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SheetTabs="0" xWindow="-1752" yWindow="348" windowWidth="20952" windowHeight="7932" activeTab="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B119" i="7" l="1"/>
  <c r="I167" i="6"/>
  <c r="K167" i="6" s="1"/>
  <c r="I295" i="6"/>
  <c r="K295" i="6" s="1"/>
  <c r="I293" i="6"/>
  <c r="K293" i="6" s="1"/>
  <c r="I291" i="6"/>
  <c r="K291" i="6" s="1"/>
  <c r="I290" i="6"/>
  <c r="K290" i="6" s="1"/>
  <c r="I289" i="6"/>
  <c r="K289" i="6" s="1"/>
  <c r="I288" i="6"/>
  <c r="K288" i="6" s="1"/>
  <c r="I287" i="6"/>
  <c r="K287" i="6" s="1"/>
  <c r="I285" i="6"/>
  <c r="K285" i="6" s="1"/>
  <c r="I284" i="6"/>
  <c r="K284" i="6" s="1"/>
  <c r="I283" i="6"/>
  <c r="K283" i="6" s="1"/>
  <c r="I282" i="6"/>
  <c r="K282" i="6" s="1"/>
  <c r="I281" i="6"/>
  <c r="K281" i="6" s="1"/>
  <c r="I280" i="6"/>
  <c r="K280" i="6" s="1"/>
  <c r="I279" i="6"/>
  <c r="K279" i="6" s="1"/>
  <c r="I277" i="6"/>
  <c r="K277" i="6" s="1"/>
  <c r="I276" i="6"/>
  <c r="K276" i="6" s="1"/>
  <c r="I275" i="6"/>
  <c r="K275" i="6" s="1"/>
  <c r="I274" i="6"/>
  <c r="K274" i="6" s="1"/>
  <c r="I273" i="6"/>
  <c r="K273" i="6" s="1"/>
  <c r="I272" i="6"/>
  <c r="K272" i="6" s="1"/>
  <c r="I271" i="6"/>
  <c r="K271" i="6" s="1"/>
  <c r="I269" i="6"/>
  <c r="K269" i="6" s="1"/>
  <c r="I268" i="6"/>
  <c r="K268" i="6" s="1"/>
  <c r="I267" i="6"/>
  <c r="K267" i="6" s="1"/>
  <c r="I265" i="6"/>
  <c r="K265" i="6" s="1"/>
  <c r="I264" i="6"/>
  <c r="K264" i="6" s="1"/>
  <c r="I263" i="6"/>
  <c r="K263" i="6" s="1"/>
  <c r="I262" i="6"/>
  <c r="K262" i="6" s="1"/>
  <c r="I261" i="6"/>
  <c r="K261" i="6" s="1"/>
  <c r="I260" i="6"/>
  <c r="K260" i="6" s="1"/>
  <c r="I259" i="6"/>
  <c r="K259" i="6" s="1"/>
  <c r="I258" i="6"/>
  <c r="K258" i="6" s="1"/>
  <c r="I256" i="6"/>
  <c r="K256" i="6" s="1"/>
  <c r="I255" i="6"/>
  <c r="K255" i="6" s="1"/>
  <c r="I254" i="6"/>
  <c r="K254" i="6" s="1"/>
  <c r="I253" i="6"/>
  <c r="K253" i="6" s="1"/>
  <c r="I252" i="6"/>
  <c r="K252" i="6" s="1"/>
  <c r="I251" i="6"/>
  <c r="K251" i="6" s="1"/>
  <c r="I250" i="6"/>
  <c r="K250" i="6" s="1"/>
  <c r="I248" i="6"/>
  <c r="K248" i="6" s="1"/>
  <c r="I247" i="6"/>
  <c r="K247" i="6" s="1"/>
  <c r="I246" i="6"/>
  <c r="K246" i="6" s="1"/>
  <c r="I244" i="6"/>
  <c r="K244" i="6" s="1"/>
  <c r="I243" i="6"/>
  <c r="K243" i="6" s="1"/>
  <c r="I242" i="6"/>
  <c r="K242" i="6" s="1"/>
  <c r="I241" i="6"/>
  <c r="K241" i="6" s="1"/>
  <c r="I240" i="6"/>
  <c r="K240" i="6" s="1"/>
  <c r="I238" i="6"/>
  <c r="K238" i="6" s="1"/>
  <c r="I237" i="6"/>
  <c r="K237" i="6" s="1"/>
  <c r="I236" i="6"/>
  <c r="K236" i="6" s="1"/>
  <c r="I234" i="6"/>
  <c r="K234" i="6" s="1"/>
  <c r="I233" i="6"/>
  <c r="K233" i="6" s="1"/>
  <c r="I232" i="6"/>
  <c r="K232" i="6" s="1"/>
  <c r="I231" i="6"/>
  <c r="K231" i="6" s="1"/>
  <c r="I229" i="6"/>
  <c r="K229" i="6" s="1"/>
  <c r="I228" i="6"/>
  <c r="K228" i="6" s="1"/>
  <c r="I227" i="6"/>
  <c r="K227" i="6" s="1"/>
  <c r="I226" i="6"/>
  <c r="K226" i="6" s="1"/>
  <c r="I225" i="6"/>
  <c r="K225" i="6" s="1"/>
  <c r="I224" i="6"/>
  <c r="K224" i="6" s="1"/>
  <c r="I223" i="6"/>
  <c r="K223" i="6" s="1"/>
  <c r="I222" i="6"/>
  <c r="K222" i="6" s="1"/>
  <c r="I221" i="6"/>
  <c r="K221" i="6" s="1"/>
  <c r="I220" i="6"/>
  <c r="K220" i="6" s="1"/>
  <c r="I219" i="6"/>
  <c r="K219" i="6" s="1"/>
  <c r="I218" i="6"/>
  <c r="K218" i="6" s="1"/>
  <c r="I217" i="6"/>
  <c r="K217" i="6" s="1"/>
  <c r="I216" i="6"/>
  <c r="K216" i="6" s="1"/>
  <c r="I215" i="6"/>
  <c r="K215" i="6" s="1"/>
  <c r="I214" i="6"/>
  <c r="K214" i="6" s="1"/>
  <c r="I212" i="6"/>
  <c r="K212" i="6" s="1"/>
  <c r="I210" i="6"/>
  <c r="K210" i="6" s="1"/>
  <c r="I208" i="6"/>
  <c r="K208" i="6" s="1"/>
  <c r="I207" i="6"/>
  <c r="K207" i="6" s="1"/>
  <c r="I206" i="6"/>
  <c r="K206" i="6" s="1"/>
  <c r="I205" i="6"/>
  <c r="K205" i="6" s="1"/>
  <c r="I204" i="6"/>
  <c r="K204" i="6" s="1"/>
  <c r="I202" i="6"/>
  <c r="K202" i="6" s="1"/>
  <c r="I201" i="6"/>
  <c r="K201" i="6" s="1"/>
  <c r="I200" i="6"/>
  <c r="K200" i="6" s="1"/>
  <c r="I199" i="6"/>
  <c r="K199" i="6" s="1"/>
  <c r="I198" i="6"/>
  <c r="K198" i="6" s="1"/>
  <c r="I196" i="6"/>
  <c r="K196" i="6" s="1"/>
  <c r="I195" i="6"/>
  <c r="K195" i="6" s="1"/>
  <c r="I194" i="6"/>
  <c r="K194" i="6" s="1"/>
  <c r="I193" i="6"/>
  <c r="K193" i="6" s="1"/>
  <c r="I192" i="6"/>
  <c r="K192" i="6" s="1"/>
  <c r="I191" i="6"/>
  <c r="K191" i="6" s="1"/>
  <c r="I190" i="6"/>
  <c r="K190" i="6" s="1"/>
  <c r="I189" i="6"/>
  <c r="K189" i="6" s="1"/>
  <c r="I188" i="6"/>
  <c r="K188" i="6" s="1"/>
  <c r="I187" i="6"/>
  <c r="K187" i="6" s="1"/>
  <c r="I186" i="6"/>
  <c r="K186" i="6" s="1"/>
  <c r="I185" i="6"/>
  <c r="K185" i="6" s="1"/>
  <c r="I184" i="6"/>
  <c r="K184" i="6" s="1"/>
  <c r="I183" i="6"/>
  <c r="K183" i="6" s="1"/>
  <c r="I182" i="6"/>
  <c r="K182" i="6" s="1"/>
  <c r="I181" i="6"/>
  <c r="K181" i="6" s="1"/>
  <c r="I180" i="6"/>
  <c r="K180" i="6" s="1"/>
  <c r="I179" i="6"/>
  <c r="K179" i="6" s="1"/>
  <c r="I178" i="6"/>
  <c r="K178" i="6" s="1"/>
  <c r="I177" i="6"/>
  <c r="K177" i="6" s="1"/>
  <c r="I176" i="6"/>
  <c r="K176" i="6" s="1"/>
  <c r="I175" i="6"/>
  <c r="K175" i="6" s="1"/>
  <c r="I173" i="6"/>
  <c r="K173" i="6" s="1"/>
  <c r="I172" i="6"/>
  <c r="K172" i="6" s="1"/>
  <c r="I170" i="6"/>
  <c r="K170" i="6" s="1"/>
  <c r="I169" i="6"/>
  <c r="K169" i="6" s="1"/>
  <c r="I166" i="6"/>
  <c r="K166" i="6" s="1"/>
  <c r="I164" i="6"/>
  <c r="K164" i="6" s="1"/>
  <c r="I163" i="6"/>
  <c r="K163" i="6" s="1"/>
  <c r="I161" i="6"/>
  <c r="K161" i="6" s="1"/>
  <c r="I159" i="6"/>
  <c r="K159" i="6" s="1"/>
  <c r="I158" i="6"/>
  <c r="K158" i="6" s="1"/>
  <c r="I157" i="6"/>
  <c r="K157" i="6" s="1"/>
  <c r="I155" i="6"/>
  <c r="K155" i="6" s="1"/>
  <c r="I154" i="6"/>
  <c r="K154" i="6" s="1"/>
  <c r="I153" i="6"/>
  <c r="K153" i="6" s="1"/>
  <c r="I152" i="6"/>
  <c r="K152" i="6" s="1"/>
  <c r="I151" i="6"/>
  <c r="K151" i="6" s="1"/>
  <c r="I150" i="6"/>
  <c r="K150" i="6" s="1"/>
  <c r="I149" i="6"/>
  <c r="K149" i="6" s="1"/>
  <c r="I148" i="6"/>
  <c r="K148" i="6" s="1"/>
  <c r="I147" i="6"/>
  <c r="K147" i="6" s="1"/>
  <c r="I146" i="6"/>
  <c r="K146" i="6" s="1"/>
  <c r="I144" i="6"/>
  <c r="K144" i="6" s="1"/>
  <c r="I143" i="6"/>
  <c r="K143" i="6" s="1"/>
  <c r="I142" i="6"/>
  <c r="K142" i="6" s="1"/>
  <c r="I141" i="6"/>
  <c r="K141" i="6" s="1"/>
  <c r="I140" i="6"/>
  <c r="K140" i="6" s="1"/>
  <c r="I139" i="6"/>
  <c r="K139" i="6" s="1"/>
  <c r="I138" i="6"/>
  <c r="K138" i="6" s="1"/>
  <c r="I137" i="6"/>
  <c r="K137" i="6" s="1"/>
  <c r="I136" i="6"/>
  <c r="K136" i="6" s="1"/>
  <c r="I135" i="6"/>
  <c r="K135" i="6" s="1"/>
  <c r="I134" i="6"/>
  <c r="K134" i="6" s="1"/>
  <c r="I133" i="6"/>
  <c r="K133" i="6" s="1"/>
  <c r="I132" i="6"/>
  <c r="K132" i="6" s="1"/>
  <c r="I131" i="6"/>
  <c r="K131" i="6" s="1"/>
  <c r="I130" i="6"/>
  <c r="K130" i="6" s="1"/>
  <c r="I129" i="6"/>
  <c r="K129" i="6" s="1"/>
  <c r="I128" i="6"/>
  <c r="K128" i="6" s="1"/>
  <c r="I127" i="6"/>
  <c r="K127" i="6" s="1"/>
  <c r="I126" i="6"/>
  <c r="K126" i="6" s="1"/>
  <c r="I125" i="6"/>
  <c r="K125" i="6" s="1"/>
  <c r="I124" i="6"/>
  <c r="K124" i="6" s="1"/>
  <c r="I123" i="6"/>
  <c r="K123" i="6" s="1"/>
  <c r="I122" i="6"/>
  <c r="K122" i="6" s="1"/>
  <c r="I121" i="6"/>
  <c r="K121" i="6" s="1"/>
  <c r="I120" i="6"/>
  <c r="K120" i="6" s="1"/>
  <c r="I119" i="6"/>
  <c r="K119" i="6" s="1"/>
  <c r="I118" i="6"/>
  <c r="K118" i="6" s="1"/>
  <c r="I117" i="6"/>
  <c r="K117" i="6" s="1"/>
  <c r="I116" i="6"/>
  <c r="K116" i="6" s="1"/>
  <c r="I115" i="6"/>
  <c r="K115" i="6" s="1"/>
  <c r="I114" i="6"/>
  <c r="K114" i="6" s="1"/>
  <c r="I113" i="6"/>
  <c r="K113" i="6" s="1"/>
  <c r="I112" i="6"/>
  <c r="K112" i="6" s="1"/>
  <c r="I111" i="6"/>
  <c r="K111" i="6" s="1"/>
  <c r="I110" i="6"/>
  <c r="K110" i="6" s="1"/>
  <c r="I109" i="6"/>
  <c r="K109" i="6" s="1"/>
  <c r="I107" i="6"/>
  <c r="K107" i="6" s="1"/>
  <c r="I106" i="6"/>
  <c r="K106" i="6" s="1"/>
  <c r="I105" i="6"/>
  <c r="K105" i="6" s="1"/>
  <c r="I104" i="6"/>
  <c r="K104" i="6" s="1"/>
  <c r="I103" i="6"/>
  <c r="K103" i="6" s="1"/>
  <c r="I102" i="6"/>
  <c r="K102" i="6" s="1"/>
  <c r="I101" i="6"/>
  <c r="K101" i="6" s="1"/>
  <c r="I100" i="6"/>
  <c r="K100" i="6" s="1"/>
  <c r="I99" i="6"/>
  <c r="K99" i="6" s="1"/>
  <c r="I98" i="6"/>
  <c r="K98" i="6" s="1"/>
  <c r="I97" i="6"/>
  <c r="K97" i="6" s="1"/>
  <c r="I96" i="6"/>
  <c r="K96" i="6" s="1"/>
  <c r="I95" i="6"/>
  <c r="K95" i="6" s="1"/>
  <c r="I94" i="6"/>
  <c r="K94" i="6" s="1"/>
  <c r="I93" i="6"/>
  <c r="K93" i="6" s="1"/>
  <c r="I92" i="6"/>
  <c r="K92" i="6" s="1"/>
  <c r="I91" i="6"/>
  <c r="K91" i="6" s="1"/>
  <c r="I90" i="6"/>
  <c r="K90" i="6" s="1"/>
  <c r="I89" i="6"/>
  <c r="K89" i="6" s="1"/>
  <c r="I88" i="6"/>
  <c r="K88" i="6" s="1"/>
  <c r="I87" i="6"/>
  <c r="K87" i="6" s="1"/>
  <c r="I86" i="6"/>
  <c r="K86" i="6" s="1"/>
  <c r="I85" i="6"/>
  <c r="K85" i="6" s="1"/>
  <c r="I84" i="6"/>
  <c r="K84" i="6" s="1"/>
  <c r="I83" i="6"/>
  <c r="K83" i="6" s="1"/>
  <c r="I82" i="6"/>
  <c r="K82" i="6" s="1"/>
  <c r="I81" i="6"/>
  <c r="K81" i="6" s="1"/>
  <c r="I80" i="6"/>
  <c r="K80" i="6" s="1"/>
  <c r="I79" i="6"/>
  <c r="K79" i="6" s="1"/>
  <c r="I78" i="6"/>
  <c r="K78" i="6" s="1"/>
  <c r="I77" i="6"/>
  <c r="K77" i="6" s="1"/>
  <c r="I76" i="6"/>
  <c r="K76" i="6" s="1"/>
  <c r="I75" i="6"/>
  <c r="K75" i="6" s="1"/>
  <c r="I74" i="6"/>
  <c r="K74" i="6" s="1"/>
  <c r="I73" i="6"/>
  <c r="K73" i="6" s="1"/>
  <c r="I72" i="6"/>
  <c r="K72" i="6" s="1"/>
  <c r="I71" i="6"/>
  <c r="K71" i="6" s="1"/>
  <c r="I70" i="6"/>
  <c r="K70" i="6" s="1"/>
  <c r="I69" i="6"/>
  <c r="K69" i="6" s="1"/>
  <c r="I68" i="6"/>
  <c r="K68" i="6" s="1"/>
  <c r="I66" i="6"/>
  <c r="K66" i="6" s="1"/>
  <c r="I64" i="6"/>
  <c r="K64" i="6" s="1"/>
  <c r="I63" i="6"/>
  <c r="K63" i="6" s="1"/>
  <c r="I62" i="6"/>
  <c r="K62" i="6" s="1"/>
  <c r="I60" i="6"/>
  <c r="K60" i="6" s="1"/>
  <c r="I59" i="6"/>
  <c r="K59" i="6" s="1"/>
  <c r="I58" i="6"/>
  <c r="K58" i="6" s="1"/>
  <c r="I57" i="6"/>
  <c r="K57" i="6" s="1"/>
  <c r="I55" i="6"/>
  <c r="K55" i="6" s="1"/>
  <c r="I54" i="6"/>
  <c r="K54" i="6" s="1"/>
  <c r="I53" i="6"/>
  <c r="K53" i="6" s="1"/>
  <c r="I52" i="6"/>
  <c r="K52" i="6" s="1"/>
  <c r="I50" i="6"/>
  <c r="K50" i="6" s="1"/>
  <c r="I49" i="6"/>
  <c r="K49" i="6" s="1"/>
  <c r="I47" i="6"/>
  <c r="K47" i="6" s="1"/>
  <c r="I46" i="6"/>
  <c r="K46" i="6" s="1"/>
  <c r="I45" i="6"/>
  <c r="K45" i="6" s="1"/>
  <c r="I44" i="6"/>
  <c r="K44" i="6" s="1"/>
  <c r="I43" i="6"/>
  <c r="K43" i="6" s="1"/>
  <c r="I42" i="6"/>
  <c r="K42" i="6" s="1"/>
  <c r="I41" i="6"/>
  <c r="K41" i="6" s="1"/>
  <c r="I40" i="6"/>
  <c r="K40" i="6" s="1"/>
  <c r="I39" i="6"/>
  <c r="K39" i="6" s="1"/>
  <c r="I38" i="6"/>
  <c r="K38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30" i="6"/>
  <c r="K30" i="6" s="1"/>
  <c r="I29" i="6"/>
  <c r="K29" i="6" s="1"/>
  <c r="I28" i="6"/>
  <c r="K28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0" i="6"/>
  <c r="K10" i="6" s="1"/>
  <c r="I9" i="6"/>
  <c r="K9" i="6" s="1"/>
  <c r="I8" i="6"/>
  <c r="K8" i="6" s="1"/>
  <c r="I7" i="6"/>
  <c r="K7" i="6" s="1"/>
  <c r="I6" i="6"/>
  <c r="K6" i="6" s="1"/>
  <c r="I5" i="6"/>
  <c r="K5" i="6" s="1"/>
  <c r="I4" i="6"/>
  <c r="K4" i="6" s="1"/>
  <c r="I3" i="6"/>
  <c r="K3" i="6" s="1"/>
  <c r="I2" i="6"/>
  <c r="X111" i="7"/>
  <c r="W111" i="7"/>
  <c r="V111" i="7"/>
  <c r="U111" i="7"/>
  <c r="T111" i="7"/>
  <c r="S111" i="7"/>
  <c r="H9" i="7"/>
  <c r="K2" i="6" l="1"/>
  <c r="I403" i="5"/>
  <c r="M403" i="5" s="1"/>
  <c r="I402" i="5"/>
  <c r="M402" i="5" s="1"/>
  <c r="I401" i="5"/>
  <c r="M401" i="5" s="1"/>
  <c r="I400" i="5"/>
  <c r="M400" i="5" s="1"/>
  <c r="I399" i="5"/>
  <c r="M399" i="5" s="1"/>
  <c r="I398" i="5"/>
  <c r="M398" i="5" s="1"/>
  <c r="I397" i="5"/>
  <c r="M397" i="5" s="1"/>
  <c r="I396" i="5"/>
  <c r="M396" i="5" s="1"/>
  <c r="I395" i="5"/>
  <c r="M395" i="5" s="1"/>
  <c r="I394" i="5"/>
  <c r="M394" i="5" s="1"/>
  <c r="I393" i="5"/>
  <c r="M393" i="5" s="1"/>
  <c r="I392" i="5"/>
  <c r="M392" i="5" s="1"/>
  <c r="I391" i="5"/>
  <c r="M391" i="5" s="1"/>
  <c r="I390" i="5"/>
  <c r="M390" i="5" s="1"/>
  <c r="I389" i="5"/>
  <c r="M389" i="5" s="1"/>
  <c r="I388" i="5"/>
  <c r="M388" i="5" s="1"/>
  <c r="I387" i="5"/>
  <c r="M387" i="5" s="1"/>
  <c r="I386" i="5"/>
  <c r="M386" i="5" s="1"/>
  <c r="I385" i="5"/>
  <c r="M385" i="5" s="1"/>
  <c r="I384" i="5"/>
  <c r="M384" i="5" s="1"/>
  <c r="I383" i="5"/>
  <c r="M383" i="5" s="1"/>
  <c r="I382" i="5"/>
  <c r="M382" i="5" s="1"/>
  <c r="I381" i="5"/>
  <c r="M381" i="5" s="1"/>
  <c r="I380" i="5"/>
  <c r="M380" i="5" s="1"/>
  <c r="I379" i="5"/>
  <c r="M379" i="5" s="1"/>
  <c r="I378" i="5"/>
  <c r="M378" i="5" s="1"/>
  <c r="I377" i="5"/>
  <c r="M377" i="5" s="1"/>
  <c r="I376" i="5"/>
  <c r="M376" i="5" s="1"/>
  <c r="I375" i="5"/>
  <c r="M375" i="5" s="1"/>
  <c r="I374" i="5"/>
  <c r="M374" i="5" s="1"/>
  <c r="I373" i="5"/>
  <c r="M373" i="5" s="1"/>
  <c r="I372" i="5"/>
  <c r="M372" i="5" s="1"/>
  <c r="I371" i="5"/>
  <c r="M371" i="5" s="1"/>
  <c r="I370" i="5"/>
  <c r="M370" i="5" s="1"/>
  <c r="I369" i="5"/>
  <c r="M369" i="5" s="1"/>
  <c r="I368" i="5"/>
  <c r="M368" i="5" s="1"/>
  <c r="M367" i="5"/>
  <c r="I367" i="5"/>
  <c r="I366" i="5"/>
  <c r="M366" i="5" s="1"/>
  <c r="I365" i="5"/>
  <c r="M365" i="5" s="1"/>
  <c r="I364" i="5"/>
  <c r="M364" i="5" s="1"/>
  <c r="M363" i="5"/>
  <c r="I363" i="5"/>
  <c r="I362" i="5"/>
  <c r="M362" i="5" s="1"/>
  <c r="I361" i="5"/>
  <c r="M361" i="5" s="1"/>
  <c r="I360" i="5"/>
  <c r="M360" i="5" s="1"/>
  <c r="I359" i="5"/>
  <c r="M359" i="5" s="1"/>
  <c r="I358" i="5"/>
  <c r="M358" i="5" s="1"/>
  <c r="I357" i="5"/>
  <c r="M357" i="5" s="1"/>
  <c r="I356" i="5"/>
  <c r="M356" i="5" s="1"/>
  <c r="I355" i="5"/>
  <c r="M355" i="5" s="1"/>
  <c r="I354" i="5"/>
  <c r="M354" i="5" s="1"/>
  <c r="I353" i="5"/>
  <c r="M353" i="5" s="1"/>
  <c r="I352" i="5"/>
  <c r="M352" i="5" s="1"/>
  <c r="M351" i="5"/>
  <c r="I351" i="5"/>
  <c r="I350" i="5"/>
  <c r="M350" i="5" s="1"/>
  <c r="I349" i="5"/>
  <c r="M349" i="5" s="1"/>
  <c r="I348" i="5"/>
  <c r="M348" i="5" s="1"/>
  <c r="M347" i="5"/>
  <c r="I347" i="5"/>
  <c r="I346" i="5"/>
  <c r="M346" i="5" s="1"/>
  <c r="I345" i="5"/>
  <c r="M345" i="5" s="1"/>
  <c r="I344" i="5"/>
  <c r="M344" i="5" s="1"/>
  <c r="I343" i="5"/>
  <c r="M343" i="5" s="1"/>
  <c r="I342" i="5"/>
  <c r="M342" i="5" s="1"/>
  <c r="I341" i="5"/>
  <c r="M341" i="5" s="1"/>
  <c r="I340" i="5"/>
  <c r="M340" i="5" s="1"/>
  <c r="I339" i="5"/>
  <c r="M339" i="5" s="1"/>
  <c r="I338" i="5"/>
  <c r="M338" i="5" s="1"/>
  <c r="I337" i="5"/>
  <c r="M337" i="5" s="1"/>
  <c r="I336" i="5"/>
  <c r="M336" i="5" s="1"/>
  <c r="M335" i="5"/>
  <c r="I335" i="5"/>
  <c r="I334" i="5"/>
  <c r="M334" i="5" s="1"/>
  <c r="I333" i="5"/>
  <c r="M333" i="5" s="1"/>
  <c r="I332" i="5"/>
  <c r="M332" i="5" s="1"/>
  <c r="M331" i="5"/>
  <c r="I331" i="5"/>
  <c r="I330" i="5"/>
  <c r="M330" i="5" s="1"/>
  <c r="I329" i="5"/>
  <c r="M329" i="5" s="1"/>
  <c r="I328" i="5"/>
  <c r="M328" i="5" s="1"/>
  <c r="I327" i="5"/>
  <c r="M327" i="5" s="1"/>
  <c r="I326" i="5"/>
  <c r="M326" i="5" s="1"/>
  <c r="I325" i="5"/>
  <c r="M325" i="5" s="1"/>
  <c r="I324" i="5"/>
  <c r="M324" i="5" s="1"/>
  <c r="I323" i="5"/>
  <c r="M323" i="5" s="1"/>
  <c r="I322" i="5"/>
  <c r="M322" i="5" s="1"/>
  <c r="I321" i="5"/>
  <c r="M321" i="5" s="1"/>
  <c r="I320" i="5"/>
  <c r="M320" i="5" s="1"/>
  <c r="M319" i="5"/>
  <c r="I319" i="5"/>
  <c r="I318" i="5"/>
  <c r="M318" i="5" s="1"/>
  <c r="I317" i="5"/>
  <c r="M317" i="5" s="1"/>
  <c r="I316" i="5"/>
  <c r="M316" i="5" s="1"/>
  <c r="M315" i="5"/>
  <c r="I315" i="5"/>
  <c r="I314" i="5"/>
  <c r="M314" i="5" s="1"/>
  <c r="I313" i="5"/>
  <c r="M313" i="5" s="1"/>
  <c r="I312" i="5"/>
  <c r="M312" i="5" s="1"/>
  <c r="I311" i="5"/>
  <c r="M311" i="5" s="1"/>
  <c r="I310" i="5"/>
  <c r="M310" i="5" s="1"/>
  <c r="I309" i="5"/>
  <c r="M309" i="5" s="1"/>
  <c r="I308" i="5"/>
  <c r="M308" i="5" s="1"/>
  <c r="I307" i="5"/>
  <c r="M307" i="5" s="1"/>
  <c r="I306" i="5"/>
  <c r="M306" i="5" s="1"/>
  <c r="I305" i="5"/>
  <c r="M305" i="5" s="1"/>
  <c r="I304" i="5"/>
  <c r="M304" i="5" s="1"/>
  <c r="M303" i="5"/>
  <c r="I303" i="5"/>
  <c r="I302" i="5"/>
  <c r="M302" i="5" s="1"/>
  <c r="I301" i="5"/>
  <c r="M301" i="5" s="1"/>
  <c r="I300" i="5"/>
  <c r="M300" i="5" s="1"/>
  <c r="M299" i="5"/>
  <c r="I299" i="5"/>
  <c r="I298" i="5"/>
  <c r="M298" i="5" s="1"/>
  <c r="I297" i="5"/>
  <c r="M297" i="5" s="1"/>
  <c r="I296" i="5"/>
  <c r="M296" i="5" s="1"/>
  <c r="I295" i="5"/>
  <c r="M295" i="5" s="1"/>
  <c r="I294" i="5"/>
  <c r="M294" i="5" s="1"/>
  <c r="I293" i="5"/>
  <c r="M293" i="5" s="1"/>
  <c r="I292" i="5"/>
  <c r="M292" i="5" s="1"/>
  <c r="I291" i="5"/>
  <c r="M291" i="5" s="1"/>
  <c r="I290" i="5"/>
  <c r="M290" i="5" s="1"/>
  <c r="I289" i="5"/>
  <c r="M289" i="5" s="1"/>
  <c r="I288" i="5"/>
  <c r="M288" i="5" s="1"/>
  <c r="M287" i="5"/>
  <c r="I287" i="5"/>
  <c r="I286" i="5"/>
  <c r="M286" i="5" s="1"/>
  <c r="I285" i="5"/>
  <c r="M285" i="5" s="1"/>
  <c r="I284" i="5"/>
  <c r="M284" i="5" s="1"/>
  <c r="M283" i="5"/>
  <c r="I283" i="5"/>
  <c r="I282" i="5"/>
  <c r="M282" i="5" s="1"/>
  <c r="I281" i="5"/>
  <c r="M281" i="5" s="1"/>
  <c r="I280" i="5"/>
  <c r="M280" i="5" s="1"/>
  <c r="I279" i="5"/>
  <c r="M279" i="5" s="1"/>
  <c r="I278" i="5"/>
  <c r="M278" i="5" s="1"/>
  <c r="I277" i="5"/>
  <c r="M277" i="5" s="1"/>
  <c r="I276" i="5"/>
  <c r="M276" i="5" s="1"/>
  <c r="I275" i="5"/>
  <c r="M275" i="5" s="1"/>
  <c r="I274" i="5"/>
  <c r="M274" i="5" s="1"/>
  <c r="I273" i="5"/>
  <c r="M273" i="5" s="1"/>
  <c r="I272" i="5"/>
  <c r="M272" i="5" s="1"/>
  <c r="M271" i="5"/>
  <c r="I271" i="5"/>
  <c r="I270" i="5"/>
  <c r="M270" i="5" s="1"/>
  <c r="I269" i="5"/>
  <c r="M269" i="5" s="1"/>
  <c r="I268" i="5"/>
  <c r="M268" i="5" s="1"/>
  <c r="M267" i="5"/>
  <c r="I267" i="5"/>
  <c r="I266" i="5"/>
  <c r="M266" i="5" s="1"/>
  <c r="I265" i="5"/>
  <c r="M265" i="5" s="1"/>
  <c r="I264" i="5"/>
  <c r="M264" i="5" s="1"/>
  <c r="I263" i="5"/>
  <c r="M263" i="5" s="1"/>
  <c r="I262" i="5"/>
  <c r="M262" i="5" s="1"/>
  <c r="I261" i="5"/>
  <c r="M261" i="5" s="1"/>
  <c r="I260" i="5"/>
  <c r="M260" i="5" s="1"/>
  <c r="I259" i="5"/>
  <c r="M259" i="5" s="1"/>
  <c r="I258" i="5"/>
  <c r="M258" i="5" s="1"/>
  <c r="I257" i="5"/>
  <c r="M257" i="5" s="1"/>
  <c r="I256" i="5"/>
  <c r="M256" i="5" s="1"/>
  <c r="M255" i="5"/>
  <c r="I255" i="5"/>
  <c r="I254" i="5"/>
  <c r="M254" i="5" s="1"/>
  <c r="I253" i="5"/>
  <c r="M253" i="5" s="1"/>
  <c r="I252" i="5"/>
  <c r="M252" i="5" s="1"/>
  <c r="M251" i="5"/>
  <c r="I251" i="5"/>
  <c r="I250" i="5"/>
  <c r="M250" i="5" s="1"/>
  <c r="I249" i="5"/>
  <c r="M249" i="5" s="1"/>
  <c r="I248" i="5"/>
  <c r="M248" i="5" s="1"/>
  <c r="I247" i="5"/>
  <c r="M247" i="5" s="1"/>
  <c r="I246" i="5"/>
  <c r="M246" i="5" s="1"/>
  <c r="I245" i="5"/>
  <c r="M245" i="5" s="1"/>
  <c r="I244" i="5"/>
  <c r="M244" i="5" s="1"/>
  <c r="I243" i="5"/>
  <c r="M243" i="5" s="1"/>
  <c r="I242" i="5"/>
  <c r="M242" i="5" s="1"/>
  <c r="I241" i="5"/>
  <c r="M241" i="5" s="1"/>
  <c r="I240" i="5"/>
  <c r="M240" i="5" s="1"/>
  <c r="M239" i="5"/>
  <c r="I239" i="5"/>
  <c r="I238" i="5"/>
  <c r="M238" i="5" s="1"/>
  <c r="I237" i="5"/>
  <c r="M237" i="5" s="1"/>
  <c r="I236" i="5"/>
  <c r="M236" i="5" s="1"/>
  <c r="M235" i="5"/>
  <c r="I235" i="5"/>
  <c r="I234" i="5"/>
  <c r="M234" i="5" s="1"/>
  <c r="I233" i="5"/>
  <c r="M233" i="5" s="1"/>
  <c r="I232" i="5"/>
  <c r="M232" i="5" s="1"/>
  <c r="I231" i="5"/>
  <c r="M231" i="5" s="1"/>
  <c r="I230" i="5"/>
  <c r="M230" i="5" s="1"/>
  <c r="I229" i="5"/>
  <c r="M229" i="5" s="1"/>
  <c r="I228" i="5"/>
  <c r="M228" i="5" s="1"/>
  <c r="I227" i="5"/>
  <c r="M227" i="5" s="1"/>
  <c r="I226" i="5"/>
  <c r="M226" i="5" s="1"/>
  <c r="I225" i="5"/>
  <c r="M225" i="5" s="1"/>
  <c r="I224" i="5"/>
  <c r="M224" i="5" s="1"/>
  <c r="M223" i="5"/>
  <c r="I223" i="5"/>
  <c r="I222" i="5"/>
  <c r="M222" i="5" s="1"/>
  <c r="I221" i="5"/>
  <c r="M221" i="5" s="1"/>
  <c r="I220" i="5"/>
  <c r="M220" i="5" s="1"/>
  <c r="M219" i="5"/>
  <c r="I219" i="5"/>
  <c r="I218" i="5"/>
  <c r="M218" i="5" s="1"/>
  <c r="I217" i="5"/>
  <c r="M217" i="5" s="1"/>
  <c r="I216" i="5"/>
  <c r="M216" i="5" s="1"/>
  <c r="I215" i="5"/>
  <c r="M215" i="5" s="1"/>
  <c r="I214" i="5"/>
  <c r="M214" i="5" s="1"/>
  <c r="I213" i="5"/>
  <c r="M213" i="5" s="1"/>
  <c r="I212" i="5"/>
  <c r="M212" i="5" s="1"/>
  <c r="I211" i="5"/>
  <c r="M211" i="5" s="1"/>
  <c r="I210" i="5"/>
  <c r="M210" i="5" s="1"/>
  <c r="I209" i="5"/>
  <c r="M209" i="5" s="1"/>
  <c r="I208" i="5"/>
  <c r="M208" i="5" s="1"/>
  <c r="M207" i="5"/>
  <c r="I207" i="5"/>
  <c r="I206" i="5"/>
  <c r="M206" i="5" s="1"/>
  <c r="I205" i="5"/>
  <c r="M205" i="5" s="1"/>
  <c r="I204" i="5"/>
  <c r="M204" i="5" s="1"/>
  <c r="M203" i="5"/>
  <c r="I203" i="5"/>
  <c r="I202" i="5"/>
  <c r="M202" i="5" s="1"/>
  <c r="I201" i="5"/>
  <c r="M201" i="5" s="1"/>
  <c r="I200" i="5"/>
  <c r="M200" i="5" s="1"/>
  <c r="I199" i="5"/>
  <c r="M199" i="5" s="1"/>
  <c r="M198" i="5"/>
  <c r="I198" i="5"/>
  <c r="I197" i="5"/>
  <c r="M197" i="5" s="1"/>
  <c r="M196" i="5"/>
  <c r="I196" i="5"/>
  <c r="I195" i="5"/>
  <c r="M195" i="5" s="1"/>
  <c r="M194" i="5"/>
  <c r="I194" i="5"/>
  <c r="I193" i="5"/>
  <c r="M193" i="5" s="1"/>
  <c r="M192" i="5"/>
  <c r="I192" i="5"/>
  <c r="I191" i="5"/>
  <c r="M191" i="5" s="1"/>
  <c r="M190" i="5"/>
  <c r="I190" i="5"/>
  <c r="I189" i="5"/>
  <c r="M189" i="5" s="1"/>
  <c r="M188" i="5"/>
  <c r="I188" i="5"/>
  <c r="I187" i="5"/>
  <c r="M187" i="5" s="1"/>
  <c r="M186" i="5"/>
  <c r="I186" i="5"/>
  <c r="I185" i="5"/>
  <c r="M185" i="5" s="1"/>
  <c r="M184" i="5"/>
  <c r="I184" i="5"/>
  <c r="I183" i="5"/>
  <c r="M183" i="5" s="1"/>
  <c r="M182" i="5"/>
  <c r="I182" i="5"/>
  <c r="I181" i="5"/>
  <c r="M181" i="5" s="1"/>
  <c r="M180" i="5"/>
  <c r="I180" i="5"/>
  <c r="I179" i="5"/>
  <c r="M179" i="5" s="1"/>
  <c r="M178" i="5"/>
  <c r="I178" i="5"/>
  <c r="I177" i="5"/>
  <c r="M177" i="5" s="1"/>
  <c r="M176" i="5"/>
  <c r="I176" i="5"/>
  <c r="I175" i="5"/>
  <c r="M175" i="5" s="1"/>
  <c r="M174" i="5"/>
  <c r="I174" i="5"/>
  <c r="I173" i="5"/>
  <c r="M173" i="5" s="1"/>
  <c r="M172" i="5"/>
  <c r="I172" i="5"/>
  <c r="I171" i="5"/>
  <c r="M171" i="5" s="1"/>
  <c r="M170" i="5"/>
  <c r="I170" i="5"/>
  <c r="I169" i="5"/>
  <c r="M169" i="5" s="1"/>
  <c r="M168" i="5"/>
  <c r="I168" i="5"/>
  <c r="I167" i="5"/>
  <c r="M167" i="5" s="1"/>
  <c r="M166" i="5"/>
  <c r="I166" i="5"/>
  <c r="I165" i="5"/>
  <c r="M165" i="5" s="1"/>
  <c r="M164" i="5"/>
  <c r="I164" i="5"/>
  <c r="I163" i="5"/>
  <c r="M163" i="5" s="1"/>
  <c r="M162" i="5"/>
  <c r="I162" i="5"/>
  <c r="I161" i="5"/>
  <c r="M161" i="5" s="1"/>
  <c r="M160" i="5"/>
  <c r="I160" i="5"/>
  <c r="I159" i="5"/>
  <c r="M159" i="5" s="1"/>
  <c r="M158" i="5"/>
  <c r="I158" i="5"/>
  <c r="I157" i="5"/>
  <c r="M157" i="5" s="1"/>
  <c r="M156" i="5"/>
  <c r="I156" i="5"/>
  <c r="I155" i="5"/>
  <c r="M155" i="5" s="1"/>
  <c r="M154" i="5"/>
  <c r="I154" i="5"/>
  <c r="I153" i="5"/>
  <c r="M153" i="5" s="1"/>
  <c r="M152" i="5"/>
  <c r="I152" i="5"/>
  <c r="I151" i="5"/>
  <c r="M151" i="5" s="1"/>
  <c r="M150" i="5"/>
  <c r="I150" i="5"/>
  <c r="I149" i="5"/>
  <c r="M149" i="5" s="1"/>
  <c r="M148" i="5"/>
  <c r="I148" i="5"/>
  <c r="I147" i="5"/>
  <c r="M147" i="5" s="1"/>
  <c r="M146" i="5"/>
  <c r="I146" i="5"/>
  <c r="I145" i="5"/>
  <c r="M145" i="5" s="1"/>
  <c r="M144" i="5"/>
  <c r="I144" i="5"/>
  <c r="I143" i="5"/>
  <c r="M143" i="5" s="1"/>
  <c r="M142" i="5"/>
  <c r="I142" i="5"/>
  <c r="I141" i="5"/>
  <c r="M141" i="5" s="1"/>
  <c r="M140" i="5"/>
  <c r="I140" i="5"/>
  <c r="I139" i="5"/>
  <c r="M139" i="5" s="1"/>
  <c r="M138" i="5"/>
  <c r="I138" i="5"/>
  <c r="I137" i="5"/>
  <c r="M137" i="5" s="1"/>
  <c r="M136" i="5"/>
  <c r="I136" i="5"/>
  <c r="I135" i="5"/>
  <c r="M135" i="5" s="1"/>
  <c r="M134" i="5"/>
  <c r="I134" i="5"/>
  <c r="I133" i="5"/>
  <c r="M133" i="5" s="1"/>
  <c r="M132" i="5"/>
  <c r="I132" i="5"/>
  <c r="I131" i="5"/>
  <c r="M131" i="5" s="1"/>
  <c r="M130" i="5"/>
  <c r="I130" i="5"/>
  <c r="I129" i="5"/>
  <c r="M129" i="5" s="1"/>
  <c r="M128" i="5"/>
  <c r="I128" i="5"/>
  <c r="I127" i="5"/>
  <c r="M127" i="5" s="1"/>
  <c r="M126" i="5"/>
  <c r="I126" i="5"/>
  <c r="I125" i="5"/>
  <c r="M125" i="5" s="1"/>
  <c r="M124" i="5"/>
  <c r="I124" i="5"/>
  <c r="I123" i="5"/>
  <c r="M123" i="5" s="1"/>
  <c r="M122" i="5"/>
  <c r="I122" i="5"/>
  <c r="I121" i="5"/>
  <c r="M121" i="5" s="1"/>
  <c r="M120" i="5"/>
  <c r="I120" i="5"/>
  <c r="I119" i="5"/>
  <c r="M119" i="5" s="1"/>
  <c r="M118" i="5"/>
  <c r="I118" i="5"/>
  <c r="I117" i="5"/>
  <c r="M117" i="5" s="1"/>
  <c r="M116" i="5"/>
  <c r="I116" i="5"/>
  <c r="I115" i="5"/>
  <c r="M115" i="5" s="1"/>
  <c r="M114" i="5"/>
  <c r="I114" i="5"/>
  <c r="I113" i="5"/>
  <c r="M113" i="5" s="1"/>
  <c r="M112" i="5"/>
  <c r="I112" i="5"/>
  <c r="I111" i="5"/>
  <c r="M111" i="5" s="1"/>
  <c r="M110" i="5"/>
  <c r="I110" i="5"/>
  <c r="I109" i="5"/>
  <c r="M109" i="5" s="1"/>
  <c r="M108" i="5"/>
  <c r="I108" i="5"/>
  <c r="I107" i="5"/>
  <c r="M107" i="5" s="1"/>
  <c r="M106" i="5"/>
  <c r="I106" i="5"/>
  <c r="I105" i="5"/>
  <c r="M105" i="5" s="1"/>
  <c r="M104" i="5"/>
  <c r="I104" i="5"/>
  <c r="I103" i="5"/>
  <c r="M103" i="5" s="1"/>
  <c r="M102" i="5"/>
  <c r="I102" i="5"/>
  <c r="I101" i="5"/>
  <c r="M101" i="5" s="1"/>
  <c r="M100" i="5"/>
  <c r="I100" i="5"/>
  <c r="I99" i="5"/>
  <c r="M99" i="5" s="1"/>
  <c r="I98" i="5"/>
  <c r="M98" i="5" s="1"/>
  <c r="I97" i="5"/>
  <c r="M97" i="5" s="1"/>
  <c r="I96" i="5"/>
  <c r="M96" i="5" s="1"/>
  <c r="I95" i="5"/>
  <c r="M95" i="5" s="1"/>
  <c r="I94" i="5"/>
  <c r="M94" i="5" s="1"/>
  <c r="I93" i="5"/>
  <c r="M93" i="5" s="1"/>
  <c r="I92" i="5"/>
  <c r="M92" i="5" s="1"/>
  <c r="I91" i="5"/>
  <c r="M91" i="5" s="1"/>
  <c r="I90" i="5"/>
  <c r="M90" i="5" s="1"/>
  <c r="I89" i="5"/>
  <c r="M89" i="5" s="1"/>
  <c r="I88" i="5"/>
  <c r="M88" i="5" s="1"/>
  <c r="I87" i="5"/>
  <c r="M87" i="5" s="1"/>
  <c r="I86" i="5"/>
  <c r="M86" i="5" s="1"/>
  <c r="I85" i="5"/>
  <c r="M85" i="5" s="1"/>
  <c r="I84" i="5"/>
  <c r="M84" i="5" s="1"/>
  <c r="I83" i="5"/>
  <c r="M83" i="5" s="1"/>
  <c r="I82" i="5"/>
  <c r="M82" i="5" s="1"/>
  <c r="I81" i="5"/>
  <c r="M81" i="5" s="1"/>
  <c r="I80" i="5"/>
  <c r="M80" i="5" s="1"/>
  <c r="I79" i="5"/>
  <c r="M79" i="5" s="1"/>
  <c r="I78" i="5"/>
  <c r="M78" i="5" s="1"/>
  <c r="I77" i="5"/>
  <c r="M77" i="5" s="1"/>
  <c r="I76" i="5"/>
  <c r="M76" i="5" s="1"/>
  <c r="I75" i="5"/>
  <c r="M75" i="5" s="1"/>
  <c r="I74" i="5"/>
  <c r="M74" i="5" s="1"/>
  <c r="I73" i="5"/>
  <c r="M73" i="5" s="1"/>
  <c r="I72" i="5"/>
  <c r="M72" i="5" s="1"/>
  <c r="I71" i="5"/>
  <c r="M71" i="5" s="1"/>
  <c r="I70" i="5"/>
  <c r="M70" i="5" s="1"/>
  <c r="I69" i="5"/>
  <c r="M69" i="5" s="1"/>
  <c r="I68" i="5"/>
  <c r="M68" i="5" s="1"/>
  <c r="I67" i="5"/>
  <c r="M67" i="5" s="1"/>
  <c r="I66" i="5"/>
  <c r="M66" i="5" s="1"/>
  <c r="I65" i="5"/>
  <c r="M65" i="5" s="1"/>
  <c r="I64" i="5"/>
  <c r="M64" i="5" s="1"/>
  <c r="I63" i="5"/>
  <c r="M63" i="5" s="1"/>
  <c r="I62" i="5"/>
  <c r="M62" i="5" s="1"/>
  <c r="I61" i="5"/>
  <c r="M61" i="5" s="1"/>
  <c r="I60" i="5"/>
  <c r="M60" i="5" s="1"/>
  <c r="I59" i="5"/>
  <c r="M59" i="5" s="1"/>
  <c r="I58" i="5"/>
  <c r="M58" i="5" s="1"/>
  <c r="I57" i="5"/>
  <c r="M57" i="5" s="1"/>
  <c r="I56" i="5"/>
  <c r="M56" i="5" s="1"/>
  <c r="I55" i="5"/>
  <c r="M55" i="5" s="1"/>
  <c r="I54" i="5"/>
  <c r="M54" i="5" s="1"/>
  <c r="I53" i="5"/>
  <c r="M53" i="5" s="1"/>
  <c r="I52" i="5"/>
  <c r="M52" i="5" s="1"/>
  <c r="I51" i="5"/>
  <c r="M51" i="5" s="1"/>
  <c r="I50" i="5"/>
  <c r="M50" i="5" s="1"/>
  <c r="I49" i="5"/>
  <c r="M49" i="5" s="1"/>
  <c r="I48" i="5"/>
  <c r="M48" i="5" s="1"/>
  <c r="I47" i="5"/>
  <c r="M47" i="5" s="1"/>
  <c r="I46" i="5"/>
  <c r="M46" i="5" s="1"/>
  <c r="I45" i="5"/>
  <c r="M45" i="5" s="1"/>
  <c r="I44" i="5"/>
  <c r="M44" i="5" s="1"/>
  <c r="I43" i="5"/>
  <c r="M43" i="5" s="1"/>
  <c r="I42" i="5"/>
  <c r="M42" i="5" s="1"/>
  <c r="I41" i="5"/>
  <c r="M41" i="5" s="1"/>
  <c r="I40" i="5"/>
  <c r="M40" i="5" s="1"/>
  <c r="I39" i="5"/>
  <c r="M39" i="5" s="1"/>
  <c r="I38" i="5"/>
  <c r="M38" i="5" s="1"/>
  <c r="I37" i="5"/>
  <c r="M37" i="5" s="1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M25" i="5" s="1"/>
  <c r="I24" i="5"/>
  <c r="M24" i="5" s="1"/>
  <c r="I23" i="5"/>
  <c r="M23" i="5" s="1"/>
  <c r="I22" i="5"/>
  <c r="M22" i="5" s="1"/>
  <c r="I21" i="5"/>
  <c r="M21" i="5" s="1"/>
  <c r="I20" i="5"/>
  <c r="M20" i="5" s="1"/>
  <c r="I5" i="5"/>
  <c r="M5" i="5" s="1"/>
  <c r="I4" i="5"/>
  <c r="M4" i="5" s="1"/>
  <c r="I3" i="5"/>
  <c r="M3" i="5" s="1"/>
  <c r="I2" i="5"/>
  <c r="M2" i="5" s="1"/>
  <c r="I19" i="5"/>
  <c r="M19" i="5" s="1"/>
  <c r="I18" i="5"/>
  <c r="M18" i="5" s="1"/>
  <c r="I17" i="5"/>
  <c r="M17" i="5" s="1"/>
  <c r="I16" i="5"/>
  <c r="M16" i="5" s="1"/>
  <c r="I15" i="5"/>
  <c r="M15" i="5" s="1"/>
  <c r="I14" i="5"/>
  <c r="M14" i="5" s="1"/>
  <c r="I13" i="5"/>
  <c r="M13" i="5" s="1"/>
  <c r="I12" i="5"/>
  <c r="M12" i="5" s="1"/>
  <c r="I11" i="5"/>
  <c r="M11" i="5" s="1"/>
  <c r="I10" i="5"/>
  <c r="M10" i="5" s="1"/>
  <c r="I9" i="5"/>
  <c r="M9" i="5" s="1"/>
  <c r="I8" i="5"/>
  <c r="M8" i="5" s="1"/>
  <c r="I7" i="5"/>
  <c r="M7" i="5" s="1"/>
  <c r="I6" i="5"/>
  <c r="M6" i="5" s="1"/>
  <c r="E41" i="2" l="1"/>
  <c r="H41" i="2"/>
  <c r="E6" i="1"/>
  <c r="C41" i="2"/>
  <c r="C6" i="1"/>
  <c r="B6" i="1"/>
  <c r="B41" i="2"/>
  <c r="A6" i="1"/>
  <c r="D6" i="1"/>
  <c r="K41" i="2"/>
  <c r="D41" i="2"/>
  <c r="A41" i="2"/>
  <c r="R142" i="5"/>
  <c r="R315" i="5"/>
  <c r="R359" i="5"/>
  <c r="R144" i="5"/>
  <c r="R319" i="5"/>
  <c r="R324" i="5"/>
  <c r="R400" i="5"/>
  <c r="R379" i="5"/>
  <c r="R314" i="5"/>
  <c r="R388" i="5"/>
  <c r="R380" i="5"/>
  <c r="R304" i="5"/>
  <c r="R282" i="5"/>
  <c r="R387" i="5"/>
  <c r="R395" i="5"/>
  <c r="R398" i="5"/>
  <c r="R272" i="5"/>
  <c r="R378" i="5"/>
  <c r="R285" i="5"/>
  <c r="R265" i="5"/>
  <c r="R392" i="5"/>
  <c r="R397" i="5"/>
  <c r="R390" i="5"/>
  <c r="R332" i="5"/>
  <c r="R335" i="5"/>
  <c r="R271" i="5"/>
  <c r="R371" i="5"/>
  <c r="R331" i="5"/>
  <c r="R394" i="5"/>
  <c r="R311" i="5"/>
  <c r="R396" i="5"/>
  <c r="R327" i="5"/>
  <c r="R284" i="5"/>
  <c r="R399" i="5"/>
  <c r="R334" i="5"/>
  <c r="R351" i="5"/>
  <c r="R305" i="5"/>
  <c r="R370" i="5"/>
  <c r="R333" i="5"/>
  <c r="R325" i="5"/>
  <c r="R316" i="5"/>
  <c r="R350" i="5"/>
  <c r="R348" i="5"/>
  <c r="R344" i="5"/>
  <c r="R346" i="5"/>
  <c r="R159" i="5"/>
  <c r="R312" i="5"/>
  <c r="R273" i="5"/>
  <c r="R391" i="5"/>
  <c r="R266" i="5"/>
  <c r="R403" i="5"/>
  <c r="R402" i="5"/>
  <c r="R358" i="5"/>
  <c r="R326" i="5"/>
  <c r="R330" i="5"/>
  <c r="R77" i="5"/>
  <c r="R336" i="5"/>
  <c r="R349" i="5"/>
  <c r="R401" i="5"/>
  <c r="T333" i="5"/>
  <c r="T351" i="5"/>
  <c r="O259" i="6"/>
  <c r="S315" i="5"/>
  <c r="K111" i="7"/>
  <c r="T394" i="5"/>
  <c r="X81" i="7"/>
  <c r="P262" i="6"/>
  <c r="S305" i="5"/>
  <c r="N111" i="7"/>
  <c r="S379" i="5"/>
  <c r="T350" i="5"/>
  <c r="L262" i="6"/>
  <c r="P293" i="6"/>
  <c r="S316" i="5"/>
  <c r="S346" i="5"/>
  <c r="T380" i="5"/>
  <c r="S401" i="5"/>
  <c r="T359" i="5"/>
  <c r="T395" i="5"/>
  <c r="S312" i="5"/>
  <c r="C236" i="6"/>
  <c r="T78" i="7"/>
  <c r="T346" i="5"/>
  <c r="T348" i="5"/>
  <c r="S333" i="5"/>
  <c r="S392" i="5"/>
  <c r="S265" i="5"/>
  <c r="T271" i="5"/>
  <c r="P261" i="6"/>
  <c r="T387" i="5"/>
  <c r="U115" i="7"/>
  <c r="T115" i="7"/>
  <c r="U80" i="7"/>
  <c r="L261" i="6"/>
  <c r="O262" i="6"/>
  <c r="L236" i="6"/>
  <c r="O293" i="6"/>
  <c r="S304" i="5"/>
  <c r="S271" i="5"/>
  <c r="V115" i="7"/>
  <c r="W115" i="7"/>
  <c r="S273" i="5"/>
  <c r="X115" i="7"/>
  <c r="T273" i="5"/>
  <c r="T399" i="5"/>
  <c r="M111" i="7"/>
  <c r="S380" i="5"/>
  <c r="U78" i="7"/>
  <c r="S348" i="5"/>
  <c r="P259" i="6"/>
  <c r="P111" i="7"/>
  <c r="T391" i="5"/>
  <c r="U81" i="7"/>
  <c r="L111" i="7"/>
  <c r="S394" i="5"/>
  <c r="N259" i="6"/>
  <c r="C261" i="6"/>
  <c r="T80" i="7"/>
  <c r="N261" i="6"/>
  <c r="S403" i="5"/>
  <c r="X78" i="7"/>
  <c r="D236" i="6"/>
  <c r="P236" i="6"/>
  <c r="L293" i="6"/>
  <c r="C262" i="6"/>
  <c r="T265" i="5"/>
  <c r="S399" i="5"/>
  <c r="O261" i="6"/>
  <c r="T398" i="5"/>
  <c r="T324" i="5"/>
  <c r="T378" i="5"/>
  <c r="S378" i="5"/>
  <c r="V78" i="7"/>
  <c r="D293" i="6"/>
  <c r="S285" i="5"/>
  <c r="S78" i="7"/>
  <c r="T401" i="5"/>
  <c r="S159" i="5"/>
  <c r="C259" i="6"/>
  <c r="S350" i="5"/>
  <c r="S80" i="7"/>
  <c r="S370" i="5"/>
  <c r="T315" i="5"/>
  <c r="S395" i="5"/>
  <c r="V80" i="7"/>
  <c r="N262" i="6"/>
  <c r="T379" i="5"/>
  <c r="O236" i="6"/>
  <c r="T305" i="5"/>
  <c r="W78" i="7"/>
  <c r="S398" i="5"/>
  <c r="W80" i="7"/>
  <c r="T77" i="5"/>
  <c r="C293" i="6"/>
  <c r="S115" i="7"/>
  <c r="O111" i="7"/>
  <c r="S77" i="5"/>
  <c r="N236" i="6"/>
  <c r="T403" i="5"/>
  <c r="S326" i="5"/>
  <c r="S359" i="5"/>
  <c r="T284" i="5"/>
  <c r="T285" i="5"/>
  <c r="T159" i="5"/>
  <c r="T304" i="5"/>
  <c r="V81" i="7"/>
  <c r="T81" i="7"/>
  <c r="S324" i="5"/>
  <c r="D261" i="6"/>
  <c r="T392" i="5"/>
  <c r="X80" i="7"/>
  <c r="T326" i="5"/>
  <c r="S387" i="5"/>
  <c r="W81" i="7"/>
  <c r="S284" i="5"/>
  <c r="T370" i="5"/>
  <c r="N293" i="6"/>
  <c r="T316" i="5"/>
  <c r="S391" i="5"/>
  <c r="D259" i="6"/>
  <c r="T312" i="5"/>
  <c r="D262" i="6"/>
  <c r="S334" i="5"/>
  <c r="S351" i="5"/>
  <c r="L259" i="6"/>
  <c r="T334" i="5"/>
  <c r="S81" i="7"/>
  <c r="T344" i="5"/>
  <c r="S344" i="5"/>
  <c r="T311" i="5"/>
  <c r="T390" i="5"/>
  <c r="T142" i="5"/>
  <c r="T388" i="5"/>
  <c r="T358" i="5"/>
  <c r="T400" i="5"/>
  <c r="S330" i="5"/>
  <c r="S396" i="5"/>
  <c r="S314" i="5"/>
  <c r="T332" i="5"/>
  <c r="T402" i="5"/>
  <c r="T272" i="5"/>
  <c r="S272" i="5"/>
  <c r="S311" i="5"/>
  <c r="S142" i="5"/>
  <c r="T330" i="5"/>
  <c r="S390" i="5"/>
  <c r="S402" i="5"/>
  <c r="S332" i="5"/>
  <c r="S400" i="5"/>
  <c r="S358" i="5"/>
  <c r="S388" i="5"/>
  <c r="T396" i="5"/>
  <c r="T314" i="5"/>
  <c r="O279" i="6"/>
  <c r="S371" i="5"/>
  <c r="W79" i="7"/>
  <c r="P279" i="6"/>
  <c r="T349" i="5"/>
  <c r="S282" i="5"/>
  <c r="S331" i="5"/>
  <c r="L279" i="6"/>
  <c r="V79" i="7"/>
  <c r="T79" i="7"/>
  <c r="T266" i="5"/>
  <c r="W94" i="7"/>
  <c r="L198" i="6"/>
  <c r="X94" i="7"/>
  <c r="D260" i="6"/>
  <c r="S349" i="5"/>
  <c r="T282" i="5"/>
  <c r="V94" i="7"/>
  <c r="S94" i="7"/>
  <c r="T331" i="5"/>
  <c r="S325" i="5"/>
  <c r="S144" i="5"/>
  <c r="T144" i="5"/>
  <c r="P260" i="6"/>
  <c r="C198" i="6"/>
  <c r="T325" i="5"/>
  <c r="O84" i="7"/>
  <c r="T371" i="5"/>
  <c r="S79" i="7"/>
  <c r="T94" i="7"/>
  <c r="U79" i="7"/>
  <c r="S266" i="5"/>
  <c r="K84" i="7"/>
  <c r="M84" i="7"/>
  <c r="N198" i="6"/>
  <c r="D198" i="6"/>
  <c r="X79" i="7"/>
  <c r="U94" i="7"/>
  <c r="D279" i="6"/>
  <c r="C279" i="6"/>
  <c r="N260" i="6"/>
  <c r="N279" i="6"/>
  <c r="C260" i="6"/>
  <c r="O198" i="6"/>
  <c r="L260" i="6"/>
  <c r="L84" i="7"/>
  <c r="P198" i="6"/>
  <c r="P84" i="7"/>
  <c r="O260" i="6"/>
  <c r="N84" i="7"/>
  <c r="U61" i="7"/>
  <c r="L240" i="6"/>
  <c r="D246" i="6"/>
  <c r="W61" i="7"/>
  <c r="P246" i="6"/>
  <c r="S336" i="5"/>
  <c r="S335" i="5"/>
  <c r="N117" i="7"/>
  <c r="T327" i="5"/>
  <c r="C246" i="6"/>
  <c r="K117" i="7"/>
  <c r="T61" i="7"/>
  <c r="O246" i="6"/>
  <c r="N246" i="6"/>
  <c r="X61" i="7"/>
  <c r="O117" i="7"/>
  <c r="S319" i="5"/>
  <c r="C240" i="6"/>
  <c r="S327" i="5"/>
  <c r="T335" i="5"/>
  <c r="L246" i="6"/>
  <c r="L117" i="7"/>
  <c r="P240" i="6"/>
  <c r="N240" i="6"/>
  <c r="T319" i="5"/>
  <c r="S397" i="5"/>
  <c r="S61" i="7"/>
  <c r="M117" i="7"/>
  <c r="D240" i="6"/>
  <c r="T397" i="5"/>
  <c r="V61" i="7"/>
  <c r="P117" i="7"/>
  <c r="O240" i="6"/>
  <c r="T336" i="5"/>
  <c r="R384" i="5"/>
  <c r="R33" i="5"/>
  <c r="R218" i="5"/>
  <c r="R322" i="5"/>
  <c r="R221" i="5"/>
  <c r="R279" i="5"/>
  <c r="R91" i="5"/>
  <c r="R78" i="5"/>
  <c r="R260" i="5"/>
  <c r="R76" i="5"/>
  <c r="R26" i="5"/>
  <c r="R309" i="5"/>
  <c r="R38" i="5"/>
  <c r="R28" i="5"/>
  <c r="R75" i="5"/>
  <c r="R237" i="5"/>
  <c r="R5" i="5"/>
  <c r="R161" i="5"/>
  <c r="R310" i="5"/>
  <c r="R225" i="5"/>
  <c r="R261" i="5"/>
  <c r="R220" i="5"/>
  <c r="R386" i="5"/>
  <c r="R199" i="5"/>
  <c r="R262" i="5"/>
  <c r="R254" i="5"/>
  <c r="R217" i="5"/>
  <c r="O285" i="6"/>
  <c r="R241" i="5"/>
  <c r="R93" i="5"/>
  <c r="R160" i="5"/>
  <c r="R6" i="5"/>
  <c r="R8" i="5"/>
  <c r="R164" i="5"/>
  <c r="R231" i="5"/>
  <c r="R145" i="5"/>
  <c r="R2" i="5"/>
  <c r="R269" i="5"/>
  <c r="R58" i="5"/>
  <c r="R377" i="5"/>
  <c r="R200" i="5"/>
  <c r="R233" i="5"/>
  <c r="R196" i="5"/>
  <c r="R208" i="5"/>
  <c r="R194" i="5"/>
  <c r="R207" i="5"/>
  <c r="R206" i="5"/>
  <c r="R216" i="5"/>
  <c r="R222" i="5"/>
  <c r="R192" i="5"/>
  <c r="R238" i="5"/>
  <c r="R191" i="5"/>
  <c r="R382" i="5"/>
  <c r="R61" i="5"/>
  <c r="R257" i="5"/>
  <c r="R290" i="5"/>
  <c r="R157" i="5"/>
  <c r="R247" i="5"/>
  <c r="R283" i="5"/>
  <c r="R338" i="5"/>
  <c r="R356" i="5"/>
  <c r="E2" i="5"/>
  <c r="R34" i="5"/>
  <c r="R60" i="5"/>
  <c r="R301" i="5"/>
  <c r="R313" i="5"/>
  <c r="R318" i="5"/>
  <c r="R85" i="5"/>
  <c r="R230" i="5"/>
  <c r="R267" i="5"/>
  <c r="R286" i="5"/>
  <c r="R276" i="5"/>
  <c r="R303" i="5"/>
  <c r="R281" i="5"/>
  <c r="R302" i="5"/>
  <c r="R362" i="5"/>
  <c r="R224" i="5"/>
  <c r="R297" i="5"/>
  <c r="R146" i="5"/>
  <c r="R259" i="5"/>
  <c r="R299" i="5"/>
  <c r="R27" i="5"/>
  <c r="R203" i="5"/>
  <c r="R248" i="5"/>
  <c r="R212" i="5"/>
  <c r="R298" i="5"/>
  <c r="E6" i="5"/>
  <c r="R263" i="5"/>
  <c r="R328" i="5"/>
  <c r="R242" i="5"/>
  <c r="R306" i="5"/>
  <c r="R94" i="5"/>
  <c r="R251" i="5"/>
  <c r="R32" i="5"/>
  <c r="R256" i="5"/>
  <c r="P285" i="6"/>
  <c r="R252" i="5"/>
  <c r="R240" i="5"/>
  <c r="R210" i="5"/>
  <c r="R190" i="5"/>
  <c r="R211" i="5"/>
  <c r="R345" i="5"/>
  <c r="R280" i="5"/>
  <c r="R4" i="5"/>
  <c r="R340" i="5"/>
  <c r="R98" i="5"/>
  <c r="R277" i="5"/>
  <c r="R323" i="5"/>
  <c r="R29" i="5"/>
  <c r="R375" i="5"/>
  <c r="R372" i="5"/>
  <c r="R320" i="5"/>
  <c r="R383" i="5"/>
  <c r="R341" i="5"/>
  <c r="R214" i="5"/>
  <c r="R373" i="5"/>
  <c r="R204" i="5"/>
  <c r="R243" i="5"/>
  <c r="N285" i="6"/>
  <c r="R37" i="5"/>
  <c r="R3" i="5"/>
  <c r="R244" i="5"/>
  <c r="R308" i="5"/>
  <c r="R245" i="5"/>
  <c r="R355" i="5"/>
  <c r="R389" i="5"/>
  <c r="R227" i="5"/>
  <c r="R329" i="5"/>
  <c r="R342" i="5"/>
  <c r="R264" i="5"/>
  <c r="R321" i="5"/>
  <c r="R393" i="5"/>
  <c r="R292" i="5"/>
  <c r="R141" i="5"/>
  <c r="R215" i="5"/>
  <c r="R294" i="5"/>
  <c r="R246" i="5"/>
  <c r="R143" i="5"/>
  <c r="R89" i="5"/>
  <c r="R385" i="5"/>
  <c r="R249" i="5"/>
  <c r="R239" i="5"/>
  <c r="R209" i="5"/>
  <c r="R235" i="5"/>
  <c r="R229" i="5"/>
  <c r="R198" i="5"/>
  <c r="R193" i="5"/>
  <c r="R201" i="5"/>
  <c r="R59" i="5"/>
  <c r="R253" i="5"/>
  <c r="R173" i="5"/>
  <c r="R175" i="5"/>
  <c r="R226" i="5"/>
  <c r="R300" i="5"/>
  <c r="R92" i="5"/>
  <c r="R278" i="5"/>
  <c r="R31" i="5"/>
  <c r="R270" i="5"/>
  <c r="R236" i="5"/>
  <c r="R90" i="5"/>
  <c r="R354" i="5"/>
  <c r="R9" i="5"/>
  <c r="R163" i="5"/>
  <c r="R353" i="5"/>
  <c r="R223" i="5"/>
  <c r="R275" i="5"/>
  <c r="R255" i="5"/>
  <c r="R295" i="5"/>
  <c r="R374" i="5"/>
  <c r="R202" i="5"/>
  <c r="R361" i="5"/>
  <c r="R343" i="5"/>
  <c r="R317" i="5"/>
  <c r="R339" i="5"/>
  <c r="R74" i="5"/>
  <c r="R268" i="5"/>
  <c r="R357" i="5"/>
  <c r="R232" i="5"/>
  <c r="R30" i="5"/>
  <c r="R296" i="5"/>
  <c r="R213" i="5"/>
  <c r="R234" i="5"/>
  <c r="R176" i="5"/>
  <c r="R88" i="5"/>
  <c r="R250" i="5"/>
  <c r="R258" i="5"/>
  <c r="R376" i="5"/>
  <c r="R174" i="5"/>
  <c r="R195" i="5"/>
  <c r="N289" i="6"/>
  <c r="P188" i="6"/>
  <c r="O254" i="6"/>
  <c r="P210" i="6"/>
  <c r="S301" i="5"/>
  <c r="N291" i="6"/>
  <c r="P100" i="7"/>
  <c r="P112" i="7"/>
  <c r="C169" i="6"/>
  <c r="S204" i="5"/>
  <c r="T33" i="5"/>
  <c r="P229" i="6"/>
  <c r="S257" i="5"/>
  <c r="D172" i="6"/>
  <c r="S225" i="5"/>
  <c r="S163" i="5"/>
  <c r="P284" i="6"/>
  <c r="N100" i="7"/>
  <c r="D244" i="6"/>
  <c r="P121" i="7"/>
  <c r="T53" i="7"/>
  <c r="S74" i="5"/>
  <c r="D229" i="6"/>
  <c r="S33" i="5"/>
  <c r="V105" i="7"/>
  <c r="C252" i="6"/>
  <c r="L290" i="6"/>
  <c r="L289" i="6"/>
  <c r="T345" i="5"/>
  <c r="N75" i="7"/>
  <c r="L227" i="6"/>
  <c r="S62" i="7"/>
  <c r="P119" i="7"/>
  <c r="T105" i="7"/>
  <c r="T38" i="5"/>
  <c r="O189" i="6"/>
  <c r="L206" i="6"/>
  <c r="L199" i="6"/>
  <c r="T301" i="5"/>
  <c r="S164" i="5"/>
  <c r="T341" i="5"/>
  <c r="S383" i="5"/>
  <c r="T383" i="5"/>
  <c r="S264" i="5"/>
  <c r="C247" i="6"/>
  <c r="T54" i="7"/>
  <c r="S303" i="5"/>
  <c r="T258" i="5"/>
  <c r="V54" i="7"/>
  <c r="O120" i="7"/>
  <c r="O226" i="6"/>
  <c r="P201" i="6"/>
  <c r="C196" i="6"/>
  <c r="C229" i="6"/>
  <c r="O244" i="6"/>
  <c r="O229" i="6"/>
  <c r="P244" i="6"/>
  <c r="D253" i="6"/>
  <c r="S69" i="7"/>
  <c r="P228" i="6"/>
  <c r="U52" i="7"/>
  <c r="N187" i="6"/>
  <c r="O87" i="7"/>
  <c r="S276" i="5"/>
  <c r="D243" i="6"/>
  <c r="T106" i="7"/>
  <c r="T164" i="5"/>
  <c r="N269" i="6"/>
  <c r="V69" i="7"/>
  <c r="L119" i="7"/>
  <c r="N228" i="6"/>
  <c r="E118" i="7"/>
  <c r="D191" i="6"/>
  <c r="U57" i="7"/>
  <c r="T163" i="5"/>
  <c r="O227" i="6"/>
  <c r="N243" i="6"/>
  <c r="D118" i="7"/>
  <c r="S250" i="5"/>
  <c r="E54" i="7"/>
  <c r="V107" i="7"/>
  <c r="T299" i="5"/>
  <c r="O191" i="6"/>
  <c r="D49" i="6"/>
  <c r="T107" i="7"/>
  <c r="S292" i="5"/>
  <c r="H51" i="7"/>
  <c r="S214" i="5"/>
  <c r="P237" i="6"/>
  <c r="V98" i="7"/>
  <c r="N194" i="6"/>
  <c r="D44" i="7"/>
  <c r="G94" i="7"/>
  <c r="T74" i="5"/>
  <c r="L243" i="6"/>
  <c r="P226" i="6"/>
  <c r="S242" i="5"/>
  <c r="T245" i="5"/>
  <c r="F81" i="7"/>
  <c r="T58" i="5"/>
  <c r="C187" i="6"/>
  <c r="G49" i="7"/>
  <c r="U105" i="7"/>
  <c r="L253" i="6"/>
  <c r="O225" i="6"/>
  <c r="C54" i="7"/>
  <c r="T204" i="5"/>
  <c r="T376" i="5"/>
  <c r="N96" i="7"/>
  <c r="L265" i="6"/>
  <c r="S85" i="5"/>
  <c r="V71" i="7"/>
  <c r="D284" i="6"/>
  <c r="P218" i="6"/>
  <c r="N206" i="6"/>
  <c r="O58" i="6"/>
  <c r="C242" i="6"/>
  <c r="C201" i="6"/>
  <c r="S29" i="5"/>
  <c r="L218" i="6"/>
  <c r="C51" i="7"/>
  <c r="E45" i="7"/>
  <c r="O289" i="6"/>
  <c r="T2" i="5"/>
  <c r="N237" i="6"/>
  <c r="N79" i="7"/>
  <c r="O188" i="6"/>
  <c r="S2" i="5"/>
  <c r="K75" i="7"/>
  <c r="T27" i="5"/>
  <c r="T34" i="5"/>
  <c r="C253" i="6"/>
  <c r="X71" i="7"/>
  <c r="T225" i="5"/>
  <c r="S251" i="5"/>
  <c r="L291" i="6"/>
  <c r="O79" i="7"/>
  <c r="S57" i="7"/>
  <c r="S54" i="7"/>
  <c r="D254" i="6"/>
  <c r="M75" i="7"/>
  <c r="T338" i="5"/>
  <c r="U90" i="7"/>
  <c r="D188" i="6"/>
  <c r="O247" i="6"/>
  <c r="C227" i="6"/>
  <c r="O210" i="6"/>
  <c r="S30" i="5"/>
  <c r="T223" i="5"/>
  <c r="P170" i="6"/>
  <c r="S223" i="5"/>
  <c r="L237" i="6"/>
  <c r="S302" i="5"/>
  <c r="X106" i="7"/>
  <c r="T94" i="5"/>
  <c r="L254" i="6"/>
  <c r="T62" i="7"/>
  <c r="S32" i="5"/>
  <c r="V70" i="7"/>
  <c r="W99" i="7"/>
  <c r="T90" i="7"/>
  <c r="D289" i="6"/>
  <c r="D170" i="6"/>
  <c r="N283" i="6"/>
  <c r="S372" i="5"/>
  <c r="N226" i="6"/>
  <c r="L96" i="7"/>
  <c r="C191" i="6"/>
  <c r="N94" i="7"/>
  <c r="W71" i="7"/>
  <c r="T389" i="5"/>
  <c r="L284" i="6"/>
  <c r="N170" i="6"/>
  <c r="N62" i="6"/>
  <c r="P62" i="6"/>
  <c r="O290" i="6"/>
  <c r="T30" i="5"/>
  <c r="C62" i="6"/>
  <c r="V90" i="7"/>
  <c r="W69" i="7"/>
  <c r="S340" i="5"/>
  <c r="C226" i="6"/>
  <c r="N201" i="6"/>
  <c r="S355" i="5"/>
  <c r="P191" i="6"/>
  <c r="S256" i="5"/>
  <c r="C291" i="6"/>
  <c r="X68" i="7"/>
  <c r="V99" i="7"/>
  <c r="O242" i="6"/>
  <c r="D228" i="6"/>
  <c r="N208" i="6"/>
  <c r="O206" i="6"/>
  <c r="C186" i="6"/>
  <c r="S146" i="5"/>
  <c r="F46" i="7"/>
  <c r="O121" i="7"/>
  <c r="D269" i="6"/>
  <c r="T99" i="7"/>
  <c r="N218" i="6"/>
  <c r="P88" i="7"/>
  <c r="D194" i="6"/>
  <c r="G54" i="7"/>
  <c r="S322" i="5"/>
  <c r="T303" i="5"/>
  <c r="C210" i="6"/>
  <c r="O218" i="6"/>
  <c r="C189" i="6"/>
  <c r="D202" i="6"/>
  <c r="O85" i="7"/>
  <c r="D237" i="6"/>
  <c r="S68" i="7"/>
  <c r="C188" i="6"/>
  <c r="E52" i="7"/>
  <c r="M79" i="7"/>
  <c r="T227" i="5"/>
  <c r="S321" i="5"/>
  <c r="G51" i="7"/>
  <c r="C118" i="7"/>
  <c r="O74" i="7"/>
  <c r="T328" i="5"/>
  <c r="D225" i="6"/>
  <c r="D208" i="6"/>
  <c r="E94" i="7"/>
  <c r="S59" i="5"/>
  <c r="O202" i="6"/>
  <c r="P187" i="6"/>
  <c r="G44" i="7"/>
  <c r="P75" i="7"/>
  <c r="K112" i="7"/>
  <c r="T362" i="5"/>
  <c r="T277" i="5"/>
  <c r="D166" i="6"/>
  <c r="S161" i="5"/>
  <c r="T355" i="5"/>
  <c r="H54" i="7"/>
  <c r="T255" i="5"/>
  <c r="C45" i="7"/>
  <c r="M96" i="7"/>
  <c r="N242" i="6"/>
  <c r="T339" i="5"/>
  <c r="U51" i="7"/>
  <c r="N155" i="6"/>
  <c r="S221" i="5"/>
  <c r="N112" i="7"/>
  <c r="M119" i="7"/>
  <c r="C58" i="6"/>
  <c r="L251" i="6"/>
  <c r="X99" i="7"/>
  <c r="M88" i="7"/>
  <c r="L74" i="7"/>
  <c r="O169" i="6"/>
  <c r="S70" i="7"/>
  <c r="O253" i="6"/>
  <c r="S76" i="5"/>
  <c r="L172" i="6"/>
  <c r="D46" i="7"/>
  <c r="W105" i="7"/>
  <c r="P172" i="6"/>
  <c r="N74" i="7"/>
  <c r="P74" i="7"/>
  <c r="N172" i="6"/>
  <c r="K100" i="7"/>
  <c r="S71" i="7"/>
  <c r="T224" i="5"/>
  <c r="C172" i="6"/>
  <c r="X105" i="7"/>
  <c r="T59" i="5"/>
  <c r="O172" i="6"/>
  <c r="N280" i="6"/>
  <c r="V106" i="7"/>
  <c r="T286" i="5"/>
  <c r="C237" i="6"/>
  <c r="U54" i="7"/>
  <c r="L120" i="7"/>
  <c r="W107" i="7"/>
  <c r="X95" i="7"/>
  <c r="M74" i="7"/>
  <c r="N253" i="6"/>
  <c r="C269" i="6"/>
  <c r="L121" i="7"/>
  <c r="T252" i="5"/>
  <c r="V62" i="7"/>
  <c r="M112" i="7"/>
  <c r="S341" i="5"/>
  <c r="P251" i="6"/>
  <c r="O269" i="6"/>
  <c r="W51" i="7"/>
  <c r="S247" i="5"/>
  <c r="K88" i="7"/>
  <c r="N87" i="7"/>
  <c r="S94" i="5"/>
  <c r="O291" i="6"/>
  <c r="N247" i="6"/>
  <c r="P120" i="7"/>
  <c r="N244" i="6"/>
  <c r="N254" i="6"/>
  <c r="W57" i="7"/>
  <c r="S260" i="5"/>
  <c r="O283" i="6"/>
  <c r="V68" i="7"/>
  <c r="S157" i="5"/>
  <c r="P243" i="6"/>
  <c r="T278" i="5"/>
  <c r="E46" i="7"/>
  <c r="L207" i="6"/>
  <c r="U69" i="7"/>
  <c r="N284" i="6"/>
  <c r="C244" i="6"/>
  <c r="T260" i="5"/>
  <c r="U62" i="7"/>
  <c r="T57" i="7"/>
  <c r="L228" i="6"/>
  <c r="O228" i="6"/>
  <c r="D52" i="7"/>
  <c r="P95" i="7"/>
  <c r="S237" i="5"/>
  <c r="S105" i="7"/>
  <c r="C289" i="6"/>
  <c r="L112" i="7"/>
  <c r="N251" i="6"/>
  <c r="X70" i="7"/>
  <c r="L191" i="6"/>
  <c r="F51" i="7"/>
  <c r="S277" i="5"/>
  <c r="O251" i="6"/>
  <c r="P290" i="6"/>
  <c r="S313" i="5"/>
  <c r="W52" i="7"/>
  <c r="C208" i="6"/>
  <c r="O155" i="6"/>
  <c r="F118" i="7"/>
  <c r="T146" i="5"/>
  <c r="D290" i="6"/>
  <c r="D193" i="6"/>
  <c r="P94" i="7"/>
  <c r="N229" i="6"/>
  <c r="W68" i="7"/>
  <c r="L95" i="7"/>
  <c r="L194" i="6"/>
  <c r="U71" i="7"/>
  <c r="P227" i="6"/>
  <c r="P225" i="6"/>
  <c r="S241" i="5"/>
  <c r="P58" i="6"/>
  <c r="N227" i="6"/>
  <c r="S384" i="5"/>
  <c r="C265" i="6"/>
  <c r="P96" i="7"/>
  <c r="E81" i="7"/>
  <c r="S34" i="5"/>
  <c r="D218" i="6"/>
  <c r="L225" i="6"/>
  <c r="T256" i="5"/>
  <c r="T203" i="5"/>
  <c r="H46" i="7"/>
  <c r="U107" i="7"/>
  <c r="T251" i="5"/>
  <c r="P289" i="6"/>
  <c r="T32" i="5"/>
  <c r="S356" i="5"/>
  <c r="S203" i="5"/>
  <c r="D62" i="6"/>
  <c r="N188" i="6"/>
  <c r="P79" i="7"/>
  <c r="T71" i="7"/>
  <c r="T356" i="5"/>
  <c r="C170" i="6"/>
  <c r="S283" i="5"/>
  <c r="L244" i="6"/>
  <c r="S376" i="5"/>
  <c r="T8" i="5"/>
  <c r="U106" i="7"/>
  <c r="K74" i="7"/>
  <c r="S224" i="5"/>
  <c r="T257" i="5"/>
  <c r="L62" i="6"/>
  <c r="T264" i="5"/>
  <c r="C46" i="7"/>
  <c r="T145" i="5"/>
  <c r="W70" i="7"/>
  <c r="W106" i="7"/>
  <c r="T313" i="5"/>
  <c r="L100" i="7"/>
  <c r="L169" i="6"/>
  <c r="S58" i="5"/>
  <c r="L229" i="6"/>
  <c r="O237" i="6"/>
  <c r="L170" i="6"/>
  <c r="S3" i="5"/>
  <c r="D291" i="6"/>
  <c r="T384" i="5"/>
  <c r="S328" i="5"/>
  <c r="U68" i="7"/>
  <c r="T92" i="5"/>
  <c r="T302" i="5"/>
  <c r="T276" i="5"/>
  <c r="T214" i="5"/>
  <c r="T248" i="5"/>
  <c r="U98" i="7"/>
  <c r="T26" i="5"/>
  <c r="P169" i="6"/>
  <c r="T76" i="5"/>
  <c r="L252" i="6"/>
  <c r="U95" i="7"/>
  <c r="N225" i="6"/>
  <c r="T3" i="5"/>
  <c r="S227" i="5"/>
  <c r="T98" i="7"/>
  <c r="T55" i="7"/>
  <c r="F54" i="7"/>
  <c r="N196" i="6"/>
  <c r="O75" i="7"/>
  <c r="K119" i="7"/>
  <c r="N210" i="6"/>
  <c r="L210" i="6"/>
  <c r="P283" i="6"/>
  <c r="S252" i="5"/>
  <c r="S52" i="7"/>
  <c r="S300" i="5"/>
  <c r="L186" i="6"/>
  <c r="T243" i="5"/>
  <c r="L202" i="6"/>
  <c r="T242" i="5"/>
  <c r="P254" i="6"/>
  <c r="S38" i="5"/>
  <c r="L75" i="7"/>
  <c r="C284" i="6"/>
  <c r="V57" i="7"/>
  <c r="X52" i="7"/>
  <c r="G46" i="7"/>
  <c r="C52" i="7"/>
  <c r="O170" i="6"/>
  <c r="S286" i="5"/>
  <c r="D280" i="6"/>
  <c r="O252" i="6"/>
  <c r="V53" i="7"/>
  <c r="D45" i="7"/>
  <c r="S248" i="5"/>
  <c r="K79" i="7"/>
  <c r="S317" i="5"/>
  <c r="S26" i="5"/>
  <c r="L187" i="6"/>
  <c r="L85" i="7"/>
  <c r="O119" i="7"/>
  <c r="X69" i="7"/>
  <c r="X53" i="7"/>
  <c r="N88" i="7"/>
  <c r="D189" i="6"/>
  <c r="C251" i="6"/>
  <c r="S362" i="5"/>
  <c r="O201" i="6"/>
  <c r="D196" i="6"/>
  <c r="D58" i="6"/>
  <c r="T68" i="7"/>
  <c r="N120" i="7"/>
  <c r="H52" i="7"/>
  <c r="P206" i="6"/>
  <c r="D94" i="7"/>
  <c r="D155" i="6"/>
  <c r="E44" i="7"/>
  <c r="O280" i="6"/>
  <c r="T292" i="5"/>
  <c r="M85" i="7"/>
  <c r="L88" i="7"/>
  <c r="P252" i="6"/>
  <c r="M95" i="7"/>
  <c r="L58" i="6"/>
  <c r="S389" i="5"/>
  <c r="C290" i="6"/>
  <c r="N95" i="7"/>
  <c r="E49" i="7"/>
  <c r="T29" i="5"/>
  <c r="H118" i="7"/>
  <c r="L280" i="6"/>
  <c r="S90" i="7"/>
  <c r="S345" i="5"/>
  <c r="N202" i="6"/>
  <c r="N85" i="7"/>
  <c r="X84" i="7"/>
  <c r="P253" i="6"/>
  <c r="N265" i="6"/>
  <c r="O243" i="6"/>
  <c r="H45" i="7"/>
  <c r="C49" i="6"/>
  <c r="O112" i="7"/>
  <c r="S323" i="5"/>
  <c r="T270" i="5"/>
  <c r="D206" i="6"/>
  <c r="N58" i="6"/>
  <c r="S27" i="5"/>
  <c r="V95" i="7"/>
  <c r="L193" i="6"/>
  <c r="C283" i="6"/>
  <c r="M121" i="7"/>
  <c r="T221" i="5"/>
  <c r="C47" i="7"/>
  <c r="S8" i="5"/>
  <c r="K87" i="7"/>
  <c r="N189" i="6"/>
  <c r="V51" i="7"/>
  <c r="P242" i="6"/>
  <c r="U55" i="7"/>
  <c r="F44" i="7"/>
  <c r="D242" i="6"/>
  <c r="S299" i="5"/>
  <c r="N186" i="6"/>
  <c r="P166" i="6"/>
  <c r="W53" i="7"/>
  <c r="O207" i="6"/>
  <c r="D81" i="7"/>
  <c r="M100" i="7"/>
  <c r="P208" i="6"/>
  <c r="S269" i="5"/>
  <c r="S278" i="5"/>
  <c r="W54" i="7"/>
  <c r="S267" i="5"/>
  <c r="D227" i="6"/>
  <c r="O196" i="6"/>
  <c r="O94" i="7"/>
  <c r="S53" i="7"/>
  <c r="O95" i="7"/>
  <c r="W84" i="7"/>
  <c r="M94" i="7"/>
  <c r="P49" i="6"/>
  <c r="P199" i="6"/>
  <c r="S92" i="5"/>
  <c r="D264" i="6"/>
  <c r="S83" i="7"/>
  <c r="D234" i="6"/>
  <c r="V83" i="7"/>
  <c r="C264" i="6"/>
  <c r="S249" i="5"/>
  <c r="S198" i="5"/>
  <c r="C176" i="6"/>
  <c r="E51" i="7"/>
  <c r="T267" i="5"/>
  <c r="D47" i="7"/>
  <c r="T52" i="7"/>
  <c r="S106" i="7"/>
  <c r="L192" i="6"/>
  <c r="O264" i="6"/>
  <c r="P224" i="6"/>
  <c r="C192" i="6"/>
  <c r="P195" i="6"/>
  <c r="T211" i="5"/>
  <c r="O70" i="7"/>
  <c r="T38" i="7"/>
  <c r="S229" i="5"/>
  <c r="W55" i="7"/>
  <c r="T340" i="5"/>
  <c r="L201" i="6"/>
  <c r="P143" i="6"/>
  <c r="P107" i="7"/>
  <c r="F50" i="7"/>
  <c r="C143" i="6"/>
  <c r="D195" i="6"/>
  <c r="O176" i="6"/>
  <c r="C152" i="6"/>
  <c r="F55" i="7"/>
  <c r="T229" i="5"/>
  <c r="D42" i="7"/>
  <c r="X31" i="7"/>
  <c r="L79" i="7"/>
  <c r="S55" i="7"/>
  <c r="S339" i="5"/>
  <c r="K94" i="7"/>
  <c r="S199" i="5"/>
  <c r="D50" i="7"/>
  <c r="N264" i="6"/>
  <c r="T199" i="5"/>
  <c r="D53" i="7"/>
  <c r="T198" i="5"/>
  <c r="F112" i="7"/>
  <c r="S36" i="7"/>
  <c r="C149" i="6"/>
  <c r="S222" i="5"/>
  <c r="P142" i="6"/>
  <c r="X29" i="7"/>
  <c r="P135" i="6"/>
  <c r="D152" i="6"/>
  <c r="V23" i="7"/>
  <c r="S194" i="5"/>
  <c r="L138" i="6"/>
  <c r="S193" i="5"/>
  <c r="S28" i="7"/>
  <c r="D112" i="7"/>
  <c r="C55" i="7"/>
  <c r="T194" i="5"/>
  <c r="D144" i="6"/>
  <c r="N136" i="6"/>
  <c r="N142" i="6"/>
  <c r="T36" i="7"/>
  <c r="S200" i="5"/>
  <c r="X28" i="7"/>
  <c r="O138" i="6"/>
  <c r="O135" i="6"/>
  <c r="T26" i="7"/>
  <c r="T191" i="5"/>
  <c r="C142" i="6"/>
  <c r="C135" i="6"/>
  <c r="U29" i="7"/>
  <c r="L137" i="6"/>
  <c r="U26" i="7"/>
  <c r="O62" i="6"/>
  <c r="N252" i="6"/>
  <c r="O100" i="7"/>
  <c r="P186" i="6"/>
  <c r="D226" i="6"/>
  <c r="S375" i="5"/>
  <c r="S84" i="7"/>
  <c r="T161" i="5"/>
  <c r="P85" i="7"/>
  <c r="T247" i="5"/>
  <c r="L247" i="6"/>
  <c r="P193" i="6"/>
  <c r="P189" i="6"/>
  <c r="C166" i="6"/>
  <c r="D283" i="6"/>
  <c r="S51" i="7"/>
  <c r="H81" i="7"/>
  <c r="L155" i="6"/>
  <c r="X51" i="7"/>
  <c r="L283" i="6"/>
  <c r="S354" i="5"/>
  <c r="U99" i="7"/>
  <c r="T85" i="5"/>
  <c r="T51" i="7"/>
  <c r="N207" i="6"/>
  <c r="S107" i="7"/>
  <c r="T322" i="5"/>
  <c r="L188" i="6"/>
  <c r="G47" i="7"/>
  <c r="S145" i="5"/>
  <c r="P87" i="7"/>
  <c r="D201" i="6"/>
  <c r="C243" i="6"/>
  <c r="U84" i="7"/>
  <c r="P207" i="6"/>
  <c r="L49" i="6"/>
  <c r="D251" i="6"/>
  <c r="E47" i="7"/>
  <c r="L208" i="6"/>
  <c r="G118" i="7"/>
  <c r="T317" i="5"/>
  <c r="C81" i="7"/>
  <c r="T69" i="7"/>
  <c r="C199" i="6"/>
  <c r="N166" i="6"/>
  <c r="O88" i="7"/>
  <c r="U70" i="7"/>
  <c r="K95" i="7"/>
  <c r="O265" i="6"/>
  <c r="D54" i="7"/>
  <c r="D187" i="6"/>
  <c r="U83" i="7"/>
  <c r="N224" i="6"/>
  <c r="W37" i="7"/>
  <c r="D224" i="6"/>
  <c r="N143" i="6"/>
  <c r="G53" i="7"/>
  <c r="G42" i="7"/>
  <c r="H112" i="7"/>
  <c r="L166" i="6"/>
  <c r="O96" i="7"/>
  <c r="T84" i="7"/>
  <c r="F45" i="7"/>
  <c r="X37" i="7"/>
  <c r="X49" i="7"/>
  <c r="C50" i="7"/>
  <c r="S37" i="7"/>
  <c r="L167" i="6"/>
  <c r="M70" i="7"/>
  <c r="S211" i="5"/>
  <c r="W38" i="7"/>
  <c r="L142" i="6"/>
  <c r="C49" i="7"/>
  <c r="M120" i="7"/>
  <c r="W98" i="7"/>
  <c r="F94" i="7"/>
  <c r="L264" i="6"/>
  <c r="O192" i="6"/>
  <c r="V49" i="7"/>
  <c r="T83" i="7"/>
  <c r="N195" i="6"/>
  <c r="H42" i="7"/>
  <c r="X38" i="7"/>
  <c r="L152" i="6"/>
  <c r="D167" i="6"/>
  <c r="C167" i="6"/>
  <c r="G55" i="7"/>
  <c r="W29" i="7"/>
  <c r="X23" i="7"/>
  <c r="C218" i="6"/>
  <c r="X55" i="7"/>
  <c r="X90" i="7"/>
  <c r="C194" i="6"/>
  <c r="X83" i="7"/>
  <c r="T353" i="5"/>
  <c r="W49" i="7"/>
  <c r="S49" i="7"/>
  <c r="F53" i="7"/>
  <c r="S238" i="5"/>
  <c r="N152" i="6"/>
  <c r="D149" i="6"/>
  <c r="P70" i="7"/>
  <c r="D142" i="6"/>
  <c r="P184" i="6"/>
  <c r="T200" i="5"/>
  <c r="V27" i="7"/>
  <c r="S29" i="7"/>
  <c r="P152" i="6"/>
  <c r="W27" i="7"/>
  <c r="L136" i="6"/>
  <c r="U23" i="7"/>
  <c r="O137" i="6"/>
  <c r="T192" i="5"/>
  <c r="F115" i="7"/>
  <c r="H115" i="7"/>
  <c r="P117" i="6"/>
  <c r="D137" i="6"/>
  <c r="T175" i="5"/>
  <c r="C42" i="7"/>
  <c r="D117" i="6"/>
  <c r="P136" i="6"/>
  <c r="W23" i="7"/>
  <c r="T23" i="7"/>
  <c r="C136" i="6"/>
  <c r="S192" i="5"/>
  <c r="S270" i="5"/>
  <c r="P155" i="6"/>
  <c r="C44" i="7"/>
  <c r="P280" i="6"/>
  <c r="S258" i="5"/>
  <c r="F52" i="7"/>
  <c r="N199" i="6"/>
  <c r="X107" i="7"/>
  <c r="L87" i="7"/>
  <c r="G52" i="7"/>
  <c r="H94" i="7"/>
  <c r="T323" i="5"/>
  <c r="K85" i="7"/>
  <c r="D210" i="6"/>
  <c r="F47" i="7"/>
  <c r="O194" i="6"/>
  <c r="X98" i="7"/>
  <c r="O166" i="6"/>
  <c r="G45" i="7"/>
  <c r="T283" i="5"/>
  <c r="V84" i="7"/>
  <c r="P291" i="6"/>
  <c r="O284" i="6"/>
  <c r="C225" i="6"/>
  <c r="P194" i="6"/>
  <c r="T237" i="5"/>
  <c r="N119" i="7"/>
  <c r="S95" i="7"/>
  <c r="S243" i="5"/>
  <c r="S78" i="5"/>
  <c r="S98" i="7"/>
  <c r="T240" i="5"/>
  <c r="T250" i="5"/>
  <c r="N121" i="7"/>
  <c r="K96" i="7"/>
  <c r="T385" i="5"/>
  <c r="T354" i="5"/>
  <c r="P202" i="6"/>
  <c r="T157" i="5"/>
  <c r="D49" i="7"/>
  <c r="T95" i="7"/>
  <c r="O199" i="6"/>
  <c r="X54" i="7"/>
  <c r="H49" i="7"/>
  <c r="T375" i="5"/>
  <c r="L143" i="6"/>
  <c r="C234" i="6"/>
  <c r="V37" i="7"/>
  <c r="T298" i="5"/>
  <c r="D143" i="6"/>
  <c r="P176" i="6"/>
  <c r="F42" i="7"/>
  <c r="N70" i="7"/>
  <c r="L226" i="6"/>
  <c r="X62" i="7"/>
  <c r="N49" i="6"/>
  <c r="G50" i="7"/>
  <c r="S353" i="5"/>
  <c r="S298" i="5"/>
  <c r="U37" i="7"/>
  <c r="T249" i="5"/>
  <c r="C112" i="7"/>
  <c r="N149" i="6"/>
  <c r="T208" i="5"/>
  <c r="O167" i="6"/>
  <c r="T269" i="5"/>
  <c r="G81" i="7"/>
  <c r="P192" i="6"/>
  <c r="L224" i="6"/>
  <c r="T37" i="7"/>
  <c r="P234" i="6"/>
  <c r="S246" i="5"/>
  <c r="C53" i="7"/>
  <c r="D55" i="7"/>
  <c r="L176" i="6"/>
  <c r="O152" i="6"/>
  <c r="L70" i="7"/>
  <c r="P144" i="6"/>
  <c r="H55" i="7"/>
  <c r="U31" i="7"/>
  <c r="V28" i="7"/>
  <c r="O186" i="6"/>
  <c r="C206" i="6"/>
  <c r="T372" i="5"/>
  <c r="U49" i="7"/>
  <c r="C224" i="6"/>
  <c r="L107" i="7"/>
  <c r="O107" i="7"/>
  <c r="E53" i="7"/>
  <c r="D115" i="7"/>
  <c r="N184" i="6"/>
  <c r="L144" i="6"/>
  <c r="O149" i="6"/>
  <c r="X36" i="7"/>
  <c r="G115" i="7"/>
  <c r="S27" i="7"/>
  <c r="C138" i="6"/>
  <c r="N167" i="6"/>
  <c r="X26" i="7"/>
  <c r="N138" i="6"/>
  <c r="D136" i="6"/>
  <c r="U28" i="7"/>
  <c r="D138" i="6"/>
  <c r="W28" i="7"/>
  <c r="P167" i="6"/>
  <c r="G112" i="7"/>
  <c r="S191" i="5"/>
  <c r="D119" i="6"/>
  <c r="V31" i="7"/>
  <c r="E115" i="7"/>
  <c r="P138" i="6"/>
  <c r="S173" i="5"/>
  <c r="T28" i="7"/>
  <c r="W31" i="7"/>
  <c r="S23" i="7"/>
  <c r="C184" i="6"/>
  <c r="C137" i="6"/>
  <c r="T29" i="7"/>
  <c r="N290" i="6"/>
  <c r="C155" i="6"/>
  <c r="T321" i="5"/>
  <c r="M87" i="7"/>
  <c r="S99" i="7"/>
  <c r="D207" i="6"/>
  <c r="S386" i="5"/>
  <c r="S338" i="5"/>
  <c r="C193" i="6"/>
  <c r="D199" i="6"/>
  <c r="T78" i="5"/>
  <c r="D169" i="6"/>
  <c r="S5" i="5"/>
  <c r="C228" i="6"/>
  <c r="C207" i="6"/>
  <c r="D186" i="6"/>
  <c r="N169" i="6"/>
  <c r="T70" i="7"/>
  <c r="N193" i="6"/>
  <c r="P269" i="6"/>
  <c r="C94" i="7"/>
  <c r="D51" i="7"/>
  <c r="N191" i="6"/>
  <c r="O187" i="6"/>
  <c r="D252" i="6"/>
  <c r="L189" i="6"/>
  <c r="K120" i="7"/>
  <c r="C254" i="6"/>
  <c r="U53" i="7"/>
  <c r="L94" i="7"/>
  <c r="T5" i="5"/>
  <c r="S385" i="5"/>
  <c r="F49" i="7"/>
  <c r="L269" i="6"/>
  <c r="T300" i="5"/>
  <c r="C202" i="6"/>
  <c r="S240" i="5"/>
  <c r="K121" i="7"/>
  <c r="L242" i="6"/>
  <c r="H47" i="7"/>
  <c r="X57" i="7"/>
  <c r="O208" i="6"/>
  <c r="C280" i="6"/>
  <c r="W95" i="7"/>
  <c r="L196" i="6"/>
  <c r="P196" i="6"/>
  <c r="H44" i="7"/>
  <c r="W90" i="7"/>
  <c r="S255" i="5"/>
  <c r="V52" i="7"/>
  <c r="T241" i="5"/>
  <c r="P264" i="6"/>
  <c r="T310" i="5"/>
  <c r="W83" i="7"/>
  <c r="M107" i="7"/>
  <c r="E50" i="7"/>
  <c r="H53" i="7"/>
  <c r="C115" i="7"/>
  <c r="N144" i="6"/>
  <c r="D265" i="6"/>
  <c r="W62" i="7"/>
  <c r="D247" i="6"/>
  <c r="N192" i="6"/>
  <c r="O143" i="6"/>
  <c r="N234" i="6"/>
  <c r="T49" i="7"/>
  <c r="N107" i="7"/>
  <c r="C195" i="6"/>
  <c r="O142" i="6"/>
  <c r="O184" i="6"/>
  <c r="W36" i="7"/>
  <c r="E42" i="7"/>
  <c r="O49" i="6"/>
  <c r="O193" i="6"/>
  <c r="T386" i="5"/>
  <c r="H50" i="7"/>
  <c r="O234" i="6"/>
  <c r="O224" i="6"/>
  <c r="L234" i="6"/>
  <c r="L195" i="6"/>
  <c r="T222" i="5"/>
  <c r="K70" i="7"/>
  <c r="N176" i="6"/>
  <c r="D184" i="6"/>
  <c r="T238" i="5"/>
  <c r="N119" i="6"/>
  <c r="T27" i="7"/>
  <c r="P265" i="6"/>
  <c r="P247" i="6"/>
  <c r="S245" i="5"/>
  <c r="V55" i="7"/>
  <c r="S310" i="5"/>
  <c r="K107" i="7"/>
  <c r="T246" i="5"/>
  <c r="D192" i="6"/>
  <c r="O195" i="6"/>
  <c r="S208" i="5"/>
  <c r="O144" i="6"/>
  <c r="E112" i="7"/>
  <c r="U36" i="7"/>
  <c r="D176" i="6"/>
  <c r="L149" i="6"/>
  <c r="T193" i="5"/>
  <c r="P119" i="6"/>
  <c r="E55" i="7"/>
  <c r="V29" i="7"/>
  <c r="D135" i="6"/>
  <c r="S31" i="7"/>
  <c r="L135" i="6"/>
  <c r="V38" i="7"/>
  <c r="S38" i="7"/>
  <c r="U27" i="7"/>
  <c r="O117" i="6"/>
  <c r="O119" i="6"/>
  <c r="N137" i="6"/>
  <c r="P149" i="6"/>
  <c r="X27" i="7"/>
  <c r="W26" i="7"/>
  <c r="P137" i="6"/>
  <c r="U38" i="7"/>
  <c r="O136" i="6"/>
  <c r="S175" i="5"/>
  <c r="V36" i="7"/>
  <c r="N117" i="6"/>
  <c r="T31" i="7"/>
  <c r="V26" i="7"/>
  <c r="S26" i="7"/>
  <c r="L119" i="6"/>
  <c r="C117" i="6"/>
  <c r="N135" i="6"/>
  <c r="L184" i="6"/>
  <c r="T173" i="5"/>
  <c r="C119" i="6"/>
  <c r="L117" i="6"/>
  <c r="C144" i="6"/>
  <c r="T98" i="5"/>
  <c r="T263" i="5"/>
  <c r="T318" i="5"/>
  <c r="O238" i="6"/>
  <c r="N238" i="6"/>
  <c r="L158" i="6"/>
  <c r="N56" i="7"/>
  <c r="O158" i="6"/>
  <c r="S98" i="5"/>
  <c r="N113" i="7"/>
  <c r="L113" i="7"/>
  <c r="T357" i="5"/>
  <c r="P113" i="7"/>
  <c r="K113" i="7"/>
  <c r="S216" i="5"/>
  <c r="D158" i="6"/>
  <c r="P158" i="6"/>
  <c r="N158" i="6"/>
  <c r="L56" i="7"/>
  <c r="P238" i="6"/>
  <c r="S318" i="5"/>
  <c r="P56" i="7"/>
  <c r="T216" i="5"/>
  <c r="S357" i="5"/>
  <c r="M113" i="7"/>
  <c r="D238" i="6"/>
  <c r="L238" i="6"/>
  <c r="C158" i="6"/>
  <c r="K56" i="7"/>
  <c r="O113" i="7"/>
  <c r="S263" i="5"/>
  <c r="C238" i="6"/>
  <c r="M56" i="7"/>
  <c r="O56" i="7"/>
  <c r="S261" i="5"/>
  <c r="X43" i="7"/>
  <c r="P220" i="6"/>
  <c r="T261" i="5"/>
  <c r="C41" i="7"/>
  <c r="F41" i="7"/>
  <c r="S46" i="7"/>
  <c r="T296" i="5"/>
  <c r="V43" i="7"/>
  <c r="P222" i="6"/>
  <c r="E41" i="7"/>
  <c r="O222" i="6"/>
  <c r="T294" i="5"/>
  <c r="P148" i="6"/>
  <c r="E111" i="7"/>
  <c r="F111" i="7"/>
  <c r="D111" i="7"/>
  <c r="C220" i="6"/>
  <c r="V46" i="7"/>
  <c r="S236" i="5"/>
  <c r="W43" i="7"/>
  <c r="N222" i="6"/>
  <c r="N220" i="6"/>
  <c r="D41" i="7"/>
  <c r="S294" i="5"/>
  <c r="N183" i="6"/>
  <c r="T46" i="7"/>
  <c r="T236" i="5"/>
  <c r="T6" i="5"/>
  <c r="O220" i="6"/>
  <c r="W46" i="7"/>
  <c r="O183" i="6"/>
  <c r="C111" i="7"/>
  <c r="D148" i="6"/>
  <c r="T207" i="5"/>
  <c r="S207" i="5"/>
  <c r="T91" i="5"/>
  <c r="S60" i="5"/>
  <c r="T60" i="5"/>
  <c r="U46" i="7"/>
  <c r="D220" i="6"/>
  <c r="P183" i="6"/>
  <c r="L183" i="6"/>
  <c r="D183" i="6"/>
  <c r="C183" i="6"/>
  <c r="L222" i="6"/>
  <c r="N148" i="6"/>
  <c r="C148" i="6"/>
  <c r="G41" i="7"/>
  <c r="G111" i="7"/>
  <c r="H111" i="7"/>
  <c r="O148" i="6"/>
  <c r="S43" i="7"/>
  <c r="L220" i="6"/>
  <c r="U43" i="7"/>
  <c r="C222" i="6"/>
  <c r="S296" i="5"/>
  <c r="S91" i="5"/>
  <c r="D222" i="6"/>
  <c r="H41" i="7"/>
  <c r="X46" i="7"/>
  <c r="T43" i="7"/>
  <c r="S6" i="5"/>
  <c r="L148" i="6"/>
  <c r="C285" i="6"/>
  <c r="L285" i="6"/>
  <c r="T280" i="5"/>
  <c r="S281" i="5"/>
  <c r="S259" i="5"/>
  <c r="S280" i="5"/>
  <c r="P154" i="6"/>
  <c r="D154" i="6"/>
  <c r="C179" i="6"/>
  <c r="S230" i="5"/>
  <c r="T96" i="7"/>
  <c r="T259" i="5"/>
  <c r="E37" i="7"/>
  <c r="H116" i="7"/>
  <c r="O55" i="7"/>
  <c r="C177" i="6"/>
  <c r="S231" i="5"/>
  <c r="W48" i="7"/>
  <c r="G36" i="7"/>
  <c r="U96" i="7"/>
  <c r="N216" i="6"/>
  <c r="N177" i="6"/>
  <c r="S275" i="5"/>
  <c r="S201" i="5"/>
  <c r="P205" i="6"/>
  <c r="D35" i="7"/>
  <c r="X104" i="7"/>
  <c r="C116" i="7"/>
  <c r="L288" i="6"/>
  <c r="X48" i="7"/>
  <c r="L177" i="6"/>
  <c r="D179" i="6"/>
  <c r="N93" i="7"/>
  <c r="V96" i="7"/>
  <c r="P288" i="6"/>
  <c r="L179" i="6"/>
  <c r="P282" i="6"/>
  <c r="D190" i="6"/>
  <c r="D282" i="6"/>
  <c r="C37" i="7"/>
  <c r="W96" i="7"/>
  <c r="D178" i="6"/>
  <c r="D153" i="6"/>
  <c r="F36" i="7"/>
  <c r="N179" i="6"/>
  <c r="O150" i="6"/>
  <c r="S209" i="5"/>
  <c r="E117" i="7"/>
  <c r="S233" i="5"/>
  <c r="S374" i="5"/>
  <c r="P179" i="6"/>
  <c r="H113" i="7"/>
  <c r="S212" i="5"/>
  <c r="P182" i="6"/>
  <c r="C150" i="6"/>
  <c r="S235" i="5"/>
  <c r="N150" i="6"/>
  <c r="C38" i="7"/>
  <c r="N190" i="6"/>
  <c r="S141" i="5"/>
  <c r="T141" i="5"/>
  <c r="S75" i="5"/>
  <c r="L157" i="6"/>
  <c r="S90" i="5"/>
  <c r="D48" i="7"/>
  <c r="T279" i="5"/>
  <c r="T201" i="5"/>
  <c r="K55" i="7"/>
  <c r="U48" i="7"/>
  <c r="N55" i="7"/>
  <c r="C282" i="6"/>
  <c r="T213" i="5"/>
  <c r="D288" i="6"/>
  <c r="U104" i="7"/>
  <c r="S31" i="5"/>
  <c r="C288" i="6"/>
  <c r="N154" i="6"/>
  <c r="S215" i="5"/>
  <c r="M55" i="7"/>
  <c r="H48" i="7"/>
  <c r="C190" i="6"/>
  <c r="T244" i="5"/>
  <c r="H37" i="7"/>
  <c r="O281" i="6"/>
  <c r="T31" i="5"/>
  <c r="T230" i="5"/>
  <c r="D116" i="7"/>
  <c r="F117" i="7"/>
  <c r="P153" i="6"/>
  <c r="C153" i="6"/>
  <c r="T212" i="5"/>
  <c r="T97" i="7"/>
  <c r="P93" i="7"/>
  <c r="C205" i="6"/>
  <c r="K93" i="7"/>
  <c r="O288" i="6"/>
  <c r="H36" i="7"/>
  <c r="C178" i="6"/>
  <c r="S4" i="5"/>
  <c r="C281" i="6"/>
  <c r="F48" i="7"/>
  <c r="G116" i="7"/>
  <c r="N288" i="6"/>
  <c r="L93" i="7"/>
  <c r="O179" i="6"/>
  <c r="O154" i="6"/>
  <c r="P150" i="6"/>
  <c r="O180" i="6"/>
  <c r="G40" i="7"/>
  <c r="L182" i="6"/>
  <c r="H38" i="7"/>
  <c r="C180" i="6"/>
  <c r="P180" i="6"/>
  <c r="E40" i="7"/>
  <c r="D113" i="7"/>
  <c r="E113" i="7"/>
  <c r="D38" i="7"/>
  <c r="G38" i="7"/>
  <c r="C216" i="6"/>
  <c r="T290" i="5"/>
  <c r="T215" i="5"/>
  <c r="V97" i="7"/>
  <c r="E35" i="7"/>
  <c r="S96" i="7"/>
  <c r="F38" i="7"/>
  <c r="T235" i="5"/>
  <c r="T233" i="5"/>
  <c r="T377" i="5"/>
  <c r="D285" i="6"/>
  <c r="P157" i="6"/>
  <c r="L55" i="7"/>
  <c r="C48" i="7"/>
  <c r="W97" i="7"/>
  <c r="S104" i="7"/>
  <c r="T89" i="5"/>
  <c r="T374" i="5"/>
  <c r="G37" i="7"/>
  <c r="C36" i="7"/>
  <c r="O153" i="6"/>
  <c r="O190" i="6"/>
  <c r="S382" i="5"/>
  <c r="V104" i="7"/>
  <c r="S290" i="5"/>
  <c r="L154" i="6"/>
  <c r="T231" i="5"/>
  <c r="S97" i="7"/>
  <c r="D216" i="6"/>
  <c r="F35" i="7"/>
  <c r="P177" i="6"/>
  <c r="O93" i="7"/>
  <c r="T104" i="7"/>
  <c r="S48" i="7"/>
  <c r="X96" i="7"/>
  <c r="F116" i="7"/>
  <c r="E116" i="7"/>
  <c r="E48" i="7"/>
  <c r="C154" i="6"/>
  <c r="N205" i="6"/>
  <c r="S279" i="5"/>
  <c r="D205" i="6"/>
  <c r="L153" i="6"/>
  <c r="S61" i="5"/>
  <c r="D117" i="7"/>
  <c r="O216" i="6"/>
  <c r="S213" i="5"/>
  <c r="L216" i="6"/>
  <c r="G48" i="7"/>
  <c r="S244" i="5"/>
  <c r="D177" i="6"/>
  <c r="L190" i="6"/>
  <c r="H117" i="7"/>
  <c r="L205" i="6"/>
  <c r="T232" i="5"/>
  <c r="T4" i="5"/>
  <c r="O205" i="6"/>
  <c r="T373" i="5"/>
  <c r="D180" i="6"/>
  <c r="P178" i="6"/>
  <c r="G113" i="7"/>
  <c r="E38" i="7"/>
  <c r="S373" i="5"/>
  <c r="L180" i="6"/>
  <c r="N182" i="6"/>
  <c r="O182" i="6"/>
  <c r="C40" i="7"/>
  <c r="C113" i="7"/>
  <c r="D40" i="7"/>
  <c r="S377" i="5"/>
  <c r="P55" i="7"/>
  <c r="L282" i="6"/>
  <c r="T75" i="5"/>
  <c r="P281" i="6"/>
  <c r="T61" i="5"/>
  <c r="T48" i="7"/>
  <c r="D37" i="7"/>
  <c r="T382" i="5"/>
  <c r="O178" i="6"/>
  <c r="F37" i="7"/>
  <c r="O157" i="6"/>
  <c r="C157" i="6"/>
  <c r="S93" i="5"/>
  <c r="O282" i="6"/>
  <c r="N281" i="6"/>
  <c r="U97" i="7"/>
  <c r="T281" i="5"/>
  <c r="D157" i="6"/>
  <c r="L281" i="6"/>
  <c r="V48" i="7"/>
  <c r="N153" i="6"/>
  <c r="S89" i="5"/>
  <c r="T93" i="5"/>
  <c r="E36" i="7"/>
  <c r="W104" i="7"/>
  <c r="S232" i="5"/>
  <c r="O177" i="6"/>
  <c r="D36" i="7"/>
  <c r="T275" i="5"/>
  <c r="P216" i="6"/>
  <c r="C117" i="7"/>
  <c r="N157" i="6"/>
  <c r="D281" i="6"/>
  <c r="P190" i="6"/>
  <c r="G117" i="7"/>
  <c r="L178" i="6"/>
  <c r="T90" i="5"/>
  <c r="H35" i="7"/>
  <c r="N178" i="6"/>
  <c r="C35" i="7"/>
  <c r="X97" i="7"/>
  <c r="G35" i="7"/>
  <c r="N180" i="6"/>
  <c r="H40" i="7"/>
  <c r="L150" i="6"/>
  <c r="T209" i="5"/>
  <c r="D182" i="6"/>
  <c r="F40" i="7"/>
  <c r="M93" i="7"/>
  <c r="C182" i="6"/>
  <c r="F113" i="7"/>
  <c r="D150" i="6"/>
  <c r="N282" i="6"/>
  <c r="L295" i="6"/>
  <c r="P232" i="6"/>
  <c r="L232" i="6"/>
  <c r="C232" i="6"/>
  <c r="S253" i="5"/>
  <c r="S28" i="5"/>
  <c r="S308" i="5"/>
  <c r="N105" i="7"/>
  <c r="S309" i="5"/>
  <c r="L106" i="7"/>
  <c r="C173" i="6"/>
  <c r="O173" i="6"/>
  <c r="N173" i="6"/>
  <c r="P80" i="7"/>
  <c r="O241" i="6"/>
  <c r="D173" i="6"/>
  <c r="S202" i="5"/>
  <c r="D232" i="6"/>
  <c r="C241" i="6"/>
  <c r="C233" i="6"/>
  <c r="N233" i="6"/>
  <c r="D295" i="6"/>
  <c r="T202" i="5"/>
  <c r="P118" i="7"/>
  <c r="N241" i="6"/>
  <c r="T253" i="5"/>
  <c r="O106" i="7"/>
  <c r="S320" i="5"/>
  <c r="O105" i="7"/>
  <c r="M106" i="7"/>
  <c r="L173" i="6"/>
  <c r="S393" i="5"/>
  <c r="L80" i="7"/>
  <c r="K80" i="7"/>
  <c r="M105" i="7"/>
  <c r="L105" i="7"/>
  <c r="T28" i="5"/>
  <c r="O295" i="6"/>
  <c r="M118" i="7"/>
  <c r="N118" i="7"/>
  <c r="K105" i="7"/>
  <c r="S119" i="7"/>
  <c r="V119" i="7"/>
  <c r="C295" i="6"/>
  <c r="O232" i="6"/>
  <c r="X119" i="7"/>
  <c r="T308" i="5"/>
  <c r="T309" i="5"/>
  <c r="L118" i="7"/>
  <c r="T119" i="7"/>
  <c r="D233" i="6"/>
  <c r="W119" i="7"/>
  <c r="L233" i="6"/>
  <c r="O118" i="7"/>
  <c r="P106" i="7"/>
  <c r="K106" i="7"/>
  <c r="O233" i="6"/>
  <c r="M80" i="7"/>
  <c r="P173" i="6"/>
  <c r="O80" i="7"/>
  <c r="K118" i="7"/>
  <c r="L241" i="6"/>
  <c r="P295" i="6"/>
  <c r="N232" i="6"/>
  <c r="T393" i="5"/>
  <c r="D241" i="6"/>
  <c r="U119" i="7"/>
  <c r="T320" i="5"/>
  <c r="N295" i="6"/>
  <c r="P241" i="6"/>
  <c r="P105" i="7"/>
  <c r="P233" i="6"/>
  <c r="N106" i="7"/>
  <c r="S226" i="5"/>
  <c r="N80" i="7"/>
  <c r="T226" i="5"/>
  <c r="T262" i="5"/>
  <c r="S306" i="5"/>
  <c r="S160" i="5"/>
  <c r="D256" i="6"/>
  <c r="O57" i="7"/>
  <c r="C221" i="6"/>
  <c r="D159" i="6"/>
  <c r="S295" i="5"/>
  <c r="D221" i="6"/>
  <c r="S73" i="7"/>
  <c r="P221" i="6"/>
  <c r="S329" i="5"/>
  <c r="L256" i="6"/>
  <c r="T217" i="5"/>
  <c r="S143" i="5"/>
  <c r="P120" i="6"/>
  <c r="T176" i="5"/>
  <c r="W24" i="7"/>
  <c r="N120" i="6"/>
  <c r="H114" i="7"/>
  <c r="S239" i="5"/>
  <c r="X45" i="7"/>
  <c r="V24" i="7"/>
  <c r="O120" i="6"/>
  <c r="S210" i="5"/>
  <c r="T210" i="5"/>
  <c r="L151" i="6"/>
  <c r="S34" i="7"/>
  <c r="T24" i="7"/>
  <c r="T206" i="5"/>
  <c r="C114" i="7"/>
  <c r="O185" i="6"/>
  <c r="G114" i="7"/>
  <c r="S262" i="5"/>
  <c r="N248" i="6"/>
  <c r="T63" i="7"/>
  <c r="P57" i="7"/>
  <c r="W45" i="7"/>
  <c r="T73" i="7"/>
  <c r="N221" i="6"/>
  <c r="S63" i="7"/>
  <c r="S217" i="5"/>
  <c r="N57" i="7"/>
  <c r="T329" i="5"/>
  <c r="X73" i="7"/>
  <c r="O221" i="6"/>
  <c r="L118" i="6"/>
  <c r="G43" i="7"/>
  <c r="S206" i="5"/>
  <c r="L57" i="7"/>
  <c r="U24" i="7"/>
  <c r="S176" i="5"/>
  <c r="X24" i="7"/>
  <c r="D147" i="6"/>
  <c r="O151" i="6"/>
  <c r="W34" i="7"/>
  <c r="P151" i="6"/>
  <c r="E110" i="7"/>
  <c r="X34" i="7"/>
  <c r="C118" i="6"/>
  <c r="E43" i="7"/>
  <c r="H110" i="7"/>
  <c r="N151" i="6"/>
  <c r="D110" i="7"/>
  <c r="D185" i="6"/>
  <c r="V73" i="7"/>
  <c r="T306" i="5"/>
  <c r="T343" i="5"/>
  <c r="U63" i="7"/>
  <c r="P159" i="6"/>
  <c r="V63" i="7"/>
  <c r="C159" i="6"/>
  <c r="T143" i="5"/>
  <c r="L248" i="6"/>
  <c r="K57" i="7"/>
  <c r="O248" i="6"/>
  <c r="W73" i="7"/>
  <c r="U73" i="7"/>
  <c r="T295" i="5"/>
  <c r="S343" i="5"/>
  <c r="L159" i="6"/>
  <c r="T45" i="7"/>
  <c r="P256" i="6"/>
  <c r="L221" i="6"/>
  <c r="U45" i="7"/>
  <c r="O256" i="6"/>
  <c r="T174" i="5"/>
  <c r="S24" i="7"/>
  <c r="T34" i="7"/>
  <c r="L120" i="6"/>
  <c r="O118" i="6"/>
  <c r="F43" i="7"/>
  <c r="C256" i="6"/>
  <c r="L147" i="6"/>
  <c r="D43" i="7"/>
  <c r="H43" i="7"/>
  <c r="M57" i="7"/>
  <c r="U34" i="7"/>
  <c r="C120" i="6"/>
  <c r="G110" i="7"/>
  <c r="D114" i="7"/>
  <c r="C110" i="7"/>
  <c r="O147" i="6"/>
  <c r="T160" i="5"/>
  <c r="N256" i="6"/>
  <c r="O159" i="6"/>
  <c r="P248" i="6"/>
  <c r="D248" i="6"/>
  <c r="N159" i="6"/>
  <c r="V45" i="7"/>
  <c r="X63" i="7"/>
  <c r="W63" i="7"/>
  <c r="S45" i="7"/>
  <c r="D120" i="6"/>
  <c r="D118" i="6"/>
  <c r="P118" i="6"/>
  <c r="N147" i="6"/>
  <c r="N185" i="6"/>
  <c r="C185" i="6"/>
  <c r="N118" i="6"/>
  <c r="F110" i="7"/>
  <c r="F114" i="7"/>
  <c r="S174" i="5"/>
  <c r="E114" i="7"/>
  <c r="P147" i="6"/>
  <c r="D151" i="6"/>
  <c r="T239" i="5"/>
  <c r="C43" i="7"/>
  <c r="C248" i="6"/>
  <c r="V34" i="7"/>
  <c r="C151" i="6"/>
  <c r="P185" i="6"/>
  <c r="C147" i="6"/>
  <c r="L185" i="6"/>
  <c r="S88" i="5"/>
  <c r="T254" i="5"/>
  <c r="K86" i="7"/>
  <c r="O86" i="7"/>
  <c r="T88" i="5"/>
  <c r="T268" i="5"/>
  <c r="M66" i="7"/>
  <c r="L86" i="7"/>
  <c r="K66" i="7"/>
  <c r="N134" i="6"/>
  <c r="L139" i="6"/>
  <c r="S195" i="5"/>
  <c r="T25" i="7"/>
  <c r="T30" i="7"/>
  <c r="S9" i="5"/>
  <c r="S37" i="5"/>
  <c r="S220" i="5"/>
  <c r="P200" i="6"/>
  <c r="C164" i="6"/>
  <c r="T220" i="5"/>
  <c r="M86" i="7"/>
  <c r="S190" i="5"/>
  <c r="S30" i="7"/>
  <c r="W25" i="7"/>
  <c r="U25" i="7"/>
  <c r="P139" i="6"/>
  <c r="O134" i="6"/>
  <c r="C139" i="6"/>
  <c r="T190" i="5"/>
  <c r="O164" i="6"/>
  <c r="N66" i="7"/>
  <c r="T37" i="5"/>
  <c r="S268" i="5"/>
  <c r="P164" i="6"/>
  <c r="N200" i="6"/>
  <c r="L66" i="7"/>
  <c r="O66" i="7"/>
  <c r="T9" i="5"/>
  <c r="L164" i="6"/>
  <c r="C134" i="6"/>
  <c r="O200" i="6"/>
  <c r="V30" i="7"/>
  <c r="D139" i="6"/>
  <c r="W30" i="7"/>
  <c r="D134" i="6"/>
  <c r="N139" i="6"/>
  <c r="S254" i="5"/>
  <c r="N164" i="6"/>
  <c r="D200" i="6"/>
  <c r="C200" i="6"/>
  <c r="P86" i="7"/>
  <c r="D164" i="6"/>
  <c r="N86" i="7"/>
  <c r="L200" i="6"/>
  <c r="P66" i="7"/>
  <c r="T195" i="5"/>
  <c r="U30" i="7"/>
  <c r="X30" i="7"/>
  <c r="X25" i="7"/>
  <c r="S25" i="7"/>
  <c r="V25" i="7"/>
  <c r="P134" i="6"/>
  <c r="O139" i="6"/>
  <c r="L134" i="6"/>
  <c r="H39" i="7"/>
  <c r="P181" i="6"/>
  <c r="C39" i="7"/>
  <c r="D39" i="7"/>
  <c r="F39" i="7"/>
  <c r="S234" i="5"/>
  <c r="E39" i="7"/>
  <c r="C181" i="6"/>
  <c r="N181" i="6"/>
  <c r="T234" i="5"/>
  <c r="D181" i="6"/>
  <c r="L181" i="6"/>
  <c r="G39" i="7"/>
  <c r="O181" i="6"/>
  <c r="S342" i="5"/>
  <c r="U72" i="7"/>
  <c r="P61" i="7"/>
  <c r="X72" i="7"/>
  <c r="P268" i="6"/>
  <c r="L61" i="7"/>
  <c r="T342" i="5"/>
  <c r="S72" i="7"/>
  <c r="D255" i="6"/>
  <c r="K61" i="7"/>
  <c r="V89" i="7"/>
  <c r="T32" i="7"/>
  <c r="S32" i="7"/>
  <c r="P140" i="6"/>
  <c r="L161" i="6"/>
  <c r="S89" i="7"/>
  <c r="O161" i="6"/>
  <c r="X32" i="7"/>
  <c r="T196" i="5"/>
  <c r="N255" i="6"/>
  <c r="S361" i="5"/>
  <c r="P161" i="6"/>
  <c r="C255" i="6"/>
  <c r="T89" i="7"/>
  <c r="T72" i="7"/>
  <c r="V72" i="7"/>
  <c r="C268" i="6"/>
  <c r="N268" i="6"/>
  <c r="C161" i="6"/>
  <c r="L268" i="6"/>
  <c r="T361" i="5"/>
  <c r="D268" i="6"/>
  <c r="D140" i="6"/>
  <c r="S196" i="5"/>
  <c r="C140" i="6"/>
  <c r="M61" i="7"/>
  <c r="O268" i="6"/>
  <c r="T218" i="5"/>
  <c r="D161" i="6"/>
  <c r="N140" i="6"/>
  <c r="N161" i="6"/>
  <c r="W72" i="7"/>
  <c r="U89" i="7"/>
  <c r="P255" i="6"/>
  <c r="O255" i="6"/>
  <c r="S218" i="5"/>
  <c r="N61" i="7"/>
  <c r="L255" i="6"/>
  <c r="W89" i="7"/>
  <c r="O61" i="7"/>
  <c r="X89" i="7"/>
  <c r="L140" i="6"/>
  <c r="O140" i="6"/>
  <c r="U32" i="7"/>
  <c r="W32" i="7"/>
  <c r="V32" i="7"/>
  <c r="S47" i="7"/>
  <c r="T297" i="5"/>
  <c r="P223" i="6"/>
  <c r="W47" i="7"/>
  <c r="X47" i="7"/>
  <c r="N223" i="6"/>
  <c r="C223" i="6"/>
  <c r="V47" i="7"/>
  <c r="L223" i="6"/>
  <c r="D223" i="6"/>
  <c r="U47" i="7"/>
  <c r="O223" i="6"/>
  <c r="S297" i="5"/>
  <c r="T47" i="7"/>
  <c r="R17" i="5"/>
  <c r="R18" i="5"/>
  <c r="R132" i="5"/>
  <c r="R347" i="5"/>
  <c r="R7" i="5"/>
  <c r="R171" i="5"/>
  <c r="R179" i="5"/>
  <c r="R152" i="5"/>
  <c r="R337" i="5"/>
  <c r="B14" i="2"/>
  <c r="E38" i="1"/>
  <c r="E41" i="1"/>
  <c r="R153" i="5"/>
  <c r="J37" i="2"/>
  <c r="B39" i="1"/>
  <c r="R167" i="5"/>
  <c r="R219" i="5"/>
  <c r="R360" i="5"/>
  <c r="B28" i="2"/>
  <c r="E44" i="2"/>
  <c r="C31" i="4"/>
  <c r="E4" i="2"/>
  <c r="B21" i="1"/>
  <c r="B40" i="1"/>
  <c r="R107" i="5"/>
  <c r="E9" i="1"/>
  <c r="R97" i="5"/>
  <c r="R151" i="5"/>
  <c r="E29" i="1"/>
  <c r="B10" i="1"/>
  <c r="B4" i="2"/>
  <c r="B27" i="1"/>
  <c r="E24" i="2"/>
  <c r="C34" i="2"/>
  <c r="C29" i="4"/>
  <c r="B16" i="1"/>
  <c r="E8" i="1"/>
  <c r="E31" i="2"/>
  <c r="B35" i="2"/>
  <c r="E30" i="2"/>
  <c r="B43" i="2"/>
  <c r="B45" i="2"/>
  <c r="B8" i="2"/>
  <c r="B28" i="1"/>
  <c r="E3" i="1"/>
  <c r="D30" i="2"/>
  <c r="D30" i="1"/>
  <c r="E29" i="2"/>
  <c r="B2" i="2"/>
  <c r="B25" i="2"/>
  <c r="E36" i="2"/>
  <c r="B11" i="1"/>
  <c r="H30" i="2"/>
  <c r="E13" i="1"/>
  <c r="R87" i="5"/>
  <c r="R106" i="5"/>
  <c r="E19" i="1"/>
  <c r="R105" i="5"/>
  <c r="R102" i="5"/>
  <c r="R130" i="5"/>
  <c r="E30" i="1"/>
  <c r="B7" i="2"/>
  <c r="R189" i="5"/>
  <c r="R111" i="5"/>
  <c r="E22" i="2"/>
  <c r="R178" i="5"/>
  <c r="R170" i="5"/>
  <c r="R55" i="5"/>
  <c r="B3" i="2"/>
  <c r="B22" i="1"/>
  <c r="R367" i="5"/>
  <c r="R182" i="5"/>
  <c r="R366" i="5"/>
  <c r="R82" i="5"/>
  <c r="I36" i="2"/>
  <c r="J30" i="2"/>
  <c r="E17" i="2"/>
  <c r="R136" i="5"/>
  <c r="R114" i="5"/>
  <c r="R118" i="5"/>
  <c r="R184" i="5"/>
  <c r="N114" i="6"/>
  <c r="R63" i="5"/>
  <c r="R54" i="5"/>
  <c r="C39" i="2"/>
  <c r="D34" i="1"/>
  <c r="D24" i="1"/>
  <c r="D39" i="1"/>
  <c r="C40" i="1"/>
  <c r="K30" i="4"/>
  <c r="K25" i="2"/>
  <c r="K29" i="4"/>
  <c r="E36" i="1"/>
  <c r="B39" i="2"/>
  <c r="E24" i="1"/>
  <c r="D29" i="4"/>
  <c r="I39" i="2"/>
  <c r="C43" i="1"/>
  <c r="R365" i="5"/>
  <c r="I26" i="2"/>
  <c r="I29" i="4"/>
  <c r="K22" i="2"/>
  <c r="K21" i="2"/>
  <c r="I1" i="6"/>
  <c r="I19" i="2"/>
  <c r="C11" i="1"/>
  <c r="G32" i="2"/>
  <c r="J39" i="2"/>
  <c r="H36" i="2"/>
  <c r="I7" i="2"/>
  <c r="C7" i="1"/>
  <c r="D7" i="2"/>
  <c r="J23" i="2"/>
  <c r="D20" i="1"/>
  <c r="R71" i="5"/>
  <c r="K25" i="4"/>
  <c r="C33" i="1"/>
  <c r="D3" i="1"/>
  <c r="R73" i="5"/>
  <c r="B5" i="1"/>
  <c r="R20" i="5"/>
  <c r="I34" i="4"/>
  <c r="D10" i="1"/>
  <c r="J12" i="2"/>
  <c r="K10" i="2"/>
  <c r="B4" i="1"/>
  <c r="C34" i="4"/>
  <c r="R19" i="5"/>
  <c r="R180" i="5"/>
  <c r="R186" i="5"/>
  <c r="R39" i="5"/>
  <c r="R197" i="5"/>
  <c r="R352" i="5"/>
  <c r="R23" i="5"/>
  <c r="R181" i="5"/>
  <c r="R147" i="5"/>
  <c r="C28" i="4"/>
  <c r="E15" i="1"/>
  <c r="D14" i="1"/>
  <c r="E18" i="2"/>
  <c r="B10" i="2"/>
  <c r="E16" i="1"/>
  <c r="C38" i="2"/>
  <c r="B30" i="1"/>
  <c r="R134" i="5"/>
  <c r="R289" i="5"/>
  <c r="R168" i="5"/>
  <c r="E28" i="2"/>
  <c r="B2" i="1"/>
  <c r="B18" i="2"/>
  <c r="H43" i="2"/>
  <c r="E40" i="1"/>
  <c r="E37" i="2"/>
  <c r="E33" i="1"/>
  <c r="R135" i="5"/>
  <c r="R148" i="5"/>
  <c r="B5" i="2"/>
  <c r="E2" i="1"/>
  <c r="E14" i="1"/>
  <c r="E7" i="1"/>
  <c r="E43" i="2"/>
  <c r="E32" i="1"/>
  <c r="F29" i="4"/>
  <c r="H38" i="2"/>
  <c r="B16" i="2"/>
  <c r="E2" i="2"/>
  <c r="C18" i="2"/>
  <c r="B32" i="2"/>
  <c r="F31" i="4"/>
  <c r="R381" i="5"/>
  <c r="B36" i="2"/>
  <c r="J14" i="2"/>
  <c r="B32" i="1"/>
  <c r="B9" i="1"/>
  <c r="E23" i="1"/>
  <c r="E42" i="1"/>
  <c r="E16" i="2"/>
  <c r="B3" i="1"/>
  <c r="E38" i="2"/>
  <c r="B17" i="1"/>
  <c r="I15" i="2"/>
  <c r="H21" i="2"/>
  <c r="E32" i="2"/>
  <c r="F26" i="4"/>
  <c r="E20" i="1"/>
  <c r="R86" i="5"/>
  <c r="R187" i="5"/>
  <c r="R21" i="5"/>
  <c r="R57" i="5"/>
  <c r="R68" i="5"/>
  <c r="R84" i="5"/>
  <c r="R127" i="5"/>
  <c r="R50" i="5"/>
  <c r="R81" i="5"/>
  <c r="E23" i="2"/>
  <c r="R15" i="5"/>
  <c r="B19" i="1"/>
  <c r="R99" i="5"/>
  <c r="C22" i="2"/>
  <c r="R112" i="5"/>
  <c r="O114" i="6"/>
  <c r="D28" i="2"/>
  <c r="C30" i="4"/>
  <c r="R138" i="5"/>
  <c r="D22" i="2"/>
  <c r="R48" i="5"/>
  <c r="R44" i="5"/>
  <c r="R67" i="5"/>
  <c r="D39" i="2"/>
  <c r="H28" i="2"/>
  <c r="E33" i="2"/>
  <c r="C26" i="1"/>
  <c r="R162" i="5"/>
  <c r="J7" i="2"/>
  <c r="K4" i="2"/>
  <c r="C23" i="2"/>
  <c r="C24" i="1"/>
  <c r="D40" i="1"/>
  <c r="C34" i="1"/>
  <c r="J36" i="2"/>
  <c r="K33" i="2"/>
  <c r="H7" i="2"/>
  <c r="I6" i="2"/>
  <c r="H39" i="2"/>
  <c r="D37" i="2"/>
  <c r="C32" i="2"/>
  <c r="C35" i="1"/>
  <c r="J30" i="4"/>
  <c r="K35" i="2"/>
  <c r="K5" i="2"/>
  <c r="D6" i="2"/>
  <c r="G2" i="2"/>
  <c r="D15" i="1"/>
  <c r="C3" i="1"/>
  <c r="R96" i="5"/>
  <c r="E43" i="1"/>
  <c r="H26" i="2"/>
  <c r="J6" i="2"/>
  <c r="C6" i="2"/>
  <c r="D29" i="2"/>
  <c r="G39" i="2"/>
  <c r="F34" i="4"/>
  <c r="G19" i="2"/>
  <c r="G15" i="2"/>
  <c r="C2" i="2"/>
  <c r="K17" i="2"/>
  <c r="I30" i="2"/>
  <c r="D25" i="4"/>
  <c r="E30" i="4"/>
  <c r="E12" i="2"/>
  <c r="K24" i="2"/>
  <c r="I18" i="2"/>
  <c r="R22" i="5"/>
  <c r="D2" i="2"/>
  <c r="R177" i="5"/>
  <c r="R116" i="5"/>
  <c r="R120" i="5"/>
  <c r="E5" i="2"/>
  <c r="R126" i="5"/>
  <c r="R288" i="5"/>
  <c r="R109" i="5"/>
  <c r="R363" i="5"/>
  <c r="B29" i="1"/>
  <c r="B8" i="1"/>
  <c r="C27" i="4"/>
  <c r="E37" i="1"/>
  <c r="B34" i="2"/>
  <c r="R293" i="5"/>
  <c r="E6" i="2"/>
  <c r="R150" i="5"/>
  <c r="R274" i="5"/>
  <c r="R139" i="5"/>
  <c r="R156" i="5"/>
  <c r="B19" i="2"/>
  <c r="E35" i="2"/>
  <c r="E27" i="1"/>
  <c r="E21" i="1"/>
  <c r="G34" i="2"/>
  <c r="B37" i="2"/>
  <c r="R80" i="5"/>
  <c r="B23" i="1"/>
  <c r="R228" i="5"/>
  <c r="R149" i="5"/>
  <c r="R185" i="5"/>
  <c r="R110" i="5"/>
  <c r="E26" i="1"/>
  <c r="B44" i="2"/>
  <c r="H18" i="2"/>
  <c r="B7" i="1"/>
  <c r="J34" i="2"/>
  <c r="E34" i="2"/>
  <c r="E15" i="2"/>
  <c r="E27" i="2"/>
  <c r="C42" i="1"/>
  <c r="B37" i="1"/>
  <c r="E34" i="1"/>
  <c r="D42" i="1"/>
  <c r="B12" i="1"/>
  <c r="F27" i="4"/>
  <c r="B29" i="2"/>
  <c r="B20" i="2"/>
  <c r="E11" i="1"/>
  <c r="B34" i="1"/>
  <c r="J38" i="2"/>
  <c r="E25" i="1"/>
  <c r="F25" i="4"/>
  <c r="E45" i="2"/>
  <c r="B21" i="2"/>
  <c r="R307" i="5"/>
  <c r="F28" i="4"/>
  <c r="R291" i="5"/>
  <c r="R115" i="5"/>
  <c r="B15" i="1"/>
  <c r="E11" i="2"/>
  <c r="C14" i="1"/>
  <c r="E10" i="2"/>
  <c r="E1" i="1"/>
  <c r="R128" i="5"/>
  <c r="E28" i="1"/>
  <c r="R62" i="5"/>
  <c r="R104" i="5"/>
  <c r="B26" i="1"/>
  <c r="E19" i="2"/>
  <c r="E8" i="2"/>
  <c r="B41" i="1"/>
  <c r="R140" i="5"/>
  <c r="C37" i="1"/>
  <c r="E39" i="1"/>
  <c r="R205" i="5"/>
  <c r="R155" i="5"/>
  <c r="E14" i="2"/>
  <c r="B38" i="1"/>
  <c r="D18" i="2"/>
  <c r="B24" i="2"/>
  <c r="H34" i="2"/>
  <c r="B1" i="1"/>
  <c r="B27" i="2"/>
  <c r="I14" i="2"/>
  <c r="B31" i="2"/>
  <c r="E20" i="2"/>
  <c r="E10" i="1"/>
  <c r="B14" i="1"/>
  <c r="C25" i="4"/>
  <c r="B6" i="2"/>
  <c r="B30" i="2"/>
  <c r="E12" i="1"/>
  <c r="B11" i="2"/>
  <c r="I34" i="2"/>
  <c r="B33" i="1"/>
  <c r="B42" i="1"/>
  <c r="B15" i="2"/>
  <c r="B38" i="2"/>
  <c r="D38" i="2"/>
  <c r="B25" i="1"/>
  <c r="E25" i="2"/>
  <c r="C30" i="1"/>
  <c r="F30" i="4"/>
  <c r="R368" i="5"/>
  <c r="R53" i="5"/>
  <c r="R154" i="5"/>
  <c r="R183" i="5"/>
  <c r="R166" i="5"/>
  <c r="C26" i="4"/>
  <c r="B20" i="1"/>
  <c r="C19" i="1"/>
  <c r="R158" i="5"/>
  <c r="R42" i="5"/>
  <c r="R36" i="5"/>
  <c r="E3" i="2"/>
  <c r="B35" i="1"/>
  <c r="R41" i="5"/>
  <c r="R45" i="5"/>
  <c r="R51" i="5"/>
  <c r="G36" i="2"/>
  <c r="D43" i="1"/>
  <c r="B13" i="1"/>
  <c r="D19" i="1"/>
  <c r="R70" i="5"/>
  <c r="R46" i="5"/>
  <c r="R108" i="5"/>
  <c r="R125" i="5"/>
  <c r="R103" i="5"/>
  <c r="R188" i="5"/>
  <c r="R121" i="5"/>
  <c r="B26" i="2"/>
  <c r="I28" i="2"/>
  <c r="B36" i="1"/>
  <c r="E26" i="2"/>
  <c r="C36" i="2"/>
  <c r="J28" i="2"/>
  <c r="D30" i="4"/>
  <c r="K8" i="2"/>
  <c r="I38" i="2"/>
  <c r="R123" i="5"/>
  <c r="G28" i="2"/>
  <c r="I30" i="4"/>
  <c r="C43" i="2"/>
  <c r="L26" i="4"/>
  <c r="R95" i="5"/>
  <c r="J26" i="2"/>
  <c r="B24" i="1"/>
  <c r="C28" i="2"/>
  <c r="H30" i="4"/>
  <c r="L27" i="4"/>
  <c r="K27" i="2"/>
  <c r="H29" i="2"/>
  <c r="H14" i="2"/>
  <c r="E34" i="4"/>
  <c r="G11" i="2"/>
  <c r="E39" i="2"/>
  <c r="R364" i="5"/>
  <c r="D36" i="2"/>
  <c r="I37" i="2"/>
  <c r="K45" i="2"/>
  <c r="J43" i="2"/>
  <c r="D43" i="2"/>
  <c r="E29" i="4"/>
  <c r="C20" i="1"/>
  <c r="I25" i="4"/>
  <c r="G14" i="2"/>
  <c r="K20" i="2"/>
  <c r="H11" i="2"/>
  <c r="D2" i="1"/>
  <c r="E4" i="1"/>
  <c r="G30" i="2"/>
  <c r="G23" i="2"/>
  <c r="J34" i="4"/>
  <c r="H25" i="4"/>
  <c r="J2" i="2"/>
  <c r="G43" i="2"/>
  <c r="R117" i="5"/>
  <c r="R47" i="5"/>
  <c r="R64" i="5"/>
  <c r="R131" i="5"/>
  <c r="H32" i="2"/>
  <c r="R124" i="5"/>
  <c r="P114" i="6"/>
  <c r="D32" i="2"/>
  <c r="L28" i="4"/>
  <c r="K44" i="2"/>
  <c r="G6" i="2"/>
  <c r="H15" i="2"/>
  <c r="D37" i="1"/>
  <c r="D35" i="1"/>
  <c r="D23" i="2"/>
  <c r="K31" i="2"/>
  <c r="J19" i="2"/>
  <c r="D26" i="1"/>
  <c r="C37" i="2"/>
  <c r="D12" i="2"/>
  <c r="K13" i="2"/>
  <c r="C14" i="2"/>
  <c r="H2" i="2"/>
  <c r="E17" i="1"/>
  <c r="R43" i="5"/>
  <c r="B22" i="2"/>
  <c r="E35" i="1"/>
  <c r="R83" i="5"/>
  <c r="R113" i="5"/>
  <c r="R52" i="5"/>
  <c r="B23" i="2"/>
  <c r="D15" i="2"/>
  <c r="J25" i="4"/>
  <c r="E7" i="2"/>
  <c r="R169" i="5"/>
  <c r="R79" i="5"/>
  <c r="B17" i="2"/>
  <c r="R56" i="5"/>
  <c r="H22" i="2"/>
  <c r="R101" i="5"/>
  <c r="G26" i="2"/>
  <c r="E22" i="1"/>
  <c r="B43" i="1"/>
  <c r="I43" i="2"/>
  <c r="C39" i="1"/>
  <c r="I32" i="2"/>
  <c r="G7" i="2"/>
  <c r="D34" i="2"/>
  <c r="D26" i="2"/>
  <c r="B33" i="2"/>
  <c r="G37" i="2"/>
  <c r="B12" i="2"/>
  <c r="C15" i="1"/>
  <c r="G18" i="2"/>
  <c r="C12" i="2"/>
  <c r="D19" i="2"/>
  <c r="K34" i="4"/>
  <c r="B13" i="2"/>
  <c r="R49" i="5"/>
  <c r="K3" i="2"/>
  <c r="J15" i="2"/>
  <c r="D11" i="1"/>
  <c r="I12" i="2"/>
  <c r="D4" i="1"/>
  <c r="D34" i="4"/>
  <c r="R122" i="5"/>
  <c r="R137" i="5"/>
  <c r="C26" i="2"/>
  <c r="H23" i="2"/>
  <c r="G38" i="2"/>
  <c r="H37" i="2"/>
  <c r="J29" i="4"/>
  <c r="I23" i="2"/>
  <c r="D28" i="1"/>
  <c r="H1" i="6"/>
  <c r="E13" i="2"/>
  <c r="H12" i="2"/>
  <c r="H34" i="4"/>
  <c r="R40" i="5"/>
  <c r="K16" i="2"/>
  <c r="C19" i="2"/>
  <c r="R12" i="5"/>
  <c r="D14" i="2"/>
  <c r="H29" i="4"/>
  <c r="C2" i="1"/>
  <c r="D33" i="1"/>
  <c r="H17" i="2"/>
  <c r="H6" i="2"/>
  <c r="C29" i="2"/>
  <c r="C11" i="2"/>
  <c r="C4" i="1"/>
  <c r="K29" i="2"/>
  <c r="R25" i="5"/>
  <c r="E21" i="2"/>
  <c r="R133" i="5"/>
  <c r="C30" i="2"/>
  <c r="R119" i="5"/>
  <c r="R172" i="5"/>
  <c r="D7" i="1"/>
  <c r="R72" i="5"/>
  <c r="C15" i="2"/>
  <c r="E5" i="1"/>
  <c r="R69" i="5"/>
  <c r="L31" i="4"/>
  <c r="G12" i="2"/>
  <c r="E25" i="4"/>
  <c r="C10" i="1"/>
  <c r="I11" i="2"/>
  <c r="R24" i="5"/>
  <c r="R369" i="5"/>
  <c r="C28" i="1"/>
  <c r="J32" i="2"/>
  <c r="J18" i="2"/>
  <c r="C7" i="2"/>
  <c r="H19" i="2"/>
  <c r="J11" i="2"/>
  <c r="I2" i="2"/>
  <c r="D11" i="2"/>
  <c r="S180" i="5"/>
  <c r="C124" i="6"/>
  <c r="R16" i="5"/>
  <c r="U9" i="7"/>
  <c r="O124" i="6"/>
  <c r="O250" i="6"/>
  <c r="X67" i="7"/>
  <c r="W77" i="7"/>
  <c r="K39" i="7"/>
  <c r="N65" i="7"/>
  <c r="D18" i="6"/>
  <c r="O19" i="7"/>
  <c r="O163" i="6"/>
  <c r="M39" i="7"/>
  <c r="C79" i="6"/>
  <c r="N18" i="6"/>
  <c r="G22" i="7"/>
  <c r="P146" i="6"/>
  <c r="S77" i="7"/>
  <c r="P163" i="6"/>
  <c r="L258" i="6"/>
  <c r="T120" i="5"/>
  <c r="L15" i="7"/>
  <c r="L89" i="6"/>
  <c r="D22" i="7"/>
  <c r="M65" i="7"/>
  <c r="N38" i="6"/>
  <c r="N89" i="6"/>
  <c r="S139" i="5"/>
  <c r="P76" i="6"/>
  <c r="C38" i="6"/>
  <c r="N250" i="6"/>
  <c r="K38" i="7"/>
  <c r="D76" i="6"/>
  <c r="L163" i="6"/>
  <c r="O38" i="6"/>
  <c r="O79" i="6"/>
  <c r="O258" i="6"/>
  <c r="U11" i="7"/>
  <c r="P130" i="6"/>
  <c r="X17" i="7"/>
  <c r="T7" i="7"/>
  <c r="U65" i="5"/>
  <c r="S147" i="5"/>
  <c r="S11" i="7"/>
  <c r="L123" i="6"/>
  <c r="L112" i="6"/>
  <c r="S7" i="7"/>
  <c r="W17" i="7"/>
  <c r="R13" i="5"/>
  <c r="C130" i="6"/>
  <c r="P123" i="6"/>
  <c r="D130" i="6"/>
  <c r="M40" i="7"/>
  <c r="T12" i="7"/>
  <c r="N68" i="6"/>
  <c r="L79" i="6"/>
  <c r="P38" i="7"/>
  <c r="M21" i="7"/>
  <c r="U17" i="7"/>
  <c r="S186" i="5"/>
  <c r="S183" i="5"/>
  <c r="D96" i="6"/>
  <c r="X21" i="7"/>
  <c r="S5" i="7"/>
  <c r="G27" i="2"/>
  <c r="O133" i="6"/>
  <c r="H27" i="2"/>
  <c r="N86" i="6"/>
  <c r="P82" i="6"/>
  <c r="A27" i="2"/>
  <c r="S369" i="5"/>
  <c r="T108" i="5"/>
  <c r="A41" i="1"/>
  <c r="I27" i="2"/>
  <c r="N272" i="6"/>
  <c r="A37" i="2"/>
  <c r="A32" i="2"/>
  <c r="J8" i="2"/>
  <c r="U14" i="7"/>
  <c r="V21" i="7"/>
  <c r="O113" i="6"/>
  <c r="W14" i="7"/>
  <c r="N82" i="6"/>
  <c r="T154" i="5"/>
  <c r="L47" i="7"/>
  <c r="L82" i="6"/>
  <c r="K47" i="7"/>
  <c r="L72" i="6"/>
  <c r="S86" i="5"/>
  <c r="G95" i="7"/>
  <c r="O59" i="6"/>
  <c r="S108" i="5"/>
  <c r="L25" i="7"/>
  <c r="T103" i="5"/>
  <c r="U5" i="7"/>
  <c r="D127" i="6"/>
  <c r="W12" i="7"/>
  <c r="S170" i="5"/>
  <c r="N16" i="7"/>
  <c r="K51" i="7"/>
  <c r="T82" i="5"/>
  <c r="A40" i="1"/>
  <c r="M47" i="7"/>
  <c r="P16" i="7"/>
  <c r="C277" i="6"/>
  <c r="H8" i="2"/>
  <c r="M8" i="7"/>
  <c r="T5" i="7"/>
  <c r="D122" i="6"/>
  <c r="T14" i="7"/>
  <c r="D86" i="6"/>
  <c r="S117" i="5"/>
  <c r="N40" i="7"/>
  <c r="O51" i="7"/>
  <c r="P54" i="6"/>
  <c r="F95" i="7"/>
  <c r="L277" i="6"/>
  <c r="K31" i="4"/>
  <c r="P47" i="7"/>
  <c r="C27" i="2"/>
  <c r="O72" i="6"/>
  <c r="P37" i="7"/>
  <c r="D24" i="7"/>
  <c r="L124" i="6"/>
  <c r="X9" i="7"/>
  <c r="T9" i="7"/>
  <c r="V9" i="7"/>
  <c r="S67" i="7"/>
  <c r="T67" i="7"/>
  <c r="U67" i="7"/>
  <c r="L146" i="6"/>
  <c r="L38" i="6"/>
  <c r="N79" i="6"/>
  <c r="E109" i="7"/>
  <c r="M19" i="7"/>
  <c r="D250" i="6"/>
  <c r="K19" i="7"/>
  <c r="T77" i="7"/>
  <c r="P78" i="6"/>
  <c r="C258" i="6"/>
  <c r="T139" i="5"/>
  <c r="C59" i="7"/>
  <c r="E22" i="7"/>
  <c r="P258" i="6"/>
  <c r="O38" i="7"/>
  <c r="N21" i="7"/>
  <c r="D38" i="6"/>
  <c r="T205" i="5"/>
  <c r="T110" i="5"/>
  <c r="P89" i="6"/>
  <c r="X77" i="7"/>
  <c r="N78" i="6"/>
  <c r="S205" i="5"/>
  <c r="L39" i="7"/>
  <c r="S107" i="5"/>
  <c r="N146" i="6"/>
  <c r="S347" i="5"/>
  <c r="P19" i="7"/>
  <c r="L38" i="7"/>
  <c r="D78" i="6"/>
  <c r="K21" i="7"/>
  <c r="S120" i="5"/>
  <c r="T179" i="5"/>
  <c r="T11" i="7"/>
  <c r="W7" i="7"/>
  <c r="S17" i="7"/>
  <c r="P15" i="7"/>
  <c r="S219" i="5"/>
  <c r="O89" i="6"/>
  <c r="D79" i="6"/>
  <c r="U7" i="7"/>
  <c r="L130" i="6"/>
  <c r="O65" i="7"/>
  <c r="P65" i="7"/>
  <c r="O18" i="6"/>
  <c r="C112" i="6"/>
  <c r="T168" i="5"/>
  <c r="C123" i="6"/>
  <c r="R65" i="5"/>
  <c r="T21" i="7"/>
  <c r="N34" i="7"/>
  <c r="N38" i="7"/>
  <c r="D258" i="6"/>
  <c r="F22" i="7"/>
  <c r="O15" i="7"/>
  <c r="T155" i="5"/>
  <c r="X7" i="7"/>
  <c r="N130" i="6"/>
  <c r="C127" i="6"/>
  <c r="O40" i="7"/>
  <c r="W5" i="7"/>
  <c r="D82" i="6"/>
  <c r="P122" i="6"/>
  <c r="O68" i="6"/>
  <c r="S112" i="5"/>
  <c r="S189" i="5"/>
  <c r="K34" i="7"/>
  <c r="N25" i="7"/>
  <c r="L16" i="7"/>
  <c r="L77" i="6"/>
  <c r="E95" i="7"/>
  <c r="N277" i="6"/>
  <c r="N47" i="7"/>
  <c r="C41" i="1"/>
  <c r="N96" i="6"/>
  <c r="A28" i="2"/>
  <c r="N8" i="7"/>
  <c r="K28" i="2"/>
  <c r="N133" i="6"/>
  <c r="W21" i="7"/>
  <c r="X5" i="7"/>
  <c r="N26" i="7"/>
  <c r="P113" i="6"/>
  <c r="D88" i="7"/>
  <c r="O96" i="6"/>
  <c r="P72" i="6"/>
  <c r="O272" i="6"/>
  <c r="P51" i="7"/>
  <c r="T86" i="5"/>
  <c r="A34" i="1"/>
  <c r="D88" i="6"/>
  <c r="L114" i="6"/>
  <c r="L81" i="6"/>
  <c r="T189" i="5"/>
  <c r="V14" i="7"/>
  <c r="C82" i="6"/>
  <c r="J31" i="4"/>
  <c r="C8" i="2"/>
  <c r="H95" i="7"/>
  <c r="A42" i="1"/>
  <c r="N72" i="6"/>
  <c r="P8" i="7"/>
  <c r="K38" i="2"/>
  <c r="L34" i="4"/>
  <c r="D114" i="6"/>
  <c r="L113" i="6"/>
  <c r="S178" i="5"/>
  <c r="X14" i="7"/>
  <c r="C113" i="6"/>
  <c r="S21" i="7"/>
  <c r="L133" i="6"/>
  <c r="L26" i="7"/>
  <c r="D8" i="2"/>
  <c r="O82" i="6"/>
  <c r="H31" i="4"/>
  <c r="P26" i="7"/>
  <c r="T364" i="5"/>
  <c r="L96" i="6"/>
  <c r="G8" i="2"/>
  <c r="P96" i="6"/>
  <c r="P124" i="6"/>
  <c r="N124" i="6"/>
  <c r="R11" i="5"/>
  <c r="T337" i="5"/>
  <c r="P250" i="6"/>
  <c r="S337" i="5"/>
  <c r="V67" i="7"/>
  <c r="W67" i="7"/>
  <c r="O76" i="6"/>
  <c r="C163" i="6"/>
  <c r="N258" i="6"/>
  <c r="P39" i="7"/>
  <c r="M38" i="7"/>
  <c r="T347" i="5"/>
  <c r="C146" i="6"/>
  <c r="D89" i="6"/>
  <c r="P106" i="6"/>
  <c r="O21" i="7"/>
  <c r="N106" i="6"/>
  <c r="D146" i="6"/>
  <c r="L76" i="6"/>
  <c r="O39" i="7"/>
  <c r="O106" i="6"/>
  <c r="L19" i="7"/>
  <c r="N15" i="7"/>
  <c r="S39" i="5"/>
  <c r="K65" i="7"/>
  <c r="O146" i="6"/>
  <c r="L65" i="7"/>
  <c r="H109" i="7"/>
  <c r="P18" i="6"/>
  <c r="M15" i="7"/>
  <c r="P79" i="6"/>
  <c r="P112" i="6"/>
  <c r="C106" i="6"/>
  <c r="C78" i="6"/>
  <c r="D123" i="6"/>
  <c r="N123" i="6"/>
  <c r="L21" i="7"/>
  <c r="D106" i="6"/>
  <c r="T17" i="7"/>
  <c r="V7" i="7"/>
  <c r="S67" i="5"/>
  <c r="S12" i="7"/>
  <c r="H59" i="7"/>
  <c r="S62" i="5"/>
  <c r="C109" i="7"/>
  <c r="V17" i="7"/>
  <c r="V11" i="7"/>
  <c r="S169" i="5"/>
  <c r="S127" i="5"/>
  <c r="U12" i="7"/>
  <c r="N122" i="6"/>
  <c r="P40" i="7"/>
  <c r="O127" i="6"/>
  <c r="T127" i="5"/>
  <c r="D54" i="6"/>
  <c r="O25" i="7"/>
  <c r="H88" i="7"/>
  <c r="G88" i="7"/>
  <c r="J27" i="2"/>
  <c r="N59" i="6"/>
  <c r="O81" i="6"/>
  <c r="D133" i="6"/>
  <c r="L122" i="6"/>
  <c r="L34" i="7"/>
  <c r="O86" i="6"/>
  <c r="C133" i="6"/>
  <c r="L86" i="6"/>
  <c r="D77" i="6"/>
  <c r="K18" i="7"/>
  <c r="P18" i="7"/>
  <c r="S113" i="5"/>
  <c r="K32" i="2"/>
  <c r="L18" i="7"/>
  <c r="C25" i="1"/>
  <c r="A8" i="2"/>
  <c r="M37" i="7"/>
  <c r="P133" i="6"/>
  <c r="N127" i="6"/>
  <c r="O77" i="6"/>
  <c r="M18" i="7"/>
  <c r="C88" i="7"/>
  <c r="A25" i="1"/>
  <c r="S82" i="5"/>
  <c r="O18" i="7"/>
  <c r="I31" i="4"/>
  <c r="D95" i="7"/>
  <c r="I8" i="2"/>
  <c r="S103" i="5"/>
  <c r="O88" i="6"/>
  <c r="E25" i="7"/>
  <c r="A15" i="1"/>
  <c r="L68" i="6"/>
  <c r="L127" i="6"/>
  <c r="M26" i="7"/>
  <c r="C114" i="6"/>
  <c r="N113" i="6"/>
  <c r="M34" i="7"/>
  <c r="V5" i="7"/>
  <c r="S14" i="7"/>
  <c r="P59" i="6"/>
  <c r="M16" i="7"/>
  <c r="C54" i="6"/>
  <c r="P277" i="6"/>
  <c r="F88" i="7"/>
  <c r="M25" i="7"/>
  <c r="C59" i="6"/>
  <c r="D124" i="6"/>
  <c r="S9" i="7"/>
  <c r="W9" i="7"/>
  <c r="G109" i="7"/>
  <c r="T62" i="5"/>
  <c r="S110" i="5"/>
  <c r="H22" i="7"/>
  <c r="C18" i="6"/>
  <c r="L106" i="6"/>
  <c r="S109" i="5"/>
  <c r="D163" i="6"/>
  <c r="D109" i="7"/>
  <c r="K15" i="7"/>
  <c r="D59" i="7"/>
  <c r="O123" i="6"/>
  <c r="T186" i="5"/>
  <c r="S168" i="5"/>
  <c r="R14" i="5"/>
  <c r="P25" i="7"/>
  <c r="S154" i="5"/>
  <c r="S99" i="5"/>
  <c r="S364" i="5"/>
  <c r="P81" i="6"/>
  <c r="K37" i="2"/>
  <c r="O34" i="7"/>
  <c r="C77" i="6"/>
  <c r="K25" i="7"/>
  <c r="P68" i="6"/>
  <c r="T112" i="5"/>
  <c r="C272" i="6"/>
  <c r="N51" i="7"/>
  <c r="E31" i="4"/>
  <c r="P88" i="6"/>
  <c r="D29" i="7"/>
  <c r="G29" i="7"/>
  <c r="E24" i="7"/>
  <c r="H70" i="7"/>
  <c r="P19" i="6"/>
  <c r="C20" i="6"/>
  <c r="S40" i="5"/>
  <c r="C69" i="7"/>
  <c r="F65" i="7"/>
  <c r="L28" i="6"/>
  <c r="O54" i="6"/>
  <c r="D27" i="2"/>
  <c r="C25" i="7"/>
  <c r="G25" i="7"/>
  <c r="A30" i="2"/>
  <c r="G24" i="7"/>
  <c r="A12" i="2"/>
  <c r="O4" i="6"/>
  <c r="L11" i="6"/>
  <c r="P11" i="6"/>
  <c r="D70" i="7"/>
  <c r="P4" i="6"/>
  <c r="L19" i="6"/>
  <c r="C24" i="6"/>
  <c r="H8" i="7"/>
  <c r="P272" i="6"/>
  <c r="E29" i="7"/>
  <c r="T72" i="5"/>
  <c r="P28" i="6"/>
  <c r="F64" i="7"/>
  <c r="E61" i="7"/>
  <c r="T41" i="5"/>
  <c r="B31" i="4"/>
  <c r="F25" i="7"/>
  <c r="T68" i="5"/>
  <c r="A30" i="1"/>
  <c r="C24" i="7"/>
  <c r="C15" i="6"/>
  <c r="O20" i="6"/>
  <c r="S36" i="5"/>
  <c r="G61" i="7"/>
  <c r="O29" i="6"/>
  <c r="D23" i="6"/>
  <c r="S24" i="5"/>
  <c r="P23" i="6"/>
  <c r="H65" i="7"/>
  <c r="E65" i="7"/>
  <c r="D65" i="7"/>
  <c r="E60" i="7"/>
  <c r="O11" i="6"/>
  <c r="E9" i="7"/>
  <c r="E88" i="7"/>
  <c r="T107" i="5"/>
  <c r="C76" i="6"/>
  <c r="P21" i="7"/>
  <c r="N163" i="6"/>
  <c r="N39" i="7"/>
  <c r="T147" i="5"/>
  <c r="O112" i="6"/>
  <c r="G59" i="7"/>
  <c r="X11" i="7"/>
  <c r="C122" i="6"/>
  <c r="T170" i="5"/>
  <c r="O122" i="6"/>
  <c r="A38" i="2"/>
  <c r="C86" i="6"/>
  <c r="T169" i="5"/>
  <c r="C95" i="7"/>
  <c r="C81" i="6"/>
  <c r="N81" i="6"/>
  <c r="T178" i="5"/>
  <c r="L272" i="6"/>
  <c r="P77" i="6"/>
  <c r="N88" i="6"/>
  <c r="M51" i="7"/>
  <c r="K16" i="7"/>
  <c r="L54" i="6"/>
  <c r="D25" i="7"/>
  <c r="P40" i="6"/>
  <c r="H29" i="7"/>
  <c r="A4" i="1"/>
  <c r="H11" i="7"/>
  <c r="C61" i="7"/>
  <c r="C19" i="6"/>
  <c r="D29" i="6"/>
  <c r="N28" i="6"/>
  <c r="E64" i="7"/>
  <c r="N23" i="6"/>
  <c r="K37" i="7"/>
  <c r="H25" i="7"/>
  <c r="S68" i="5"/>
  <c r="C29" i="7"/>
  <c r="F61" i="7"/>
  <c r="N20" i="6"/>
  <c r="S44" i="5"/>
  <c r="D60" i="7"/>
  <c r="H69" i="7"/>
  <c r="E70" i="7"/>
  <c r="E69" i="7"/>
  <c r="L88" i="6"/>
  <c r="F29" i="7"/>
  <c r="C8" i="7"/>
  <c r="T12" i="5"/>
  <c r="C9" i="7"/>
  <c r="C64" i="7"/>
  <c r="O23" i="6"/>
  <c r="C46" i="6"/>
  <c r="B34" i="4"/>
  <c r="K18" i="2"/>
  <c r="A19" i="2"/>
  <c r="D42" i="6"/>
  <c r="E11" i="7"/>
  <c r="O28" i="6"/>
  <c r="D28" i="6"/>
  <c r="G8" i="7"/>
  <c r="C23" i="6"/>
  <c r="D4" i="6"/>
  <c r="H64" i="7"/>
  <c r="D24" i="6"/>
  <c r="L4" i="6"/>
  <c r="G60" i="7"/>
  <c r="H61" i="7"/>
  <c r="C4" i="6"/>
  <c r="C29" i="6"/>
  <c r="P24" i="6"/>
  <c r="T44" i="5"/>
  <c r="N15" i="6"/>
  <c r="T50" i="5"/>
  <c r="T109" i="5"/>
  <c r="N19" i="7"/>
  <c r="F109" i="7"/>
  <c r="S155" i="5"/>
  <c r="T67" i="5"/>
  <c r="W11" i="7"/>
  <c r="C96" i="6"/>
  <c r="D31" i="4"/>
  <c r="C68" i="6"/>
  <c r="P86" i="6"/>
  <c r="T369" i="5"/>
  <c r="P127" i="6"/>
  <c r="O16" i="7"/>
  <c r="K8" i="7"/>
  <c r="F8" i="7"/>
  <c r="D11" i="6"/>
  <c r="D64" i="7"/>
  <c r="N37" i="7"/>
  <c r="S49" i="5"/>
  <c r="L15" i="6"/>
  <c r="H60" i="7"/>
  <c r="N29" i="6"/>
  <c r="O15" i="6"/>
  <c r="F24" i="7"/>
  <c r="L42" i="6"/>
  <c r="D11" i="7"/>
  <c r="T113" i="5"/>
  <c r="O42" i="6"/>
  <c r="S72" i="5"/>
  <c r="K12" i="2"/>
  <c r="P29" i="6"/>
  <c r="S50" i="5"/>
  <c r="C11" i="7"/>
  <c r="D69" i="7"/>
  <c r="E8" i="7"/>
  <c r="T180" i="5"/>
  <c r="L250" i="6"/>
  <c r="C250" i="6"/>
  <c r="C89" i="6"/>
  <c r="F59" i="7"/>
  <c r="O78" i="6"/>
  <c r="L78" i="6"/>
  <c r="C22" i="7"/>
  <c r="L18" i="6"/>
  <c r="O130" i="6"/>
  <c r="N112" i="6"/>
  <c r="P38" i="6"/>
  <c r="D112" i="6"/>
  <c r="T99" i="5"/>
  <c r="U77" i="7"/>
  <c r="S151" i="5"/>
  <c r="X12" i="7"/>
  <c r="D25" i="1"/>
  <c r="O26" i="7"/>
  <c r="O47" i="7"/>
  <c r="D113" i="6"/>
  <c r="D81" i="6"/>
  <c r="K40" i="7"/>
  <c r="D72" i="6"/>
  <c r="V12" i="7"/>
  <c r="N18" i="7"/>
  <c r="K26" i="7"/>
  <c r="D59" i="6"/>
  <c r="C72" i="6"/>
  <c r="T64" i="5"/>
  <c r="O277" i="6"/>
  <c r="D272" i="6"/>
  <c r="L59" i="6"/>
  <c r="D41" i="1"/>
  <c r="C42" i="6"/>
  <c r="N40" i="6"/>
  <c r="L40" i="6"/>
  <c r="O46" i="6"/>
  <c r="C40" i="6"/>
  <c r="A18" i="2"/>
  <c r="G11" i="7"/>
  <c r="C65" i="7"/>
  <c r="C28" i="6"/>
  <c r="T24" i="5"/>
  <c r="C11" i="6"/>
  <c r="F69" i="7"/>
  <c r="T45" i="5"/>
  <c r="A26" i="1"/>
  <c r="L37" i="7"/>
  <c r="O37" i="7"/>
  <c r="L46" i="6"/>
  <c r="A14" i="1"/>
  <c r="K30" i="2"/>
  <c r="C70" i="7"/>
  <c r="N24" i="6"/>
  <c r="D20" i="6"/>
  <c r="P20" i="6"/>
  <c r="D9" i="7"/>
  <c r="T49" i="5"/>
  <c r="G65" i="7"/>
  <c r="L29" i="6"/>
  <c r="N54" i="6"/>
  <c r="P42" i="6"/>
  <c r="D46" i="6"/>
  <c r="K19" i="2"/>
  <c r="F70" i="7"/>
  <c r="G70" i="7"/>
  <c r="T20" i="5"/>
  <c r="D277" i="6"/>
  <c r="S119" i="5"/>
  <c r="N46" i="6"/>
  <c r="P46" i="6"/>
  <c r="G69" i="7"/>
  <c r="L24" i="6"/>
  <c r="T40" i="5"/>
  <c r="F11" i="7"/>
  <c r="C60" i="7"/>
  <c r="S20" i="5"/>
  <c r="D19" i="6"/>
  <c r="F9" i="7"/>
  <c r="P15" i="6"/>
  <c r="H24" i="7"/>
  <c r="D8" i="7"/>
  <c r="O19" i="6"/>
  <c r="E59" i="7"/>
  <c r="T39" i="5"/>
  <c r="V77" i="7"/>
  <c r="T219" i="5"/>
  <c r="T151" i="5"/>
  <c r="N76" i="6"/>
  <c r="S179" i="5"/>
  <c r="U21" i="7"/>
  <c r="L51" i="7"/>
  <c r="T183" i="5"/>
  <c r="T117" i="5"/>
  <c r="P34" i="7"/>
  <c r="C88" i="6"/>
  <c r="D68" i="6"/>
  <c r="L40" i="7"/>
  <c r="O8" i="7"/>
  <c r="O40" i="6"/>
  <c r="F60" i="7"/>
  <c r="T36" i="5"/>
  <c r="N11" i="6"/>
  <c r="N77" i="6"/>
  <c r="N42" i="6"/>
  <c r="D15" i="6"/>
  <c r="N19" i="6"/>
  <c r="S12" i="5"/>
  <c r="T119" i="5"/>
  <c r="D40" i="6"/>
  <c r="L20" i="6"/>
  <c r="D61" i="7"/>
  <c r="L8" i="7"/>
  <c r="S64" i="5"/>
  <c r="S41" i="5"/>
  <c r="O24" i="6"/>
  <c r="G64" i="7"/>
  <c r="G9" i="7"/>
  <c r="N4" i="6"/>
  <c r="S45" i="5"/>
  <c r="L23" i="6"/>
  <c r="E5" i="7"/>
  <c r="S18" i="5"/>
  <c r="T17" i="5"/>
  <c r="N10" i="6"/>
  <c r="L10" i="6"/>
  <c r="S17" i="5"/>
  <c r="C5" i="7"/>
  <c r="P10" i="6"/>
  <c r="P217" i="6"/>
  <c r="O263" i="6"/>
  <c r="D263" i="6"/>
  <c r="P263" i="6"/>
  <c r="S50" i="7"/>
  <c r="X50" i="7"/>
  <c r="N263" i="6"/>
  <c r="U82" i="7"/>
  <c r="T50" i="7"/>
  <c r="N92" i="7"/>
  <c r="D95" i="6"/>
  <c r="M92" i="7"/>
  <c r="K17" i="7"/>
  <c r="M17" i="7"/>
  <c r="T140" i="5"/>
  <c r="S288" i="5"/>
  <c r="T16" i="7"/>
  <c r="S150" i="5"/>
  <c r="T288" i="5"/>
  <c r="C214" i="6"/>
  <c r="O107" i="6"/>
  <c r="T150" i="5"/>
  <c r="P35" i="7"/>
  <c r="G25" i="2"/>
  <c r="C95" i="6"/>
  <c r="S140" i="5"/>
  <c r="L107" i="6"/>
  <c r="I22" i="2"/>
  <c r="P132" i="6"/>
  <c r="N105" i="6"/>
  <c r="X20" i="7"/>
  <c r="D128" i="6"/>
  <c r="C126" i="6"/>
  <c r="N6" i="7"/>
  <c r="B30" i="4"/>
  <c r="D274" i="6"/>
  <c r="C80" i="6"/>
  <c r="T366" i="5"/>
  <c r="N12" i="7"/>
  <c r="G4" i="2"/>
  <c r="S79" i="5"/>
  <c r="P274" i="6"/>
  <c r="N63" i="6"/>
  <c r="K12" i="7"/>
  <c r="S111" i="5"/>
  <c r="D63" i="6"/>
  <c r="J27" i="4"/>
  <c r="T20" i="7"/>
  <c r="X15" i="7"/>
  <c r="T158" i="5"/>
  <c r="D132" i="6"/>
  <c r="L22" i="7"/>
  <c r="S158" i="5"/>
  <c r="C50" i="6"/>
  <c r="L46" i="7"/>
  <c r="S138" i="5"/>
  <c r="L99" i="6"/>
  <c r="P6" i="7"/>
  <c r="C93" i="6"/>
  <c r="J25" i="2"/>
  <c r="M46" i="7"/>
  <c r="H27" i="4"/>
  <c r="M10" i="7"/>
  <c r="A36" i="2"/>
  <c r="T188" i="5"/>
  <c r="V15" i="7"/>
  <c r="L128" i="6"/>
  <c r="N35" i="7"/>
  <c r="D126" i="6"/>
  <c r="O12" i="7"/>
  <c r="S105" i="5"/>
  <c r="C74" i="6"/>
  <c r="D70" i="6"/>
  <c r="E101" i="7"/>
  <c r="N55" i="6"/>
  <c r="D25" i="2"/>
  <c r="M24" i="7"/>
  <c r="A22" i="2"/>
  <c r="O94" i="6"/>
  <c r="L25" i="4"/>
  <c r="G74" i="7"/>
  <c r="L132" i="6"/>
  <c r="P103" i="6"/>
  <c r="O105" i="6"/>
  <c r="P70" i="6"/>
  <c r="L93" i="6"/>
  <c r="P22" i="7"/>
  <c r="O70" i="6"/>
  <c r="H100" i="7"/>
  <c r="T95" i="5"/>
  <c r="C27" i="1"/>
  <c r="D93" i="6"/>
  <c r="C99" i="6"/>
  <c r="O46" i="7"/>
  <c r="N70" i="6"/>
  <c r="S114" i="5"/>
  <c r="N29" i="7"/>
  <c r="O29" i="7"/>
  <c r="H4" i="2"/>
  <c r="J13" i="2"/>
  <c r="S71" i="5"/>
  <c r="L63" i="6"/>
  <c r="H24" i="2"/>
  <c r="K14" i="2"/>
  <c r="G13" i="2"/>
  <c r="L21" i="6"/>
  <c r="N30" i="6"/>
  <c r="N83" i="6"/>
  <c r="D45" i="6"/>
  <c r="D5" i="1"/>
  <c r="E62" i="7"/>
  <c r="F15" i="7"/>
  <c r="N16" i="6"/>
  <c r="P74" i="6"/>
  <c r="L274" i="6"/>
  <c r="J24" i="2"/>
  <c r="N45" i="6"/>
  <c r="D15" i="7"/>
  <c r="S42" i="5"/>
  <c r="N9" i="6"/>
  <c r="D5" i="7"/>
  <c r="S7" i="5"/>
  <c r="D10" i="6"/>
  <c r="H5" i="7"/>
  <c r="C7" i="7"/>
  <c r="F5" i="7"/>
  <c r="W82" i="7"/>
  <c r="C263" i="6"/>
  <c r="T291" i="5"/>
  <c r="D217" i="6"/>
  <c r="C217" i="6"/>
  <c r="T82" i="7"/>
  <c r="U50" i="7"/>
  <c r="P204" i="6"/>
  <c r="H25" i="2"/>
  <c r="I21" i="2"/>
  <c r="S291" i="5"/>
  <c r="L17" i="7"/>
  <c r="T274" i="5"/>
  <c r="C17" i="1"/>
  <c r="O95" i="6"/>
  <c r="T126" i="5"/>
  <c r="N217" i="6"/>
  <c r="L95" i="6"/>
  <c r="P41" i="7"/>
  <c r="S152" i="5"/>
  <c r="S42" i="7"/>
  <c r="J22" i="2"/>
  <c r="N204" i="6"/>
  <c r="C129" i="6"/>
  <c r="T42" i="7"/>
  <c r="O214" i="6"/>
  <c r="D129" i="6"/>
  <c r="L214" i="6"/>
  <c r="W16" i="7"/>
  <c r="N128" i="6"/>
  <c r="O17" i="7"/>
  <c r="N214" i="6"/>
  <c r="O129" i="6"/>
  <c r="T13" i="7"/>
  <c r="N22" i="7"/>
  <c r="W15" i="7"/>
  <c r="O132" i="6"/>
  <c r="U15" i="7"/>
  <c r="N132" i="6"/>
  <c r="O99" i="6"/>
  <c r="C4" i="2"/>
  <c r="O93" i="6"/>
  <c r="L55" i="6"/>
  <c r="C105" i="6"/>
  <c r="N274" i="6"/>
  <c r="P50" i="6"/>
  <c r="P55" i="6"/>
  <c r="O126" i="6"/>
  <c r="S182" i="5"/>
  <c r="P126" i="6"/>
  <c r="C128" i="6"/>
  <c r="O80" i="6"/>
  <c r="L32" i="7"/>
  <c r="L64" i="6"/>
  <c r="S124" i="5"/>
  <c r="T101" i="5"/>
  <c r="M14" i="7"/>
  <c r="K27" i="4"/>
  <c r="N14" i="7"/>
  <c r="S96" i="5"/>
  <c r="M29" i="7"/>
  <c r="U20" i="7"/>
  <c r="V20" i="7"/>
  <c r="N94" i="6"/>
  <c r="D4" i="2"/>
  <c r="I4" i="2"/>
  <c r="D89" i="7"/>
  <c r="D27" i="4"/>
  <c r="D100" i="7"/>
  <c r="A23" i="1"/>
  <c r="D99" i="6"/>
  <c r="L103" i="6"/>
  <c r="T130" i="5"/>
  <c r="T124" i="5"/>
  <c r="D83" i="6"/>
  <c r="L50" i="6"/>
  <c r="P12" i="7"/>
  <c r="D21" i="1"/>
  <c r="X13" i="7"/>
  <c r="D80" i="6"/>
  <c r="S13" i="7"/>
  <c r="K10" i="7"/>
  <c r="V13" i="7"/>
  <c r="S184" i="5"/>
  <c r="S95" i="5"/>
  <c r="N50" i="6"/>
  <c r="T96" i="5"/>
  <c r="M22" i="7"/>
  <c r="F82" i="7"/>
  <c r="K36" i="2"/>
  <c r="C23" i="1"/>
  <c r="T125" i="5"/>
  <c r="D23" i="1"/>
  <c r="C70" i="6"/>
  <c r="C83" i="6"/>
  <c r="L29" i="7"/>
  <c r="T114" i="5"/>
  <c r="O45" i="6"/>
  <c r="L30" i="4"/>
  <c r="C13" i="1"/>
  <c r="A13" i="2"/>
  <c r="G18" i="7"/>
  <c r="A24" i="2"/>
  <c r="O33" i="6"/>
  <c r="C5" i="1"/>
  <c r="A2" i="2"/>
  <c r="C45" i="6"/>
  <c r="C13" i="6"/>
  <c r="P30" i="6"/>
  <c r="D21" i="6"/>
  <c r="C33" i="6"/>
  <c r="S54" i="5"/>
  <c r="L45" i="6"/>
  <c r="O16" i="6"/>
  <c r="P16" i="6"/>
  <c r="P9" i="6"/>
  <c r="E7" i="7"/>
  <c r="D9" i="6"/>
  <c r="G7" i="7"/>
  <c r="D7" i="7"/>
  <c r="G5" i="7"/>
  <c r="O9" i="6"/>
  <c r="C10" i="6"/>
  <c r="S82" i="7"/>
  <c r="V82" i="7"/>
  <c r="T352" i="5"/>
  <c r="W50" i="7"/>
  <c r="G21" i="2"/>
  <c r="O204" i="6"/>
  <c r="C204" i="6"/>
  <c r="N17" i="7"/>
  <c r="D17" i="1"/>
  <c r="C21" i="2"/>
  <c r="O92" i="7"/>
  <c r="K92" i="7"/>
  <c r="J21" i="2"/>
  <c r="N41" i="7"/>
  <c r="V42" i="7"/>
  <c r="P129" i="6"/>
  <c r="P17" i="7"/>
  <c r="X42" i="7"/>
  <c r="W42" i="7"/>
  <c r="S149" i="5"/>
  <c r="S185" i="5"/>
  <c r="P107" i="6"/>
  <c r="N129" i="6"/>
  <c r="T185" i="5"/>
  <c r="T152" i="5"/>
  <c r="L129" i="6"/>
  <c r="X16" i="7"/>
  <c r="V16" i="7"/>
  <c r="S16" i="7"/>
  <c r="N126" i="6"/>
  <c r="L126" i="6"/>
  <c r="C132" i="6"/>
  <c r="O103" i="6"/>
  <c r="P24" i="7"/>
  <c r="O128" i="6"/>
  <c r="K32" i="7"/>
  <c r="O274" i="6"/>
  <c r="K46" i="7"/>
  <c r="P32" i="7"/>
  <c r="L94" i="6"/>
  <c r="T111" i="5"/>
  <c r="T105" i="5"/>
  <c r="P14" i="7"/>
  <c r="T83" i="5"/>
  <c r="E82" i="7"/>
  <c r="L10" i="7"/>
  <c r="G101" i="7"/>
  <c r="D101" i="7"/>
  <c r="K23" i="2"/>
  <c r="M6" i="7"/>
  <c r="L14" i="7"/>
  <c r="K6" i="7"/>
  <c r="N80" i="6"/>
  <c r="I27" i="4"/>
  <c r="C100" i="7"/>
  <c r="C89" i="7"/>
  <c r="K24" i="7"/>
  <c r="M12" i="7"/>
  <c r="K14" i="7"/>
  <c r="O74" i="6"/>
  <c r="L83" i="6"/>
  <c r="P128" i="6"/>
  <c r="O35" i="7"/>
  <c r="O64" i="6"/>
  <c r="P99" i="6"/>
  <c r="C274" i="6"/>
  <c r="G89" i="7"/>
  <c r="C64" i="6"/>
  <c r="C55" i="6"/>
  <c r="F100" i="7"/>
  <c r="L24" i="7"/>
  <c r="P63" i="6"/>
  <c r="N46" i="7"/>
  <c r="P93" i="6"/>
  <c r="B27" i="4"/>
  <c r="M35" i="7"/>
  <c r="A39" i="1"/>
  <c r="K29" i="7"/>
  <c r="F74" i="7"/>
  <c r="N10" i="7"/>
  <c r="L35" i="7"/>
  <c r="S136" i="5"/>
  <c r="K35" i="7"/>
  <c r="T184" i="5"/>
  <c r="S101" i="5"/>
  <c r="D64" i="6"/>
  <c r="J4" i="2"/>
  <c r="O32" i="7"/>
  <c r="K22" i="7"/>
  <c r="L105" i="6"/>
  <c r="D82" i="7"/>
  <c r="D27" i="1"/>
  <c r="D103" i="6"/>
  <c r="E100" i="7"/>
  <c r="A14" i="2"/>
  <c r="P83" i="6"/>
  <c r="C17" i="2"/>
  <c r="I24" i="2"/>
  <c r="L33" i="6"/>
  <c r="G17" i="2"/>
  <c r="D18" i="7"/>
  <c r="P45" i="6"/>
  <c r="P33" i="6"/>
  <c r="N33" i="6"/>
  <c r="E15" i="7"/>
  <c r="N13" i="6"/>
  <c r="C30" i="6"/>
  <c r="T51" i="5"/>
  <c r="O55" i="6"/>
  <c r="J17" i="2"/>
  <c r="C28" i="7"/>
  <c r="H62" i="7"/>
  <c r="G62" i="7"/>
  <c r="D13" i="6"/>
  <c r="E18" i="7"/>
  <c r="F7" i="7"/>
  <c r="L9" i="6"/>
  <c r="D204" i="6"/>
  <c r="N95" i="6"/>
  <c r="L263" i="6"/>
  <c r="P92" i="7"/>
  <c r="D21" i="2"/>
  <c r="G100" i="7"/>
  <c r="O14" i="7"/>
  <c r="C94" i="6"/>
  <c r="U13" i="7"/>
  <c r="D74" i="6"/>
  <c r="I25" i="2"/>
  <c r="S188" i="5"/>
  <c r="T138" i="5"/>
  <c r="F89" i="7"/>
  <c r="T182" i="5"/>
  <c r="P94" i="6"/>
  <c r="H82" i="7"/>
  <c r="K7" i="2"/>
  <c r="T79" i="5"/>
  <c r="N93" i="6"/>
  <c r="O22" i="7"/>
  <c r="A21" i="2"/>
  <c r="H13" i="2"/>
  <c r="G28" i="7"/>
  <c r="D74" i="7"/>
  <c r="A13" i="1"/>
  <c r="A5" i="1"/>
  <c r="C13" i="2"/>
  <c r="H28" i="7"/>
  <c r="B25" i="4"/>
  <c r="C15" i="7"/>
  <c r="T42" i="5"/>
  <c r="D16" i="6"/>
  <c r="D30" i="6"/>
  <c r="L30" i="6"/>
  <c r="O21" i="6"/>
  <c r="G71" i="7"/>
  <c r="C24" i="2"/>
  <c r="F71" i="7"/>
  <c r="O30" i="6"/>
  <c r="D71" i="7"/>
  <c r="D24" i="2"/>
  <c r="P21" i="6"/>
  <c r="S366" i="5"/>
  <c r="T54" i="5"/>
  <c r="H15" i="7"/>
  <c r="A3" i="1"/>
  <c r="C62" i="7"/>
  <c r="G15" i="7"/>
  <c r="X82" i="7"/>
  <c r="S126" i="5"/>
  <c r="G22" i="2"/>
  <c r="P95" i="6"/>
  <c r="M41" i="7"/>
  <c r="P214" i="6"/>
  <c r="C63" i="6"/>
  <c r="L6" i="7"/>
  <c r="C103" i="6"/>
  <c r="W20" i="7"/>
  <c r="T136" i="5"/>
  <c r="D55" i="6"/>
  <c r="A23" i="2"/>
  <c r="C71" i="7"/>
  <c r="D13" i="2"/>
  <c r="K2" i="2"/>
  <c r="C21" i="1"/>
  <c r="C21" i="6"/>
  <c r="T22" i="5"/>
  <c r="N74" i="6"/>
  <c r="E89" i="7"/>
  <c r="O6" i="7"/>
  <c r="A21" i="1"/>
  <c r="H74" i="7"/>
  <c r="E74" i="7"/>
  <c r="D50" i="6"/>
  <c r="I17" i="2"/>
  <c r="C74" i="7"/>
  <c r="L13" i="6"/>
  <c r="P13" i="6"/>
  <c r="O13" i="6"/>
  <c r="C9" i="6"/>
  <c r="H7" i="7"/>
  <c r="T7" i="5"/>
  <c r="O10" i="6"/>
  <c r="S352" i="5"/>
  <c r="O217" i="6"/>
  <c r="V50" i="7"/>
  <c r="L217" i="6"/>
  <c r="S274" i="5"/>
  <c r="L204" i="6"/>
  <c r="U16" i="7"/>
  <c r="L41" i="7"/>
  <c r="K41" i="7"/>
  <c r="N107" i="6"/>
  <c r="C25" i="2"/>
  <c r="M32" i="7"/>
  <c r="L70" i="6"/>
  <c r="D105" i="6"/>
  <c r="S20" i="7"/>
  <c r="A35" i="1"/>
  <c r="D94" i="6"/>
  <c r="O63" i="6"/>
  <c r="N24" i="7"/>
  <c r="L74" i="6"/>
  <c r="O24" i="7"/>
  <c r="A7" i="2"/>
  <c r="D17" i="2"/>
  <c r="F101" i="7"/>
  <c r="L12" i="7"/>
  <c r="P64" i="6"/>
  <c r="L80" i="6"/>
  <c r="H89" i="7"/>
  <c r="S125" i="5"/>
  <c r="G24" i="2"/>
  <c r="P29" i="7"/>
  <c r="D13" i="1"/>
  <c r="T25" i="5"/>
  <c r="L16" i="6"/>
  <c r="S51" i="5"/>
  <c r="T149" i="5"/>
  <c r="D107" i="6"/>
  <c r="U42" i="7"/>
  <c r="D214" i="6"/>
  <c r="N32" i="7"/>
  <c r="C107" i="6"/>
  <c r="N64" i="6"/>
  <c r="O10" i="7"/>
  <c r="G82" i="7"/>
  <c r="O50" i="6"/>
  <c r="P46" i="7"/>
  <c r="S15" i="7"/>
  <c r="P80" i="6"/>
  <c r="A19" i="1"/>
  <c r="O83" i="6"/>
  <c r="N103" i="6"/>
  <c r="A27" i="1"/>
  <c r="A25" i="2"/>
  <c r="D33" i="6"/>
  <c r="D28" i="7"/>
  <c r="F18" i="7"/>
  <c r="S22" i="5"/>
  <c r="H71" i="7"/>
  <c r="H101" i="7"/>
  <c r="C101" i="7"/>
  <c r="A17" i="1"/>
  <c r="I13" i="2"/>
  <c r="N21" i="6"/>
  <c r="E27" i="4"/>
  <c r="E28" i="7"/>
  <c r="F28" i="7"/>
  <c r="D62" i="7"/>
  <c r="E71" i="7"/>
  <c r="F62" i="7"/>
  <c r="C82" i="7"/>
  <c r="T71" i="5"/>
  <c r="A4" i="2"/>
  <c r="S25" i="5"/>
  <c r="A20" i="1"/>
  <c r="A17" i="2"/>
  <c r="H18" i="7"/>
  <c r="C16" i="6"/>
  <c r="T18" i="5"/>
  <c r="L92" i="7"/>
  <c r="T15" i="7"/>
  <c r="O41" i="7"/>
  <c r="P105" i="6"/>
  <c r="W13" i="7"/>
  <c r="N99" i="6"/>
  <c r="S130" i="5"/>
  <c r="P10" i="7"/>
  <c r="S83" i="5"/>
  <c r="A10" i="1"/>
  <c r="C18" i="7"/>
  <c r="D121" i="6"/>
  <c r="S35" i="7"/>
  <c r="H45" i="2"/>
  <c r="L175" i="6"/>
  <c r="T289" i="5"/>
  <c r="N215" i="6"/>
  <c r="S228" i="5"/>
  <c r="F34" i="7"/>
  <c r="C215" i="6"/>
  <c r="T33" i="7"/>
  <c r="O141" i="6"/>
  <c r="L141" i="6"/>
  <c r="S166" i="5"/>
  <c r="N141" i="6"/>
  <c r="X6" i="7"/>
  <c r="C96" i="7"/>
  <c r="P275" i="6"/>
  <c r="P60" i="6"/>
  <c r="D60" i="6"/>
  <c r="S81" i="5"/>
  <c r="F96" i="7"/>
  <c r="N275" i="6"/>
  <c r="L60" i="6"/>
  <c r="H96" i="7"/>
  <c r="O48" i="7"/>
  <c r="N43" i="6"/>
  <c r="P27" i="6"/>
  <c r="H14" i="7"/>
  <c r="O43" i="6"/>
  <c r="C43" i="6"/>
  <c r="T48" i="5"/>
  <c r="D43" i="6"/>
  <c r="S48" i="5"/>
  <c r="F68" i="7"/>
  <c r="H68" i="7"/>
  <c r="N27" i="6"/>
  <c r="L121" i="6"/>
  <c r="G45" i="2"/>
  <c r="N175" i="6"/>
  <c r="D175" i="6"/>
  <c r="G34" i="7"/>
  <c r="P141" i="6"/>
  <c r="D141" i="6"/>
  <c r="U33" i="7"/>
  <c r="D110" i="6"/>
  <c r="N53" i="6"/>
  <c r="A45" i="2"/>
  <c r="S87" i="5"/>
  <c r="O49" i="7"/>
  <c r="O110" i="6"/>
  <c r="C14" i="7"/>
  <c r="L27" i="6"/>
  <c r="S15" i="5"/>
  <c r="O121" i="6"/>
  <c r="S177" i="5"/>
  <c r="U35" i="7"/>
  <c r="X35" i="7"/>
  <c r="D215" i="6"/>
  <c r="D34" i="7"/>
  <c r="W44" i="7"/>
  <c r="T44" i="7"/>
  <c r="E34" i="7"/>
  <c r="P215" i="6"/>
  <c r="T228" i="5"/>
  <c r="H34" i="7"/>
  <c r="T197" i="5"/>
  <c r="S33" i="7"/>
  <c r="V33" i="7"/>
  <c r="P110" i="6"/>
  <c r="K48" i="7"/>
  <c r="E87" i="7"/>
  <c r="O275" i="6"/>
  <c r="C53" i="6"/>
  <c r="G96" i="7"/>
  <c r="V6" i="7"/>
  <c r="T6" i="7"/>
  <c r="P48" i="7"/>
  <c r="N48" i="7"/>
  <c r="S367" i="5"/>
  <c r="P49" i="7"/>
  <c r="M49" i="7"/>
  <c r="C45" i="2"/>
  <c r="C110" i="6"/>
  <c r="D275" i="6"/>
  <c r="C87" i="7"/>
  <c r="L53" i="6"/>
  <c r="K49" i="7"/>
  <c r="G26" i="7"/>
  <c r="F87" i="7"/>
  <c r="D53" i="6"/>
  <c r="A9" i="1"/>
  <c r="L275" i="6"/>
  <c r="G87" i="7"/>
  <c r="T15" i="5"/>
  <c r="D27" i="6"/>
  <c r="G14" i="7"/>
  <c r="P7" i="6"/>
  <c r="O7" i="6"/>
  <c r="T69" i="5"/>
  <c r="D68" i="7"/>
  <c r="N121" i="6"/>
  <c r="T35" i="7"/>
  <c r="V44" i="7"/>
  <c r="S289" i="5"/>
  <c r="U44" i="7"/>
  <c r="C34" i="7"/>
  <c r="T135" i="5"/>
  <c r="C175" i="6"/>
  <c r="C141" i="6"/>
  <c r="S135" i="5"/>
  <c r="U6" i="7"/>
  <c r="N110" i="6"/>
  <c r="O60" i="6"/>
  <c r="C60" i="6"/>
  <c r="L48" i="7"/>
  <c r="N273" i="6"/>
  <c r="G68" i="7"/>
  <c r="O27" i="6"/>
  <c r="T177" i="5"/>
  <c r="P121" i="6"/>
  <c r="C121" i="6"/>
  <c r="V35" i="7"/>
  <c r="W35" i="7"/>
  <c r="X44" i="7"/>
  <c r="L215" i="6"/>
  <c r="S44" i="7"/>
  <c r="O215" i="6"/>
  <c r="O175" i="6"/>
  <c r="W33" i="7"/>
  <c r="P175" i="6"/>
  <c r="X33" i="7"/>
  <c r="T166" i="5"/>
  <c r="S197" i="5"/>
  <c r="D9" i="1"/>
  <c r="C9" i="1"/>
  <c r="L110" i="6"/>
  <c r="D273" i="6"/>
  <c r="T87" i="5"/>
  <c r="T367" i="5"/>
  <c r="O273" i="6"/>
  <c r="L273" i="6"/>
  <c r="D45" i="2"/>
  <c r="E96" i="7"/>
  <c r="O53" i="6"/>
  <c r="P53" i="6"/>
  <c r="N49" i="7"/>
  <c r="D87" i="7"/>
  <c r="D96" i="7"/>
  <c r="T365" i="5"/>
  <c r="H87" i="7"/>
  <c r="C273" i="6"/>
  <c r="M48" i="7"/>
  <c r="S6" i="7"/>
  <c r="J45" i="2"/>
  <c r="I45" i="2"/>
  <c r="P273" i="6"/>
  <c r="T81" i="5"/>
  <c r="N60" i="6"/>
  <c r="S365" i="5"/>
  <c r="E26" i="7"/>
  <c r="N7" i="6"/>
  <c r="H26" i="7"/>
  <c r="F26" i="7"/>
  <c r="E14" i="7"/>
  <c r="D14" i="7"/>
  <c r="C27" i="6"/>
  <c r="P43" i="6"/>
  <c r="L7" i="6"/>
  <c r="F14" i="7"/>
  <c r="L43" i="6"/>
  <c r="C26" i="7"/>
  <c r="E68" i="7"/>
  <c r="D7" i="6"/>
  <c r="W6" i="7"/>
  <c r="L49" i="7"/>
  <c r="C275" i="6"/>
  <c r="D26" i="7"/>
  <c r="S69" i="5"/>
  <c r="C7" i="6"/>
  <c r="C68" i="7"/>
  <c r="C102" i="6"/>
  <c r="P20" i="7"/>
  <c r="M28" i="7"/>
  <c r="D102" i="6"/>
  <c r="O97" i="6"/>
  <c r="L28" i="7"/>
  <c r="O28" i="7"/>
  <c r="T128" i="5"/>
  <c r="O20" i="7"/>
  <c r="O131" i="6"/>
  <c r="C131" i="6"/>
  <c r="H33" i="2"/>
  <c r="W18" i="7"/>
  <c r="L131" i="6"/>
  <c r="D92" i="6"/>
  <c r="A44" i="2"/>
  <c r="C36" i="1"/>
  <c r="D131" i="6"/>
  <c r="U18" i="7"/>
  <c r="T123" i="5"/>
  <c r="D44" i="2"/>
  <c r="N131" i="6"/>
  <c r="L92" i="6"/>
  <c r="S18" i="7"/>
  <c r="N9" i="7"/>
  <c r="A36" i="1"/>
  <c r="D10" i="2"/>
  <c r="A10" i="2"/>
  <c r="G67" i="7"/>
  <c r="O32" i="6"/>
  <c r="T70" i="5"/>
  <c r="F73" i="7"/>
  <c r="D44" i="6"/>
  <c r="S43" i="5"/>
  <c r="N22" i="6"/>
  <c r="T53" i="5"/>
  <c r="D73" i="7"/>
  <c r="G63" i="7"/>
  <c r="T134" i="5"/>
  <c r="K20" i="7"/>
  <c r="N97" i="6"/>
  <c r="O102" i="6"/>
  <c r="L20" i="7"/>
  <c r="P28" i="7"/>
  <c r="G44" i="2"/>
  <c r="N92" i="6"/>
  <c r="O92" i="6"/>
  <c r="S187" i="5"/>
  <c r="O9" i="7"/>
  <c r="J44" i="2"/>
  <c r="C92" i="6"/>
  <c r="C44" i="6"/>
  <c r="J33" i="2"/>
  <c r="G33" i="2"/>
  <c r="J10" i="2"/>
  <c r="S47" i="5"/>
  <c r="L26" i="6"/>
  <c r="I10" i="2"/>
  <c r="C22" i="6"/>
  <c r="C26" i="6"/>
  <c r="O26" i="6"/>
  <c r="P44" i="6"/>
  <c r="C10" i="2"/>
  <c r="C1" i="1"/>
  <c r="F67" i="7"/>
  <c r="E67" i="7"/>
  <c r="C73" i="7"/>
  <c r="D26" i="6"/>
  <c r="N26" i="6"/>
  <c r="K28" i="7"/>
  <c r="C97" i="6"/>
  <c r="L97" i="6"/>
  <c r="N28" i="7"/>
  <c r="S134" i="5"/>
  <c r="M20" i="7"/>
  <c r="S128" i="5"/>
  <c r="S156" i="5"/>
  <c r="T156" i="5"/>
  <c r="D33" i="2"/>
  <c r="A8" i="1"/>
  <c r="P92" i="6"/>
  <c r="X18" i="7"/>
  <c r="L9" i="7"/>
  <c r="D8" i="1"/>
  <c r="C44" i="2"/>
  <c r="C8" i="1"/>
  <c r="V18" i="7"/>
  <c r="P9" i="7"/>
  <c r="H44" i="2"/>
  <c r="T187" i="5"/>
  <c r="T162" i="5"/>
  <c r="S123" i="5"/>
  <c r="S162" i="5"/>
  <c r="A33" i="2"/>
  <c r="D27" i="7"/>
  <c r="H10" i="2"/>
  <c r="S70" i="5"/>
  <c r="S53" i="5"/>
  <c r="A1" i="1"/>
  <c r="F63" i="7"/>
  <c r="O44" i="6"/>
  <c r="D22" i="6"/>
  <c r="P22" i="6"/>
  <c r="P32" i="6"/>
  <c r="H63" i="7"/>
  <c r="E27" i="7"/>
  <c r="L22" i="6"/>
  <c r="H67" i="7"/>
  <c r="T43" i="5"/>
  <c r="D67" i="7"/>
  <c r="N102" i="6"/>
  <c r="D97" i="6"/>
  <c r="N20" i="7"/>
  <c r="P102" i="6"/>
  <c r="P97" i="6"/>
  <c r="L102" i="6"/>
  <c r="C33" i="2"/>
  <c r="M9" i="7"/>
  <c r="I44" i="2"/>
  <c r="D36" i="1"/>
  <c r="P131" i="6"/>
  <c r="T18" i="7"/>
  <c r="K9" i="7"/>
  <c r="I33" i="2"/>
  <c r="H27" i="7"/>
  <c r="D32" i="6"/>
  <c r="L44" i="6"/>
  <c r="N44" i="6"/>
  <c r="N32" i="6"/>
  <c r="C67" i="7"/>
  <c r="F27" i="7"/>
  <c r="D1" i="1"/>
  <c r="G10" i="2"/>
  <c r="T47" i="5"/>
  <c r="D63" i="7"/>
  <c r="P26" i="6"/>
  <c r="G27" i="7"/>
  <c r="C32" i="6"/>
  <c r="G73" i="7"/>
  <c r="C63" i="7"/>
  <c r="O22" i="6"/>
  <c r="E63" i="7"/>
  <c r="H73" i="7"/>
  <c r="L32" i="6"/>
  <c r="C27" i="7"/>
  <c r="E73" i="7"/>
  <c r="C111" i="6"/>
  <c r="T153" i="5"/>
  <c r="D287" i="6"/>
  <c r="C287" i="6"/>
  <c r="N66" i="6"/>
  <c r="O287" i="6"/>
  <c r="T363" i="5"/>
  <c r="D66" i="6"/>
  <c r="O271" i="6"/>
  <c r="N31" i="7"/>
  <c r="S116" i="5"/>
  <c r="P31" i="7"/>
  <c r="O66" i="6"/>
  <c r="P271" i="6"/>
  <c r="L85" i="6"/>
  <c r="S153" i="5"/>
  <c r="M45" i="7"/>
  <c r="G35" i="2"/>
  <c r="N71" i="6"/>
  <c r="T102" i="5"/>
  <c r="D35" i="2"/>
  <c r="O33" i="7"/>
  <c r="N4" i="7"/>
  <c r="S137" i="5"/>
  <c r="L71" i="6"/>
  <c r="M7" i="7"/>
  <c r="H35" i="2"/>
  <c r="O50" i="7"/>
  <c r="D38" i="1"/>
  <c r="N90" i="6"/>
  <c r="G23" i="7"/>
  <c r="T137" i="5"/>
  <c r="A34" i="2"/>
  <c r="P104" i="6"/>
  <c r="P4" i="7"/>
  <c r="O4" i="7"/>
  <c r="K33" i="7"/>
  <c r="T63" i="5"/>
  <c r="F23" i="7"/>
  <c r="G66" i="7"/>
  <c r="D16" i="2"/>
  <c r="D23" i="7"/>
  <c r="D39" i="6"/>
  <c r="G16" i="2"/>
  <c r="A24" i="1"/>
  <c r="P39" i="6"/>
  <c r="O25" i="6"/>
  <c r="H66" i="7"/>
  <c r="S167" i="5"/>
  <c r="A29" i="2"/>
  <c r="M50" i="7"/>
  <c r="K7" i="7"/>
  <c r="N39" i="6"/>
  <c r="L276" i="6"/>
  <c r="A16" i="2"/>
  <c r="H16" i="2"/>
  <c r="K34" i="2"/>
  <c r="L25" i="6"/>
  <c r="D77" i="7"/>
  <c r="N36" i="6"/>
  <c r="C66" i="7"/>
  <c r="D25" i="6"/>
  <c r="T8" i="7"/>
  <c r="P111" i="6"/>
  <c r="W8" i="7"/>
  <c r="L111" i="6"/>
  <c r="U103" i="7"/>
  <c r="H105" i="7"/>
  <c r="S103" i="7"/>
  <c r="M31" i="7"/>
  <c r="C85" i="6"/>
  <c r="X103" i="7"/>
  <c r="K45" i="7"/>
  <c r="N271" i="6"/>
  <c r="L271" i="6"/>
  <c r="D105" i="7"/>
  <c r="T116" i="5"/>
  <c r="S363" i="5"/>
  <c r="L45" i="7"/>
  <c r="I35" i="2"/>
  <c r="C276" i="6"/>
  <c r="J29" i="2"/>
  <c r="P33" i="7"/>
  <c r="A38" i="1"/>
  <c r="P50" i="7"/>
  <c r="O276" i="6"/>
  <c r="P71" i="6"/>
  <c r="K50" i="7"/>
  <c r="N33" i="7"/>
  <c r="C90" i="6"/>
  <c r="O90" i="6"/>
  <c r="C104" i="6"/>
  <c r="N276" i="6"/>
  <c r="A26" i="2"/>
  <c r="P90" i="6"/>
  <c r="D36" i="6"/>
  <c r="T121" i="5"/>
  <c r="S46" i="5"/>
  <c r="C77" i="7"/>
  <c r="T57" i="5"/>
  <c r="D90" i="6"/>
  <c r="C38" i="1"/>
  <c r="S63" i="5"/>
  <c r="I16" i="2"/>
  <c r="C16" i="2"/>
  <c r="N7" i="7"/>
  <c r="J16" i="2"/>
  <c r="C39" i="6"/>
  <c r="A12" i="1"/>
  <c r="O39" i="6"/>
  <c r="H77" i="7"/>
  <c r="P36" i="6"/>
  <c r="C25" i="6"/>
  <c r="N111" i="6"/>
  <c r="V8" i="7"/>
  <c r="N287" i="6"/>
  <c r="U8" i="7"/>
  <c r="T381" i="5"/>
  <c r="P287" i="6"/>
  <c r="T97" i="5"/>
  <c r="L287" i="6"/>
  <c r="C66" i="6"/>
  <c r="G105" i="7"/>
  <c r="D271" i="6"/>
  <c r="O45" i="7"/>
  <c r="P66" i="6"/>
  <c r="D85" i="6"/>
  <c r="D104" i="6"/>
  <c r="N104" i="6"/>
  <c r="N50" i="7"/>
  <c r="T368" i="5"/>
  <c r="O104" i="6"/>
  <c r="A43" i="2"/>
  <c r="D71" i="6"/>
  <c r="A35" i="2"/>
  <c r="J35" i="2"/>
  <c r="L90" i="6"/>
  <c r="H23" i="7"/>
  <c r="K26" i="2"/>
  <c r="T46" i="5"/>
  <c r="E66" i="7"/>
  <c r="S8" i="7"/>
  <c r="T167" i="5"/>
  <c r="O111" i="6"/>
  <c r="X8" i="7"/>
  <c r="D111" i="6"/>
  <c r="S381" i="5"/>
  <c r="V103" i="7"/>
  <c r="W103" i="7"/>
  <c r="S97" i="5"/>
  <c r="T103" i="7"/>
  <c r="E105" i="7"/>
  <c r="C105" i="7"/>
  <c r="N85" i="6"/>
  <c r="F105" i="7"/>
  <c r="L31" i="7"/>
  <c r="O31" i="7"/>
  <c r="P85" i="6"/>
  <c r="N45" i="7"/>
  <c r="L66" i="6"/>
  <c r="C271" i="6"/>
  <c r="S102" i="5"/>
  <c r="O7" i="7"/>
  <c r="L104" i="6"/>
  <c r="I29" i="2"/>
  <c r="L33" i="7"/>
  <c r="O71" i="6"/>
  <c r="A7" i="1"/>
  <c r="L39" i="6"/>
  <c r="M33" i="7"/>
  <c r="L50" i="7"/>
  <c r="S368" i="5"/>
  <c r="G29" i="2"/>
  <c r="P7" i="7"/>
  <c r="C71" i="6"/>
  <c r="D276" i="6"/>
  <c r="L4" i="7"/>
  <c r="S121" i="5"/>
  <c r="F66" i="7"/>
  <c r="N25" i="6"/>
  <c r="M4" i="7"/>
  <c r="L36" i="6"/>
  <c r="E77" i="7"/>
  <c r="D12" i="1"/>
  <c r="C12" i="1"/>
  <c r="P25" i="6"/>
  <c r="E23" i="7"/>
  <c r="D66" i="7"/>
  <c r="P45" i="7"/>
  <c r="O85" i="6"/>
  <c r="K31" i="7"/>
  <c r="P276" i="6"/>
  <c r="A37" i="1"/>
  <c r="A28" i="1"/>
  <c r="C35" i="2"/>
  <c r="K43" i="2"/>
  <c r="L7" i="7"/>
  <c r="K4" i="7"/>
  <c r="G77" i="7"/>
  <c r="C23" i="7"/>
  <c r="S57" i="5"/>
  <c r="O36" i="6"/>
  <c r="C36" i="6"/>
  <c r="F77" i="7"/>
  <c r="N267" i="6"/>
  <c r="L267" i="6"/>
  <c r="W88" i="7"/>
  <c r="U88" i="7"/>
  <c r="X10" i="7"/>
  <c r="L125" i="6"/>
  <c r="C125" i="6"/>
  <c r="I28" i="4"/>
  <c r="U10" i="7"/>
  <c r="U19" i="7"/>
  <c r="N115" i="6"/>
  <c r="H5" i="2"/>
  <c r="G5" i="2"/>
  <c r="C91" i="6"/>
  <c r="K28" i="4"/>
  <c r="H28" i="4"/>
  <c r="K5" i="7"/>
  <c r="S122" i="5"/>
  <c r="D28" i="4"/>
  <c r="D29" i="1"/>
  <c r="J28" i="4"/>
  <c r="O5" i="7"/>
  <c r="C100" i="6"/>
  <c r="A5" i="2"/>
  <c r="L12" i="6"/>
  <c r="S55" i="5"/>
  <c r="N34" i="6"/>
  <c r="A39" i="2"/>
  <c r="P12" i="6"/>
  <c r="C12" i="6"/>
  <c r="O34" i="6"/>
  <c r="P34" i="6"/>
  <c r="D12" i="6"/>
  <c r="H13" i="7"/>
  <c r="D267" i="6"/>
  <c r="T360" i="5"/>
  <c r="S88" i="7"/>
  <c r="D125" i="6"/>
  <c r="S148" i="5"/>
  <c r="P100" i="6"/>
  <c r="K39" i="2"/>
  <c r="L91" i="6"/>
  <c r="M5" i="7"/>
  <c r="C75" i="7"/>
  <c r="A11" i="1"/>
  <c r="S19" i="5"/>
  <c r="T19" i="5"/>
  <c r="O267" i="6"/>
  <c r="S360" i="5"/>
  <c r="N125" i="6"/>
  <c r="V10" i="7"/>
  <c r="T181" i="5"/>
  <c r="V19" i="7"/>
  <c r="S19" i="7"/>
  <c r="S181" i="5"/>
  <c r="O125" i="6"/>
  <c r="D100" i="6"/>
  <c r="T122" i="5"/>
  <c r="O91" i="6"/>
  <c r="P5" i="7"/>
  <c r="P23" i="7"/>
  <c r="E28" i="4"/>
  <c r="T131" i="5"/>
  <c r="A29" i="1"/>
  <c r="N100" i="6"/>
  <c r="C29" i="1"/>
  <c r="A43" i="1"/>
  <c r="S21" i="5"/>
  <c r="H75" i="7"/>
  <c r="A15" i="2"/>
  <c r="F75" i="7"/>
  <c r="T21" i="5"/>
  <c r="T55" i="5"/>
  <c r="T148" i="5"/>
  <c r="C267" i="6"/>
  <c r="T88" i="7"/>
  <c r="C115" i="6"/>
  <c r="T19" i="7"/>
  <c r="O115" i="6"/>
  <c r="T10" i="7"/>
  <c r="V88" i="7"/>
  <c r="P91" i="6"/>
  <c r="C5" i="2"/>
  <c r="O100" i="6"/>
  <c r="B28" i="4"/>
  <c r="L34" i="6"/>
  <c r="G13" i="7"/>
  <c r="P267" i="6"/>
  <c r="X88" i="7"/>
  <c r="S10" i="7"/>
  <c r="S171" i="5"/>
  <c r="W19" i="7"/>
  <c r="L115" i="6"/>
  <c r="P125" i="6"/>
  <c r="W10" i="7"/>
  <c r="P115" i="6"/>
  <c r="T171" i="5"/>
  <c r="X19" i="7"/>
  <c r="S131" i="5"/>
  <c r="K23" i="7"/>
  <c r="L23" i="7"/>
  <c r="M23" i="7"/>
  <c r="N23" i="7"/>
  <c r="L100" i="6"/>
  <c r="N5" i="7"/>
  <c r="D5" i="2"/>
  <c r="D91" i="6"/>
  <c r="K15" i="2"/>
  <c r="E13" i="7"/>
  <c r="C13" i="7"/>
  <c r="N12" i="6"/>
  <c r="N91" i="6"/>
  <c r="L5" i="7"/>
  <c r="O12" i="6"/>
  <c r="G75" i="7"/>
  <c r="E75" i="7"/>
  <c r="C34" i="6"/>
  <c r="D115" i="6"/>
  <c r="O23" i="7"/>
  <c r="J5" i="2"/>
  <c r="I5" i="2"/>
  <c r="D34" i="6"/>
  <c r="F13" i="7"/>
  <c r="D75" i="7"/>
  <c r="D13" i="7"/>
  <c r="D16" i="7"/>
  <c r="L14" i="6"/>
  <c r="D14" i="6"/>
  <c r="C16" i="7"/>
  <c r="O14" i="6"/>
  <c r="F16" i="7"/>
  <c r="H86" i="7"/>
  <c r="N219" i="6"/>
  <c r="V56" i="7"/>
  <c r="C73" i="6"/>
  <c r="P219" i="6"/>
  <c r="M11" i="7"/>
  <c r="D73" i="6"/>
  <c r="T104" i="5"/>
  <c r="V22" i="7"/>
  <c r="O57" i="6"/>
  <c r="C101" i="6"/>
  <c r="O101" i="6"/>
  <c r="K36" i="7"/>
  <c r="P57" i="6"/>
  <c r="N116" i="6"/>
  <c r="X22" i="7"/>
  <c r="D101" i="6"/>
  <c r="N101" i="6"/>
  <c r="L36" i="7"/>
  <c r="N36" i="7"/>
  <c r="P13" i="7"/>
  <c r="S84" i="5"/>
  <c r="O13" i="7"/>
  <c r="G31" i="2"/>
  <c r="T118" i="5"/>
  <c r="K11" i="2"/>
  <c r="F31" i="7"/>
  <c r="H31" i="7"/>
  <c r="P47" i="6"/>
  <c r="S106" i="5"/>
  <c r="C47" i="6"/>
  <c r="L47" i="6"/>
  <c r="M36" i="7"/>
  <c r="D93" i="7"/>
  <c r="O75" i="6"/>
  <c r="A11" i="2"/>
  <c r="C31" i="2"/>
  <c r="D32" i="1"/>
  <c r="G16" i="7"/>
  <c r="N52" i="6"/>
  <c r="L52" i="6"/>
  <c r="F86" i="7"/>
  <c r="O52" i="6"/>
  <c r="S80" i="5"/>
  <c r="G86" i="7"/>
  <c r="E86" i="7"/>
  <c r="S104" i="5"/>
  <c r="K11" i="7"/>
  <c r="P11" i="7"/>
  <c r="L73" i="6"/>
  <c r="O73" i="6"/>
  <c r="S22" i="7"/>
  <c r="L116" i="6"/>
  <c r="C75" i="6"/>
  <c r="T172" i="5"/>
  <c r="F93" i="7"/>
  <c r="P116" i="6"/>
  <c r="N27" i="7"/>
  <c r="L57" i="6"/>
  <c r="O36" i="7"/>
  <c r="P27" i="7"/>
  <c r="K27" i="7"/>
  <c r="N75" i="6"/>
  <c r="D87" i="6"/>
  <c r="N87" i="6"/>
  <c r="H31" i="2"/>
  <c r="E31" i="7"/>
  <c r="S73" i="5"/>
  <c r="J31" i="2"/>
  <c r="D31" i="7"/>
  <c r="L13" i="7"/>
  <c r="C32" i="1"/>
  <c r="T23" i="5"/>
  <c r="N14" i="6"/>
  <c r="X56" i="7"/>
  <c r="L219" i="6"/>
  <c r="P73" i="6"/>
  <c r="O219" i="6"/>
  <c r="T80" i="5"/>
  <c r="N73" i="6"/>
  <c r="U56" i="7"/>
  <c r="M27" i="7"/>
  <c r="O116" i="6"/>
  <c r="H93" i="7"/>
  <c r="P87" i="6"/>
  <c r="D47" i="6"/>
  <c r="P101" i="6"/>
  <c r="T106" i="5"/>
  <c r="I31" i="2"/>
  <c r="N47" i="6"/>
  <c r="G31" i="7"/>
  <c r="E16" i="7"/>
  <c r="H16" i="7"/>
  <c r="S23" i="5"/>
  <c r="D52" i="6"/>
  <c r="C52" i="6"/>
  <c r="S56" i="7"/>
  <c r="D86" i="7"/>
  <c r="T293" i="5"/>
  <c r="O11" i="7"/>
  <c r="D219" i="6"/>
  <c r="L11" i="7"/>
  <c r="O27" i="7"/>
  <c r="W22" i="7"/>
  <c r="T22" i="7"/>
  <c r="D116" i="6"/>
  <c r="L101" i="6"/>
  <c r="O87" i="6"/>
  <c r="D57" i="6"/>
  <c r="T84" i="5"/>
  <c r="C116" i="6"/>
  <c r="U22" i="7"/>
  <c r="S172" i="5"/>
  <c r="L27" i="7"/>
  <c r="S133" i="5"/>
  <c r="T133" i="5"/>
  <c r="M13" i="7"/>
  <c r="K13" i="7"/>
  <c r="G93" i="7"/>
  <c r="L75" i="6"/>
  <c r="N57" i="6"/>
  <c r="E93" i="7"/>
  <c r="C57" i="6"/>
  <c r="A31" i="2"/>
  <c r="D75" i="6"/>
  <c r="A2" i="1"/>
  <c r="T73" i="5"/>
  <c r="D31" i="2"/>
  <c r="L87" i="6"/>
  <c r="S118" i="5"/>
  <c r="O47" i="6"/>
  <c r="C14" i="6"/>
  <c r="P14" i="6"/>
  <c r="P52" i="6"/>
  <c r="C86" i="7"/>
  <c r="C219" i="6"/>
  <c r="N11" i="7"/>
  <c r="W56" i="7"/>
  <c r="S293" i="5"/>
  <c r="T56" i="7"/>
  <c r="C93" i="7"/>
  <c r="P75" i="6"/>
  <c r="P36" i="7"/>
  <c r="C87" i="6"/>
  <c r="N13" i="7"/>
  <c r="C31" i="7"/>
  <c r="A32" i="1"/>
  <c r="N231" i="6"/>
  <c r="S307" i="5"/>
  <c r="P104" i="7"/>
  <c r="L104" i="7"/>
  <c r="M30" i="7"/>
  <c r="P84" i="6"/>
  <c r="P231" i="6"/>
  <c r="L84" i="6"/>
  <c r="N84" i="6"/>
  <c r="O84" i="6"/>
  <c r="S115" i="5"/>
  <c r="D84" i="6"/>
  <c r="I3" i="2"/>
  <c r="A3" i="2"/>
  <c r="A16" i="1"/>
  <c r="D16" i="1"/>
  <c r="H26" i="4"/>
  <c r="B26" i="4"/>
  <c r="S56" i="5"/>
  <c r="A22" i="1"/>
  <c r="L35" i="6"/>
  <c r="I20" i="2"/>
  <c r="G76" i="7"/>
  <c r="N30" i="7"/>
  <c r="K104" i="7"/>
  <c r="C84" i="6"/>
  <c r="O30" i="7"/>
  <c r="T115" i="5"/>
  <c r="H3" i="2"/>
  <c r="I26" i="4"/>
  <c r="J20" i="2"/>
  <c r="D3" i="2"/>
  <c r="C3" i="2"/>
  <c r="D22" i="1"/>
  <c r="E26" i="4"/>
  <c r="C16" i="1"/>
  <c r="T56" i="5"/>
  <c r="K30" i="7"/>
  <c r="G3" i="2"/>
  <c r="A20" i="2"/>
  <c r="H20" i="2"/>
  <c r="P35" i="6"/>
  <c r="C20" i="2"/>
  <c r="C35" i="6"/>
  <c r="C76" i="7"/>
  <c r="D76" i="7"/>
  <c r="T307" i="5"/>
  <c r="M104" i="7"/>
  <c r="N104" i="7"/>
  <c r="L231" i="6"/>
  <c r="C231" i="6"/>
  <c r="D231" i="6"/>
  <c r="P30" i="7"/>
  <c r="O104" i="7"/>
  <c r="O231" i="6"/>
  <c r="L30" i="7"/>
  <c r="C22" i="1"/>
  <c r="J3" i="2"/>
  <c r="D26" i="4"/>
  <c r="N35" i="6"/>
  <c r="D35" i="6"/>
  <c r="F76" i="7"/>
  <c r="J26" i="4"/>
  <c r="H76" i="7"/>
  <c r="G20" i="2"/>
  <c r="D20" i="2"/>
  <c r="E76" i="7"/>
  <c r="K26" i="4"/>
  <c r="O35" i="6"/>
  <c r="S132" i="5"/>
  <c r="L29" i="4"/>
  <c r="A33" i="1"/>
  <c r="K6" i="2"/>
  <c r="E72" i="7"/>
  <c r="H72" i="7"/>
  <c r="A6" i="2"/>
  <c r="B29" i="4"/>
  <c r="L31" i="6"/>
  <c r="P31" i="6"/>
  <c r="D72" i="7"/>
  <c r="D31" i="6"/>
  <c r="C31" i="6"/>
  <c r="N31" i="6"/>
  <c r="C72" i="7"/>
  <c r="T132" i="5"/>
  <c r="F72" i="7"/>
  <c r="S52" i="5"/>
  <c r="G72" i="7"/>
  <c r="O31" i="6"/>
  <c r="T52" i="5"/>
  <c r="S66" i="5"/>
  <c r="C3" i="6"/>
  <c r="G17" i="7"/>
  <c r="C8" i="6"/>
  <c r="S16" i="5"/>
  <c r="H17" i="7"/>
  <c r="N3" i="6"/>
  <c r="F17" i="7"/>
  <c r="P212" i="6"/>
  <c r="D212" i="6"/>
  <c r="R165" i="5"/>
  <c r="B31" i="1"/>
  <c r="N109" i="6"/>
  <c r="G41" i="2"/>
  <c r="V4" i="7"/>
  <c r="R100" i="5"/>
  <c r="U4" i="7"/>
  <c r="L69" i="6"/>
  <c r="P109" i="6"/>
  <c r="C109" i="6"/>
  <c r="J41" i="2"/>
  <c r="A31" i="1"/>
  <c r="O98" i="6"/>
  <c r="T165" i="5"/>
  <c r="N98" i="6"/>
  <c r="A42" i="2"/>
  <c r="I41" i="2"/>
  <c r="D18" i="1"/>
  <c r="C69" i="6"/>
  <c r="K42" i="2"/>
  <c r="G10" i="7"/>
  <c r="N5" i="6"/>
  <c r="D10" i="7"/>
  <c r="C30" i="7"/>
  <c r="C12" i="7"/>
  <c r="S65" i="5"/>
  <c r="O2" i="6"/>
  <c r="F10" i="7"/>
  <c r="S13" i="5"/>
  <c r="T11" i="5"/>
  <c r="F6" i="7"/>
  <c r="D6" i="7"/>
  <c r="L8" i="6"/>
  <c r="N212" i="6"/>
  <c r="S287" i="5"/>
  <c r="C18" i="1"/>
  <c r="L98" i="6"/>
  <c r="C98" i="6"/>
  <c r="N69" i="6"/>
  <c r="O41" i="6"/>
  <c r="C41" i="6"/>
  <c r="D30" i="7"/>
  <c r="P6" i="6"/>
  <c r="D41" i="6"/>
  <c r="C2" i="6"/>
  <c r="D2" i="6"/>
  <c r="C4" i="7"/>
  <c r="S11" i="5"/>
  <c r="L3" i="6"/>
  <c r="T66" i="5"/>
  <c r="G6" i="7"/>
  <c r="R287" i="5"/>
  <c r="P3" i="6"/>
  <c r="N8" i="6"/>
  <c r="O3" i="6"/>
  <c r="D8" i="6"/>
  <c r="C212" i="6"/>
  <c r="T287" i="5"/>
  <c r="O212" i="6"/>
  <c r="J42" i="2"/>
  <c r="E31" i="1"/>
  <c r="E42" i="2"/>
  <c r="X4" i="7"/>
  <c r="G42" i="2"/>
  <c r="S165" i="5"/>
  <c r="L109" i="6"/>
  <c r="C31" i="1"/>
  <c r="S129" i="5"/>
  <c r="P98" i="6"/>
  <c r="T129" i="5"/>
  <c r="D98" i="6"/>
  <c r="N41" i="6"/>
  <c r="P2" i="6"/>
  <c r="G12" i="7"/>
  <c r="H4" i="7"/>
  <c r="C6" i="6"/>
  <c r="P5" i="6"/>
  <c r="D5" i="6"/>
  <c r="T10" i="5"/>
  <c r="H10" i="7"/>
  <c r="D12" i="7"/>
  <c r="E6" i="7"/>
  <c r="D17" i="7"/>
  <c r="E17" i="7"/>
  <c r="R129" i="5"/>
  <c r="D109" i="6"/>
  <c r="B18" i="1"/>
  <c r="D31" i="1"/>
  <c r="T100" i="5"/>
  <c r="O69" i="6"/>
  <c r="T14" i="5"/>
  <c r="H30" i="7"/>
  <c r="D6" i="6"/>
  <c r="E4" i="7"/>
  <c r="S14" i="5"/>
  <c r="F12" i="7"/>
  <c r="O8" i="6"/>
  <c r="P8" i="6"/>
  <c r="R35" i="5"/>
  <c r="C6" i="7"/>
  <c r="R66" i="5"/>
  <c r="D3" i="6"/>
  <c r="I42" i="2"/>
  <c r="T35" i="5"/>
  <c r="L212" i="6"/>
  <c r="B42" i="2"/>
  <c r="W4" i="7"/>
  <c r="S35" i="5"/>
  <c r="P69" i="6"/>
  <c r="A18" i="1"/>
  <c r="D69" i="6"/>
  <c r="T4" i="7"/>
  <c r="E18" i="1"/>
  <c r="S4" i="7"/>
  <c r="C42" i="2"/>
  <c r="T65" i="5"/>
  <c r="P41" i="6"/>
  <c r="F30" i="7"/>
  <c r="V51" i="5"/>
  <c r="L5" i="6"/>
  <c r="G4" i="7"/>
  <c r="D4" i="7"/>
  <c r="E10" i="7"/>
  <c r="E30" i="7"/>
  <c r="L41" i="6"/>
  <c r="O5" i="6"/>
  <c r="N2" i="6"/>
  <c r="C5" i="6"/>
  <c r="C10" i="7"/>
  <c r="H12" i="7"/>
  <c r="O6" i="6"/>
  <c r="L6" i="6"/>
  <c r="N6" i="6"/>
  <c r="H6" i="7"/>
  <c r="T16" i="5"/>
  <c r="C17" i="7"/>
  <c r="R10" i="5"/>
  <c r="S100" i="5"/>
  <c r="H42" i="2"/>
  <c r="D42" i="2"/>
  <c r="O109" i="6"/>
  <c r="G30" i="7"/>
  <c r="S10" i="5"/>
  <c r="F4" i="7"/>
  <c r="L2" i="6"/>
  <c r="E12" i="7"/>
  <c r="T13" i="5"/>
  <c r="F19" i="4" l="1"/>
  <c r="C6" i="3"/>
  <c r="B3" i="3"/>
  <c r="C12" i="3"/>
  <c r="P9" i="3"/>
  <c r="N4" i="3"/>
  <c r="G4" i="3"/>
  <c r="C11" i="3"/>
  <c r="L11" i="3"/>
  <c r="E5" i="3"/>
  <c r="G10" i="3"/>
  <c r="U4" i="3"/>
  <c r="F18" i="4"/>
  <c r="E4" i="3"/>
  <c r="U6" i="3"/>
  <c r="C5" i="3"/>
  <c r="E6" i="3"/>
  <c r="B9" i="3"/>
  <c r="E10" i="3"/>
  <c r="U10" i="3"/>
  <c r="E11" i="3"/>
  <c r="U12" i="3"/>
  <c r="N10" i="3"/>
  <c r="Q12" i="3"/>
  <c r="S11" i="3"/>
  <c r="I9" i="3"/>
  <c r="G6" i="3"/>
  <c r="E12" i="3"/>
  <c r="I3" i="3"/>
  <c r="L12" i="3"/>
  <c r="N6" i="3"/>
  <c r="S12" i="3"/>
  <c r="L4" i="3"/>
  <c r="S5" i="3"/>
  <c r="J11" i="3"/>
  <c r="Q11" i="3"/>
  <c r="G12" i="3"/>
  <c r="L5" i="3"/>
  <c r="Q6" i="3"/>
  <c r="J6" i="3"/>
  <c r="L6" i="3"/>
  <c r="L10" i="3"/>
  <c r="S6" i="3"/>
  <c r="N12" i="3"/>
  <c r="Q5" i="3"/>
  <c r="J5" i="3"/>
  <c r="J12" i="3"/>
  <c r="S4" i="3"/>
  <c r="S10" i="3"/>
  <c r="P3" i="3"/>
  <c r="Q4" i="3"/>
  <c r="C10" i="3"/>
  <c r="U5" i="3"/>
  <c r="G11" i="3"/>
  <c r="G5" i="3"/>
  <c r="C4" i="3"/>
  <c r="J4" i="3"/>
  <c r="N5" i="3"/>
  <c r="U11" i="3"/>
  <c r="J10" i="3"/>
  <c r="N11" i="3"/>
  <c r="Q10" i="3"/>
</calcChain>
</file>

<file path=xl/sharedStrings.xml><?xml version="1.0" encoding="utf-8"?>
<sst xmlns="http://schemas.openxmlformats.org/spreadsheetml/2006/main" count="3331" uniqueCount="929">
  <si>
    <t>X.US.CEAUDJPY</t>
  </si>
  <si>
    <t>X.US.CEAUDNZD</t>
  </si>
  <si>
    <t>X.US.CEAUDUSD</t>
  </si>
  <si>
    <t>X.US.CECADJPY</t>
  </si>
  <si>
    <t>X.US.CEEURAUD</t>
  </si>
  <si>
    <t>X.US.EBSXAU</t>
  </si>
  <si>
    <t>X.US.EBSXPD</t>
  </si>
  <si>
    <t>X.US.EBSXPT</t>
  </si>
  <si>
    <t>X.US.EBSXAG</t>
  </si>
  <si>
    <t>X.US.CEEURCZK</t>
  </si>
  <si>
    <t>X.US.CEEURDKK</t>
  </si>
  <si>
    <t>X.US.CEEURGBP</t>
  </si>
  <si>
    <t>X.US.CEEURHUF</t>
  </si>
  <si>
    <t>X.US.CEEURISK</t>
  </si>
  <si>
    <t>X.US.CEEURJPY</t>
  </si>
  <si>
    <t>X.US.CEEURNOK</t>
  </si>
  <si>
    <t>X.US.CEEURPLN</t>
  </si>
  <si>
    <t>X.US.CEEURSKK</t>
  </si>
  <si>
    <t>X.US.CEEURZAR</t>
  </si>
  <si>
    <t>X.US.CEEURSEK</t>
  </si>
  <si>
    <t>X.US.CEEURCHF</t>
  </si>
  <si>
    <t>X.US.CEEURUSD</t>
  </si>
  <si>
    <t>X.US.CEGBPAUD</t>
  </si>
  <si>
    <t>X.US.CEGBPEUR</t>
  </si>
  <si>
    <t>X.US.CEGBPJPY</t>
  </si>
  <si>
    <t>X.US.CEGBPCHF</t>
  </si>
  <si>
    <t>X.US.CEGBPUSD</t>
  </si>
  <si>
    <t>X.US.CENZDJPY</t>
  </si>
  <si>
    <t>X.US.CENZDUSD</t>
  </si>
  <si>
    <t>X.US.CEBKTRUB</t>
  </si>
  <si>
    <t>X.US.CESAUUSD</t>
  </si>
  <si>
    <t>X.US.CECHFJPY</t>
  </si>
  <si>
    <t>X.US.CEUSDCAD</t>
  </si>
  <si>
    <t>X.US.CEUSDHKD</t>
  </si>
  <si>
    <t>X.US.CEUSDJPY</t>
  </si>
  <si>
    <t>X.US.CEUSDMXN</t>
  </si>
  <si>
    <t>X.US.CEUSDPLN</t>
  </si>
  <si>
    <t>X.US.CEUSDRUB</t>
  </si>
  <si>
    <t>X.US.CEUSDSGD</t>
  </si>
  <si>
    <t>X.US.CEUSDZAR</t>
  </si>
  <si>
    <t>X.US.CEUSDCHF</t>
  </si>
  <si>
    <t>X.US.CEUSDTHB</t>
  </si>
  <si>
    <t>X.US.CEUSDTRY</t>
  </si>
  <si>
    <t>M</t>
  </si>
  <si>
    <t>Majors</t>
  </si>
  <si>
    <t>Last</t>
  </si>
  <si>
    <t>Net</t>
  </si>
  <si>
    <t>Net %</t>
  </si>
  <si>
    <t>Time</t>
  </si>
  <si>
    <t>Symbol</t>
  </si>
  <si>
    <t>High</t>
  </si>
  <si>
    <t>Low</t>
  </si>
  <si>
    <t>Bid</t>
  </si>
  <si>
    <t>Ask</t>
  </si>
  <si>
    <t>Tick Vol</t>
  </si>
  <si>
    <t>Bid:</t>
  </si>
  <si>
    <t>Ask:</t>
  </si>
  <si>
    <t>Last:</t>
  </si>
  <si>
    <t>High:</t>
  </si>
  <si>
    <t>Low:</t>
  </si>
  <si>
    <t>Net:</t>
  </si>
  <si>
    <t>Net %:</t>
  </si>
  <si>
    <t>Time:</t>
  </si>
  <si>
    <t>Tick Vol:</t>
  </si>
  <si>
    <t>X.US.USDBND</t>
  </si>
  <si>
    <t>X.US.USDBGN</t>
  </si>
  <si>
    <t>X.US.USDBIF</t>
  </si>
  <si>
    <t>X.US.USDKHR</t>
  </si>
  <si>
    <t>X.US.USDCAD</t>
  </si>
  <si>
    <t>X.US.CADJPY</t>
  </si>
  <si>
    <t>X.US.CADNGN</t>
  </si>
  <si>
    <t>X.US.CADCHF</t>
  </si>
  <si>
    <t>X.US.CADEUR</t>
  </si>
  <si>
    <t>X.US.CADDEM</t>
  </si>
  <si>
    <t>X.US.CADMXN</t>
  </si>
  <si>
    <t>X.US.CADNOK</t>
  </si>
  <si>
    <t>X.US.CADSGD</t>
  </si>
  <si>
    <t>X.US.CADZAR</t>
  </si>
  <si>
    <t>X.US.CADSEK</t>
  </si>
  <si>
    <t>X.US.CADTHB</t>
  </si>
  <si>
    <t>X.US.USDCVE</t>
  </si>
  <si>
    <t>X.US.USDLYD</t>
  </si>
  <si>
    <t>X.US.USDAFN</t>
  </si>
  <si>
    <t>Afghanistan (Afghani)</t>
  </si>
  <si>
    <t>X.US.USDALL</t>
  </si>
  <si>
    <t>Albanian (Lek)</t>
  </si>
  <si>
    <t>X.US.USDDZD</t>
  </si>
  <si>
    <t>Algeria (Dinar)</t>
  </si>
  <si>
    <t>X.US.USDAOA</t>
  </si>
  <si>
    <t>Angola (Kwanza)</t>
  </si>
  <si>
    <t>X.US.USDARS</t>
  </si>
  <si>
    <t>Argentina (Peso)</t>
  </si>
  <si>
    <t>X.US.ARSBRL</t>
  </si>
  <si>
    <t>Argentina/Brazil</t>
  </si>
  <si>
    <t>X.US.USDAMD</t>
  </si>
  <si>
    <t>Armenia (Dram)</t>
  </si>
  <si>
    <t>X.US.USDAWG</t>
  </si>
  <si>
    <t>Aruba (Guilder)</t>
  </si>
  <si>
    <t>X.US.AUDUSD</t>
  </si>
  <si>
    <t>Australia (Dollar)</t>
  </si>
  <si>
    <t>X.US.AUDCAD</t>
  </si>
  <si>
    <t>Australia / Canada</t>
  </si>
  <si>
    <t>X.US.AUDHKD</t>
  </si>
  <si>
    <t>Australia / Hong Kong</t>
  </si>
  <si>
    <t>X.US.AUDJPY</t>
  </si>
  <si>
    <t>Australia / Japan</t>
  </si>
  <si>
    <t>X.US.AUDNZD</t>
  </si>
  <si>
    <t>Australia / New Zealand</t>
  </si>
  <si>
    <t>X.US.AUDSGD</t>
  </si>
  <si>
    <t>Australia / Singapore</t>
  </si>
  <si>
    <t>X.US.AUDCHF</t>
  </si>
  <si>
    <t>Australia / Switzerland</t>
  </si>
  <si>
    <t>X.US.AUDBRL</t>
  </si>
  <si>
    <t>Australia/Brazil</t>
  </si>
  <si>
    <t>X.US.AUDEUR</t>
  </si>
  <si>
    <t>Australia/DM-Euro</t>
  </si>
  <si>
    <t>X.US.AUDDEM</t>
  </si>
  <si>
    <t>Australia/Germany</t>
  </si>
  <si>
    <t>X.US.AUDMXN</t>
  </si>
  <si>
    <t>Australia/Mexico</t>
  </si>
  <si>
    <t>X.US.AUDNOK</t>
  </si>
  <si>
    <t>Australia/Norway</t>
  </si>
  <si>
    <t>X.US.AUDZAR</t>
  </si>
  <si>
    <t>Australia/South Africa</t>
  </si>
  <si>
    <t>X.US.AUDSEK</t>
  </si>
  <si>
    <t>Australia/Sweden</t>
  </si>
  <si>
    <t>X.US.AUDIDR</t>
  </si>
  <si>
    <t>Australian Dollar/Indonesian Rupiah</t>
  </si>
  <si>
    <t>X.US.AUDTHB</t>
  </si>
  <si>
    <t>Australian Dollar/Thai Baht</t>
  </si>
  <si>
    <t>X.US.USDAZN</t>
  </si>
  <si>
    <t>Azerbaijan (Manat)</t>
  </si>
  <si>
    <t>X.US.USDBSD</t>
  </si>
  <si>
    <t>Bahamas (Dollar)</t>
  </si>
  <si>
    <t>X.US.USDBHD</t>
  </si>
  <si>
    <t>Bahrain (Dinar)</t>
  </si>
  <si>
    <t>X.US.USDBDT</t>
  </si>
  <si>
    <t>Bangladesh (Taka)</t>
  </si>
  <si>
    <t>X.US.USDBBD</t>
  </si>
  <si>
    <t>Barbados (Dollar)</t>
  </si>
  <si>
    <t>X.US.USDBYB</t>
  </si>
  <si>
    <t>Belarus (Rouble)</t>
  </si>
  <si>
    <t>X.US.USDBZD</t>
  </si>
  <si>
    <t>Belize (Dollar)</t>
  </si>
  <si>
    <t>X.US.USDBMD</t>
  </si>
  <si>
    <t>Bermuda (Dollar)</t>
  </si>
  <si>
    <t>X.US.USDBTN</t>
  </si>
  <si>
    <t>Bhutan (Ngultrum)</t>
  </si>
  <si>
    <t>X.US.USDBOB</t>
  </si>
  <si>
    <t>Bolivia (Boliviano)</t>
  </si>
  <si>
    <t>X.US.BOBBRL</t>
  </si>
  <si>
    <t>Bolivia/Brazil</t>
  </si>
  <si>
    <t>X.US.USDBAM</t>
  </si>
  <si>
    <t>Bosnia and Herzegovina(Convertible Mark)</t>
  </si>
  <si>
    <t>X.US.USDBWP</t>
  </si>
  <si>
    <t>Botswana (Pula)</t>
  </si>
  <si>
    <t>X.US.USDBRL</t>
  </si>
  <si>
    <t>Brazil (Real)</t>
  </si>
  <si>
    <t>X.US.BRLARS</t>
  </si>
  <si>
    <t>Brazil/Argentina</t>
  </si>
  <si>
    <t>X.US.BRLAUD</t>
  </si>
  <si>
    <t>Brazil/Australia</t>
  </si>
  <si>
    <t>X.US.BRLBOB</t>
  </si>
  <si>
    <t>Brazil/Bolivia</t>
  </si>
  <si>
    <t>X.US.BRLCLP</t>
  </si>
  <si>
    <t>Brazil/Chile</t>
  </si>
  <si>
    <t>X.US.BRLCNY</t>
  </si>
  <si>
    <t>Brazil/China</t>
  </si>
  <si>
    <t>X.US.BRLCOP</t>
  </si>
  <si>
    <t>Brazil/Colombia</t>
  </si>
  <si>
    <t>X.US.BRLEUR</t>
  </si>
  <si>
    <t>Brazil/DM-Euro</t>
  </si>
  <si>
    <t>X.US.BRLGBP</t>
  </si>
  <si>
    <t>Brazil/Great Britain</t>
  </si>
  <si>
    <t>X.US.BRLHKD</t>
  </si>
  <si>
    <t>Brazil/Hong Kong</t>
  </si>
  <si>
    <t>X.US.BRLIDR</t>
  </si>
  <si>
    <t>Brazil/Indonesia</t>
  </si>
  <si>
    <t>X.US.BRLILS</t>
  </si>
  <si>
    <t>Brazil/Israel</t>
  </si>
  <si>
    <t>X.US.BRLJPY</t>
  </si>
  <si>
    <t>Brazil/Japan</t>
  </si>
  <si>
    <t>X.US.BRLNZD</t>
  </si>
  <si>
    <t>Brazil/New Zealand</t>
  </si>
  <si>
    <t>X.US.BRLPEN</t>
  </si>
  <si>
    <t>Brazil/Peru</t>
  </si>
  <si>
    <t>X.US.BRLRUR</t>
  </si>
  <si>
    <t>Brazil/Russia</t>
  </si>
  <si>
    <t>X.US.BRLCHF</t>
  </si>
  <si>
    <t>Brazil/Switzerland</t>
  </si>
  <si>
    <t>X.US.BRLVEB</t>
  </si>
  <si>
    <t>Brazil/Venezuela</t>
  </si>
  <si>
    <t>X.US.BRLMXN</t>
  </si>
  <si>
    <t>Brazilian Real/Mexican Peso</t>
  </si>
  <si>
    <t>Brunei (Dollar)</t>
  </si>
  <si>
    <t>Bulgaria (Lev)</t>
  </si>
  <si>
    <t>Burundi (Franc)</t>
  </si>
  <si>
    <t>Cambodia (Riel)</t>
  </si>
  <si>
    <t>Canada (Dollar)</t>
  </si>
  <si>
    <t>Canada / Japan</t>
  </si>
  <si>
    <t>Canada / Nigeria</t>
  </si>
  <si>
    <t>Canada / Switzerland</t>
  </si>
  <si>
    <t>Canada/DM-Euro</t>
  </si>
  <si>
    <t>Canada/Germany</t>
  </si>
  <si>
    <t>Canada/Mexico</t>
  </si>
  <si>
    <t>Canada/Norway</t>
  </si>
  <si>
    <t>Canada/Singapore</t>
  </si>
  <si>
    <t>Canada/South Africa</t>
  </si>
  <si>
    <t>Canada/Sweden</t>
  </si>
  <si>
    <t>Canada/Thailand</t>
  </si>
  <si>
    <t>Cape Verde (Escudo)</t>
  </si>
  <si>
    <t>Cayman Islands (Dollar)</t>
  </si>
  <si>
    <t>X.US.USDKYD</t>
  </si>
  <si>
    <t>X.US.USDXAF</t>
  </si>
  <si>
    <t>Central African CFA Franc BEAC</t>
  </si>
  <si>
    <t>X.US.USDCLP</t>
  </si>
  <si>
    <t>Chile (Peso)</t>
  </si>
  <si>
    <t>X.US.CLPBRL</t>
  </si>
  <si>
    <t>Chile/Brazil</t>
  </si>
  <si>
    <t>X.US.USDCNY</t>
  </si>
  <si>
    <t>China (Yuan)</t>
  </si>
  <si>
    <t>X.US.CNYBRL</t>
  </si>
  <si>
    <t>China/Brazil</t>
  </si>
  <si>
    <t>X.US.CNYJPY</t>
  </si>
  <si>
    <t>China/Japan</t>
  </si>
  <si>
    <t>X.US.CNYPHP</t>
  </si>
  <si>
    <t>China/Philippines</t>
  </si>
  <si>
    <t>X.US.COPBRL</t>
  </si>
  <si>
    <t>Colombia/Brazil</t>
  </si>
  <si>
    <t>X.US.USDCOP</t>
  </si>
  <si>
    <t>Columbia (Peso)</t>
  </si>
  <si>
    <t>X.US.COPCLP</t>
  </si>
  <si>
    <t>Columbia/Columbia</t>
  </si>
  <si>
    <t>X.US.COPVEF</t>
  </si>
  <si>
    <t>Columbia/Venezuela</t>
  </si>
  <si>
    <t>X.US.USDKMF</t>
  </si>
  <si>
    <t>Comoros (Franc)</t>
  </si>
  <si>
    <t>X.US.USDCRC</t>
  </si>
  <si>
    <t>Costa Rica (Colon)</t>
  </si>
  <si>
    <t>X.US.USDHRD</t>
  </si>
  <si>
    <t>Croatia (Dinar)</t>
  </si>
  <si>
    <t>X.US.USDHRK</t>
  </si>
  <si>
    <t>Croatia (Kuna)</t>
  </si>
  <si>
    <t>X.US.USDCUP</t>
  </si>
  <si>
    <t>Cuba (Peso)</t>
  </si>
  <si>
    <t>X.US.USDCYP</t>
  </si>
  <si>
    <t>Cyprus (Pound)</t>
  </si>
  <si>
    <t>X.US.USDCZK</t>
  </si>
  <si>
    <t>Czech Rep (Koruna)</t>
  </si>
  <si>
    <t>X.US.CZKMXN</t>
  </si>
  <si>
    <t>Czech Rep/Mexico Index</t>
  </si>
  <si>
    <t>X.US.CZKZAR</t>
  </si>
  <si>
    <t>Czech Rep/South Africa</t>
  </si>
  <si>
    <t>X.US.USDDKK</t>
  </si>
  <si>
    <t>Denmark (Krone)</t>
  </si>
  <si>
    <t>X.US.USDDJF</t>
  </si>
  <si>
    <t>Djibouti (Franc)</t>
  </si>
  <si>
    <t>X.US.EURTND</t>
  </si>
  <si>
    <t>DM_Euro/Tunisia</t>
  </si>
  <si>
    <t>X.US.EURTRL</t>
  </si>
  <si>
    <t>DM-Euro - New Turkish Lira</t>
  </si>
  <si>
    <t>X.US.EURAUD</t>
  </si>
  <si>
    <t>DM-Euro / Australia</t>
  </si>
  <si>
    <t>X.US.EURBRL</t>
  </si>
  <si>
    <t>DM-Euro / Brazil Index</t>
  </si>
  <si>
    <t>X.US.EURCAD</t>
  </si>
  <si>
    <t>DM-Euro / Canada</t>
  </si>
  <si>
    <t>X.US.EURCZK</t>
  </si>
  <si>
    <t>DM-Euro / Czech Rep</t>
  </si>
  <si>
    <t>X.US.EURDKK</t>
  </si>
  <si>
    <t>DM-Euro / Denmark</t>
  </si>
  <si>
    <t>X.US.EURGBP</t>
  </si>
  <si>
    <t>DM-Euro / Great Britain</t>
  </si>
  <si>
    <t>X.US.EURHUF</t>
  </si>
  <si>
    <t>DM-Euro / Hungary</t>
  </si>
  <si>
    <t>X.US.EURINR</t>
  </si>
  <si>
    <t>DM-Euro / Indian Rupee</t>
  </si>
  <si>
    <t>X.US.EURJPY</t>
  </si>
  <si>
    <t>DM-Euro / Japan</t>
  </si>
  <si>
    <t>X.US.EURKRW</t>
  </si>
  <si>
    <t>DM-Euro / Korea</t>
  </si>
  <si>
    <t>X.US.EURNZD</t>
  </si>
  <si>
    <t>DM-Euro / New Zealand</t>
  </si>
  <si>
    <t>X.US.EURNGN</t>
  </si>
  <si>
    <t>DM-Euro / Nigeria</t>
  </si>
  <si>
    <t>X.US.EURNOK</t>
  </si>
  <si>
    <t>DM-Euro / Norway</t>
  </si>
  <si>
    <t>X.US.EURPLZ</t>
  </si>
  <si>
    <t>DM-Euro / Poland</t>
  </si>
  <si>
    <t>X.US.EURRON</t>
  </si>
  <si>
    <t>DM-Euro / Romania (New Leu)</t>
  </si>
  <si>
    <t>X.US.EURRUR</t>
  </si>
  <si>
    <t>DM-Euro / Russia</t>
  </si>
  <si>
    <t>X.US.EURZAR</t>
  </si>
  <si>
    <t>DM-Euro / South Africa</t>
  </si>
  <si>
    <t>X.US.EURSEK</t>
  </si>
  <si>
    <t>DM-Euro / Sweden</t>
  </si>
  <si>
    <t>X.US.EURCHF</t>
  </si>
  <si>
    <t>DM-Euro / Switzerland</t>
  </si>
  <si>
    <t>X.US.EURTHB</t>
  </si>
  <si>
    <t>DM-Euro / Thailand</t>
  </si>
  <si>
    <t>X.US.EURUSD</t>
  </si>
  <si>
    <t>DM-Euro / United States</t>
  </si>
  <si>
    <t>X.US.EURARS</t>
  </si>
  <si>
    <t>DM-Euro/Argentina</t>
  </si>
  <si>
    <t>X.US.EURCLP</t>
  </si>
  <si>
    <t>DM-Euro/Chile</t>
  </si>
  <si>
    <t>X.US.EURCNY</t>
  </si>
  <si>
    <t>DM-Euro/China</t>
  </si>
  <si>
    <t>X.US.EURHKD</t>
  </si>
  <si>
    <t>DM-Euro/Hong Kong</t>
  </si>
  <si>
    <t>X.US.EURIDR</t>
  </si>
  <si>
    <t>DM-Euro/Indonesia</t>
  </si>
  <si>
    <t>X.US.EURILS</t>
  </si>
  <si>
    <t>DM-Euro/Israel</t>
  </si>
  <si>
    <t>X.US.EURKES</t>
  </si>
  <si>
    <t>DM-Euro/Kenya</t>
  </si>
  <si>
    <t>X.US.EURLVL</t>
  </si>
  <si>
    <t>DM-Euro/Latvia</t>
  </si>
  <si>
    <t>X.US.EURMYR</t>
  </si>
  <si>
    <t>DM-Euro/Malaysia</t>
  </si>
  <si>
    <t>X.US.EURMXN</t>
  </si>
  <si>
    <t>DM-Euro/Mexico</t>
  </si>
  <si>
    <t>X.US.EURMAD</t>
  </si>
  <si>
    <t>DM-Euro/Morocco</t>
  </si>
  <si>
    <t>X.US.EURPEN</t>
  </si>
  <si>
    <t>DM-Euro/Peru</t>
  </si>
  <si>
    <t>X.US.EURPHP</t>
  </si>
  <si>
    <t>DM-Euro/Philippines</t>
  </si>
  <si>
    <t>X.US.EURROL</t>
  </si>
  <si>
    <t>DM-Euro/Romania</t>
  </si>
  <si>
    <t>X.US.EURSAR</t>
  </si>
  <si>
    <t>DM-Euro/Saudi Arabia</t>
  </si>
  <si>
    <t>X.US.EURSGD</t>
  </si>
  <si>
    <t>DM-Euro/Singapore</t>
  </si>
  <si>
    <t>X.US.EURSRD</t>
  </si>
  <si>
    <t>DM-Euro/Suriname</t>
  </si>
  <si>
    <t>X.US.EURTWD</t>
  </si>
  <si>
    <t>DM-Euro/Taiwan</t>
  </si>
  <si>
    <t>X.US.EURUYU</t>
  </si>
  <si>
    <t>DM-Euro/Uruguay</t>
  </si>
  <si>
    <t>X.US.USDDOP</t>
  </si>
  <si>
    <t>Dominican Republic (Franc)</t>
  </si>
  <si>
    <t>X.US.USDXCD</t>
  </si>
  <si>
    <t>East Caribbean Dollar</t>
  </si>
  <si>
    <t>X.US.USDEGP</t>
  </si>
  <si>
    <t>Egypt (Pound)</t>
  </si>
  <si>
    <t>X.US.USDSVC</t>
  </si>
  <si>
    <t>El Salvador (Colon)</t>
  </si>
  <si>
    <t>X.US.USDEEK</t>
  </si>
  <si>
    <t>Estonia (Kroon)</t>
  </si>
  <si>
    <t>X.US.USDETB</t>
  </si>
  <si>
    <t>Ethiopian (Birr)</t>
  </si>
  <si>
    <t>X.US.EURISK</t>
  </si>
  <si>
    <t>Euro / Iceland</t>
  </si>
  <si>
    <t>X.US.EUXCNY</t>
  </si>
  <si>
    <t>Euro/Chinese Yuan reference rate</t>
  </si>
  <si>
    <t>X.US.EUXHRK</t>
  </si>
  <si>
    <t>Euro/Croatian Kuna reference rate</t>
  </si>
  <si>
    <t>X.US.EUXIDR</t>
  </si>
  <si>
    <t>Euro/Indonesian Rupiah reference rate</t>
  </si>
  <si>
    <t>X.US.EUXMYR</t>
  </si>
  <si>
    <t>Euro/Malaysian Ringgit reference rate</t>
  </si>
  <si>
    <t>X.US.EUXRON</t>
  </si>
  <si>
    <t>Euro/New Romanian Leu reference rate</t>
  </si>
  <si>
    <t>X.US.EUXPHP</t>
  </si>
  <si>
    <t>Euro/Philippine Peso reference rate</t>
  </si>
  <si>
    <t>X.US.EURQAR</t>
  </si>
  <si>
    <t>Euro/Qatar (Rial)</t>
  </si>
  <si>
    <t>X.US.EUXRUB</t>
  </si>
  <si>
    <t>Euro/Russian Ruble Reference Rate</t>
  </si>
  <si>
    <t>X.US.EUXTHB</t>
  </si>
  <si>
    <t>Euro/Thai Baht reference rate</t>
  </si>
  <si>
    <t>X.US.USDFKP</t>
  </si>
  <si>
    <t>Falkland Islands (Pound)</t>
  </si>
  <si>
    <t>X.US.FJDUSD</t>
  </si>
  <si>
    <t>Fiji (Dollar)</t>
  </si>
  <si>
    <t>X.US.USDXPF</t>
  </si>
  <si>
    <t>French Pacific CFP franc</t>
  </si>
  <si>
    <t>X.US.USDGMD</t>
  </si>
  <si>
    <t>Gambia (Dalasi)</t>
  </si>
  <si>
    <t>X.US.USDGEL</t>
  </si>
  <si>
    <t>Georgia (Lari)</t>
  </si>
  <si>
    <t>X.US.DEMITL</t>
  </si>
  <si>
    <t>German Mark / Italian Lira</t>
  </si>
  <si>
    <t>X.US.USDGHS</t>
  </si>
  <si>
    <t>Ghana (Cedi)</t>
  </si>
  <si>
    <t>X.US.USDGIP</t>
  </si>
  <si>
    <t>Gibraltar (Pound)</t>
  </si>
  <si>
    <t>X.US.GBPUSD</t>
  </si>
  <si>
    <t>Great Britain (Pound)</t>
  </si>
  <si>
    <t>X.US.GBPAUD</t>
  </si>
  <si>
    <t>Great Britain / Australia</t>
  </si>
  <si>
    <t>X.US.GBPCAD</t>
  </si>
  <si>
    <t>Great Britain / Canada</t>
  </si>
  <si>
    <t>X.US.GBPDKK</t>
  </si>
  <si>
    <t>Great Britain / Denmark</t>
  </si>
  <si>
    <t>X.US.GBPEUR</t>
  </si>
  <si>
    <t>Great Britain / DM-Euro</t>
  </si>
  <si>
    <t>X.US.GBPDEM</t>
  </si>
  <si>
    <t>Great Britain / Germany</t>
  </si>
  <si>
    <t>X.US.GBPJPY</t>
  </si>
  <si>
    <t>Great Britain / Japan</t>
  </si>
  <si>
    <t>X.US.GBPNZD</t>
  </si>
  <si>
    <t>Great Britain / New Zealand</t>
  </si>
  <si>
    <t>X.US.GBPNGN</t>
  </si>
  <si>
    <t>Great Britain / Nigeria</t>
  </si>
  <si>
    <t>X.US.GBPNOK</t>
  </si>
  <si>
    <t>Great Britain / Norway</t>
  </si>
  <si>
    <t>X.US.GBPSGD</t>
  </si>
  <si>
    <t>Great Britain / Singapore</t>
  </si>
  <si>
    <t>X.US.GBPSEK</t>
  </si>
  <si>
    <t>Great Britain / Sweden</t>
  </si>
  <si>
    <t>X.US.GBPCHF</t>
  </si>
  <si>
    <t>Great Britain / Switzerland</t>
  </si>
  <si>
    <t>X.US.GBPARS</t>
  </si>
  <si>
    <t>Great Britain/Argentina</t>
  </si>
  <si>
    <t>X.US.GBPBRL</t>
  </si>
  <si>
    <t>Great Britain/Brazil</t>
  </si>
  <si>
    <t>X.US.GBPCLP</t>
  </si>
  <si>
    <t>Great Britain/Columbia</t>
  </si>
  <si>
    <t>X.US.GBPCZK</t>
  </si>
  <si>
    <t>Great Britain/Czech Rep</t>
  </si>
  <si>
    <t>X.US.GBPEGP</t>
  </si>
  <si>
    <t>Great Britain/Egypt</t>
  </si>
  <si>
    <t>X.US.GBPHKD</t>
  </si>
  <si>
    <t>Great Britain/Hong Kong</t>
  </si>
  <si>
    <t>X.US.GBPHUF</t>
  </si>
  <si>
    <t>Great Britain/Hungry</t>
  </si>
  <si>
    <t>X.US.GBPINR</t>
  </si>
  <si>
    <t>Great Britain/India</t>
  </si>
  <si>
    <t>X.US.GBPIDR</t>
  </si>
  <si>
    <t>Great Britain/Indonesia</t>
  </si>
  <si>
    <t>X.US.GBPILS</t>
  </si>
  <si>
    <t>Great Britain/Israel</t>
  </si>
  <si>
    <t>X.US.GBPKWD</t>
  </si>
  <si>
    <t>Great Britain/Kuwait</t>
  </si>
  <si>
    <t>X.US.GBPMXN</t>
  </si>
  <si>
    <t>Great Britain/Mexico</t>
  </si>
  <si>
    <t>X.US.GBPPEN</t>
  </si>
  <si>
    <t>Great Britain/Peru</t>
  </si>
  <si>
    <t>X.US.GBPPHP</t>
  </si>
  <si>
    <t>Great Britain/Philippines</t>
  </si>
  <si>
    <t>X.US.GBPPLN</t>
  </si>
  <si>
    <t>Great Britain/Poland</t>
  </si>
  <si>
    <t>X.US.GBPRON</t>
  </si>
  <si>
    <t>Great Britain/Romania</t>
  </si>
  <si>
    <t>X.US.GBPRUB</t>
  </si>
  <si>
    <t>Great Britain/Russia</t>
  </si>
  <si>
    <t>X.US.GBPSAR</t>
  </si>
  <si>
    <t>Great Britain/Saudi Arabia</t>
  </si>
  <si>
    <t>X.US.GBPZAR</t>
  </si>
  <si>
    <t>Great Britain/South Africa</t>
  </si>
  <si>
    <t>X.US.GBPKRW</t>
  </si>
  <si>
    <t>Great Britain/South Korea</t>
  </si>
  <si>
    <t>X.US.GBPTWD</t>
  </si>
  <si>
    <t>Great Britain/Taiwan</t>
  </si>
  <si>
    <t>X.US.GBPTHB</t>
  </si>
  <si>
    <t>Great Britain/Thailand</t>
  </si>
  <si>
    <t>X.US.GBPTRY</t>
  </si>
  <si>
    <t>Great Britain/Turkey</t>
  </si>
  <si>
    <t>X.US.USDGTQ</t>
  </si>
  <si>
    <t>Guatemala (Quetzal)</t>
  </si>
  <si>
    <t>X.US.USDGNF</t>
  </si>
  <si>
    <t>Guinea (Franc)</t>
  </si>
  <si>
    <t>X.US.USDGYD</t>
  </si>
  <si>
    <t>Guyana (Dollar)</t>
  </si>
  <si>
    <t>X.US.USDHNL</t>
  </si>
  <si>
    <t>Honduras (Lempira)</t>
  </si>
  <si>
    <t>X.US.USDHKD</t>
  </si>
  <si>
    <t>Hong Kong (Dollar)</t>
  </si>
  <si>
    <t>X.US.HKDCNY</t>
  </si>
  <si>
    <t>Hong Kong/China</t>
  </si>
  <si>
    <t>X.US.HKDINR</t>
  </si>
  <si>
    <t>Hong Kong/India</t>
  </si>
  <si>
    <t>X.US.HKDIDR</t>
  </si>
  <si>
    <t>Hong Kong/Indonesia</t>
  </si>
  <si>
    <t>X.US.HKDMYR</t>
  </si>
  <si>
    <t>Hong Kong/Malaysia</t>
  </si>
  <si>
    <t>X.US.HKDPHP</t>
  </si>
  <si>
    <t>Hong Kong/Philippines</t>
  </si>
  <si>
    <t>X.US.HKDSGD</t>
  </si>
  <si>
    <t>Hong Kong/Singapore</t>
  </si>
  <si>
    <t>X.US.HKDKRW</t>
  </si>
  <si>
    <t>Hong Kong/South Korea</t>
  </si>
  <si>
    <t>X.US.HKDTWD</t>
  </si>
  <si>
    <t>Hong Kong/Taiwan</t>
  </si>
  <si>
    <t>X.US.HKDTHB</t>
  </si>
  <si>
    <t>Hong Kong/Thailand</t>
  </si>
  <si>
    <t>X.US.USDHUF</t>
  </si>
  <si>
    <t>Hungary (Forint)</t>
  </si>
  <si>
    <t>X.US.HUFCZK</t>
  </si>
  <si>
    <t>Hungry/Czech Rep</t>
  </si>
  <si>
    <t>X.US.HUFRUR</t>
  </si>
  <si>
    <t>Hungry/Russia</t>
  </si>
  <si>
    <t>X.US.USDISK</t>
  </si>
  <si>
    <t>Iceland (Krona)</t>
  </si>
  <si>
    <t>X.US.USDINR</t>
  </si>
  <si>
    <t>India (Rupee)</t>
  </si>
  <si>
    <t>X.US.IDRKRW</t>
  </si>
  <si>
    <t>India/South Korea</t>
  </si>
  <si>
    <t>X.US.USDIDR</t>
  </si>
  <si>
    <t>Indonesia (Rupiah)</t>
  </si>
  <si>
    <t>X.US.IDRBRL</t>
  </si>
  <si>
    <t>Indonesia/Brazil</t>
  </si>
  <si>
    <t>X.US.USDIRR</t>
  </si>
  <si>
    <t>Iran (Rial)</t>
  </si>
  <si>
    <t>X.US.USDIQD</t>
  </si>
  <si>
    <t>Iraq (Dinar)</t>
  </si>
  <si>
    <t>X.US.USDILS</t>
  </si>
  <si>
    <t>Israel (New Shekel)</t>
  </si>
  <si>
    <t>X.US.ILSBRL</t>
  </si>
  <si>
    <t>Israel/Brazil</t>
  </si>
  <si>
    <t>X.US.USDJMD</t>
  </si>
  <si>
    <t>Jamaica (Dollar)</t>
  </si>
  <si>
    <t>X.US.USDJPY</t>
  </si>
  <si>
    <t>Japan (Yen)</t>
  </si>
  <si>
    <t>X.US.JPYCHF</t>
  </si>
  <si>
    <t>Japan / Switzerland</t>
  </si>
  <si>
    <t>X.US.JPYAUD</t>
  </si>
  <si>
    <t>Japan/Australia</t>
  </si>
  <si>
    <t>X.US.JPYCAD</t>
  </si>
  <si>
    <t>Japan/Canada</t>
  </si>
  <si>
    <t>X.US.JPYCNY</t>
  </si>
  <si>
    <t>Japan/China</t>
  </si>
  <si>
    <t>X.US.JPYCLP</t>
  </si>
  <si>
    <t>Japan/Columbia</t>
  </si>
  <si>
    <t>X.US.JPYCZK</t>
  </si>
  <si>
    <t>Japan/Czech Rep</t>
  </si>
  <si>
    <t>X.US.JPYDKK</t>
  </si>
  <si>
    <t>Japan/Denmark</t>
  </si>
  <si>
    <t>X.US.JPYEUR</t>
  </si>
  <si>
    <t>Japan/DM-Euro</t>
  </si>
  <si>
    <t>X.US.JPYDEM</t>
  </si>
  <si>
    <t>Japan/Germany Index</t>
  </si>
  <si>
    <t>X.US.JPYGBP</t>
  </si>
  <si>
    <t>Japan/Great Britain</t>
  </si>
  <si>
    <t>X.US.JPYHUF</t>
  </si>
  <si>
    <t>Japan/Hungry</t>
  </si>
  <si>
    <t>X.US.JPYISK</t>
  </si>
  <si>
    <t>Japan/Iceland</t>
  </si>
  <si>
    <t>X.US.JPYINR</t>
  </si>
  <si>
    <t>Japan/India</t>
  </si>
  <si>
    <t>X.US.JPYILS</t>
  </si>
  <si>
    <t>Japan/Israel</t>
  </si>
  <si>
    <t>X.US.JPYMYR</t>
  </si>
  <si>
    <t>Japan/Malaysia</t>
  </si>
  <si>
    <t>X.US.JPYNZD</t>
  </si>
  <si>
    <t>Japan/New Zealand</t>
  </si>
  <si>
    <t>X.US.JPYNOK</t>
  </si>
  <si>
    <t>Japan/Norway</t>
  </si>
  <si>
    <t>X.US.JPYPHP</t>
  </si>
  <si>
    <t>Japan/Philippines</t>
  </si>
  <si>
    <t>X.US.JPYPLZ</t>
  </si>
  <si>
    <t>Japan/Poland</t>
  </si>
  <si>
    <t>X.US.JPYSGD</t>
  </si>
  <si>
    <t>Japan/Singapore</t>
  </si>
  <si>
    <t>X.US.JPYKRW</t>
  </si>
  <si>
    <t>Japan/South Korea</t>
  </si>
  <si>
    <t>X.US.JPYSEK</t>
  </si>
  <si>
    <t>Japan/Sweden</t>
  </si>
  <si>
    <t>X.US.JPYTRL</t>
  </si>
  <si>
    <t>Japan/Turkey</t>
  </si>
  <si>
    <t>X.US.USDJOD</t>
  </si>
  <si>
    <t>Jordan (Dinar)</t>
  </si>
  <si>
    <t>X.US.USDKZT</t>
  </si>
  <si>
    <t>Kazakhstan (Tenge)</t>
  </si>
  <si>
    <t>X.US.USDKES</t>
  </si>
  <si>
    <t>Kenya (Shilling)</t>
  </si>
  <si>
    <t>X.US.USDKWD</t>
  </si>
  <si>
    <t>Kuwait (Dinar) Index</t>
  </si>
  <si>
    <t>X.US.USDKGS</t>
  </si>
  <si>
    <t>Kyrgyzstan (Som)</t>
  </si>
  <si>
    <t>X.US.USDLAK</t>
  </si>
  <si>
    <t>Laos (Kip)</t>
  </si>
  <si>
    <t>X.US.USDLVL</t>
  </si>
  <si>
    <t>Latvia (Lats)</t>
  </si>
  <si>
    <t>X.US.USDLBP</t>
  </si>
  <si>
    <t>Lebanon (Pound)</t>
  </si>
  <si>
    <t>X.US.USDLSL</t>
  </si>
  <si>
    <t>Lesotho (Loti)</t>
  </si>
  <si>
    <t>X.US.USDLRD</t>
  </si>
  <si>
    <t>Liberia (Dollar)</t>
  </si>
  <si>
    <t>X.US.USDMOP</t>
  </si>
  <si>
    <t>Macau (Pataca)</t>
  </si>
  <si>
    <t>X.US.USDMKD</t>
  </si>
  <si>
    <t>Macedonia (Denar)</t>
  </si>
  <si>
    <t>X.US.USDMGA</t>
  </si>
  <si>
    <t>Madagascar (Malagasy Ariary)</t>
  </si>
  <si>
    <t>X.US.USDMWK</t>
  </si>
  <si>
    <t>Malawi (Kwacha)</t>
  </si>
  <si>
    <t>X.US.USDMYR</t>
  </si>
  <si>
    <t>Malaysia (Ringgit)</t>
  </si>
  <si>
    <t>X.US.MYREUR</t>
  </si>
  <si>
    <t>Malaysia/DM-Euro</t>
  </si>
  <si>
    <t>X.US.MYRINR</t>
  </si>
  <si>
    <t>Malaysia/India</t>
  </si>
  <si>
    <t>X.US.MYRPHP</t>
  </si>
  <si>
    <t>Malaysia/Philippines</t>
  </si>
  <si>
    <t>X.US.MYRTHB</t>
  </si>
  <si>
    <t>Malaysia/Thailand</t>
  </si>
  <si>
    <t>X.US.USDMVR</t>
  </si>
  <si>
    <t>Maldives (Rufiyaa)</t>
  </si>
  <si>
    <t>X.US.USDMRO</t>
  </si>
  <si>
    <t>Mauritania (Ouguiya)</t>
  </si>
  <si>
    <t>X.US.USDMUR</t>
  </si>
  <si>
    <t>Mauritius (Rupee)</t>
  </si>
  <si>
    <t>X.US.USDMXN</t>
  </si>
  <si>
    <t>Mexico (Peso)</t>
  </si>
  <si>
    <t>X.US.MXNBRL</t>
  </si>
  <si>
    <t>Mexico/Brazil</t>
  </si>
  <si>
    <t>X.US.MXNCLP</t>
  </si>
  <si>
    <t>Mexico/Columbia</t>
  </si>
  <si>
    <t>X.US.MXNJPY</t>
  </si>
  <si>
    <t>Mexico/Japan</t>
  </si>
  <si>
    <t>X.US.MXNCHF</t>
  </si>
  <si>
    <t>Mexico/Switzerland</t>
  </si>
  <si>
    <t>X.US.USDMDL</t>
  </si>
  <si>
    <t>Moldova (Leu)</t>
  </si>
  <si>
    <t>X.US.USDMNT</t>
  </si>
  <si>
    <t>Mongolia (Tugrik)</t>
  </si>
  <si>
    <t>X.US.USDMAD</t>
  </si>
  <si>
    <t>Morocco (Dihram)</t>
  </si>
  <si>
    <t>X.US.USDMZN</t>
  </si>
  <si>
    <t>Mozambique (Metical)</t>
  </si>
  <si>
    <t>X.US.USDMMK</t>
  </si>
  <si>
    <t>Myanmar (Kyat)</t>
  </si>
  <si>
    <t>X.US.USDNAD</t>
  </si>
  <si>
    <t>Namibia (Dollar)</t>
  </si>
  <si>
    <t>X.US.USDNPR</t>
  </si>
  <si>
    <t>Nepal (Rupee)</t>
  </si>
  <si>
    <t>X.US.USDANG</t>
  </si>
  <si>
    <t>Netherlands Antilles (Guilder)</t>
  </si>
  <si>
    <t>X.US.USDTRL</t>
  </si>
  <si>
    <t>New Turkish (Lira)</t>
  </si>
  <si>
    <t>X.US.NZDUSD</t>
  </si>
  <si>
    <t>New Zealand (Dollar)</t>
  </si>
  <si>
    <t>X.US.NZDCAD</t>
  </si>
  <si>
    <t>New Zealand / Canada</t>
  </si>
  <si>
    <t>X.US.NZDHKD</t>
  </si>
  <si>
    <t>New Zealand / Hong Kong</t>
  </si>
  <si>
    <t>X.US.NZDJPY</t>
  </si>
  <si>
    <t>New Zealand / Japan</t>
  </si>
  <si>
    <t>X.US.NZDSGD</t>
  </si>
  <si>
    <t>New Zealand / Singapore</t>
  </si>
  <si>
    <t>X.US.NZDCHF</t>
  </si>
  <si>
    <t>New Zealand / Switzerland</t>
  </si>
  <si>
    <t>X.US.NZDBRL</t>
  </si>
  <si>
    <t>New Zealand/Brazil</t>
  </si>
  <si>
    <t>X.US.NZDDKK</t>
  </si>
  <si>
    <t>New Zealand/Denmark</t>
  </si>
  <si>
    <t>X.US.NZDEUR</t>
  </si>
  <si>
    <t>New Zealand/DM-Euro</t>
  </si>
  <si>
    <t>X.US.NZDGBP</t>
  </si>
  <si>
    <t>New Zealand/Great Britain</t>
  </si>
  <si>
    <t>X.US.NZDIDR</t>
  </si>
  <si>
    <t>New Zealand/Indonesia</t>
  </si>
  <si>
    <t>X.US.NZDMXN</t>
  </si>
  <si>
    <t>New Zealand/Mexico</t>
  </si>
  <si>
    <t>X.US.NZDNOK</t>
  </si>
  <si>
    <t>New Zealand/Norway</t>
  </si>
  <si>
    <t>X.US.NZDZAR</t>
  </si>
  <si>
    <t>New Zealand/South Africa</t>
  </si>
  <si>
    <t>X.US.NZDSEK</t>
  </si>
  <si>
    <t>New Zealand/Sweden</t>
  </si>
  <si>
    <t>X.US.NZDTHB</t>
  </si>
  <si>
    <t>New Zealand/Thailand</t>
  </si>
  <si>
    <t>X.US.USDNIO</t>
  </si>
  <si>
    <t>Nicaragua (Cordoba)</t>
  </si>
  <si>
    <t>X.US.USDNGN</t>
  </si>
  <si>
    <t>Nigeria (Naira)</t>
  </si>
  <si>
    <t>X.US.USDKPW</t>
  </si>
  <si>
    <t>North Korea (Won)</t>
  </si>
  <si>
    <t>X.US.USDNOK</t>
  </si>
  <si>
    <t>Norway (Krone)</t>
  </si>
  <si>
    <t>X.US.NOKJPY</t>
  </si>
  <si>
    <t>Norway / Japan</t>
  </si>
  <si>
    <t>X.US.NOKSEK</t>
  </si>
  <si>
    <t>Norway / Sweden</t>
  </si>
  <si>
    <t>X.US.NOKCHF</t>
  </si>
  <si>
    <t>Norway/Switzerland</t>
  </si>
  <si>
    <t>X.US.USDOMR</t>
  </si>
  <si>
    <t>Oman (Rial)</t>
  </si>
  <si>
    <t>X.US.USDPKR</t>
  </si>
  <si>
    <t>Pakistan (Rupee)</t>
  </si>
  <si>
    <t>X.US.PGKUSD</t>
  </si>
  <si>
    <t>Papua New Guinea (Kina)</t>
  </si>
  <si>
    <t>X.US.USDPYG</t>
  </si>
  <si>
    <t>Paraguay (Guarani)</t>
  </si>
  <si>
    <t>X.US.USDPEN</t>
  </si>
  <si>
    <t>Peru (Sol)</t>
  </si>
  <si>
    <t>X.US.USDPHP</t>
  </si>
  <si>
    <t>Philippines (Peso)</t>
  </si>
  <si>
    <t>X.US.PHPJPY</t>
  </si>
  <si>
    <t>Philippines/Japan</t>
  </si>
  <si>
    <t>X.US.PHPKRW</t>
  </si>
  <si>
    <t>Philippines/South Korea</t>
  </si>
  <si>
    <t>X.US.USDPLZ</t>
  </si>
  <si>
    <t>Poland (Zloty)</t>
  </si>
  <si>
    <t>X.US.PLNBRL</t>
  </si>
  <si>
    <t>Poland/Brazil</t>
  </si>
  <si>
    <t>X.US.PLZCZK</t>
  </si>
  <si>
    <t>Poland/Czech Rep</t>
  </si>
  <si>
    <t>X.US.PLZHUF</t>
  </si>
  <si>
    <t>Poland/Hungry</t>
  </si>
  <si>
    <t>X.US.PLZRUR</t>
  </si>
  <si>
    <t>Poland/Russia</t>
  </si>
  <si>
    <t>X.US.USDQAR</t>
  </si>
  <si>
    <t>Qatar (Rial)</t>
  </si>
  <si>
    <t>X.US.USDROL</t>
  </si>
  <si>
    <t>Romania (Leu)</t>
  </si>
  <si>
    <t>X.US.USDRON</t>
  </si>
  <si>
    <t>Romania (New Leu)</t>
  </si>
  <si>
    <t>X.US.USDRUR</t>
  </si>
  <si>
    <t>Russia (Rouble)</t>
  </si>
  <si>
    <t>X.US.RURBRL</t>
  </si>
  <si>
    <t>Russia/Brazil</t>
  </si>
  <si>
    <t>X.US.RURCZK</t>
  </si>
  <si>
    <t>Russia/Czech Rep</t>
  </si>
  <si>
    <t>X.US.USDRWF</t>
  </si>
  <si>
    <t>Rwanda (Franc)</t>
  </si>
  <si>
    <t>X.US.USDSHP</t>
  </si>
  <si>
    <t>Saint Helena (Pound)</t>
  </si>
  <si>
    <t>X.US.WSTUSD</t>
  </si>
  <si>
    <t>Samoa (Tala)</t>
  </si>
  <si>
    <t>X.US.USDSTD</t>
  </si>
  <si>
    <t>Sao Tome and Principe (Dobra)</t>
  </si>
  <si>
    <t>X.US.USDSAR</t>
  </si>
  <si>
    <t>Saudi Arabia (Riyal)</t>
  </si>
  <si>
    <t>X.US.USDSCR</t>
  </si>
  <si>
    <t>Seychelles (Rupee)</t>
  </si>
  <si>
    <t>X.US.USDSLL</t>
  </si>
  <si>
    <t>Sierra Leone (Leone)</t>
  </si>
  <si>
    <t>X.US.USDSGD</t>
  </si>
  <si>
    <t>Singapore (Dollar)</t>
  </si>
  <si>
    <t>X.US.SGDCNY</t>
  </si>
  <si>
    <t>Singapore/China</t>
  </si>
  <si>
    <t>X.US.SGDMXN</t>
  </si>
  <si>
    <t>Singapore/Mexico</t>
  </si>
  <si>
    <t>X.US.SGDPHP</t>
  </si>
  <si>
    <t>Singapore/Philippines</t>
  </si>
  <si>
    <t>X.US.SGDZAR</t>
  </si>
  <si>
    <t>Singapore/South Africa</t>
  </si>
  <si>
    <t>X.US.SGDKRW</t>
  </si>
  <si>
    <t>Singapore/South Korea</t>
  </si>
  <si>
    <t>X.US.SGDTWD</t>
  </si>
  <si>
    <t>Singapore/Taiwan</t>
  </si>
  <si>
    <t>X.US.USDSIT</t>
  </si>
  <si>
    <t>Slovenian (Tolar)</t>
  </si>
  <si>
    <t>X.US.SBDUSD</t>
  </si>
  <si>
    <t>Solomon Islands (Dollar)</t>
  </si>
  <si>
    <t>X.US.USDSOS</t>
  </si>
  <si>
    <t>Somalia (Shilling)</t>
  </si>
  <si>
    <t>X.US.USDZAR</t>
  </si>
  <si>
    <t>South Africa (Rand)</t>
  </si>
  <si>
    <t>X.US.ZARGBP</t>
  </si>
  <si>
    <t>South Africa/Great Britain</t>
  </si>
  <si>
    <t>X.US.ZARJPY</t>
  </si>
  <si>
    <t>South Africa/Japan</t>
  </si>
  <si>
    <t>X.US.ZARMXN</t>
  </si>
  <si>
    <t>South Africa/Mexico</t>
  </si>
  <si>
    <t>X.US.ZARCHF</t>
  </si>
  <si>
    <t>South Africa/Switzerland</t>
  </si>
  <si>
    <t>X.US.USDKRW</t>
  </si>
  <si>
    <t>South Korea (Won)</t>
  </si>
  <si>
    <t>X.US.KRWHKD</t>
  </si>
  <si>
    <t>South Korea/Hong Kong</t>
  </si>
  <si>
    <t>X.US.KRWJPY</t>
  </si>
  <si>
    <t>South Korea/Japan</t>
  </si>
  <si>
    <t>X.US.KRWTHB</t>
  </si>
  <si>
    <t>South Korea/Thailand</t>
  </si>
  <si>
    <t>X.US.USDLKR</t>
  </si>
  <si>
    <t>Sri Lanka (Rupee)</t>
  </si>
  <si>
    <t>X.US.STEFFI</t>
  </si>
  <si>
    <t>Sterling Effective Index</t>
  </si>
  <si>
    <t>X.US.USDSRD</t>
  </si>
  <si>
    <t>Suriname (Dollar)</t>
  </si>
  <si>
    <t>X.US.USDSZL</t>
  </si>
  <si>
    <t>Swaziland (Lilangeni)</t>
  </si>
  <si>
    <t>X.US.USDSEK</t>
  </si>
  <si>
    <t>Sweden (Krona)</t>
  </si>
  <si>
    <t>X.US.SEKJPY</t>
  </si>
  <si>
    <t>Sweden/Japan</t>
  </si>
  <si>
    <t>X.US.SEKNOK</t>
  </si>
  <si>
    <t>Sweden/Norway</t>
  </si>
  <si>
    <t>X.US.USDCHF</t>
  </si>
  <si>
    <t>Switzerland (Franc)</t>
  </si>
  <si>
    <t>X.US.CHFJPY</t>
  </si>
  <si>
    <t>Switzerland / Japan</t>
  </si>
  <si>
    <t>X.US.CHFNGN</t>
  </si>
  <si>
    <t>Switzerland / Nigeria</t>
  </si>
  <si>
    <t>X.US.CHFCZK</t>
  </si>
  <si>
    <t>Switzerland/Czech Rep</t>
  </si>
  <si>
    <t>X.US.CHFSGD</t>
  </si>
  <si>
    <t>Switzerland/Singapore</t>
  </si>
  <si>
    <t>X.US.CHFSEK</t>
  </si>
  <si>
    <t>Switzerland/Sweden</t>
  </si>
  <si>
    <t>X.US.CHFTRL</t>
  </si>
  <si>
    <t>Switzerland/Turkey</t>
  </si>
  <si>
    <t>X.US.USDSYP</t>
  </si>
  <si>
    <t>Syria (Pound)</t>
  </si>
  <si>
    <t>X.US.USDTWD</t>
  </si>
  <si>
    <t>Taiwan (Dollar)</t>
  </si>
  <si>
    <t>X.US.TWDCNY</t>
  </si>
  <si>
    <t>Taiwan/China</t>
  </si>
  <si>
    <t>X.US.TWDHKD</t>
  </si>
  <si>
    <t>Taiwan/Hong Kong</t>
  </si>
  <si>
    <t>X.US.TWDJPY</t>
  </si>
  <si>
    <t>Taiwan/Japan</t>
  </si>
  <si>
    <t>X.US.TWDPHP</t>
  </si>
  <si>
    <t>Taiwan/Philippines</t>
  </si>
  <si>
    <t>X.US.TWDKRW</t>
  </si>
  <si>
    <t>Taiwan/South Korea</t>
  </si>
  <si>
    <t>X.US.TWDTHB</t>
  </si>
  <si>
    <t>Taiwan/Thailand</t>
  </si>
  <si>
    <t>X.US.USDTJS</t>
  </si>
  <si>
    <t>Tajikistan (Somoni)</t>
  </si>
  <si>
    <t>X.US.USDTZS</t>
  </si>
  <si>
    <t>Tanzania (Shilling)</t>
  </si>
  <si>
    <t>X.US.USDTOF</t>
  </si>
  <si>
    <t>Thai (Baht) Offshore</t>
  </si>
  <si>
    <t>X.US.USDTHB</t>
  </si>
  <si>
    <t>Thailand (Baht)</t>
  </si>
  <si>
    <t>X.US.THBIDR</t>
  </si>
  <si>
    <t>Thailand/India</t>
  </si>
  <si>
    <t>X.US.THBMXN</t>
  </si>
  <si>
    <t>Thailand/Mexico Index</t>
  </si>
  <si>
    <t>X.US.THBPHP</t>
  </si>
  <si>
    <t>Thailand/Philippines</t>
  </si>
  <si>
    <t>X.US.THBKRW</t>
  </si>
  <si>
    <t>Thailand/South Korea</t>
  </si>
  <si>
    <t>X.US.TOPUSD</t>
  </si>
  <si>
    <t>Tonga (Pa'anga)</t>
  </si>
  <si>
    <t>X.US.USDTTD</t>
  </si>
  <si>
    <t>Trinidad and Tobago (Dollar)</t>
  </si>
  <si>
    <t>X.US.USDTND</t>
  </si>
  <si>
    <t>Tunisia (Dinar)</t>
  </si>
  <si>
    <t>X.US.TRLZAR</t>
  </si>
  <si>
    <t>Turkey/South Africa</t>
  </si>
  <si>
    <t>X.US.USDTMM</t>
  </si>
  <si>
    <t>Turkmenistan (Manat)</t>
  </si>
  <si>
    <t>X.US.USDUGX</t>
  </si>
  <si>
    <t>Uganda (Shilling)</t>
  </si>
  <si>
    <t>X.US.USDUAH</t>
  </si>
  <si>
    <t>Ukraine (Hryvnia)</t>
  </si>
  <si>
    <t>X.US.USDAED</t>
  </si>
  <si>
    <t>United Arab Emirates (Dirham)</t>
  </si>
  <si>
    <t>X.US.USDUYU</t>
  </si>
  <si>
    <t>Uruguay (Peso)</t>
  </si>
  <si>
    <t>X.US.USDUZS</t>
  </si>
  <si>
    <t>Uzbekistan (Som)</t>
  </si>
  <si>
    <t>X.US.USDVUV</t>
  </si>
  <si>
    <t>Vanuatu (Vatu)</t>
  </si>
  <si>
    <t>X.US.USDVEB</t>
  </si>
  <si>
    <t>Venezuela (Bolivar)</t>
  </si>
  <si>
    <t>X.US.VEBBRL</t>
  </si>
  <si>
    <t>Venezuela/Brazil</t>
  </si>
  <si>
    <t>X.US.USDVND</t>
  </si>
  <si>
    <t>Vietnam (Dong)</t>
  </si>
  <si>
    <t>X.US.USDXOF</t>
  </si>
  <si>
    <t>West African CFA Franc BCEAO</t>
  </si>
  <si>
    <t>X.US.USDYER</t>
  </si>
  <si>
    <t>Yemen (Rial)</t>
  </si>
  <si>
    <t>X.US.USDZMK</t>
  </si>
  <si>
    <t>Zambia (Kwacha)</t>
  </si>
  <si>
    <t>X.US.USDZWD</t>
  </si>
  <si>
    <t>Zimbabwe (Dollar)</t>
  </si>
  <si>
    <t>=RTD("cqg.rtd", , "</t>
  </si>
  <si>
    <t>!'Ask,T'")</t>
  </si>
  <si>
    <t>Description</t>
  </si>
  <si>
    <t>DM-Euro/New Turkish Lira</t>
  </si>
  <si>
    <t>DM-Euro/Australia</t>
  </si>
  <si>
    <t>DM-Euro/Brazil Index</t>
  </si>
  <si>
    <t>DM-Euro/Canada</t>
  </si>
  <si>
    <t>DM-Euro/Czech Rep</t>
  </si>
  <si>
    <t>DM-Euro/Denmark</t>
  </si>
  <si>
    <t>DM-Euro/Great Britain</t>
  </si>
  <si>
    <t>DM-Euro/Hungary</t>
  </si>
  <si>
    <t>DM-Euro/Indian Rupee</t>
  </si>
  <si>
    <t>DM-Euro/Japan</t>
  </si>
  <si>
    <t>DM-Euro/Korea</t>
  </si>
  <si>
    <t>DM-Euro/New Zealand</t>
  </si>
  <si>
    <t>DM-Euro/Nigeria</t>
  </si>
  <si>
    <t>DM-Euro/Norway</t>
  </si>
  <si>
    <t>DM-Euro/Poland</t>
  </si>
  <si>
    <t>DM-Euro/Romania (New Leu)</t>
  </si>
  <si>
    <t>DM-Euro/Russia</t>
  </si>
  <si>
    <t>DM-Euro/South Africa</t>
  </si>
  <si>
    <t>DM-Euro/Sweden</t>
  </si>
  <si>
    <t>DM-Euro/Switzerland</t>
  </si>
  <si>
    <t>DM-Euro/Thailand</t>
  </si>
  <si>
    <t>DM-Euro/United States</t>
  </si>
  <si>
    <t>Great Britain/Australia</t>
  </si>
  <si>
    <t>Great Britain/Canada</t>
  </si>
  <si>
    <t>Great Britain/Denmark</t>
  </si>
  <si>
    <t>Great Britain/DM-Euro</t>
  </si>
  <si>
    <t>Great Britain/Germany</t>
  </si>
  <si>
    <t>Great Britain/Japan</t>
  </si>
  <si>
    <t>Great Britain/New Zealand</t>
  </si>
  <si>
    <t>Great Britain/Nigeria</t>
  </si>
  <si>
    <t>Great Britain/Norway</t>
  </si>
  <si>
    <t>Great Britain/Singapore</t>
  </si>
  <si>
    <t>Great Britain/Sweden</t>
  </si>
  <si>
    <t>Great Britain/Switzerland</t>
  </si>
  <si>
    <t>Japan/Switzerland</t>
  </si>
  <si>
    <t>New Zealand/Canada</t>
  </si>
  <si>
    <t>New Zealand/Hong Kong</t>
  </si>
  <si>
    <t>New Zealand/Japan</t>
  </si>
  <si>
    <t>New Zealand/Singapore</t>
  </si>
  <si>
    <t>New Zealand/Switzerland</t>
  </si>
  <si>
    <t>Australia/Canada</t>
  </si>
  <si>
    <t>Australia/Hong Kong</t>
  </si>
  <si>
    <t>Australia/Japan</t>
  </si>
  <si>
    <t>Australia/New Zealand</t>
  </si>
  <si>
    <t>Australia/Singapore</t>
  </si>
  <si>
    <t>Australia/Switzerland</t>
  </si>
  <si>
    <t>Canada/Japan</t>
  </si>
  <si>
    <t>Canada/Nigeria</t>
  </si>
  <si>
    <t>Canada/Switzerland</t>
  </si>
  <si>
    <t>NC</t>
  </si>
  <si>
    <t>!'PerCentNetLastQuote,T'")</t>
  </si>
  <si>
    <t>%NC</t>
  </si>
  <si>
    <t>DM-Euro/Tunisia</t>
  </si>
  <si>
    <t>Australia/Indonesian Rupiah</t>
  </si>
  <si>
    <t>Australia/Thai Baht</t>
  </si>
  <si>
    <t>Switzerland/Japan</t>
  </si>
  <si>
    <t>Switzerland/Nigeria</t>
  </si>
  <si>
    <t>Designed by Thom Hartle</t>
  </si>
  <si>
    <t>Copyright ©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</si>
</sst>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h:mm;@"/>
    <numFmt numFmtId="166" formatCode="#,##0.0000"/>
  </numFmts>
  <fonts count="10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b/>
      <sz val="10"/>
      <color rgb="FFFFFF0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b/>
      <sz val="10"/>
      <color rgb="FF00B0F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</fills>
  <borders count="39">
    <border>
      <left/>
      <right/>
      <top/>
      <bottom/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thick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ck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ck">
        <color theme="1" tint="0.24994659260841701"/>
      </right>
      <top style="thick">
        <color theme="1" tint="0.24994659260841701"/>
      </top>
      <bottom style="thin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ck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ck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 style="thin">
        <color theme="1" tint="0.24994659260841701"/>
      </left>
      <right style="thick">
        <color theme="1" tint="0.24994659260841701"/>
      </right>
      <top style="thin">
        <color theme="1" tint="0.24994659260841701"/>
      </top>
      <bottom style="thick">
        <color theme="1" tint="0.24994659260841701"/>
      </bottom>
      <diagonal/>
    </border>
    <border>
      <left/>
      <right/>
      <top style="medium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</cellStyleXfs>
  <cellXfs count="132">
    <xf numFmtId="0" fontId="0" fillId="0" borderId="0" xfId="0"/>
    <xf numFmtId="2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1" applyAlignment="1" applyProtection="1"/>
    <xf numFmtId="0" fontId="0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2" borderId="0" xfId="0" applyFill="1"/>
    <xf numFmtId="10" fontId="4" fillId="2" borderId="0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2" fontId="4" fillId="2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5" fillId="2" borderId="0" xfId="0" applyFont="1" applyFill="1"/>
    <xf numFmtId="0" fontId="5" fillId="2" borderId="0" xfId="0" applyFont="1" applyFill="1" applyAlignment="1">
      <alignment horizontal="right" vertical="center"/>
    </xf>
    <xf numFmtId="10" fontId="5" fillId="2" borderId="0" xfId="0" applyNumberFormat="1" applyFont="1" applyFill="1"/>
    <xf numFmtId="164" fontId="5" fillId="2" borderId="0" xfId="0" applyNumberFormat="1" applyFont="1" applyFill="1" applyAlignment="1">
      <alignment horizontal="right" vertical="center"/>
    </xf>
    <xf numFmtId="10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4" fontId="5" fillId="2" borderId="0" xfId="0" applyNumberFormat="1" applyFont="1" applyFill="1" applyBorder="1" applyAlignment="1">
      <alignment horizontal="right" vertical="center"/>
    </xf>
    <xf numFmtId="10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/>
    <xf numFmtId="164" fontId="5" fillId="2" borderId="5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" fontId="5" fillId="2" borderId="5" xfId="0" applyNumberFormat="1" applyFont="1" applyFill="1" applyBorder="1" applyAlignment="1">
      <alignment horizontal="right" vertical="center"/>
    </xf>
    <xf numFmtId="0" fontId="5" fillId="2" borderId="7" xfId="0" applyFont="1" applyFill="1" applyBorder="1"/>
    <xf numFmtId="164" fontId="5" fillId="2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/>
    <xf numFmtId="164" fontId="5" fillId="2" borderId="1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/>
    <xf numFmtId="164" fontId="5" fillId="2" borderId="17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 applyAlignment="1">
      <alignment horizontal="right" vertical="center"/>
    </xf>
    <xf numFmtId="10" fontId="5" fillId="2" borderId="0" xfId="0" applyNumberFormat="1" applyFont="1" applyFill="1" applyBorder="1"/>
    <xf numFmtId="10" fontId="6" fillId="2" borderId="5" xfId="0" applyNumberFormat="1" applyFont="1" applyFill="1" applyBorder="1" applyAlignment="1">
      <alignment horizontal="right" vertical="center"/>
    </xf>
    <xf numFmtId="10" fontId="6" fillId="2" borderId="8" xfId="0" applyNumberFormat="1" applyFont="1" applyFill="1" applyBorder="1" applyAlignment="1">
      <alignment horizontal="right" vertical="center"/>
    </xf>
    <xf numFmtId="10" fontId="7" fillId="2" borderId="5" xfId="0" applyNumberFormat="1" applyFont="1" applyFill="1" applyBorder="1" applyAlignment="1">
      <alignment horizontal="right" vertical="center"/>
    </xf>
    <xf numFmtId="10" fontId="7" fillId="2" borderId="8" xfId="0" applyNumberFormat="1" applyFont="1" applyFill="1" applyBorder="1" applyAlignment="1">
      <alignment horizontal="right" vertical="center"/>
    </xf>
    <xf numFmtId="10" fontId="7" fillId="2" borderId="14" xfId="0" applyNumberFormat="1" applyFont="1" applyFill="1" applyBorder="1" applyAlignment="1">
      <alignment horizontal="right" vertical="center"/>
    </xf>
    <xf numFmtId="10" fontId="7" fillId="2" borderId="17" xfId="0" applyNumberFormat="1" applyFont="1" applyFill="1" applyBorder="1" applyAlignment="1">
      <alignment horizontal="right" vertical="center"/>
    </xf>
    <xf numFmtId="0" fontId="8" fillId="2" borderId="4" xfId="0" applyFont="1" applyFill="1" applyBorder="1"/>
    <xf numFmtId="164" fontId="8" fillId="2" borderId="5" xfId="0" applyNumberFormat="1" applyFont="1" applyFill="1" applyBorder="1" applyAlignment="1">
      <alignment horizontal="right" vertical="center"/>
    </xf>
    <xf numFmtId="10" fontId="8" fillId="2" borderId="5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166" fontId="8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0" fontId="5" fillId="2" borderId="5" xfId="0" applyNumberFormat="1" applyFont="1" applyFill="1" applyBorder="1" applyAlignment="1">
      <alignment horizontal="right" vertical="center"/>
    </xf>
    <xf numFmtId="10" fontId="5" fillId="2" borderId="8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10" fontId="7" fillId="2" borderId="0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0" xfId="0" applyFont="1" applyFill="1" applyBorder="1"/>
    <xf numFmtId="0" fontId="5" fillId="2" borderId="23" xfId="0" applyFont="1" applyFill="1" applyBorder="1"/>
    <xf numFmtId="0" fontId="8" fillId="2" borderId="19" xfId="0" applyFont="1" applyFill="1" applyBorder="1"/>
    <xf numFmtId="0" fontId="5" fillId="2" borderId="22" xfId="0" applyFont="1" applyFill="1" applyBorder="1"/>
    <xf numFmtId="0" fontId="8" fillId="2" borderId="13" xfId="0" applyFont="1" applyFill="1" applyBorder="1"/>
    <xf numFmtId="164" fontId="8" fillId="2" borderId="14" xfId="0" applyNumberFormat="1" applyFont="1" applyFill="1" applyBorder="1" applyAlignment="1">
      <alignment horizontal="right" vertical="center"/>
    </xf>
    <xf numFmtId="10" fontId="8" fillId="2" borderId="14" xfId="0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7" xfId="0" applyFont="1" applyFill="1" applyBorder="1"/>
    <xf numFmtId="164" fontId="8" fillId="2" borderId="8" xfId="0" applyNumberFormat="1" applyFont="1" applyFill="1" applyBorder="1" applyAlignment="1">
      <alignment horizontal="right" vertical="center"/>
    </xf>
    <xf numFmtId="10" fontId="8" fillId="2" borderId="8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0" xfId="0" applyFont="1" applyFill="1" applyBorder="1"/>
    <xf numFmtId="164" fontId="8" fillId="2" borderId="0" xfId="0" applyNumberFormat="1" applyFont="1" applyFill="1" applyBorder="1" applyAlignment="1">
      <alignment horizontal="right" vertical="center"/>
    </xf>
    <xf numFmtId="1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5" fillId="2" borderId="24" xfId="0" applyFont="1" applyFill="1" applyBorder="1"/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8" fillId="2" borderId="27" xfId="0" applyFont="1" applyFill="1" applyBorder="1"/>
    <xf numFmtId="0" fontId="8" fillId="2" borderId="28" xfId="0" applyFont="1" applyFill="1" applyBorder="1" applyAlignment="1">
      <alignment horizontal="right" vertical="center"/>
    </xf>
    <xf numFmtId="0" fontId="5" fillId="2" borderId="27" xfId="0" applyFont="1" applyFill="1" applyBorder="1"/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/>
    <xf numFmtId="164" fontId="5" fillId="2" borderId="30" xfId="0" applyNumberFormat="1" applyFont="1" applyFill="1" applyBorder="1" applyAlignment="1">
      <alignment horizontal="right" vertical="center"/>
    </xf>
    <xf numFmtId="10" fontId="5" fillId="2" borderId="30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10" fontId="7" fillId="2" borderId="2" xfId="0" applyNumberFormat="1" applyFont="1" applyFill="1" applyBorder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7" fillId="2" borderId="30" xfId="0" applyNumberFormat="1" applyFont="1" applyFill="1" applyBorder="1" applyAlignment="1">
      <alignment horizontal="right" vertical="center"/>
    </xf>
    <xf numFmtId="0" fontId="8" fillId="2" borderId="29" xfId="0" applyFont="1" applyFill="1" applyBorder="1"/>
    <xf numFmtId="164" fontId="8" fillId="2" borderId="30" xfId="0" applyNumberFormat="1" applyFont="1" applyFill="1" applyBorder="1" applyAlignment="1">
      <alignment horizontal="right" vertical="center"/>
    </xf>
    <xf numFmtId="10" fontId="8" fillId="2" borderId="30" xfId="0" applyNumberFormat="1" applyFont="1" applyFill="1" applyBorder="1" applyAlignment="1">
      <alignment horizontal="right" vertical="center"/>
    </xf>
    <xf numFmtId="0" fontId="8" fillId="2" borderId="30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5" fillId="2" borderId="32" xfId="0" applyFont="1" applyFill="1" applyBorder="1"/>
    <xf numFmtId="0" fontId="5" fillId="2" borderId="33" xfId="0" applyFont="1" applyFill="1" applyBorder="1"/>
    <xf numFmtId="1" fontId="5" fillId="2" borderId="6" xfId="0" applyNumberFormat="1" applyFont="1" applyFill="1" applyBorder="1" applyAlignment="1">
      <alignment horizontal="right" vertical="center"/>
    </xf>
    <xf numFmtId="0" fontId="5" fillId="2" borderId="34" xfId="0" applyFont="1" applyFill="1" applyBorder="1"/>
    <xf numFmtId="164" fontId="5" fillId="2" borderId="35" xfId="0" applyNumberFormat="1" applyFont="1" applyFill="1" applyBorder="1" applyAlignment="1">
      <alignment horizontal="right" vertical="center"/>
    </xf>
    <xf numFmtId="10" fontId="7" fillId="2" borderId="35" xfId="0" applyNumberFormat="1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22" fontId="5" fillId="3" borderId="36" xfId="2" applyNumberFormat="1" applyFont="1" applyFill="1" applyBorder="1" applyAlignment="1">
      <alignment horizontal="center"/>
    </xf>
    <xf numFmtId="0" fontId="5" fillId="3" borderId="37" xfId="2" applyFont="1" applyFill="1" applyBorder="1"/>
    <xf numFmtId="0" fontId="1" fillId="3" borderId="37" xfId="2" applyFill="1" applyBorder="1"/>
    <xf numFmtId="0" fontId="1" fillId="3" borderId="38" xfId="2" applyFill="1" applyBorder="1"/>
    <xf numFmtId="0" fontId="5" fillId="2" borderId="5" xfId="0" applyFont="1" applyFill="1" applyBorder="1"/>
  </cellXfs>
  <cellStyles count="4">
    <cellStyle name="Hyperlink" xfId="1" builtinId="8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0.5395833333333333</v>
        <stp/>
        <stp>ContractData</stp>
        <stp>X.US.EBSXPT</stp>
        <stp>TMLastQuote</stp>
        <tr r="E8" s="1"/>
        <tr r="E44" s="2"/>
      </tp>
      <tp>
        <v>0.5395833333333333</v>
        <stp/>
        <stp>ContractData</stp>
        <stp>X.US.EBSXPD</stp>
        <stp>TMLastQuote</stp>
        <tr r="E43" s="2"/>
        <tr r="E7" s="1"/>
      </tp>
      <tp t="b">
        <v>0</v>
        <stp/>
        <stp>ContractData</stp>
        <stp>X.US.EBSXAU</stp>
        <stp>TMLastQuote</stp>
        <tr r="E41" s="2"/>
        <tr r="E6" s="1"/>
      </tp>
      <tp>
        <v>0.54027777777777775</v>
        <stp/>
        <stp>ContractData</stp>
        <stp>X.US.EBSXAG</stp>
        <stp>TMLastQuote</stp>
        <tr r="E45" s="2"/>
        <tr r="E9" s="1"/>
      </tp>
      <tp>
        <v>0.54027777777777775</v>
        <stp/>
        <stp>ContractData</stp>
        <stp>X.US.CADCHF</stp>
        <stp>TMLastQuote</stp>
        <tr r="U65" s="5"/>
      </tp>
      <tp>
        <v>834</v>
        <stp/>
        <stp>X.US.EBSXPD!'ask,T'</stp>
        <tr r="J43" s="2"/>
      </tp>
      <tp>
        <v>1368.5</v>
        <stp/>
        <stp>X.US.EBSXPT!'ask,T'</stp>
        <tr r="J44" s="2"/>
      </tp>
      <tp>
        <v>18.62</v>
        <stp/>
        <stp>X.US.EBSXAG!'ask,T'</stp>
        <tr r="J45" s="2"/>
      </tp>
      <tp t="s">
        <v/>
        <stp/>
        <stp>X.US.EBSXAU!'ask,T'</stp>
        <tr r="J41" s="2"/>
      </tp>
      <tp>
        <v>1356</v>
        <stp/>
        <stp>X.US.EBSXPT!'Low,T'</stp>
        <tr r="H44" s="2"/>
      </tp>
      <tp>
        <v>822</v>
        <stp/>
        <stp>X.US.EBSXPD!'Low,T'</stp>
        <tr r="H43" s="2"/>
      </tp>
      <tp>
        <v>-5.1224634658587811E-3</v>
        <stp/>
        <stp>X.US.GBPARS!'PerCentNetLastQuote,T'</stp>
        <tr r="P122" s="6"/>
        <tr r="T5" s="7"/>
      </tp>
      <tp>
        <v>506.35</v>
        <stp/>
        <stp>X.US.USDXOF!'Bid,T'</stp>
        <tr r="S400" s="5"/>
      </tp>
      <tp>
        <v>0.19333456085435463</v>
        <stp/>
        <stp>X.US.EURARS!'PerCentNetLastQuote,T'</stp>
        <tr r="L5" s="7"/>
        <tr r="P91" s="6"/>
      </tp>
      <tp>
        <v>-1.3352806175672856</v>
        <stp/>
        <stp>X.US.BRLAUD!'PerCentNetLastQuote,T'</stp>
        <tr r="D61" s="7"/>
        <tr r="P20" s="6"/>
      </tp>
      <tp>
        <v>509.35</v>
        <stp/>
        <stp>X.US.USDXOF!'Ask,T'</stp>
        <tr r="T400" s="5"/>
      </tp>
      <tp>
        <v>-1.9115237575095576</v>
        <stp/>
        <stp>X.US.BRLARS!'PerCentNetLastQuote,T'</stp>
        <tr r="D60" s="7"/>
        <tr r="P19" s="6"/>
      </tp>
      <tp>
        <v>5.4446955054038605E-3</v>
        <stp/>
        <stp>X.US.USDAED!'PerCentNetLastQuote,T'</stp>
        <tr r="P295" s="6"/>
        <tr r="T119" s="7"/>
      </tp>
      <tp>
        <v>0.7670654468684025</v>
        <stp/>
        <stp>X.US.EURAUD!'PerCentNetLastQuote,T'</stp>
        <tr r="L6" s="7"/>
        <tr r="P70" s="6"/>
      </tp>
      <tp>
        <v>0.5595031611928607</v>
        <stp/>
        <stp>X.US.GBPAUD!'PerCentNetLastQuote,T'</stp>
        <tr r="T6" s="7"/>
        <tr r="P110" s="6"/>
      </tp>
      <tp>
        <v>0</v>
        <stp/>
        <stp>X.US.JPYAUD!'PerCentNetLastQuote,T'</stp>
        <tr r="P177" s="6"/>
        <tr r="D35" s="7"/>
      </tp>
      <tp>
        <v>508.95</v>
        <stp/>
        <stp>X.US.USDXAF!'Ask,T'</stp>
        <tr r="T77" s="5"/>
      </tp>
      <tp t="s">
        <v/>
        <stp/>
        <stp>X.US.USDXCD!'Bid,T'</stp>
        <tr r="S142" s="5"/>
      </tp>
      <tp>
        <v>1366.5</v>
        <stp/>
        <stp>X.US.EBSXPT!'Bid,T'</stp>
        <tr r="I44" s="2"/>
      </tp>
      <tp>
        <v>0</v>
        <stp/>
        <stp>X.US.USDANG!'PerCentNetLastQuote,T'</stp>
        <tr r="L100" s="7"/>
        <tr r="P210" s="6"/>
      </tp>
      <tp>
        <v>832</v>
        <stp/>
        <stp>X.US.EBSXPD!'Bid,T'</stp>
        <tr r="I43" s="2"/>
      </tp>
      <tp t="s">
        <v/>
        <stp/>
        <stp>X.US.USDXCD!'Ask,T'</stp>
        <tr r="T142" s="5"/>
      </tp>
      <tp>
        <v>503.95</v>
        <stp/>
        <stp>X.US.USDXAF!'Bid,T'</stp>
        <tr r="S77" s="5"/>
      </tp>
      <tp t="b">
        <v>0</v>
        <stp/>
        <stp>X.US.EBSXAU!'Low,T'</stp>
        <tr r="H41" s="2"/>
      </tp>
      <tp>
        <v>18.48</v>
        <stp/>
        <stp>X.US.EBSXAG!'Low,T'</stp>
        <tr r="H45" s="2"/>
      </tp>
      <tp>
        <v>93.5</v>
        <stp/>
        <stp>X.US.USDXPF!'Ask,T'</stp>
        <tr r="T159" s="5"/>
      </tp>
      <tp>
        <v>91.5</v>
        <stp/>
        <stp>X.US.USDXPF!'Bid,T'</stp>
        <tr r="S159" s="5"/>
      </tp>
      <tp t="s">
        <v/>
        <stp/>
        <stp>X.US.EBSXAU!'Bid,T'</stp>
        <tr r="I41" s="2"/>
      </tp>
      <tp>
        <v>18.61</v>
        <stp/>
        <stp>X.US.EBSXAG!'Bid,T'</stp>
        <tr r="I45" s="2"/>
      </tp>
      <tp t="s">
        <v/>
        <stp/>
        <stp>X.US.CEEURHUF!'High,T'</stp>
        <tr r="G17" s="2"/>
      </tp>
      <tp>
        <v>1.4345000000000001</v>
        <stp/>
        <stp>X.US.CEEURAUD!'High,T'</stp>
        <tr r="G13" s="2"/>
      </tp>
      <tp>
        <v>0</v>
        <stp/>
        <stp>ContractData</stp>
        <stp>X.US.CEUSDPLN</stp>
        <stp>NumTicks</stp>
        <tr r="K34" s="2"/>
      </tp>
      <tp>
        <v>215.93</v>
        <stp/>
        <stp>X.US.USDYER!'Ask,T'</stp>
        <tr r="T401" s="5"/>
      </tp>
      <tp>
        <v>213.93</v>
        <stp/>
        <stp>X.US.USDYER!'Bid,T'</stp>
        <tr r="S401" s="5"/>
      </tp>
      <tp>
        <v>97.47</v>
        <stp/>
        <stp>X.US.CEAUDJPY!'High,T'</stp>
        <tr r="G10" s="2"/>
      </tp>
      <tp t="s">
        <v/>
        <stp/>
        <stp>X.US.USDZMK!'Ask,T'</stp>
        <tr r="T402" s="5"/>
      </tp>
      <tp>
        <v>0.54357673491574565</v>
        <stp/>
        <stp>X.US.USDCAD!'PerCentNetLastQuote,T'</stp>
        <tr r="P38" s="6"/>
        <tr r="D22" s="7"/>
      </tp>
      <tp>
        <v>10.938700000000001</v>
        <stp/>
        <stp>X.US.USDZAR!'Low,T'</stp>
        <tr r="N258" s="6"/>
        <tr r="X77" s="7"/>
      </tp>
      <tp t="s">
        <v/>
        <stp/>
        <stp>X.US.USDZMK!'Bid,T'</stp>
        <tr r="S402" s="5"/>
      </tp>
      <tp>
        <v>-0.45090180360721444</v>
        <stp/>
        <stp>X.US.JPYCZK!'PerCentNetLastQuote,T'</stp>
        <tr r="D39" s="7"/>
        <tr r="P181" s="6"/>
      </tp>
      <tp>
        <v>8.6660000000000004</v>
        <stp/>
        <stp>X.US.SGDZAR!'Low,T'</stp>
        <tr r="N254" s="6"/>
        <tr r="X71" s="7"/>
      </tp>
      <tp>
        <v>-0.58548009367681497</v>
        <stp/>
        <stp>X.US.ZARCHF!'PerCentNetLastQuote,T'</stp>
        <tr r="T81" s="7"/>
        <tr r="P262" s="6"/>
      </tp>
      <tp>
        <v>-0.22701475595913734</v>
        <stp/>
        <stp>X.US.HUFCZK!'PerCentNetLastQuote,T'</stp>
        <tr r="L56" s="7"/>
        <tr r="P158" s="6"/>
      </tp>
      <tp>
        <v>-0.31636468219729652</v>
        <stp/>
        <stp>X.US.GBPCZK!'PerCentNetLastQuote,T'</stp>
        <tr r="P125" s="6"/>
        <tr r="T10" s="7"/>
      </tp>
      <tp>
        <v>-0.18164333796345764</v>
        <stp/>
        <stp>X.US.USDCHF!'PerCentNetLastQuote,T'</stp>
        <tr r="L45" s="7"/>
        <tr r="P271" s="6"/>
      </tp>
      <tp>
        <v>0.11537827591890555</v>
        <stp/>
        <stp>X.US.SGDCNY!'PerCentNetLastQuote,T'</stp>
        <tr r="T68" s="7"/>
        <tr r="P251" s="6"/>
      </tp>
      <tp>
        <v>8.713000000000001</v>
        <stp/>
        <stp>X.US.SGDZAR!'Bid,T'</stp>
        <tr r="C254" s="6"/>
        <tr r="U71" s="7"/>
        <tr r="S341" s="5"/>
      </tp>
      <tp>
        <v>-0.11222938237636666</v>
        <stp/>
        <stp>X.US.EURCZK!'PerCentNetLastQuote,T'</stp>
        <tr r="L11" s="7"/>
        <tr r="P73" s="6"/>
      </tp>
      <tp>
        <v>8.73</v>
        <stp/>
        <stp>X.US.SGDZAR!'Ask,T'</stp>
        <tr r="D254" s="6"/>
        <tr r="V71" s="7"/>
        <tr r="T341" s="5"/>
      </tp>
      <tp>
        <v>-0.10066086043152873</v>
        <stp/>
        <stp>X.US.CHFCZK!'PerCentNetLastQuote,T'</stp>
        <tr r="L46" s="7"/>
        <tr r="P274" s="6"/>
      </tp>
      <tp>
        <v>0.59311981020166071</v>
        <stp/>
        <stp>X.US.USDCLP!'PerCentNetLastQuote,T'</stp>
        <tr r="P49" s="6"/>
        <tr r="D81" s="7"/>
      </tp>
      <tp>
        <v>11.0297</v>
        <stp/>
        <stp>X.US.USDZAR!'Ask,T'</stp>
        <tr r="V77" s="7"/>
        <tr r="T347" s="5"/>
        <tr r="D258" s="6"/>
      </tp>
      <tp>
        <v>4.9817</v>
        <stp/>
        <stp>X.US.TRLZAR!'Ask,T'</stp>
        <tr r="T389" s="5"/>
      </tp>
      <tp>
        <v>9.6241680803862723E-2</v>
        <stp/>
        <stp>X.US.USDCNY!'PerCentNetLastQuote,T'</stp>
        <tr r="P52" s="6"/>
        <tr r="D86" s="7"/>
      </tp>
      <tp>
        <v>4.9727000000000006</v>
        <stp/>
        <stp>X.US.TRLZAR!'Bid,T'</stp>
        <tr r="S389" s="5"/>
      </tp>
      <tp>
        <v>0.74103947169430862</v>
        <stp/>
        <stp>X.US.USDCOP!'PerCentNetLastQuote,T'</stp>
        <tr r="D94" s="7"/>
        <tr r="P58" s="6"/>
      </tp>
      <tp>
        <v>4.8947626040137054E-2</v>
        <stp/>
        <stp>X.US.TWDCNY!'PerCentNetLastQuote,T'</stp>
        <tr r="T95" s="7"/>
        <tr r="P280" s="6"/>
      </tp>
      <tp>
        <v>10.999700000000001</v>
        <stp/>
        <stp>X.US.USDZAR!'Bid,T'</stp>
        <tr r="U77" s="7"/>
        <tr r="S347" s="5"/>
        <tr r="C258" s="6"/>
      </tp>
      <tp>
        <v>-0.28288543140028288</v>
        <stp/>
        <stp>X.US.MXNCHF!'PerCentNetLastQuote,T'</stp>
        <tr r="P208" s="6"/>
        <tr r="L96" s="7"/>
      </tp>
      <tp>
        <v>0</v>
        <stp/>
        <stp>X.US.JPYCNY!'PerCentNetLastQuote,T'</stp>
        <tr r="D37" s="7"/>
        <tr r="P179" s="6"/>
      </tp>
      <tp>
        <v>14.152100000000001</v>
        <stp/>
        <stp>X.US.EURZAR!'Low,T'</stp>
        <tr r="P34" s="7"/>
        <tr r="N86" s="6"/>
      </tp>
      <tp>
        <v>0.7428691569135889</v>
        <stp/>
        <stp>X.US.EURCAD!'PerCentNetLastQuote,T'</stp>
        <tr r="L8" s="7"/>
        <tr r="P72" s="6"/>
      </tp>
      <tp>
        <v>0.54054054054054057</v>
        <stp/>
        <stp>X.US.GBPCAD!'PerCentNetLastQuote,T'</stp>
        <tr r="P111" s="6"/>
        <tr r="T8" s="7"/>
      </tp>
      <tp>
        <v>17.767800000000001</v>
        <stp/>
        <stp>X.US.GBPZAR!'Low,T'</stp>
        <tr r="N140" s="6"/>
        <tr r="X32" s="7"/>
      </tp>
      <tp>
        <v>0.44107236854046794</v>
        <stp/>
        <stp>X.US.JPYCLP!'PerCentNetLastQuote,T'</stp>
        <tr r="D38" s="7"/>
        <tr r="P180" s="6"/>
      </tp>
      <tp>
        <v>0</v>
        <stp/>
        <stp>X.US.NOKCHF!'PerCentNetLastQuote,T'</stp>
        <tr r="L107" s="7"/>
        <tr r="P234" s="6"/>
      </tp>
      <tp>
        <v>7.584376185058779E-2</v>
        <stp/>
        <stp>X.US.HKDCNY!'PerCentNetLastQuote,T'</stp>
        <tr r="P147" s="6"/>
        <tr r="D110" s="7"/>
      </tp>
      <tp>
        <v>-0.58723737439645052</v>
        <stp/>
        <stp>X.US.NZDCHF!'PerCentNetLastQuote,T'</stp>
        <tr r="T56" s="7"/>
        <tr r="P219" s="6"/>
      </tp>
      <tp>
        <v>0.46215282451653428</v>
        <stp/>
        <stp>X.US.MXNCLP!'PerCentNetLastQuote,T'</stp>
        <tr r="L94" s="7"/>
        <tr r="P206" s="6"/>
      </tp>
      <tp>
        <v>8.963000000000001</v>
        <stp/>
        <stp>X.US.NZDZAR!'Bid,T'</stp>
        <tr r="U54" s="7"/>
        <tr r="C227" s="6"/>
        <tr r="S301" s="5"/>
      </tp>
      <tp>
        <v>9.9130000000000003</v>
        <stp/>
        <stp>X.US.AUDZAR!'Low,T'</stp>
        <tr r="H15" s="7"/>
        <tr r="N13" s="6"/>
      </tp>
      <tp>
        <v>-2.9859659599880562E-2</v>
        <stp/>
        <stp>X.US.AUDCAD!'PerCentNetLastQuote,T'</stp>
        <tr r="P3" s="6"/>
        <tr r="D6" s="7"/>
      </tp>
      <tp>
        <v>8.9939999999999998</v>
        <stp/>
        <stp>X.US.NZDZAR!'Ask,T'</stp>
        <tr r="D227" s="6"/>
        <tr r="V54" s="7"/>
        <tr r="T301" s="5"/>
      </tp>
      <tp>
        <v>9.8979999999999997</v>
        <stp/>
        <stp>X.US.CADZAR!'Low,T'</stp>
        <tr r="H28" s="7"/>
        <tr r="N45" s="6"/>
      </tp>
      <tp>
        <v>-0.33154224305476165</v>
        <stp/>
        <stp>X.US.JPYCHF!'PerCentNetLastQuote,T'</stp>
        <tr r="D55" s="7"/>
        <tr r="P176" s="6"/>
      </tp>
      <tp>
        <v>0.51300000000000001</v>
        <stp/>
        <stp>X.US.CZKZAR!'Low,T'</stp>
        <tr r="H101" s="7"/>
        <tr r="N64" s="6"/>
      </tp>
      <tp>
        <v>-1.1421972188923353</v>
        <stp/>
        <stp>X.US.BRLCOP!'PerCentNetLastQuote,T'</stp>
        <tr r="P24" s="6"/>
        <tr r="D65" s="7"/>
      </tp>
      <tp>
        <v>9.979000000000001</v>
        <stp/>
        <stp>X.US.AUDZAR!'Ask,T'</stp>
        <tr r="T22" s="5"/>
        <tr r="D13" s="6"/>
        <tr r="F15" s="7"/>
      </tp>
      <tp>
        <v>8.2665123584359755E-3</v>
        <stp/>
        <stp>X.US.EURCHF!'PerCentNetLastQuote,T'</stp>
        <tr r="L37" s="7"/>
        <tr r="P88" s="6"/>
      </tp>
      <tp>
        <v>9.9150000000000009</v>
        <stp/>
        <stp>X.US.CADZAR!'Bid,T'</stp>
        <tr r="E28" s="7"/>
        <tr r="C45" s="6"/>
        <tr r="S71" s="5"/>
      </tp>
      <tp>
        <v>377.2</v>
        <stp/>
        <stp>X.US.USDZWD!'Bid,T'</stp>
        <tr r="S403" s="5"/>
      </tp>
      <tp>
        <v>-1.8334206390780514</v>
        <stp/>
        <stp>X.US.BRLCNY!'PerCentNetLastQuote,T'</stp>
        <tr r="D64" s="7"/>
        <tr r="P23" s="6"/>
      </tp>
      <tp>
        <v>0.5171</v>
        <stp/>
        <stp>X.US.CZKZAR!'Bid,T'</stp>
        <tr r="C64" s="6"/>
        <tr r="S96" s="5"/>
        <tr r="E101" s="7"/>
      </tp>
      <tp>
        <v>0.51730000000000009</v>
        <stp/>
        <stp>X.US.CZKZAR!'Ask,T'</stp>
        <tr r="F101" s="7"/>
        <tr r="D64" s="6"/>
        <tr r="T96" s="5"/>
      </tp>
      <tp>
        <v>-0.17745645744331251</v>
        <stp/>
        <stp>X.US.GBPCHF!'PerCentNetLastQuote,T'</stp>
        <tr r="P121" s="6"/>
        <tr r="T35" s="7"/>
      </tp>
      <tp>
        <v>0.14385304857806794</v>
        <stp/>
        <stp>X.US.NZDCAD!'PerCentNetLastQuote,T'</stp>
        <tr r="P215" s="6"/>
        <tr r="T44" s="7"/>
      </tp>
      <tp>
        <v>9.9380000000000006</v>
        <stp/>
        <stp>X.US.CADZAR!'Ask,T'</stp>
        <tr r="T71" s="5"/>
        <tr r="F28" s="7"/>
        <tr r="D45" s="6"/>
      </tp>
      <tp>
        <v>-0.13440860215053763</v>
        <stp/>
        <stp>X.US.COPCLP!'PerCentNetLastQuote,T'</stp>
        <tr r="P59" s="6"/>
        <tr r="D95" s="7"/>
      </tp>
      <tp>
        <v>8.9369999999999994</v>
        <stp/>
        <stp>X.US.NZDZAR!'Low,T'</stp>
        <tr r="X54" s="7"/>
        <tr r="N227" s="6"/>
      </tp>
      <tp>
        <v>-0.30864197530864196</v>
        <stp/>
        <stp>X.US.USDCZK!'PerCentNetLastQuote,T'</stp>
        <tr r="P62" s="6"/>
      </tp>
      <tp>
        <v>380.2</v>
        <stp/>
        <stp>X.US.USDZWD!'Ask,T'</stp>
        <tr r="T403" s="5"/>
      </tp>
      <tp>
        <v>-1.3275019915837829</v>
        <stp/>
        <stp>X.US.BRLCLP!'PerCentNetLastQuote,T'</stp>
        <tr r="D63" s="7"/>
        <tr r="P22" s="6"/>
      </tp>
      <tp>
        <v>9.9480000000000004</v>
        <stp/>
        <stp>X.US.AUDZAR!'Bid,T'</stp>
        <tr r="S22" s="5"/>
        <tr r="E15" s="7"/>
        <tr r="C13" s="6"/>
      </tp>
      <tp>
        <v>0.78792805076301853</v>
        <stp/>
        <stp>X.US.EURCLP!'PerCentNetLastQuote,T'</stp>
        <tr r="L9" s="7"/>
        <tr r="P92" s="6"/>
      </tp>
      <tp>
        <v>14.2796</v>
        <stp/>
        <stp>X.US.EURZAR!'Ask,T'</stp>
        <tr r="T117" s="5"/>
        <tr r="N34" s="7"/>
        <tr r="D86" s="6"/>
      </tp>
      <tp>
        <v>-0.78629268865156676</v>
        <stp/>
        <stp>X.US.AUDCHF!'PerCentNetLastQuote,T'</stp>
        <tr r="P8" s="6"/>
        <tr r="D17" s="7"/>
      </tp>
      <tp>
        <v>17.8872</v>
        <stp/>
        <stp>X.US.GBPZAR!'Bid,T'</stp>
        <tr r="U32" s="7"/>
        <tr r="C140" s="6"/>
        <tr r="S196" s="5"/>
      </tp>
      <tp>
        <v>-0.93080435546188967</v>
        <stp/>
        <stp>X.US.RURCZK!'PerCentNetLastQuote,T'</stp>
        <tr r="P248" s="6"/>
        <tr r="T63" s="7"/>
      </tp>
      <tp>
        <v>-0.71891573364761341</v>
        <stp/>
        <stp>X.US.CADCHF!'PerCentNetLastQuote,T'</stp>
        <tr r="P41" s="6"/>
        <tr r="D30" s="7"/>
      </tp>
      <tp>
        <v>0.27757800572820068</v>
        <stp/>
        <stp>X.US.EURCNY!'PerCentNetLastQuote,T'</stp>
        <tr r="P93" s="6"/>
        <tr r="L10" s="7"/>
      </tp>
      <tp>
        <v>0.38759689922480622</v>
        <stp/>
        <stp>X.US.JPYCAD!'PerCentNetLastQuote,T'</stp>
        <tr r="D36" s="7"/>
        <tr r="P178" s="6"/>
      </tp>
      <tp>
        <v>0.58672724998957859</v>
        <stp/>
        <stp>X.US.GBPCLP!'PerCentNetLastQuote,T'</stp>
        <tr r="P124" s="6"/>
        <tr r="T9" s="7"/>
      </tp>
      <tp>
        <v>17.927199999999999</v>
        <stp/>
        <stp>X.US.GBPZAR!'Ask,T'</stp>
        <tr r="V32" s="7"/>
        <tr r="D140" s="6"/>
        <tr r="T196" s="5"/>
      </tp>
      <tp>
        <v>-0.24165970058515085</v>
        <stp/>
        <stp>X.US.PLZCZK!'PerCentNetLastQuote,T'</stp>
        <tr r="P242" s="6"/>
        <tr r="L119" s="7"/>
      </tp>
      <tp>
        <v>-2.0838440794312332</v>
        <stp/>
        <stp>X.US.BRLCHF!'PerCentNetLastQuote,T'</stp>
        <tr r="D75" s="7"/>
        <tr r="P34" s="6"/>
      </tp>
      <tp>
        <v>14.249600000000001</v>
        <stp/>
        <stp>X.US.EURZAR!'Bid,T'</stp>
        <tr r="C86" s="6"/>
        <tr r="M34" s="7"/>
        <tr r="S117" s="5"/>
      </tp>
      <tp>
        <v>1.7950000000000002</v>
        <stp/>
        <stp>X.US.CEGBPAUD!'High,T'</stp>
        <tr r="G25" s="2"/>
      </tp>
      <tp>
        <v>1.2657</v>
        <stp/>
        <stp>X.US.CEUSDSGD!'High,T'</stp>
        <tr r="G36" s="2"/>
      </tp>
      <tp t="s">
        <v/>
        <stp/>
        <stp>X.US.CEGBPEUR!'High,T'</stp>
        <tr r="G26" s="2"/>
      </tp>
      <tp>
        <v>0.91070000000000007</v>
        <stp/>
        <stp>X.US.CEAUDUSD!'High,T'</stp>
        <tr r="H1" s="6"/>
        <tr r="H25" s="4"/>
        <tr r="G2" s="2"/>
      </tp>
      <tp>
        <v>2</v>
        <stp/>
        <stp>ContractData</stp>
        <stp>X.US.CEAUDNZD</stp>
        <stp>NumTicks</stp>
        <tr r="K11" s="2"/>
      </tp>
      <tp>
        <v>1.9282271023031601</v>
        <stp/>
        <stp>X.US.GBPBRL!'PerCentNetLastQuote,T'</stp>
        <tr r="P123" s="6"/>
        <tr r="T7" s="7"/>
      </tp>
      <tp>
        <v>2.1492336196732356</v>
        <stp/>
        <stp>X.US.EURBRL!'PerCentNetLastQuote,T'</stp>
        <tr r="L7" s="7"/>
        <tr r="P71" s="6"/>
      </tp>
      <tp>
        <v>2.6315789473684212</v>
        <stp/>
        <stp>X.US.CLPBRL!'PerCentNetLastQuote,T'</stp>
        <tr r="D82" s="7"/>
        <tr r="P50" s="6"/>
      </tp>
      <tp>
        <v>1.8686599038974907</v>
        <stp/>
        <stp>X.US.CNYBRL!'PerCentNetLastQuote,T'</stp>
        <tr r="D87" s="7"/>
        <tr r="P53" s="6"/>
      </tp>
      <tp>
        <v>0</v>
        <stp/>
        <stp>X.US.COPBRL!'PerCentNetLastQuote,T'</stp>
        <tr r="D93" s="7"/>
        <tr r="P57" s="6"/>
      </tp>
      <tp>
        <v>1.3637668676428367</v>
        <stp/>
        <stp>X.US.AUDBRL!'PerCentNetLastQuote,T'</stp>
        <tr r="P9" s="6"/>
        <tr r="D5" s="7"/>
      </tp>
      <tp>
        <v>1.5425531914893618</v>
        <stp/>
        <stp>X.US.NZDBRL!'PerCentNetLastQuote,T'</stp>
        <tr r="T43" s="7"/>
        <tr r="P220" s="6"/>
      </tp>
      <tp>
        <v>1.7857142857142858</v>
        <stp/>
        <stp>X.US.MXNBRL!'PerCentNetLastQuote,T'</stp>
        <tr r="L93" s="7"/>
        <tr r="P205" s="6"/>
      </tp>
      <tp>
        <v>2.02052091554854</v>
        <stp/>
        <stp>X.US.ILSBRL!'PerCentNetLastQuote,T'</stp>
        <tr r="P173" s="6"/>
        <tr r="L80" s="7"/>
      </tp>
      <tp>
        <v>0</v>
        <stp/>
        <stp>X.US.IDRBRL!'PerCentNetLastQuote,T'</stp>
        <tr r="P167" s="6"/>
        <tr r="L70" s="7"/>
      </tp>
      <tp>
        <v>1.9420012191935905</v>
        <stp/>
        <stp>X.US.USDBRL!'PerCentNetLastQuote,T'</stp>
        <tr r="D59" s="7"/>
        <tr r="P18" s="6"/>
      </tp>
      <tp>
        <v>1.3050570962479608</v>
        <stp/>
        <stp>X.US.RURBRL!'PerCentNetLastQuote,T'</stp>
        <tr r="P247" s="6"/>
        <tr r="T62" s="7"/>
      </tp>
      <tp>
        <v>1.9668883543229092</v>
        <stp/>
        <stp>X.US.PLNBRL!'PerCentNetLastQuote,T'</stp>
        <tr r="P241" s="6"/>
        <tr r="L118" s="7"/>
      </tp>
      <tp>
        <v>-0.48665773916451643</v>
        <stp/>
        <stp>X.US.BRLBOB!'PerCentNetLastQuote,T'</stp>
        <tr r="D62" s="7"/>
        <tr r="P21" s="6"/>
      </tp>
      <tp t="s">
        <v/>
        <stp/>
        <stp>X.US.CECADJPY!'High,T'</stp>
        <tr r="G12" s="2"/>
        <tr r="H34" s="4"/>
      </tp>
      <tp>
        <v>115</v>
        <stp/>
        <stp>X.US.CECHFJPY!'High,T'</stp>
        <tr r="G31" s="2"/>
      </tp>
      <tp>
        <v>-0.75273398664962365</v>
        <stp/>
        <stp>X.US.AUDEUR!'PerCentNetLastQuote,T'</stp>
        <tr r="D7" s="7"/>
        <tr r="P10" s="6"/>
      </tp>
      <tp>
        <v>-2.104327208061648</v>
        <stp/>
        <stp>X.US.BRLEUR!'PerCentNetLastQuote,T'</stp>
        <tr r="D66" s="7"/>
        <tr r="P25" s="6"/>
      </tp>
      <tp>
        <v>-0.19076385025037756</v>
        <stp/>
        <stp>X.US.GBPEUR!'PerCentNetLastQuote,T'</stp>
        <tr r="P113" s="6"/>
        <tr r="T12" s="7"/>
      </tp>
      <tp>
        <v>-0.34602076124567471</v>
        <stp/>
        <stp>X.US.JPYEUR!'PerCentNetLastQuote,T'</stp>
        <tr r="P183" s="6"/>
        <tr r="D41" s="7"/>
      </tp>
      <tp>
        <v>-0.37113402061855671</v>
        <stp/>
        <stp>X.US.MYREUR!'PerCentNetLastQuote,T'</stp>
        <tr r="P199" s="6"/>
        <tr r="L85" s="7"/>
      </tp>
      <tp>
        <v>-0.59984214680347281</v>
        <stp/>
        <stp>X.US.NZDEUR!'PerCentNetLastQuote,T'</stp>
        <tr r="T46" s="7"/>
        <tr r="P222" s="6"/>
      </tp>
      <tp>
        <v>6.3637849040702424E-2</v>
        <stp/>
        <stp>X.US.GBPEGP!'PerCentNetLastQuote,T'</stp>
        <tr r="P126" s="6"/>
        <tr r="T13" s="7"/>
      </tp>
      <tp>
        <v>1.6272000000000002</v>
        <stp/>
        <stp>X.US.CEGBPUSD!'High,T'</stp>
        <tr r="H27" s="4"/>
        <tr r="G4" s="2"/>
      </tp>
      <tp>
        <v>11.025</v>
        <stp/>
        <stp>X.US.CEUSDZAR!'High,T'</stp>
        <tr r="G37" s="2"/>
      </tp>
      <tp>
        <v>1.10975</v>
        <stp/>
        <stp>X.US.CEUSDCAD!'High,T'</stp>
        <tr r="H29" s="4"/>
        <tr r="G6" s="2"/>
      </tp>
      <tp>
        <v>54</v>
        <stp/>
        <stp>ContractData</stp>
        <stp>X.US.CENZDUSD</stp>
        <stp>NumTicks</stp>
        <tr r="L28" s="4"/>
        <tr r="K5" s="2"/>
      </tp>
      <tp>
        <v>1659</v>
        <stp/>
        <stp>ContractData</stp>
        <stp>X.US.CEUSDCHF</stp>
        <stp>NumTicks</stp>
        <tr r="L31" s="4"/>
        <tr r="K8" s="2"/>
      </tp>
      <tp>
        <v>0</v>
        <stp/>
        <stp>ContractData</stp>
        <stp>X.US.CEUSDTHB</stp>
        <stp>NumTicks</stp>
        <tr r="K38" s="2"/>
      </tp>
      <tp t="s">
        <v>Euro/South African Rand EBS</v>
        <stp/>
        <stp>ContractData</stp>
        <stp>X.US.CEEURZAR</stp>
        <stp>LongDescription</stp>
        <tr r="A19" s="1"/>
        <tr r="A22" s="2"/>
      </tp>
      <tp>
        <v>-0.19620439984025836</v>
        <stp/>
        <stp>X.US.USDDKK!'PerCentNetLastQuote,T'</stp>
        <tr r="P66" s="6"/>
        <tr r="D105" s="7"/>
      </tp>
      <tp>
        <v>-0.59589447790312999</v>
        <stp/>
        <stp>X.US.NZDDKK!'PerCentNetLastQuote,T'</stp>
        <tr r="T45" s="7"/>
        <tr r="P221" s="6"/>
      </tp>
      <tp>
        <v>-0.37037037037037035</v>
        <stp/>
        <stp>X.US.JPYDKK!'PerCentNetLastQuote,T'</stp>
        <tr r="D40" s="7"/>
        <tr r="P182" s="6"/>
      </tp>
      <tp t="s">
        <v>USA/South African Rand EBS</v>
        <stp/>
        <stp>ContractData</stp>
        <stp>X.US.CEUSDZAR</stp>
        <stp>LongDescription</stp>
        <tr r="A40" s="1"/>
        <tr r="A37" s="2"/>
      </tp>
      <tp t="s">
        <v/>
        <stp/>
        <stp>X.US.GBPDEM!'PerCentNetLastQuote,T'</stp>
        <tr r="P114" s="6"/>
      </tp>
      <tp>
        <v>-0.21353833013025839</v>
        <stp/>
        <stp>X.US.GBPDKK!'PerCentNetLastQuote,T'</stp>
        <tr r="P112" s="6"/>
        <tr r="T11" s="7"/>
      </tp>
      <tp>
        <v>2.686944138431362E-3</v>
        <stp/>
        <stp>X.US.EURDKK!'PerCentNetLastQuote,T'</stp>
        <tr r="L12" s="7"/>
        <tr r="P74" s="6"/>
      </tp>
      <tp>
        <v>139.15</v>
        <stp/>
        <stp>X.US.CEEURJPY!'High,T'</stp>
        <tr r="G19" s="2"/>
      </tp>
      <tp>
        <v>9</v>
        <stp/>
        <stp>ContractData</stp>
        <stp>X.US.CEUSDHKD</stp>
        <stp>NumTicks</stp>
        <tr r="K32" s="2"/>
      </tp>
      <tp>
        <v>0</v>
        <stp/>
        <stp>ContractData</stp>
        <stp>X.US.CENZDJPY</stp>
        <stp>NumTicks</stp>
        <tr r="K29" s="2"/>
      </tp>
      <tp>
        <v>-0.53380782918149461</v>
        <stp/>
        <stp>X.US.ZARGBP!'PerCentNetLastQuote,T'</stp>
        <tr r="P259" s="6"/>
        <tr r="T78" s="7"/>
      </tp>
      <tp>
        <v>0.18860807242549982</v>
        <stp/>
        <stp>X.US.EURGBP!'PerCentNetLastQuote,T'</stp>
        <tr r="P75" s="6"/>
        <tr r="L13" s="7"/>
      </tp>
      <tp>
        <v>-1.9015659955257271</v>
        <stp/>
        <stp>X.US.BRLGBP!'PerCentNetLastQuote,T'</stp>
        <tr r="P26" s="6"/>
        <tr r="D67" s="7"/>
      </tp>
      <tp>
        <v>-0.39721946375372391</v>
        <stp/>
        <stp>X.US.NZDGBP!'PerCentNetLastQuote,T'</stp>
        <tr r="T47" s="7"/>
        <tr r="P223" s="6"/>
      </tp>
      <tp>
        <v>0</v>
        <stp/>
        <stp>X.US.JPYGBP!'PerCentNetLastQuote,T'</stp>
        <tr r="P184" s="6"/>
        <tr r="D42" s="7"/>
      </tp>
      <tp t="s">
        <v/>
        <stp/>
        <stp>X.US.CEEURISK!'High,T'</stp>
        <tr r="G18" s="2"/>
      </tp>
      <tp>
        <v>1.298</v>
        <stp/>
        <stp>X.US.CEEURUSD!'High,T'</stp>
        <tr r="G3" s="2"/>
        <tr r="H26" s="4"/>
      </tp>
      <tp>
        <v>0</v>
        <stp/>
        <stp>ContractData</stp>
        <stp>X.US.CEEURCZK</stp>
        <stp>NumTicks</stp>
        <tr r="K14" s="2"/>
      </tp>
      <tp>
        <v>42.983000000000004</v>
        <stp/>
        <stp>X.US.CEBKTRUB!'High,T'</stp>
        <tr r="G30" s="2"/>
      </tp>
      <tp>
        <v>174.41</v>
        <stp/>
        <stp>X.US.CEGBPJPY!'High,T'</stp>
        <tr r="G27" s="2"/>
      </tp>
      <tp>
        <v>0</v>
        <stp/>
        <stp>ContractData</stp>
        <stp>X.US.CEEURHUF</stp>
        <stp>NumTicks</stp>
        <tr r="K17" s="2"/>
      </tp>
      <tp>
        <v>34.741999999999997</v>
        <stp/>
        <stp>X.US.SGDPHP!'Bid,T'</stp>
        <tr r="U70" s="7"/>
        <tr r="S340" s="5"/>
        <tr r="C253" s="6"/>
      </tp>
      <tp>
        <v>3.2486000000000002</v>
        <stp/>
        <stp>X.US.USDPLZ!'Ask,T'</stp>
        <tr r="D240" s="6"/>
        <tr r="T319" s="5"/>
        <tr r="N117" s="7"/>
      </tp>
      <tp>
        <v>3.2436000000000003</v>
        <stp/>
        <stp>X.US.USDPLZ!'Bid,T'</stp>
        <tr r="M117" s="7"/>
        <tr r="C240" s="6"/>
        <tr r="S319" s="5"/>
      </tp>
      <tp>
        <v>34.872999999999998</v>
        <stp/>
        <stp>X.US.SGDPHP!'Ask,T'</stp>
        <tr r="T340" s="5"/>
        <tr r="V70" s="7"/>
        <tr r="D253" s="6"/>
      </tp>
      <tp>
        <v>0.17715539058545637</v>
        <stp/>
        <stp>X.US.USDIDR!'PerCentNetLastQuote,T'</stp>
        <tr r="P166" s="6"/>
      </tp>
      <tp>
        <v>1.4663000000000002</v>
        <stp/>
        <stp>X.US.TWDPHP!'Ask,T'</stp>
        <tr r="T375" s="5"/>
        <tr r="D283" s="6"/>
        <tr r="V98" s="7"/>
      </tp>
      <tp>
        <v>1.3666</v>
        <stp/>
        <stp>X.US.THBPHP!'Ask,T'</stp>
        <tr r="T384" s="5"/>
        <tr r="D290" s="6"/>
        <tr r="V106" s="7"/>
      </tp>
      <tp>
        <v>44.050000000000004</v>
        <stp/>
        <stp>X.US.USDPHP!'Ask,T'</stp>
        <tr r="T316" s="5"/>
        <tr r="D236" s="6"/>
        <tr r="N111" s="7"/>
      </tp>
      <tp>
        <v>102.2</v>
        <stp/>
        <stp>X.US.USDPKR!'Bid,T'</stp>
        <tr r="S312" s="5"/>
      </tp>
      <tp>
        <v>5.1610800239039495E-2</v>
        <stp/>
        <stp>X.US.THBIDR!'PerCentNetLastQuote,T'</stp>
        <tr r="T104" s="7"/>
        <tr r="P288" s="6"/>
      </tp>
      <tp>
        <v>102.3</v>
        <stp/>
        <stp>X.US.USDPKR!'Ask,T'</stp>
        <tr r="T312" s="5"/>
      </tp>
      <tp>
        <v>43.85</v>
        <stp/>
        <stp>X.US.USDPHP!'Bid,T'</stp>
        <tr r="M111" s="7"/>
        <tr r="C236" s="6"/>
        <tr r="S316" s="5"/>
      </tp>
      <tp>
        <v>1.3612</v>
        <stp/>
        <stp>X.US.THBPHP!'Bid,T'</stp>
        <tr r="C290" s="6"/>
        <tr r="U106" s="7"/>
        <tr r="S384" s="5"/>
      </tp>
      <tp>
        <v>1.4599</v>
        <stp/>
        <stp>X.US.TWDPHP!'Bid,T'</stp>
        <tr r="S375" s="5"/>
        <tr r="C283" s="6"/>
        <tr r="U98" s="7"/>
      </tp>
      <tp>
        <v>2.87</v>
        <stp/>
        <stp>X.US.USDPEN!'Ask,T'</stp>
        <tr r="T315" s="5"/>
      </tp>
      <tp>
        <v>43.79</v>
        <stp/>
        <stp>X.US.USDPHP!'Low,T'</stp>
        <tr r="N236" s="6"/>
        <tr r="P111" s="7"/>
      </tp>
      <tp>
        <v>1.3596000000000001</v>
        <stp/>
        <stp>X.US.THBPHP!'Low,T'</stp>
        <tr r="N290" s="6"/>
        <tr r="X106" s="7"/>
      </tp>
      <tp>
        <v>1.4584000000000001</v>
        <stp/>
        <stp>X.US.TWDPHP!'Low,T'</stp>
        <tr r="X98" s="7"/>
        <tr r="N283" s="6"/>
      </tp>
      <tp>
        <v>2.85</v>
        <stp/>
        <stp>X.US.USDPEN!'Bid,T'</stp>
        <tr r="S315" s="5"/>
      </tp>
      <tp>
        <v>-8.2417582417582416E-2</v>
        <stp/>
        <stp>X.US.USDILS!'PerCentNetLastQuote,T'</stp>
        <tr r="L79" s="7"/>
        <tr r="P172" s="6"/>
      </tp>
      <tp>
        <v>3.2336</v>
        <stp/>
        <stp>X.US.USDPLZ!'Low,T'</stp>
        <tr r="P117" s="7"/>
        <tr r="N240" s="6"/>
      </tp>
      <tp>
        <v>-0.55555555555555558</v>
        <stp/>
        <stp>X.US.JPYISK!'PerCentNetLastQuote,T'</stp>
        <tr r="P186" s="6"/>
        <tr r="D44" s="7"/>
      </tp>
      <tp>
        <v>34.673999999999999</v>
        <stp/>
        <stp>X.US.SGDPHP!'Low,T'</stp>
        <tr r="X70" s="7"/>
        <tr r="N253" s="6"/>
      </tp>
      <tp>
        <v>0</v>
        <stp/>
        <stp>X.US.USDINR!'PerCentNetLastQuote,T'</stp>
        <tr r="L65" s="7"/>
        <tr r="P163" s="6"/>
      </tp>
      <tp>
        <v>-0.39862797812181328</v>
        <stp/>
        <stp>X.US.AUDIDR!'PerCentNetLastQuote,T'</stp>
        <tr r="P15" s="6"/>
        <tr r="D9" s="7"/>
      </tp>
      <tp>
        <v>7.1499000000000006</v>
        <stp/>
        <stp>X.US.CNYPHP!'Bid,T'</stp>
        <tr r="S83" s="5"/>
        <tr r="E89" s="7"/>
        <tr r="C55" s="6"/>
      </tp>
      <tp>
        <v>13.7073</v>
        <stp/>
        <stp>X.US.MYRPHP!'Low,T'</stp>
        <tr r="P87" s="7"/>
        <tr r="N201" s="6"/>
      </tp>
      <tp>
        <v>5.2723000000000004</v>
        <stp/>
        <stp>X.US.GBPPLN!'Bid,T'</stp>
        <tr r="U27" s="7"/>
        <tr r="S192" s="5"/>
        <tr r="C136" s="6"/>
      </tp>
      <tp>
        <v>-0.1757469244288225</v>
        <stp/>
        <stp>X.US.JPYINR!'PerCentNetLastQuote,T'</stp>
        <tr r="D45" s="7"/>
        <tr r="P187" s="6"/>
      </tp>
      <tp>
        <v>4.2071000000000005</v>
        <stp/>
        <stp>X.US.EURPLZ!'Ask,T'</stp>
        <tr r="T114" s="5"/>
        <tr r="D83" s="6"/>
        <tr r="N29" s="7"/>
      </tp>
      <tp>
        <v>-8.525149190110827E-2</v>
        <stp/>
        <stp>X.US.USDIQD!'PerCentNetLastQuote,T'</stp>
        <tr r="L75" s="7"/>
        <tr r="P170" s="6"/>
      </tp>
      <tp>
        <v>0</v>
        <stp/>
        <stp>X.US.USDIRR!'PerCentNetLastQuote,T'</stp>
        <tr r="P169" s="6"/>
        <tr r="L74" s="7"/>
      </tp>
      <tp>
        <v>1.2175</v>
        <stp/>
        <stp>X.US.BRLPEN!'Low,T'</stp>
        <tr r="H73" s="7"/>
        <tr r="N32" s="6"/>
      </tp>
      <tp>
        <v>4.1997</v>
        <stp/>
        <stp>X.US.EURPLZ!'Bid,T'</stp>
        <tr r="C83" s="6"/>
        <tr r="M29" s="7"/>
        <tr r="S114" s="5"/>
      </tp>
      <tp>
        <v>5.2821000000000007</v>
        <stp/>
        <stp>X.US.GBPPLN!'Ask,T'</stp>
        <tr r="D136" s="6"/>
        <tr r="T192" s="5"/>
        <tr r="V27" s="7"/>
      </tp>
      <tp>
        <v>-1.7378047422629705</v>
        <stp/>
        <stp>X.US.BRLIDR!'PerCentNetLastQuote,T'</stp>
        <tr r="D69" s="7"/>
        <tr r="P28" s="6"/>
      </tp>
      <tp>
        <v>0</v>
        <stp/>
        <stp>X.US.JPYILS!'PerCentNetLastQuote,T'</stp>
        <tr r="D46" s="7"/>
        <tr r="P188" s="6"/>
      </tp>
      <tp>
        <v>7.1801000000000004</v>
        <stp/>
        <stp>X.US.CNYPHP!'Ask,T'</stp>
        <tr r="D55" s="6"/>
        <tr r="F89" s="7"/>
        <tr r="T83" s="5"/>
      </tp>
      <tp>
        <v>-0.41827003513468297</v>
        <stp/>
        <stp>X.US.USDISK!'PerCentNetLastQuote,T'</stp>
        <tr r="P161" s="6"/>
        <tr r="L61" s="7"/>
      </tp>
      <tp>
        <v>-1.2716174974567651E-3</v>
        <stp/>
        <stp>X.US.HKDINR!'PerCentNetLastQuote,T'</stp>
        <tr r="D111" s="7"/>
        <tr r="P148" s="6"/>
      </tp>
      <tp>
        <v>3.0000000000000002E-2</v>
        <stp/>
        <stp>X.US.JPYPLZ!'Low,T'</stp>
        <tr r="N193" s="6"/>
        <tr r="H51" s="7"/>
      </tp>
      <tp>
        <v>71.293300000000002</v>
        <stp/>
        <stp>X.US.GBPPHP!'Bid,T'</stp>
        <tr r="S191" s="5"/>
        <tr r="U26" s="7"/>
        <tr r="C135" s="6"/>
      </tp>
      <tp>
        <v>0.37854066048818691</v>
        <stp/>
        <stp>X.US.EURIDR!'PerCentNetLastQuote,T'</stp>
        <tr r="P95" s="6"/>
        <tr r="L17" s="7"/>
      </tp>
      <tp>
        <v>4340</v>
        <stp/>
        <stp>X.US.USDPYG!'Ask,T'</stp>
        <tr r="T314" s="5"/>
      </tp>
      <tp t="s">
        <v/>
        <stp/>
        <stp>X.US.EUXPHP!'Ask,T'</stp>
        <tr r="T153" s="5"/>
      </tp>
      <tp>
        <v>57.066000000000003</v>
        <stp/>
        <stp>X.US.EURPHP!'Ask,T'</stp>
        <tr r="N28" s="7"/>
        <tr r="T134" s="5"/>
        <tr r="D102" s="6"/>
      </tp>
      <tp>
        <v>5.6508000000000003</v>
        <stp/>
        <stp>X.US.HKDPHP!'Low,T'</stp>
        <tr r="N151" s="6"/>
        <tr r="H114" s="7"/>
      </tp>
      <tp>
        <v>3.6713</v>
        <stp/>
        <stp>X.US.EURPEN!'Low,T'</stp>
        <tr r="P27" s="7"/>
        <tr r="N101" s="6"/>
      </tp>
      <tp>
        <v>-0.1885014137606032</v>
        <stp/>
        <stp>X.US.MYRINR!'PerCentNetLastQuote,T'</stp>
        <tr r="P200" s="6"/>
        <tr r="L86" s="7"/>
      </tp>
      <tp>
        <v>0.17120622568093385</v>
        <stp/>
        <stp>X.US.GBPIDR!'PerCentNetLastQuote,T'</stp>
        <tr r="T17" s="7"/>
        <tr r="P130" s="6"/>
      </tp>
      <tp>
        <v>56.794000000000004</v>
        <stp/>
        <stp>X.US.EURPHP!'Bid,T'</stp>
        <tr r="S134" s="5"/>
        <tr r="M28" s="7"/>
        <tr r="C102" s="6"/>
      </tp>
      <tp t="s">
        <v/>
        <stp/>
        <stp>X.US.EUXPHP!'Bid,T'</stp>
        <tr r="S153" s="5"/>
      </tp>
      <tp>
        <v>4290</v>
        <stp/>
        <stp>X.US.USDPYG!'Bid,T'</stp>
        <tr r="S314" s="5"/>
      </tp>
      <tp>
        <v>0.4083</v>
        <stp/>
        <stp>X.US.JPYPHP!'Low,T'</stp>
        <tr r="H50" s="7"/>
        <tr r="N192" s="6"/>
      </tp>
      <tp>
        <v>4.6146000000000003</v>
        <stp/>
        <stp>X.US.GBPPEN!'Low,T'</stp>
        <tr r="X25" s="7"/>
        <tr r="N134" s="6"/>
      </tp>
      <tp>
        <v>71.640500000000003</v>
        <stp/>
        <stp>X.US.GBPPHP!'Ask,T'</stp>
        <tr r="V26" s="7"/>
        <tr r="D135" s="6"/>
        <tr r="T191" s="5"/>
      </tp>
      <tp>
        <v>56.576000000000001</v>
        <stp/>
        <stp>X.US.EURPHP!'Low,T'</stp>
        <tr r="N102" s="6"/>
        <tr r="P28" s="7"/>
      </tp>
      <tp>
        <v>3.7176</v>
        <stp/>
        <stp>X.US.EURPEN!'Ask,T'</stp>
        <tr r="T133" s="5"/>
        <tr r="N27" s="7"/>
        <tr r="D101" s="6"/>
      </tp>
      <tp>
        <v>5.6843000000000004</v>
        <stp/>
        <stp>X.US.HKDPHP!'Ask,T'</stp>
        <tr r="D151" s="6"/>
        <tr r="F114" s="7"/>
        <tr r="T210" s="5"/>
      </tp>
      <tp>
        <v>0.40890000000000004</v>
        <stp/>
        <stp>X.US.JPYPHP!'Bid,T'</stp>
        <tr r="E50" s="7"/>
        <tr r="S246" s="5"/>
        <tr r="C192" s="6"/>
      </tp>
      <tp>
        <v>0.1719594881753333</v>
        <stp/>
        <stp>X.US.HKDIDR!'PerCentNetLastQuote,T'</stp>
        <tr r="P149" s="6"/>
        <tr r="D112" s="7"/>
      </tp>
      <tp>
        <v>4.6335000000000006</v>
        <stp/>
        <stp>X.US.GBPPEN!'Bid,T'</stp>
        <tr r="C134" s="6"/>
        <tr r="U25" s="7"/>
        <tr r="S190" s="5"/>
      </tp>
      <tp>
        <v>4.6675000000000004</v>
        <stp/>
        <stp>X.US.GBPPEN!'Ask,T'</stp>
        <tr r="V25" s="7"/>
        <tr r="D134" s="6"/>
        <tr r="T190" s="5"/>
      </tp>
      <tp>
        <v>71.082599999999999</v>
        <stp/>
        <stp>X.US.GBPPHP!'Low,T'</stp>
        <tr r="N135" s="6"/>
        <tr r="X26" s="7"/>
      </tp>
      <tp>
        <v>0.41070000000000001</v>
        <stp/>
        <stp>X.US.JPYPHP!'Ask,T'</stp>
        <tr r="D192" s="6"/>
        <tr r="T246" s="5"/>
        <tr r="F50" s="7"/>
      </tp>
      <tp>
        <v>-1.9684542586750788</v>
        <stp/>
        <stp>X.US.BRLILS!'PerCentNetLastQuote,T'</stp>
        <tr r="P29" s="6"/>
        <tr r="D70" s="7"/>
      </tp>
      <tp>
        <v>3.6908000000000003</v>
        <stp/>
        <stp>X.US.EURPEN!'Bid,T'</stp>
        <tr r="S133" s="5"/>
        <tr r="M27" s="7"/>
        <tr r="C101" s="6"/>
      </tp>
      <tp>
        <v>5.6589</v>
        <stp/>
        <stp>X.US.HKDPHP!'Bid,T'</stp>
        <tr r="C151" s="6"/>
        <tr r="E114" s="7"/>
        <tr r="S210" s="5"/>
      </tp>
      <tp>
        <v>0.13177190707955197</v>
        <stp/>
        <stp>X.US.EURILS!'PerCentNetLastQuote,T'</stp>
        <tr r="L18" s="7"/>
        <tr r="P96" s="6"/>
      </tp>
      <tp>
        <v>1.2191000000000001</v>
        <stp/>
        <stp>X.US.BRLPEN!'Bid,T'</stp>
        <tr r="E73" s="7"/>
        <tr r="C32" s="6"/>
        <tr r="S53" s="5"/>
      </tp>
      <tp>
        <v>-6.0537573654047949E-3</v>
        <stp/>
        <stp>X.US.GBPINR!'PerCentNetLastQuote,T'</stp>
        <tr r="P129" s="6"/>
        <tr r="T16" s="7"/>
      </tp>
      <tp>
        <v>4.1875</v>
        <stp/>
        <stp>X.US.EURPLZ!'Low,T'</stp>
        <tr r="P29" s="7"/>
        <tr r="N83" s="6"/>
      </tp>
      <tp>
        <v>13.761600000000001</v>
        <stp/>
        <stp>X.US.MYRPHP!'Ask,T'</stp>
        <tr r="T269" s="5"/>
        <tr r="D201" s="6"/>
        <tr r="N87" s="7"/>
      </tp>
      <tp>
        <v>3.0100000000000002E-2</v>
        <stp/>
        <stp>X.US.JPYPLZ!'Bid,T'</stp>
        <tr r="C193" s="6"/>
        <tr r="E51" s="7"/>
        <tr r="S247" s="5"/>
      </tp>
      <tp>
        <v>3.0500000000000003E-2</v>
        <stp/>
        <stp>X.US.JPYPLZ!'Ask,T'</stp>
        <tr r="T247" s="5"/>
        <tr r="D193" s="6"/>
        <tr r="F51" s="7"/>
      </tp>
      <tp>
        <v>0.20562289775972584</v>
        <stp/>
        <stp>X.US.EURINR!'PerCentNetLastQuote,T'</stp>
        <tr r="P77" s="6"/>
        <tr r="L16" s="7"/>
      </tp>
      <tp>
        <v>7.1387</v>
        <stp/>
        <stp>X.US.CNYPHP!'Low,T'</stp>
        <tr r="H89" s="7"/>
        <tr r="N55" s="6"/>
      </tp>
      <tp>
        <v>-6.5889508362899141E-2</v>
        <stp/>
        <stp>X.US.GBPILS!'PerCentNetLastQuote,T'</stp>
        <tr r="T18" s="7"/>
        <tr r="P131" s="6"/>
      </tp>
      <tp>
        <v>5.2536000000000005</v>
        <stp/>
        <stp>X.US.GBPPLN!'Low,T'</stp>
        <tr r="X27" s="7"/>
        <tr r="N136" s="6"/>
      </tp>
      <tp>
        <v>13.720600000000001</v>
        <stp/>
        <stp>X.US.MYRPHP!'Bid,T'</stp>
        <tr r="M87" s="7"/>
        <tr r="S269" s="5"/>
        <tr r="C201" s="6"/>
      </tp>
      <tp>
        <v>-0.24726973006387801</v>
        <stp/>
        <stp>X.US.NZDIDR!'PerCentNetLastQuote,T'</stp>
        <tr r="T49" s="7"/>
        <tr r="P224" s="6"/>
      </tp>
      <tp>
        <v>1.2261</v>
        <stp/>
        <stp>X.US.BRLPEN!'Ask,T'</stp>
        <tr r="D32" s="6"/>
        <tr r="T53" s="5"/>
        <tr r="F73" s="7"/>
      </tp>
      <tp>
        <v>31</v>
        <stp/>
        <stp>ContractData</stp>
        <stp>X.US.CEAUDJPY</stp>
        <stp>NumTicks</stp>
        <tr r="K13" s="2"/>
        <tr r="K10" s="2"/>
      </tp>
      <tp>
        <v>0.17812271382677566</v>
        <stp/>
        <stp>X.US.EURHUF!'PerCentNetLastQuote,T'</stp>
        <tr r="P76" s="6"/>
        <tr r="L15" s="7"/>
      </tp>
      <tp>
        <v>-7.0773197179182568E-2</v>
        <stp/>
        <stp>X.US.GBPHUF!'PerCentNetLastQuote,T'</stp>
        <tr r="T15" s="7"/>
        <tr r="P128" s="6"/>
      </tp>
      <tp>
        <v>-0.176056338028169</v>
        <stp/>
        <stp>X.US.JPYHUF!'PerCentNetLastQuote,T'</stp>
        <tr r="P185" s="6"/>
        <tr r="D43" s="7"/>
      </tp>
      <tp>
        <v>0</v>
        <stp/>
        <stp>X.US.TWDHKD!'PerCentNetLastQuote,T'</stp>
        <tr r="P281" s="6"/>
        <tr r="T96" s="7"/>
      </tp>
      <tp>
        <v>6.451196696987291E-3</v>
        <stp/>
        <stp>X.US.USDHKD!'PerCentNetLastQuote,T'</stp>
        <tr r="D109" s="7"/>
        <tr r="P146" s="6"/>
      </tp>
      <tp>
        <v>3.6436000000000002</v>
        <stp/>
        <stp>X.US.USDQAR!'Ask,T'</stp>
        <tr r="T324" s="5"/>
      </tp>
      <tp>
        <v>3.6396000000000002</v>
        <stp/>
        <stp>X.US.USDQAR!'Bid,T'</stp>
        <tr r="S324" s="5"/>
      </tp>
      <tp>
        <v>2.7518290980546173E-2</v>
        <stp/>
        <stp>X.US.PLZHUF!'PerCentNetLastQuote,T'</stp>
        <tr r="P243" s="6"/>
        <tr r="L120" s="7"/>
      </tp>
      <tp>
        <v>-0.39866376729381364</v>
        <stp/>
        <stp>X.US.NZDHKD!'PerCentNetLastQuote,T'</stp>
        <tr r="P216" s="6"/>
        <tr r="T48" s="7"/>
      </tp>
      <tp>
        <v>-2.0550760378133991E-2</v>
        <stp/>
        <stp>X.US.USDHUF!'PerCentNetLastQuote,T'</stp>
        <tr r="L55" s="7"/>
        <tr r="P157" s="6"/>
      </tp>
      <tp>
        <v>0</v>
        <stp/>
        <stp>X.US.KRWHKD!'PerCentNetLastQuote,T'</stp>
        <tr r="P264" s="6"/>
        <tr r="T83" s="7"/>
      </tp>
      <tp>
        <v>-7.9344928272184843E-4</v>
        <stp/>
        <stp>X.US.GBPHKD!'PerCentNetLastQuote,T'</stp>
        <tr r="P127" s="6"/>
        <tr r="T14" s="7"/>
      </tp>
      <tp>
        <v>0.20962267917748054</v>
        <stp/>
        <stp>X.US.EURHKD!'PerCentNetLastQuote,T'</stp>
        <tr r="P94" s="6"/>
        <tr r="L14" s="7"/>
      </tp>
      <tp>
        <v>4.7190000000000003</v>
        <stp/>
        <stp>X.US.EURQAR!'Ask,T'</stp>
        <tr r="T154" s="5"/>
      </tp>
      <tp>
        <v>-1.9087357954545454</v>
        <stp/>
        <stp>X.US.BRLHKD!'PerCentNetLastQuote,T'</stp>
        <tr r="D68" s="7"/>
        <tr r="P27" s="6"/>
      </tp>
      <tp>
        <v>4.7130000000000001</v>
        <stp/>
        <stp>X.US.EURQAR!'Bid,T'</stp>
        <tr r="S154" s="5"/>
      </tp>
      <tp>
        <v>-0.56713455267262158</v>
        <stp/>
        <stp>X.US.AUDHKD!'PerCentNetLastQuote,T'</stp>
        <tr r="D8" s="7"/>
        <tr r="P4" s="6"/>
      </tp>
      <tp t="s">
        <v/>
        <stp/>
        <stp>X.US.CEUSDPLN!'High,T'</stp>
        <tr r="G34" s="2"/>
      </tp>
      <tp>
        <v>18</v>
        <stp/>
        <stp>ContractData</stp>
        <stp>X.US.CEUSDSGD</stp>
        <stp>NumTicks</stp>
        <tr r="K36" s="2"/>
      </tp>
      <tp>
        <v>0</v>
        <stp/>
        <stp>ContractData</stp>
        <stp>X.US.CEGBPEUR</stp>
        <stp>NumTicks</stp>
        <tr r="K26" s="2"/>
      </tp>
      <tp>
        <v>389</v>
        <stp/>
        <stp>ContractData</stp>
        <stp>X.US.CEAUDUSD</stp>
        <stp>NumTicks</stp>
        <tr r="K2" s="2"/>
        <tr r="L25" s="4"/>
      </tp>
      <tp>
        <v>6</v>
        <stp/>
        <stp>ContractData</stp>
        <stp>X.US.CEGBPAUD</stp>
        <stp>NumTicks</stp>
        <tr r="K25" s="2"/>
      </tp>
      <tp>
        <v>-0.16348095979908428</v>
        <stp/>
        <stp>X.US.GBPKRW!'PerCentNetLastQuote,T'</stp>
        <tr r="P141" s="6"/>
        <tr r="T33" s="7"/>
      </tp>
      <tp t="s">
        <v/>
        <stp/>
        <stp>X.US.USDROL!'Bid,T'</stp>
        <tr r="S325" s="5"/>
      </tp>
      <tp>
        <v>3.4101000000000004</v>
        <stp/>
        <stp>X.US.USDRON!'Bid,T'</stp>
        <tr r="S326" s="5"/>
      </tp>
      <tp t="s">
        <v>768: Current Message -&gt; Contract 'X.US.CESAUUSD' not found.</v>
        <stp/>
        <stp>ContractData</stp>
        <stp>X.US.CESAUUSD</stp>
        <stp>LongDescription</stp>
        <tr r="A42" s="2"/>
        <tr r="A31" s="1"/>
      </tp>
      <tp>
        <v>4.4709388971684055E-2</v>
        <stp/>
        <stp>X.US.EURKRW!'PerCentNetLastQuote,T'</stp>
        <tr r="L21" s="7"/>
        <tr r="P79" s="6"/>
      </tp>
      <tp>
        <v>16.11</v>
        <stp/>
        <stp>X.US.BRLRUR!'Low,T'</stp>
        <tr r="H74" s="7"/>
        <tr r="N33" s="6"/>
      </tp>
      <tp>
        <v>3.4201000000000001</v>
        <stp/>
        <stp>X.US.USDRON!'Ask,T'</stp>
        <tr r="T326" s="5"/>
      </tp>
      <tp t="s">
        <v/>
        <stp/>
        <stp>X.US.USDROL!'Ask,T'</stp>
        <tr r="T325" s="5"/>
      </tp>
      <tp>
        <v>-4.2780748663101602E-2</v>
        <stp/>
        <stp>X.US.GBPKWD!'PerCentNetLastQuote,T'</stp>
        <tr r="T20" s="7"/>
        <tr r="P132" s="6"/>
      </tp>
      <tp>
        <v>0.15</v>
        <stp/>
        <stp>X.US.HUFRUR!'Ask,T'</stp>
        <tr r="N57" s="7"/>
        <tr r="T217" s="5"/>
        <tr r="D159" s="6"/>
      </tp>
      <tp>
        <v>48.355000000000004</v>
        <stp/>
        <stp>X.US.EURRUR!'Low,T'</stp>
        <tr r="N85" s="6"/>
        <tr r="P31" s="7"/>
      </tp>
      <tp>
        <v>0.15</v>
        <stp/>
        <stp>X.US.HUFRUR!'Bid,T'</stp>
        <tr r="M57" s="7"/>
        <tr r="C159" s="6"/>
        <tr r="S217" s="5"/>
      </tp>
      <tp>
        <v>60.863500000000002</v>
        <stp/>
        <stp>X.US.GBPRUB!'Low,T'</stp>
        <tr r="N138" s="6"/>
        <tr r="X29" s="7"/>
      </tp>
      <tp>
        <v>48.95</v>
        <stp/>
        <stp>X.US.EURRUR!'Ask,T'</stp>
        <tr r="D85" s="6"/>
        <tr r="T116" s="5"/>
        <tr r="N31" s="7"/>
      </tp>
      <tp>
        <v>0.15</v>
        <stp/>
        <stp>X.US.HUFRUR!'Low,T'</stp>
        <tr r="N159" s="6"/>
        <tr r="P57" s="7"/>
      </tp>
      <tp t="s">
        <v/>
        <stp/>
        <stp>X.US.EUXRUB!'Ask,T'</stp>
        <tr r="T155" s="5"/>
      </tp>
      <tp>
        <v>61.406000000000006</v>
        <stp/>
        <stp>X.US.GBPRUB!'Bid,T'</stp>
        <tr r="C138" s="6"/>
        <tr r="U29" s="7"/>
        <tr r="S194" s="5"/>
      </tp>
      <tp>
        <v>61.4574</v>
        <stp/>
        <stp>X.US.GBPRUB!'Ask,T'</stp>
        <tr r="V29" s="7"/>
        <tr r="D138" s="6"/>
        <tr r="T194" s="5"/>
      </tp>
      <tp t="s">
        <v/>
        <stp/>
        <stp>X.US.EUXRUB!'Bid,T'</stp>
        <tr r="S155" s="5"/>
      </tp>
      <tp>
        <v>48.913000000000004</v>
        <stp/>
        <stp>X.US.EURRUR!'Bid,T'</stp>
        <tr r="C85" s="6"/>
        <tr r="M31" s="7"/>
        <tr r="S116" s="5"/>
      </tp>
      <tp>
        <v>16.13</v>
        <stp/>
        <stp>X.US.BRLRUR!'Bid,T'</stp>
        <tr r="E74" s="7"/>
        <tr r="S54" s="5"/>
        <tr r="C33" s="6"/>
      </tp>
      <tp>
        <v>-0.30640352415635863</v>
        <stp/>
        <stp>X.US.JPYKRW!'PerCentNetLastQuote,T'</stp>
        <tr r="D53" s="7"/>
        <tr r="P195" s="6"/>
      </tp>
      <tp>
        <v>-0.34207525655644244</v>
        <stp/>
        <stp>X.US.IDRKRW!'PerCentNetLastQuote,T'</stp>
        <tr r="L66" s="7"/>
        <tr r="P164" s="6"/>
      </tp>
      <tp>
        <v>16.170000000000002</v>
        <stp/>
        <stp>X.US.BRLRUR!'Ask,T'</stp>
        <tr r="D33" s="6"/>
        <tr r="T54" s="5"/>
        <tr r="F74" s="7"/>
      </tp>
      <tp>
        <v>-0.16424038820455394</v>
        <stp/>
        <stp>X.US.HKDKRW!'PerCentNetLastQuote,T'</stp>
        <tr r="P153" s="6"/>
        <tr r="D116" s="7"/>
      </tp>
      <tp t="s">
        <v>Australia/USA EBS</v>
        <stp/>
        <stp>ContractData</stp>
        <stp>X.US.CEAUDUSD</stp>
        <stp>LongDescription</stp>
        <tr r="A3" s="1"/>
        <tr r="B25" s="4"/>
        <tr r="A2" s="2"/>
      </tp>
      <tp>
        <v>5.5611000000000006</v>
        <stp/>
        <stp>X.US.GBPRON!'Ask,T'</stp>
        <tr r="T193" s="5"/>
        <tr r="V28" s="7"/>
        <tr r="D137" s="6"/>
      </tp>
      <tp>
        <v>11.527000000000001</v>
        <stp/>
        <stp>X.US.PLZRUR!'Low,T'</stp>
        <tr r="N244" s="6"/>
        <tr r="P121" s="7"/>
      </tp>
      <tp>
        <v>4.415</v>
        <stp/>
        <stp>X.US.EURRON!'Bid,T'</stp>
        <tr r="C84" s="6"/>
        <tr r="S115" s="5"/>
        <tr r="M30" s="7"/>
      </tp>
      <tp t="s">
        <v/>
        <stp/>
        <stp>X.US.EUXRON!'Bid,T'</stp>
        <tr r="S152" s="5"/>
      </tp>
      <tp t="s">
        <v/>
        <stp/>
        <stp>X.US.EURROL!'Bid,T'</stp>
        <tr r="S135" s="5"/>
      </tp>
      <tp>
        <v>-0.1541128876902331</v>
        <stp/>
        <stp>X.US.USDKRW!'PerCentNetLastQuote,T'</stp>
        <tr r="T82" s="7"/>
        <tr r="P263" s="6"/>
      </tp>
      <tp t="s">
        <v/>
        <stp/>
        <stp>X.US.EURROL!'Ask,T'</stp>
        <tr r="T135" s="5"/>
      </tp>
      <tp t="s">
        <v/>
        <stp/>
        <stp>X.US.EUXRON!'Ask,T'</stp>
        <tr r="T152" s="5"/>
      </tp>
      <tp>
        <v>4.4290000000000003</v>
        <stp/>
        <stp>X.US.EURRON!'Ask,T'</stp>
        <tr r="T115" s="5"/>
        <tr r="N30" s="7"/>
        <tr r="D84" s="6"/>
      </tp>
      <tp>
        <v>-0.17073241311456433</v>
        <stp/>
        <stp>X.US.TWDKRW!'PerCentNetLastQuote,T'</stp>
        <tr r="T99" s="7"/>
        <tr r="P284" s="6"/>
      </tp>
      <tp>
        <v>-0.27913035387525975</v>
        <stp/>
        <stp>X.US.THBKRW!'PerCentNetLastQuote,T'</stp>
        <tr r="P291" s="6"/>
        <tr r="T107" s="7"/>
      </tp>
      <tp>
        <v>5.5430999999999999</v>
        <stp/>
        <stp>X.US.GBPRON!'Bid,T'</stp>
        <tr r="C137" s="6"/>
        <tr r="U28" s="7"/>
        <tr r="S193" s="5"/>
      </tp>
      <tp t="s">
        <v>Euro/United States EBS</v>
        <stp/>
        <stp>ContractData</stp>
        <stp>X.US.CEEURUSD</stp>
        <stp>LongDescription</stp>
        <tr r="A22" s="1"/>
        <tr r="B26" s="4"/>
        <tr r="A3" s="2"/>
      </tp>
      <tp>
        <v>-0.11747533930895283</v>
        <stp/>
        <stp>X.US.SGDKRW!'PerCentNetLastQuote,T'</stp>
        <tr r="P255" s="6"/>
        <tr r="T72" s="7"/>
      </tp>
      <tp>
        <v>0.23269844005860554</v>
        <stp/>
        <stp>X.US.EURKES!'PerCentNetLastQuote,T'</stp>
        <tr r="P97" s="6"/>
        <tr r="L20" s="7"/>
      </tp>
      <tp>
        <v>37.408999999999999</v>
        <stp/>
        <stp>X.US.USDRUR!'Low,T'</stp>
        <tr r="X61" s="7"/>
        <tr r="N246" s="6"/>
      </tp>
      <tp t="s">
        <v>Great Britain/USA EBS</v>
        <stp/>
        <stp>ContractData</stp>
        <stp>X.US.CEGBPUSD</stp>
        <stp>LongDescription</stp>
        <tr r="A4" s="2"/>
        <tr r="A27" s="1"/>
        <tr r="B27" s="4"/>
      </tp>
      <tp>
        <v>-0.29598308668076112</v>
        <stp/>
        <stp>X.US.PHPKRW!'PerCentNetLastQuote,T'</stp>
        <tr r="P238" s="6"/>
        <tr r="L113" s="7"/>
      </tp>
      <tp>
        <v>37.795999999999999</v>
        <stp/>
        <stp>X.US.USDRUR!'Ask,T'</stp>
        <tr r="V61" s="7"/>
        <tr r="T327" s="5"/>
        <tr r="D246" s="6"/>
      </tp>
      <tp>
        <v>686.5</v>
        <stp/>
        <stp>X.US.USDRWF!'Bid,T'</stp>
        <tr r="S330" s="5"/>
      </tp>
      <tp>
        <v>689.5</v>
        <stp/>
        <stp>X.US.USDRWF!'Ask,T'</stp>
        <tr r="T330" s="5"/>
      </tp>
      <tp>
        <v>37.776000000000003</v>
        <stp/>
        <stp>X.US.USDRUR!'Bid,T'</stp>
        <tr r="S327" s="5"/>
        <tr r="C246" s="6"/>
        <tr r="U61" s="7"/>
      </tp>
      <tp>
        <v>11.645</v>
        <stp/>
        <stp>X.US.PLZRUR!'Ask,T'</stp>
        <tr r="N121" s="7"/>
        <tr r="T323" s="5"/>
        <tr r="D244" s="6"/>
      </tp>
      <tp>
        <v>5.5236999999999998</v>
        <stp/>
        <stp>X.US.GBPRON!'Low,T'</stp>
        <tr r="N137" s="6"/>
        <tr r="X28" s="7"/>
      </tp>
      <tp>
        <v>11.634</v>
        <stp/>
        <stp>X.US.PLZRUR!'Bid,T'</stp>
        <tr r="M121" s="7"/>
        <tr r="S323" s="5"/>
        <tr r="C244" s="6"/>
      </tp>
      <tp t="s">
        <v>New Zealand/USA</v>
        <stp/>
        <stp>ContractData</stp>
        <stp>X.US.CENZDUSD</stp>
        <stp>LongDescription</stp>
        <tr r="B28" s="4"/>
        <tr r="A29" s="1"/>
        <tr r="A5" s="2"/>
      </tp>
      <tp>
        <v>4.4050000000000002</v>
        <stp/>
        <stp>X.US.EURRON!'Low,T'</stp>
        <tr r="P30" s="7"/>
        <tr r="N84" s="6"/>
      </tp>
      <tp>
        <v>0</v>
        <stp/>
        <stp>ContractData</stp>
        <stp>X.US.CECADJPY</stp>
        <stp>NumTicks</stp>
        <tr r="K12" s="2"/>
        <tr r="L34" s="4"/>
      </tp>
      <tp>
        <v>2</v>
        <stp/>
        <stp>ContractData</stp>
        <stp>X.US.CECHFJPY</stp>
        <stp>NumTicks</stp>
        <tr r="K31" s="2"/>
      </tp>
      <tp>
        <v>0.33947273383893101</v>
        <stp/>
        <stp>X.US.EURJPY!'PerCentNetLastQuote,T'</stp>
        <tr r="L19" s="7"/>
        <tr r="P78" s="6"/>
      </tp>
      <tp>
        <v>786.5</v>
        <stp/>
        <stp>X.US.USDSOS!'Bid,T'</stp>
        <tr r="S346" s="5"/>
      </tp>
      <tp>
        <v>4430.75</v>
        <stp/>
        <stp>X.US.USDSLL!'Ask,T'</stp>
        <tr r="T336" s="5"/>
      </tp>
      <tp>
        <v>4.1859999999999999</v>
        <stp/>
        <stp>X.US.EURSRD!'Low,T'</stp>
        <tr r="N105" s="6"/>
        <tr r="P35" s="7"/>
      </tp>
      <tp>
        <v>867.5</v>
        <stp/>
        <stp>X.US.USDSOS!'Ask,T'</stp>
        <tr r="T346" s="5"/>
      </tp>
      <tp>
        <v>4295.75</v>
        <stp/>
        <stp>X.US.USDSLL!'Bid,T'</stp>
        <tr r="S336" s="5"/>
      </tp>
      <tp>
        <v>0.16654223855739964</v>
        <stp/>
        <stp>X.US.GBPJPY!'PerCentNetLastQuote,T'</stp>
        <tr r="P115" s="6"/>
        <tr r="T19" s="7"/>
      </tp>
      <tp>
        <v>-0.44111612638489944</v>
        <stp/>
        <stp>X.US.AUDJPY!'PerCentNetLastQuote,T'</stp>
        <tr r="P5" s="6"/>
        <tr r="D10" s="7"/>
      </tp>
      <tp t="s">
        <v/>
        <stp/>
        <stp>X.US.USDSIT!'Ask,T'</stp>
        <tr r="T344" s="5"/>
      </tp>
      <tp t="s">
        <v>USA/Turkish Lira EBS</v>
        <stp/>
        <stp>ContractData</stp>
        <stp>X.US.CEUSDTRY</stp>
        <stp>LongDescription</stp>
        <tr r="A43" s="1"/>
        <tr r="A39" s="2"/>
      </tp>
      <tp>
        <v>0.621</v>
        <stp/>
        <stp>X.US.USDSHP!'Ask,T'</stp>
        <tr r="T331" s="5"/>
      </tp>
      <tp>
        <v>7.1151</v>
        <stp/>
        <stp>X.US.USDSEK!'Low,T'</stp>
        <tr r="X88" s="7"/>
        <tr r="N267" s="6"/>
      </tp>
      <tp>
        <v>0.61099999999999999</v>
        <stp/>
        <stp>X.US.USDSHP!'Bid,T'</stp>
        <tr r="S331" s="5"/>
      </tp>
      <tp>
        <v>5.7240984544934176E-2</v>
        <stp/>
        <stp>X.US.CNYJPY!'PerCentNetLastQuote,T'</stp>
        <tr r="D88" s="7"/>
        <tr r="P54" s="6"/>
      </tp>
      <tp>
        <v>0.34943653358958682</v>
        <stp/>
        <stp>X.US.CHFJPY!'PerCentNetLastQuote,T'</stp>
        <tr r="P272" s="6"/>
        <tr r="L47" s="7"/>
      </tp>
      <tp>
        <v>-0.39147007314309262</v>
        <stp/>
        <stp>X.US.CADJPY!'PerCentNetLastQuote,T'</stp>
        <tr r="P39" s="6"/>
        <tr r="D23" s="7"/>
      </tp>
      <tp>
        <v>1.2599</v>
        <stp/>
        <stp>X.US.USDSGD!'Low,T'</stp>
        <tr r="N250" s="6"/>
        <tr r="X67" s="7"/>
      </tp>
      <tp>
        <v>-1.7645673169582627</v>
        <stp/>
        <stp>X.US.BRLJPY!'PerCentNetLastQuote,T'</stp>
        <tr r="D71" s="7"/>
        <tr r="P30" s="6"/>
      </tp>
      <tp t="s">
        <v/>
        <stp/>
        <stp>X.US.USDSIT!'Bid,T'</stp>
        <tr r="S344" s="5"/>
      </tp>
      <tp>
        <v>2.22120759652998E-2</v>
        <stp/>
        <stp>X.US.MXNJPY!'PerCentNetLastQuote,T'</stp>
        <tr r="P207" s="6"/>
        <tr r="L95" s="7"/>
      </tp>
      <tp>
        <v>7.1382000000000003</v>
        <stp/>
        <stp>X.US.USDSEK!'Ask,T'</stp>
        <tr r="V88" s="7"/>
        <tr r="T360" s="5"/>
        <tr r="D267" s="6"/>
      </tp>
      <tp>
        <v>1.2624</v>
        <stp/>
        <stp>X.US.USDSGD!'Bid,T'</stp>
        <tr r="C250" s="6"/>
        <tr r="S337" s="5"/>
        <tr r="U67" s="7"/>
      </tp>
      <tp>
        <v>1.2634000000000001</v>
        <stp/>
        <stp>X.US.USDSGD!'Ask,T'</stp>
        <tr r="V67" s="7"/>
        <tr r="T337" s="5"/>
        <tr r="D250" s="6"/>
      </tp>
      <tp>
        <v>-0.26231751824817517</v>
        <stp/>
        <stp>X.US.NZDJPY!'PerCentNetLastQuote,T'</stp>
        <tr r="T50" s="7"/>
        <tr r="P217" s="6"/>
      </tp>
      <tp>
        <v>7.1292</v>
        <stp/>
        <stp>X.US.USDSEK!'Bid,T'</stp>
        <tr r="C267" s="6"/>
        <tr r="S360" s="5"/>
        <tr r="U88" s="7"/>
      </tp>
      <tp>
        <v>0.30358949937496277</v>
        <stp/>
        <stp>X.US.NOKJPY!'PerCentNetLastQuote,T'</stp>
        <tr r="L105" s="7"/>
        <tr r="P232" s="6"/>
      </tp>
      <tp>
        <v>4.1980000000000004</v>
        <stp/>
        <stp>X.US.EURSRD!'Bid,T'</stp>
        <tr r="M35" s="7"/>
        <tr r="C105" s="6"/>
        <tr r="S138" s="5"/>
      </tp>
      <tp>
        <v>3.7509000000000001</v>
        <stp/>
        <stp>X.US.USDSAR!'Ask,T'</stp>
        <tr r="T334" s="5"/>
      </tp>
      <tp>
        <v>12.860000000000001</v>
        <stp/>
        <stp>X.US.USDSCR!'Bid,T'</stp>
        <tr r="S335" s="5"/>
      </tp>
      <tp>
        <v>13.360000000000001</v>
        <stp/>
        <stp>X.US.USDSCR!'Ask,T'</stp>
        <tr r="T335" s="5"/>
      </tp>
      <tp>
        <v>0.29013539651837522</v>
        <stp/>
        <stp>X.US.KRWJPY!'PerCentNetLastQuote,T'</stp>
        <tr r="P265" s="6"/>
        <tr r="T84" s="7"/>
      </tp>
      <tp>
        <v>3.7506000000000004</v>
        <stp/>
        <stp>X.US.USDSAR!'Bid,T'</stp>
        <tr r="S334" s="5"/>
      </tp>
      <tp>
        <v>4.29</v>
        <stp/>
        <stp>X.US.EURSRD!'Ask,T'</stp>
        <tr r="D105" s="6"/>
        <tr r="T138" s="5"/>
        <tr r="N35" s="7"/>
      </tp>
      <tp>
        <v>5.8089000000000004</v>
        <stp/>
        <stp>X.US.NZDSEK!'Bid,T'</stp>
        <tr r="C228" s="6"/>
        <tr r="U55" s="7"/>
        <tr r="S302" s="5"/>
      </tp>
      <tp>
        <v>0.14937914293716739</v>
        <stp/>
        <stp>X.US.USDJPY!'PerCentNetLastQuote,T'</stp>
        <tr r="P175" s="6"/>
        <tr r="D34" s="7"/>
      </tp>
      <tp>
        <v>1.1193</v>
        <stp/>
        <stp>X.US.NOKSEK!'Bid,T'</stp>
        <tr r="M106" s="7"/>
        <tr r="C233" s="6"/>
        <tr r="S309" s="5"/>
      </tp>
      <tp>
        <v>6.4332000000000003</v>
        <stp/>
        <stp>X.US.AUDSEK!'Low,T'</stp>
        <tr r="H16" s="7"/>
        <tr r="N14" s="6"/>
      </tp>
      <tp>
        <v>0.13742813069695695</v>
        <stp/>
        <stp>X.US.TWDJPY!'PerCentNetLastQuote,T'</stp>
        <tr r="T97" s="7"/>
        <tr r="P282" s="6"/>
      </tp>
      <tp>
        <v>1.1375999999999999</v>
        <stp/>
        <stp>X.US.CADSGD!'Low,T'</stp>
        <tr r="N44" s="6"/>
        <tr r="H27" s="7"/>
      </tp>
      <tp>
        <v>4.8416000000000006</v>
        <stp/>
        <stp>X.US.EURSAR!'Low,T'</stp>
        <tr r="N103" s="6"/>
        <tr r="P32" s="7"/>
      </tp>
      <tp>
        <v>1.0303</v>
        <stp/>
        <stp>X.US.NZDSGD!'Ask,T'</stp>
        <tr r="T292" s="5"/>
        <tr r="V53" s="7"/>
        <tr r="D218" s="6"/>
      </tp>
      <tp>
        <v>1.3475000000000001</v>
        <stp/>
        <stp>X.US.CHFSGD!'Low,T'</stp>
        <tr r="P49" s="7"/>
        <tr r="N275" s="6"/>
      </tp>
      <tp>
        <v>1.0293000000000001</v>
        <stp/>
        <stp>X.US.NZDSGD!'Bid,T'</stp>
        <tr r="U53" s="7"/>
        <tr r="C218" s="6"/>
        <tr r="S292" s="5"/>
      </tp>
      <tp>
        <v>6.0773999999999999</v>
        <stp/>
        <stp>X.US.GBPSAR!'Low,T'</stp>
        <tr r="X30" s="7"/>
        <tr r="N139" s="6"/>
      </tp>
      <tp>
        <v>1.1401000000000001</v>
        <stp/>
        <stp>X.US.AUDSGD!'Low,T'</stp>
        <tr r="N7" s="6"/>
        <tr r="H14" s="7"/>
      </tp>
      <tp>
        <v>1.1213</v>
        <stp/>
        <stp>X.US.NOKSEK!'Ask,T'</stp>
        <tr r="N106" s="7"/>
        <tr r="D233" s="6"/>
        <tr r="T309" s="5"/>
      </tp>
      <tp>
        <v>7.6087000000000007</v>
        <stp/>
        <stp>X.US.CHFSEK!'Low,T'</stp>
        <tr r="N276" s="6"/>
        <tr r="P50" s="7"/>
      </tp>
      <tp>
        <v>5.8205</v>
        <stp/>
        <stp>X.US.NZDSEK!'Ask,T'</stp>
        <tr r="V55" s="7"/>
        <tr r="T302" s="5"/>
        <tr r="D228" s="6"/>
      </tp>
      <tp>
        <v>6.4240000000000004</v>
        <stp/>
        <stp>X.US.CADSEK!'Low,T'</stp>
        <tr r="N46" s="6"/>
        <tr r="H29" s="7"/>
      </tp>
      <tp>
        <v>6.6299999999999998E-2</v>
        <stp/>
        <stp>X.US.JPYSEK!'Bid,T'</stp>
        <tr r="E54" s="7"/>
        <tr r="S250" s="5"/>
        <tr r="C196" s="6"/>
      </tp>
      <tp>
        <v>156.9</v>
        <stp/>
        <stp>X.US.USDSYP!'Ask,T'</stp>
        <tr r="T370" s="5"/>
      </tp>
      <tp>
        <v>10.993</v>
        <stp/>
        <stp>X.US.USDSZL!'Bid,T'</stp>
        <tr r="S359" s="5"/>
      </tp>
      <tp>
        <v>0.16270000000000001</v>
        <stp/>
        <stp>X.US.HKDSGD!'Bid,T'</stp>
        <tr r="E115" s="7"/>
        <tr r="S211" s="5"/>
        <tr r="C152" s="6"/>
      </tp>
      <tp>
        <v>9.2037000000000013</v>
        <stp/>
        <stp>X.US.EURSEK!'Low,T'</stp>
        <tr r="P36" s="7"/>
        <tr r="N87" s="6"/>
      </tp>
      <tp>
        <v>2.0427</v>
        <stp/>
        <stp>X.US.GBPSGD!'Low,T'</stp>
        <tr r="N119" s="6"/>
        <tr r="X31" s="7"/>
      </tp>
      <tp>
        <v>-0.40916530278232405</v>
        <stp/>
        <stp>X.US.PHPJPY!'PerCentNetLastQuote,T'</stp>
        <tr r="L112" s="7"/>
        <tr r="P237" s="6"/>
      </tp>
      <tp>
        <v>1.17E-2</v>
        <stp/>
        <stp>X.US.JPYSGD!'Ask,T'</stp>
        <tr r="F52" s="7"/>
        <tr r="T248" s="5"/>
        <tr r="D194" s="6"/>
      </tp>
      <tp>
        <v>1.17E-2</v>
        <stp/>
        <stp>X.US.JPYSGD!'Bid,T'</stp>
        <tr r="C194" s="6"/>
        <tr r="S248" s="5"/>
        <tr r="E52" s="7"/>
      </tp>
      <tp>
        <v>5.3219797764768491E-2</v>
        <stp/>
        <stp>X.US.SEKJPY!'PerCentNetLastQuote,T'</stp>
        <tr r="T89" s="7"/>
        <tr r="P268" s="6"/>
      </tp>
      <tp>
        <v>1.6292</v>
        <stp/>
        <stp>X.US.EURSGD!'Low,T'</stp>
        <tr r="N104" s="6"/>
        <tr r="P33" s="7"/>
      </tp>
      <tp>
        <v>0.16309999999999999</v>
        <stp/>
        <stp>X.US.HKDSGD!'Ask,T'</stp>
        <tr r="F115" s="7"/>
        <tr r="D152" s="6"/>
        <tr r="T211" s="5"/>
      </tp>
      <tp>
        <v>156.30000000000001</v>
        <stp/>
        <stp>X.US.USDSYP!'Bid,T'</stp>
        <tr r="S370" s="5"/>
      </tp>
      <tp>
        <v>6.6700000000000009E-2</v>
        <stp/>
        <stp>X.US.JPYSEK!'Ask,T'</stp>
        <tr r="T250" s="5"/>
        <tr r="D196" s="6"/>
        <tr r="F54" s="7"/>
      </tp>
      <tp>
        <v>11.013</v>
        <stp/>
        <stp>X.US.USDSZL!'Ask,T'</stp>
        <tr r="T359" s="5"/>
      </tp>
      <tp>
        <v>11.556000000000001</v>
        <stp/>
        <stp>X.US.GBPSEK!'Low,T'</stp>
        <tr r="X34" s="7"/>
        <tr r="N120" s="6"/>
      </tp>
      <tp>
        <v>1.17E-2</v>
        <stp/>
        <stp>X.US.JPYSGD!'Low,T'</stp>
        <tr r="H52" s="7"/>
        <tr r="N194" s="6"/>
      </tp>
      <tp>
        <v>8.6590000000000007</v>
        <stp/>
        <stp>X.US.USDSVC!'Bid,T'</stp>
        <tr r="S144" s="5"/>
      </tp>
      <tp>
        <v>2.0542000000000002</v>
        <stp/>
        <stp>X.US.GBPSGD!'Ask,T'</stp>
        <tr r="V31" s="7"/>
        <tr r="D119" s="6"/>
        <tr r="T175" s="5"/>
      </tp>
      <tp>
        <v>9.2430000000000003</v>
        <stp/>
        <stp>X.US.EURSEK!'Ask,T'</stp>
        <tr r="D87" s="6"/>
        <tr r="T118" s="5"/>
        <tr r="N36" s="7"/>
      </tp>
      <tp>
        <v>1.6346000000000001</v>
        <stp/>
        <stp>X.US.EURSGD!'Bid,T'</stp>
        <tr r="M33" s="7"/>
        <tr r="C104" s="6"/>
        <tr r="S137" s="5"/>
      </tp>
      <tp>
        <v>11.592000000000001</v>
        <stp/>
        <stp>X.US.GBPSEK!'Bid,T'</stp>
        <tr r="C120" s="6"/>
        <tr r="U34" s="7"/>
        <tr r="S176" s="5"/>
      </tp>
      <tp>
        <v>19122.5</v>
        <stp/>
        <stp>X.US.USDSTD!'Ask,T'</stp>
        <tr r="T333" s="5"/>
      </tp>
      <tp>
        <v>11.602</v>
        <stp/>
        <stp>X.US.GBPSEK!'Ask,T'</stp>
        <tr r="V34" s="7"/>
        <tr r="D120" s="6"/>
        <tr r="T176" s="5"/>
      </tp>
      <tp>
        <v>18822.5</v>
        <stp/>
        <stp>X.US.USDSTD!'Bid,T'</stp>
        <tr r="S333" s="5"/>
      </tp>
      <tp>
        <v>6.6200000000000009E-2</v>
        <stp/>
        <stp>X.US.JPYSEK!'Low,T'</stp>
        <tr r="N196" s="6"/>
        <tr r="H54" s="7"/>
      </tp>
      <tp>
        <v>1.6362000000000001</v>
        <stp/>
        <stp>X.US.EURSGD!'Ask,T'</stp>
        <tr r="D104" s="6"/>
        <tr r="N33" s="7"/>
        <tr r="T137" s="5"/>
      </tp>
      <tp>
        <v>0.16240000000000002</v>
        <stp/>
        <stp>X.US.HKDSGD!'Low,T'</stp>
        <tr r="H115" s="7"/>
        <tr r="N152" s="6"/>
      </tp>
      <tp>
        <v>9.2330000000000005</v>
        <stp/>
        <stp>X.US.EURSEK!'Bid,T'</stp>
        <tr r="C87" s="6"/>
        <tr r="S118" s="5"/>
        <tr r="M36" s="7"/>
      </tp>
      <tp>
        <v>2.0522</v>
        <stp/>
        <stp>X.US.GBPSGD!'Bid,T'</stp>
        <tr r="C119" s="6"/>
        <tr r="S175" s="5"/>
        <tr r="U31" s="7"/>
      </tp>
      <tp>
        <v>8.8490000000000002</v>
        <stp/>
        <stp>X.US.USDSVC!'Ask,T'</stp>
        <tr r="T144" s="5"/>
      </tp>
      <tp>
        <v>1.3523000000000001</v>
        <stp/>
        <stp>X.US.CHFSGD!'Ask,T'</stp>
        <tr r="N49" s="7"/>
        <tr r="T367" s="5"/>
        <tr r="D275" s="6"/>
      </tp>
      <tp>
        <v>3.25</v>
        <stp/>
        <stp>X.US.USDSRD!'Bid,T'</stp>
        <tr r="S358" s="5"/>
      </tp>
      <tp>
        <v>1.0281</v>
        <stp/>
        <stp>X.US.NZDSGD!'Low,T'</stp>
        <tr r="X53" s="7"/>
        <tr r="N218" s="6"/>
      </tp>
      <tp>
        <v>1.1384000000000001</v>
        <stp/>
        <stp>X.US.CADSGD!'Ask,T'</stp>
        <tr r="F27" s="7"/>
        <tr r="D44" s="6"/>
        <tr r="T70" s="5"/>
      </tp>
      <tp>
        <v>4.8578000000000001</v>
        <stp/>
        <stp>X.US.EURSAR!'Ask,T'</stp>
        <tr r="N32" s="7"/>
        <tr r="T136" s="5"/>
        <tr r="D103" s="6"/>
      </tp>
      <tp>
        <v>6.4595000000000002</v>
        <stp/>
        <stp>X.US.AUDSEK!'Ask,T'</stp>
        <tr r="T23" s="5"/>
        <tr r="F16" s="7"/>
        <tr r="D14" s="6"/>
      </tp>
      <tp>
        <v>6.0966000000000005</v>
        <stp/>
        <stp>X.US.GBPSAR!'Bid,T'</stp>
        <tr r="U30" s="7"/>
        <tr r="C139" s="6"/>
        <tr r="S195" s="5"/>
      </tp>
      <tp>
        <v>1.1417000000000002</v>
        <stp/>
        <stp>X.US.AUDSGD!'Bid,T'</stp>
        <tr r="C7" s="6"/>
        <tr r="E14" s="7"/>
        <tr r="S15" s="5"/>
      </tp>
      <tp>
        <v>7.6367000000000003</v>
        <stp/>
        <stp>X.US.CHFSEK!'Bid,T'</stp>
        <tr r="S368" s="5"/>
        <tr r="C276" s="6"/>
        <tr r="M50" s="7"/>
      </tp>
      <tp>
        <v>6.4270000000000005</v>
        <stp/>
        <stp>X.US.CADSEK!'Bid,T'</stp>
        <tr r="S72" s="5"/>
        <tr r="C46" s="6"/>
        <tr r="E29" s="7"/>
      </tp>
      <tp>
        <v>6.4320000000000004</v>
        <stp/>
        <stp>X.US.CADSEK!'Ask,T'</stp>
        <tr r="D46" s="6"/>
        <tr r="F29" s="7"/>
        <tr r="T72" s="5"/>
      </tp>
      <tp>
        <v>5.8020000000000005</v>
        <stp/>
        <stp>X.US.NZDSEK!'Low,T'</stp>
        <tr r="X55" s="7"/>
        <tr r="N228" s="6"/>
      </tp>
      <tp>
        <v>7.6447000000000003</v>
        <stp/>
        <stp>X.US.CHFSEK!'Ask,T'</stp>
        <tr r="D276" s="6"/>
        <tr r="T368" s="5"/>
        <tr r="N50" s="7"/>
      </tp>
      <tp>
        <v>1.1153</v>
        <stp/>
        <stp>X.US.NOKSEK!'Low,T'</stp>
        <tr r="P106" s="7"/>
        <tr r="N233" s="6"/>
      </tp>
      <tp>
        <v>6.0990000000000002</v>
        <stp/>
        <stp>X.US.GBPSAR!'Ask,T'</stp>
        <tr r="T195" s="5"/>
        <tr r="D139" s="6"/>
        <tr r="V30" s="7"/>
      </tp>
      <tp>
        <v>1.1431</v>
        <stp/>
        <stp>X.US.AUDSGD!'Ask,T'</stp>
        <tr r="D7" s="6"/>
        <tr r="F14" s="7"/>
        <tr r="T15" s="5"/>
      </tp>
      <tp t="s">
        <v>USA/Thai Baht EBS</v>
        <stp/>
        <stp>ContractData</stp>
        <stp>X.US.CEUSDTHB</stp>
        <stp>LongDescription</stp>
        <tr r="A38" s="2"/>
        <tr r="A42" s="1"/>
      </tp>
      <tp>
        <v>6.4485000000000001</v>
        <stp/>
        <stp>X.US.AUDSEK!'Bid,T'</stp>
        <tr r="C14" s="6"/>
        <tr r="S23" s="5"/>
        <tr r="E16" s="7"/>
      </tp>
      <tp>
        <v>4.8562000000000003</v>
        <stp/>
        <stp>X.US.EURSAR!'Bid,T'</stp>
        <tr r="M32" s="7"/>
        <tr r="C103" s="6"/>
        <tr r="S136" s="5"/>
      </tp>
      <tp>
        <v>1.1380000000000001</v>
        <stp/>
        <stp>X.US.CADSGD!'Bid,T'</stp>
        <tr r="E27" s="7"/>
        <tr r="S70" s="5"/>
        <tr r="C44" s="6"/>
      </tp>
      <tp>
        <v>-0.51150895140664965</v>
        <stp/>
        <stp>X.US.ZARJPY!'PerCentNetLastQuote,T'</stp>
        <tr r="P260" s="6"/>
        <tr r="T79" s="7"/>
      </tp>
      <tp>
        <v>1.3519000000000001</v>
        <stp/>
        <stp>X.US.CHFSGD!'Bid,T'</stp>
        <tr r="C275" s="6"/>
        <tr r="M49" s="7"/>
        <tr r="S367" s="5"/>
      </tp>
      <tp>
        <v>3.3200000000000003</v>
        <stp/>
        <stp>X.US.USDSRD!'Ask,T'</stp>
        <tr r="T358" s="5"/>
      </tp>
      <tp>
        <v>1.1093</v>
        <stp/>
        <stp>X.US.CEAUDNZD!'High,T'</stp>
        <tr r="G11" s="2"/>
      </tp>
      <tp>
        <v>125</v>
        <stp/>
        <stp>ContractData</stp>
        <stp>X.US.CEUSDCAD</stp>
        <stp>NumTicks</stp>
        <tr r="K6" s="2"/>
        <tr r="L29" s="4"/>
      </tp>
      <tp>
        <v>182</v>
        <stp/>
        <stp>ContractData</stp>
        <stp>X.US.CEGBPUSD</stp>
        <stp>NumTicks</stp>
        <tr r="L27" s="4"/>
        <tr r="K4" s="2"/>
      </tp>
      <tp>
        <v>15</v>
        <stp/>
        <stp>ContractData</stp>
        <stp>X.US.CEUSDZAR</stp>
        <stp>NumTicks</stp>
        <tr r="K37" s="2"/>
      </tp>
      <tp>
        <v>1.7518</v>
        <stp/>
        <stp>X.US.USDTND!'Bid,T'</stp>
        <tr r="S388" s="5"/>
      </tp>
      <tp>
        <v>3.5672000000000001</v>
        <stp/>
        <stp>X.US.GBPTRY!'Low,T'</stp>
        <tr r="N144" s="6"/>
        <tr r="X38" s="7"/>
      </tp>
      <tp t="s">
        <v/>
        <stp/>
        <stp>X.US.JPYTRL!'Ask,T'</stp>
        <tr r="T251" s="5"/>
      </tp>
      <tp t="s">
        <v/>
        <stp/>
        <stp>X.US.USDTMM!'Ask,T'</stp>
        <tr r="T390" s="5"/>
      </tp>
      <tp t="s">
        <v/>
        <stp/>
        <stp>X.US.USDTOF!'Bid,T'</stp>
        <tr r="S380" s="5"/>
      </tp>
      <tp t="s">
        <v>Euro/Sweden EBS</v>
        <stp/>
        <stp>ContractData</stp>
        <stp>X.US.CEEURSEK</stp>
        <stp>LongDescription</stp>
        <tr r="A20" s="1"/>
        <tr r="A23" s="2"/>
      </tp>
      <tp t="s">
        <v>768: Current Message -&gt; Contract 'X.US.EURTRL' not found.</v>
        <stp/>
        <stp>X.US.EURTRL!'Low,T'</stp>
        <tr r="N69" s="6"/>
      </tp>
      <tp t="s">
        <v/>
        <stp/>
        <stp>X.US.USDTOF!'Ask,T'</stp>
        <tr r="T380" s="5"/>
      </tp>
      <tp t="s">
        <v/>
        <stp/>
        <stp>X.US.USDTMM!'Bid,T'</stp>
        <tr r="S390" s="5"/>
      </tp>
      <tp t="s">
        <v/>
        <stp/>
        <stp>X.US.JPYTRL!'Bid,T'</stp>
        <tr r="S251" s="5"/>
      </tp>
      <tp>
        <v>-0.28305627011128631</v>
        <stp/>
        <stp>X.US.NZDMXN!'PerCentNetLastQuote,T'</stp>
        <tr r="T51" s="7"/>
        <tr r="P225" s="6"/>
      </tp>
      <tp>
        <v>1.7818000000000001</v>
        <stp/>
        <stp>X.US.USDTND!'Ask,T'</stp>
        <tr r="T388" s="5"/>
      </tp>
      <tp>
        <v>2.3485</v>
        <stp/>
        <stp>X.US.CHFTRL!'Low,T'</stp>
        <tr r="P51" s="7"/>
        <tr r="N277" s="6"/>
      </tp>
      <tp>
        <v>4.9872000000000005</v>
        <stp/>
        <stp>X.US.USDTJS!'Bid,T'</stp>
        <tr r="S378" s="5"/>
      </tp>
      <tp>
        <v>3.8759999999999999</v>
        <stp/>
        <stp>X.US.HKDTWD!'Bid,T'</stp>
        <tr r="S213" s="5"/>
        <tr r="C154" s="6"/>
        <tr r="E117" s="7"/>
      </tp>
      <tp t="s">
        <v/>
        <stp/>
        <stp>X.US.TWDTHB!'Ask,T'</stp>
        <tr r="D285" s="6"/>
        <tr r="T377" s="5"/>
      </tp>
      <tp>
        <v>0.1697792869269949</v>
        <stp/>
        <stp>X.US.HKDMYR!'PerCentNetLastQuote,T'</stp>
        <tr r="D113" s="7"/>
        <tr r="P150" s="6"/>
      </tp>
      <tp>
        <v>48.643000000000001</v>
        <stp/>
        <stp>X.US.GBPTWD!'Low,T'</stp>
        <tr r="X36" s="7"/>
        <tr r="N142" s="6"/>
      </tp>
      <tp>
        <v>32.24</v>
        <stp/>
        <stp>X.US.USDTHB!'Ask,T'</stp>
        <tr r="V103" s="7"/>
        <tr r="T381" s="5"/>
        <tr r="D287" s="6"/>
      </tp>
      <tp>
        <v>32.22</v>
        <stp/>
        <stp>X.US.USDTHB!'Bid,T'</stp>
        <tr r="S381" s="5"/>
        <tr r="U103" s="7"/>
        <tr r="C287" s="6"/>
      </tp>
      <tp>
        <v>0</v>
        <stp/>
        <stp>X.US.JPYMYR!'PerCentNetLastQuote,T'</stp>
        <tr r="P189" s="6"/>
        <tr r="D47" s="7"/>
      </tp>
      <tp>
        <v>38.738</v>
        <stp/>
        <stp>X.US.EURTWD!'Low,T'</stp>
        <tr r="N106" s="6"/>
        <tr r="P38" s="7"/>
      </tp>
      <tp t="s">
        <v/>
        <stp/>
        <stp>X.US.TWDTHB!'Bid,T'</stp>
        <tr r="S377" s="5"/>
        <tr r="C285" s="6"/>
      </tp>
      <tp>
        <v>3.8759999999999999</v>
        <stp/>
        <stp>X.US.HKDTWD!'Ask,T'</stp>
        <tr r="F117" s="7"/>
        <tr r="T213" s="5"/>
        <tr r="D154" s="6"/>
      </tp>
      <tp>
        <v>4.9882</v>
        <stp/>
        <stp>X.US.USDTJS!'Ask,T'</stp>
        <tr r="T378" s="5"/>
      </tp>
      <tp>
        <v>32.15</v>
        <stp/>
        <stp>X.US.USDTHB!'Low,T'</stp>
        <tr r="N287" s="6"/>
        <tr r="X103" s="7"/>
      </tp>
      <tp>
        <v>48.8581</v>
        <stp/>
        <stp>X.US.GBPTWD!'Ask,T'</stp>
        <tr r="V36" s="7"/>
        <tr r="D142" s="6"/>
        <tr r="T198" s="5"/>
      </tp>
      <tp>
        <v>0.32589460404973691</v>
        <stp/>
        <stp>X.US.EURMXN!'PerCentNetLastQuote,T'</stp>
        <tr r="L23" s="7"/>
        <tr r="P100" s="6"/>
      </tp>
      <tp t="s">
        <v/>
        <stp/>
        <stp>X.US.TWDTHB!'Low,T'</stp>
        <tr r="N285" s="6"/>
      </tp>
      <tp>
        <v>38.902000000000001</v>
        <stp/>
        <stp>X.US.EURTWD!'Bid,T'</stp>
        <tr r="C106" s="6"/>
        <tr r="M38" s="7"/>
        <tr r="S139" s="5"/>
      </tp>
      <tp>
        <v>0.39463490218864999</v>
        <stp/>
        <stp>X.US.EURMYR!'PerCentNetLastQuote,T'</stp>
        <tr r="P99" s="6"/>
        <tr r="L22" s="7"/>
      </tp>
      <tp>
        <v>2.37</v>
        <stp/>
        <stp>X.US.CHFTRL!'Ask,T'</stp>
        <tr r="D277" s="6"/>
        <tr r="T369" s="5"/>
        <tr r="N51" s="7"/>
      </tp>
      <tp>
        <v>0.12627845327465098</v>
        <stp/>
        <stp>X.US.GBPMXN!'PerCentNetLastQuote,T'</stp>
        <tr r="P133" s="6"/>
        <tr r="T21" s="7"/>
      </tp>
      <tp>
        <v>2.3688000000000002</v>
        <stp/>
        <stp>X.US.CHFTRL!'Bid,T'</stp>
        <tr r="M51" s="7"/>
        <tr r="C277" s="6"/>
        <tr r="S369" s="5"/>
      </tp>
      <tp>
        <v>38.917999999999999</v>
        <stp/>
        <stp>X.US.EURTWD!'Ask,T'</stp>
        <tr r="D106" s="6"/>
        <tr r="N38" s="7"/>
        <tr r="T139" s="5"/>
      </tp>
      <tp>
        <v>3.8690000000000002</v>
        <stp/>
        <stp>X.US.HKDTWD!'Low,T'</stp>
        <tr r="H117" s="7"/>
        <tr r="N154" s="6"/>
      </tp>
      <tp>
        <v>48.833300000000001</v>
        <stp/>
        <stp>X.US.GBPTWD!'Bid,T'</stp>
        <tr r="U36" s="7"/>
        <tr r="C142" s="6"/>
        <tr r="S198" s="5"/>
      </tp>
      <tp t="s">
        <v>768: Current Message -&gt; Contract 'X.US.CEEURSKK' not found.</v>
        <stp/>
        <stp>ContractData</stp>
        <stp>X.US.CEEURSKK</stp>
        <stp>LongDescription</stp>
        <tr r="A18" s="1"/>
      </tp>
      <tp t="s">
        <v>768: Current Message -&gt; Contract 'X.US.EURTRL' not found.</v>
        <stp/>
        <stp>X.US.EURTRL!'Bid,T'</stp>
        <tr r="S100" s="5"/>
        <tr r="C69" s="6"/>
      </tp>
      <tp>
        <v>-0.43885847021735525</v>
        <stp/>
        <stp>X.US.AUDMXN!'PerCentNetLastQuote,T'</stp>
        <tr r="D11" s="7"/>
        <tr r="P11" s="6"/>
      </tp>
      <tp>
        <v>3.6</v>
        <stp/>
        <stp>X.US.GBPTRY!'Ask,T'</stp>
        <tr r="V38" s="7"/>
        <tr r="T200" s="5"/>
        <tr r="D144" s="6"/>
      </tp>
      <tp>
        <v>3.5956000000000001</v>
        <stp/>
        <stp>X.US.GBPTRY!'Bid,T'</stp>
        <tr r="C144" s="6"/>
        <tr r="U38" s="7"/>
        <tr r="S200" s="5"/>
      </tp>
      <tp>
        <v>-0.4082993083909674</v>
        <stp/>
        <stp>X.US.CADMXN!'PerCentNetLastQuote,T'</stp>
        <tr r="P42" s="6"/>
        <tr r="D24" s="7"/>
      </tp>
      <tp>
        <v>0.41955785057285783</v>
        <stp/>
        <stp>X.US.CZKMXN!'PerCentNetLastQuote,T'</stp>
        <tr r="P63" s="6"/>
        <tr r="D100" s="7"/>
      </tp>
      <tp t="s">
        <v>768: Current Message -&gt; Contract 'X.US.EURTRL' not found.</v>
        <stp/>
        <stp>X.US.EURTRL!'Ask,T'</stp>
        <tr r="D69" s="6"/>
        <tr r="T100" s="5"/>
      </tp>
      <tp>
        <v>-1.7805131761442441</v>
        <stp/>
        <stp>X.US.BRLMXN!'PerCentNetLastQuote,T'</stp>
        <tr r="P36" s="6"/>
        <tr r="D77" s="7"/>
      </tp>
      <tp t="s">
        <v>USA/Singapore Dollar EBS</v>
        <stp/>
        <stp>ContractData</stp>
        <stp>X.US.CEUSDSGD</stp>
        <stp>LongDescription</stp>
        <tr r="A39" s="1"/>
        <tr r="A36" s="2"/>
      </tp>
      <tp>
        <v>2.2682000000000002</v>
        <stp/>
        <stp>X.US.EURTND!'Bid,T'</stp>
        <tr r="C68" s="6"/>
        <tr r="S99" s="5"/>
        <tr r="M40" s="7"/>
      </tp>
      <tp>
        <v>10.052800000000001</v>
        <stp/>
        <stp>X.US.MYRTHB!'Low,T'</stp>
        <tr r="N202" s="6"/>
        <tr r="P88" s="7"/>
      </tp>
      <tp>
        <v>29.045999999999999</v>
        <stp/>
        <stp>X.US.CADTHB!'Bid,T'</stp>
        <tr r="S73" s="5"/>
        <tr r="E31" s="7"/>
        <tr r="C47" s="6"/>
      </tp>
      <tp>
        <v>23.695700000000002</v>
        <stp/>
        <stp>X.US.SGDTWD!'Low,T'</stp>
        <tr r="N256" s="6"/>
        <tr r="X73" s="7"/>
      </tp>
      <tp>
        <v>29.17</v>
        <stp/>
        <stp>X.US.AUDTHB!'Ask,T'</stp>
        <tr r="F18" s="7"/>
        <tr r="T25" s="5"/>
        <tr r="D16" s="6"/>
      </tp>
      <tp>
        <v>29.138999999999999</v>
        <stp/>
        <stp>X.US.AUDTHB!'Bid,T'</stp>
        <tr r="C16" s="6"/>
        <tr r="S25" s="5"/>
        <tr r="E18" s="7"/>
      </tp>
      <tp t="s">
        <v>768: Current Message -&gt; Contract 'X.US.USDTRL' not found.</v>
        <stp/>
        <stp>X.US.USDTRL!'Low,T'</stp>
        <tr r="N212" s="6"/>
      </tp>
      <tp>
        <v>2.198</v>
        <stp/>
        <stp>X.US.USDTRY!'Low,T'</stp>
        <tr r="X111" s="7"/>
      </tp>
      <tp>
        <v>29.05</v>
        <stp/>
        <stp>X.US.CADTHB!'Ask,T'</stp>
        <tr r="T73" s="5"/>
        <tr r="D47" s="6"/>
        <tr r="F31" s="7"/>
      </tp>
      <tp>
        <v>26.222000000000001</v>
        <stp/>
        <stp>X.US.NZDTHB!'Low,T'</stp>
        <tr r="X57" s="7"/>
        <tr r="N229" s="6"/>
      </tp>
      <tp>
        <v>2.3076000000000003</v>
        <stp/>
        <stp>X.US.EURTND!'Ask,T'</stp>
        <tr r="D68" s="6"/>
        <tr r="T99" s="5"/>
        <tr r="N40" s="7"/>
      </tp>
      <tp>
        <v>52.370000000000005</v>
        <stp/>
        <stp>X.US.GBPTHB!'Bid,T'</stp>
        <tr r="U37" s="7"/>
        <tr r="S199" s="5"/>
        <tr r="C143" s="6"/>
      </tp>
      <tp>
        <v>1656.5</v>
        <stp/>
        <stp>X.US.USDTZS!'Bid,T'</stp>
        <tr r="S379" s="5"/>
      </tp>
      <tp>
        <v>4.1479999999999997</v>
        <stp/>
        <stp>X.US.HKDTHB!'Low,T'</stp>
        <tr r="H118" s="7"/>
        <tr r="N155" s="6"/>
      </tp>
      <tp t="s">
        <v/>
        <stp/>
        <stp>X.US.EUXTHB!'Ask,T'</stp>
        <tr r="T156" s="5"/>
      </tp>
      <tp>
        <v>41.75</v>
        <stp/>
        <stp>X.US.EURTHB!'Ask,T'</stp>
        <tr r="N39" s="7"/>
        <tr r="D89" s="6"/>
        <tr r="T120" s="5"/>
      </tp>
      <tp>
        <v>41.71</v>
        <stp/>
        <stp>X.US.EURTHB!'Bid,T'</stp>
        <tr r="C89" s="6"/>
        <tr r="S120" s="5"/>
        <tr r="M39" s="7"/>
      </tp>
      <tp t="s">
        <v/>
        <stp/>
        <stp>X.US.EUXTHB!'Bid,T'</stp>
        <tr r="S156" s="5"/>
      </tp>
      <tp>
        <v>29.986000000000001</v>
        <stp/>
        <stp>X.US.USDTWD!'Low,T'</stp>
        <tr r="N279" s="6"/>
        <tr r="X94" s="7"/>
      </tp>
      <tp>
        <v>52.42</v>
        <stp/>
        <stp>X.US.GBPTHB!'Ask,T'</stp>
        <tr r="D143" s="6"/>
        <tr r="V37" s="7"/>
        <tr r="T199" s="5"/>
      </tp>
      <tp>
        <v>1666.5</v>
        <stp/>
        <stp>X.US.USDTZS!'Ask,T'</stp>
        <tr r="T379" s="5"/>
      </tp>
      <tp>
        <v>-0.26527397828069305</v>
        <stp/>
        <stp>X.US.ZARMXN!'PerCentNetLastQuote,T'</stp>
        <tr r="T80" s="7"/>
        <tr r="P261" s="6"/>
      </tp>
      <tp>
        <v>4.1589999999999998</v>
        <stp/>
        <stp>X.US.HKDTHB!'Ask,T'</stp>
        <tr r="D155" s="6"/>
        <tr r="T214" s="5"/>
        <tr r="F118" s="7"/>
      </tp>
      <tp t="s">
        <v/>
        <stp/>
        <stp>X.US.KRWTHB!'Bid,T'</stp>
        <tr r="S355" s="5"/>
      </tp>
      <tp>
        <v>41.54</v>
        <stp/>
        <stp>X.US.EURTHB!'Low,T'</stp>
        <tr r="P39" s="7"/>
        <tr r="N89" s="6"/>
      </tp>
      <tp>
        <v>0.12908972868509655</v>
        <stp/>
        <stp>X.US.USDMXN!'PerCentNetLastQuote,T'</stp>
        <tr r="L92" s="7"/>
        <tr r="P204" s="6"/>
      </tp>
      <tp>
        <v>2.4313153415998056E-2</v>
        <stp/>
        <stp>X.US.THBMXN!'PerCentNetLastQuote,T'</stp>
        <tr r="P289" s="6"/>
        <tr r="T105" s="7"/>
      </tp>
      <tp>
        <v>30.042000000000002</v>
        <stp/>
        <stp>X.US.USDTWD!'Bid,T'</stp>
        <tr r="C279" s="6"/>
        <tr r="U94" s="7"/>
        <tr r="S371" s="5"/>
      </tp>
      <tp>
        <v>9.3884959629467357E-2</v>
        <stp/>
        <stp>X.US.USDMYR!'PerCentNetLastQuote,T'</stp>
        <tr r="P198" s="6"/>
        <tr r="L84" s="7"/>
      </tp>
      <tp>
        <v>6.4109000000000007</v>
        <stp/>
        <stp>X.US.USDTTD!'Ask,T'</stp>
        <tr r="T387" s="5"/>
      </tp>
      <tp>
        <v>6.2879000000000005</v>
        <stp/>
        <stp>X.US.USDTTD!'Bid,T'</stp>
        <tr r="S387" s="5"/>
      </tp>
      <tp>
        <v>52.14</v>
        <stp/>
        <stp>X.US.GBPTHB!'Low,T'</stp>
        <tr r="X37" s="7"/>
        <tr r="N143" s="6"/>
      </tp>
      <tp>
        <v>30.048000000000002</v>
        <stp/>
        <stp>X.US.USDTWD!'Ask,T'</stp>
        <tr r="D279" s="6"/>
        <tr r="T371" s="5"/>
        <tr r="V94" s="7"/>
      </tp>
      <tp t="s">
        <v/>
        <stp/>
        <stp>X.US.KRWTHB!'Ask,T'</stp>
        <tr r="T355" s="5"/>
      </tp>
      <tp>
        <v>4.157</v>
        <stp/>
        <stp>X.US.HKDTHB!'Bid,T'</stp>
        <tr r="C155" s="6"/>
        <tr r="S214" s="5"/>
        <tr r="E118" s="7"/>
      </tp>
      <tp>
        <v>29.080000000000002</v>
        <stp/>
        <stp>X.US.AUDTHB!'Low,T'</stp>
        <tr r="H18" s="7"/>
        <tr r="N16" s="6"/>
      </tp>
      <tp>
        <v>23.797499999999999</v>
        <stp/>
        <stp>X.US.SGDTWD!'Ask,T'</stp>
        <tr r="T343" s="5"/>
        <tr r="V73" s="7"/>
        <tr r="D256" s="6"/>
      </tp>
      <tp t="s">
        <v>768: Current Message -&gt; Contract 'X.US.USDTRL' not found.</v>
        <stp/>
        <stp>X.US.USDTRL!'Bid,T'</stp>
        <tr r="C212" s="6"/>
        <tr r="S287" s="5"/>
      </tp>
      <tp>
        <v>2.2122999999999999</v>
        <stp/>
        <stp>X.US.USDTRY!'Bid,T'</stp>
        <tr r="U111" s="7"/>
      </tp>
      <tp>
        <v>26.253</v>
        <stp/>
        <stp>X.US.NZDTHB!'Bid,T'</stp>
        <tr r="U57" s="7"/>
        <tr r="C229" s="6"/>
        <tr r="S303" s="5"/>
      </tp>
      <tp>
        <v>10.079400000000001</v>
        <stp/>
        <stp>X.US.MYRTHB!'Ask,T'</stp>
        <tr r="T270" s="5"/>
        <tr r="N88" s="7"/>
        <tr r="D202" s="6"/>
      </tp>
      <tp>
        <v>2.2541000000000002</v>
        <stp/>
        <stp>X.US.EURTND!'Low,T'</stp>
        <tr r="P40" s="7"/>
        <tr r="N68" s="6"/>
      </tp>
      <tp>
        <v>10.07</v>
        <stp/>
        <stp>X.US.MYRTHB!'Bid,T'</stp>
        <tr r="C202" s="6"/>
        <tr r="S270" s="5"/>
        <tr r="M88" s="7"/>
      </tp>
      <tp>
        <v>0.17173933784944184</v>
        <stp/>
        <stp>X.US.SGDMXN!'PerCentNetLastQuote,T'</stp>
        <tr r="T69" s="7"/>
        <tr r="P252" s="6"/>
      </tp>
      <tp>
        <v>26.289000000000001</v>
        <stp/>
        <stp>X.US.NZDTHB!'Ask,T'</stp>
        <tr r="V57" s="7"/>
        <tr r="T303" s="5"/>
        <tr r="D229" s="6"/>
      </tp>
      <tp>
        <v>29.035</v>
        <stp/>
        <stp>X.US.CADTHB!'Low,T'</stp>
        <tr r="N47" s="6"/>
        <tr r="H31" s="7"/>
      </tp>
      <tp>
        <v>2.2143000000000002</v>
        <stp/>
        <stp>X.US.USDTRY!'Ask,T'</stp>
        <tr r="V111" s="7"/>
      </tp>
      <tp>
        <v>23.7835</v>
        <stp/>
        <stp>X.US.SGDTWD!'Bid,T'</stp>
        <tr r="C256" s="6"/>
        <tr r="S343" s="5"/>
        <tr r="U73" s="7"/>
      </tp>
      <tp t="s">
        <v>768: Current Message -&gt; Contract 'X.US.USDTRL' not found.</v>
        <stp/>
        <stp>X.US.USDTRL!'Ask,T'</stp>
        <tr r="T287" s="5"/>
        <tr r="D212" s="6"/>
      </tp>
      <tp>
        <v>1037</v>
        <stp/>
        <stp>ContractData</stp>
        <stp>X.US.CEEURJPY</stp>
        <stp>NumTicks</stp>
        <tr r="K19" s="2"/>
      </tp>
      <tp>
        <v>12.964500000000001</v>
        <stp/>
        <stp>X.US.USDUAH!'Low,T'</stp>
        <tr r="N293" s="6"/>
        <tr r="X115" s="7"/>
      </tp>
      <tp>
        <v>1.6203000000000001</v>
        <stp/>
        <stp>X.US.GBPUSD!'Low,T'</stp>
        <tr r="X4" s="7"/>
        <tr r="N109" s="6"/>
      </tp>
      <tp t="s">
        <v>USA/Russian</v>
        <stp/>
        <stp>ContractData</stp>
        <stp>X.US.CEUSDRUB</stp>
        <stp>LongDescription</stp>
        <tr r="A35" s="2"/>
        <tr r="A38" s="1"/>
      </tp>
      <tp>
        <v>1.2908000000000002</v>
        <stp/>
        <stp>X.US.EURUSD!'Low,T'</stp>
        <tr r="P4" s="7"/>
        <tr r="N90" s="6"/>
      </tp>
      <tp>
        <v>31.475000000000001</v>
        <stp/>
        <stp>X.US.EURUYU!'Ask,T'</stp>
        <tr r="D107" s="6"/>
        <tr r="N41" s="7"/>
        <tr r="T140" s="5"/>
      </tp>
      <tp>
        <v>0.81530000000000002</v>
        <stp/>
        <stp>X.US.NZDUSD!'Ask,T'</stp>
        <tr r="D214" s="6"/>
        <tr r="V42" s="7"/>
        <tr r="T288" s="5"/>
      </tp>
      <tp>
        <v>0.81470000000000009</v>
        <stp/>
        <stp>X.US.NZDUSD!'Bid,T'</stp>
        <tr r="U42" s="7"/>
        <tr r="C214" s="6"/>
        <tr r="S288" s="5"/>
      </tp>
      <tp t="s">
        <v/>
        <stp/>
        <stp>X.US.EURLVL!'PerCentNetLastQuote,T'</stp>
        <tr r="P98" s="6"/>
      </tp>
      <tp>
        <v>0.90290000000000004</v>
        <stp/>
        <stp>X.US.AUDUSD!'Low,T'</stp>
        <tr r="N2" s="6"/>
        <tr r="H4" s="7"/>
      </tp>
      <tp>
        <v>31.209</v>
        <stp/>
        <stp>X.US.EURUYU!'Bid,T'</stp>
        <tr r="C107" s="6"/>
        <tr r="M41" s="7"/>
        <tr r="S140" s="5"/>
      </tp>
      <tp>
        <v>0.81410000000000005</v>
        <stp/>
        <stp>X.US.NZDUSD!'Low,T'</stp>
        <tr r="X42" s="7"/>
        <tr r="N214" s="6"/>
      </tp>
      <tp>
        <v>0.90440000000000009</v>
        <stp/>
        <stp>X.US.AUDUSD!'Bid,T'</stp>
        <tr r="S10" s="5"/>
        <tr r="E4" s="7"/>
        <tr r="C2" s="6"/>
      </tp>
      <tp>
        <v>31.109000000000002</v>
        <stp/>
        <stp>X.US.EURUYU!'Low,T'</stp>
        <tr r="N107" s="6"/>
        <tr r="P41" s="7"/>
      </tp>
      <tp>
        <v>2593</v>
        <stp/>
        <stp>X.US.USDUGX!'Bid,T'</stp>
        <tr r="S391" s="5"/>
      </tp>
      <tp>
        <v>2626</v>
        <stp/>
        <stp>X.US.USDUGX!'Ask,T'</stp>
        <tr r="T391" s="5"/>
      </tp>
      <tp>
        <v>0.90480000000000005</v>
        <stp/>
        <stp>X.US.AUDUSD!'Ask,T'</stp>
        <tr r="F4" s="7"/>
        <tr r="T10" s="5"/>
        <tr r="D2" s="6"/>
      </tp>
      <tp>
        <v>1.6260000000000001</v>
        <stp/>
        <stp>X.US.GBPUSD!'Ask,T'</stp>
        <tr r="D109" s="6"/>
        <tr r="T165" s="5"/>
        <tr r="V4" s="7"/>
      </tp>
      <tp>
        <v>12.982000000000001</v>
        <stp/>
        <stp>X.US.USDUAH!'Ask,T'</stp>
        <tr r="T392" s="5"/>
        <tr r="D293" s="6"/>
        <tr r="V115" s="7"/>
      </tp>
      <tp>
        <v>1.2948000000000002</v>
        <stp/>
        <stp>X.US.EURUSD!'Bid,T'</stp>
        <tr r="M4" s="7"/>
        <tr r="S121" s="5"/>
        <tr r="C90" s="6"/>
      </tp>
      <tp t="s">
        <v/>
        <stp/>
        <stp>X.US.FJDUSD!'Ask,T'</stp>
        <tr r="T158" s="5"/>
      </tp>
      <tp>
        <v>1.2951000000000001</v>
        <stp/>
        <stp>X.US.EURUSD!'Ask,T'</stp>
        <tr r="D90" s="6"/>
        <tr r="T121" s="5"/>
        <tr r="N4" s="7"/>
      </tp>
      <tp t="s">
        <v/>
        <stp/>
        <stp>X.US.FJDUSD!'Bid,T'</stp>
        <tr r="S158" s="5"/>
      </tp>
      <tp>
        <v>12.972000000000001</v>
        <stp/>
        <stp>X.US.USDUAH!'Bid,T'</stp>
        <tr r="C293" s="6"/>
        <tr r="U115" s="7"/>
        <tr r="S392" s="5"/>
      </tp>
      <tp>
        <v>1.6255000000000002</v>
        <stp/>
        <stp>X.US.GBPUSD!'Bid,T'</stp>
        <tr r="S165" s="5"/>
        <tr r="C109" s="6"/>
        <tr r="U4" s="7"/>
      </tp>
      <tp>
        <v>24.330000000000002</v>
        <stp/>
        <stp>X.US.USDUYU!'Ask,T'</stp>
        <tr r="T394" s="5"/>
      </tp>
      <tp>
        <v>2368.5</v>
        <stp/>
        <stp>X.US.USDUZS!'Bid,T'</stp>
        <tr r="S395" s="5"/>
      </tp>
      <tp t="s">
        <v>Russian Ruble Basket Trade EBS</v>
        <stp/>
        <stp>ContractData</stp>
        <stp>X.US.CEBKTRUB</stp>
        <stp>LongDescription</stp>
        <tr r="A30" s="1"/>
        <tr r="A30" s="2"/>
      </tp>
      <tp>
        <v>2371.5</v>
        <stp/>
        <stp>X.US.USDUZS!'Ask,T'</stp>
        <tr r="T395" s="5"/>
      </tp>
      <tp>
        <v>24.13</v>
        <stp/>
        <stp>X.US.USDUYU!'Bid,T'</stp>
        <tr r="S394" s="5"/>
      </tp>
      <tp>
        <v>0.13730000000000001</v>
        <stp/>
        <stp>X.US.SBDUSD!'Ask,T'</stp>
        <tr r="T345" s="5"/>
      </tp>
      <tp>
        <v>0.40300000000000002</v>
        <stp/>
        <stp>X.US.PGKUSD!'Bid,T'</stp>
        <tr r="S313" s="5"/>
      </tp>
      <tp>
        <v>0.40300000000000002</v>
        <stp/>
        <stp>X.US.PGKUSD!'Ask,T'</stp>
        <tr r="T313" s="5"/>
      </tp>
      <tp>
        <v>0.13720000000000002</v>
        <stp/>
        <stp>X.US.SBDUSD!'Bid,T'</stp>
        <tr r="S345" s="5"/>
      </tp>
      <tp>
        <v>0.52129999999999999</v>
        <stp/>
        <stp>X.US.TOPUSD!'Bid,T'</stp>
        <tr r="S386" s="5"/>
      </tp>
      <tp>
        <v>0.44290000000000002</v>
        <stp/>
        <stp>X.US.WSTUSD!'Ask,T'</stp>
        <tr r="T332" s="5"/>
      </tp>
      <tp>
        <v>0.52329999999999999</v>
        <stp/>
        <stp>X.US.TOPUSD!'Ask,T'</stp>
        <tr r="T386" s="5"/>
      </tp>
      <tp>
        <v>0.40290000000000004</v>
        <stp/>
        <stp>X.US.WSTUSD!'Bid,T'</stp>
        <tr r="S332" s="5"/>
      </tp>
      <tp>
        <v>0.81950000000000012</v>
        <stp/>
        <stp>X.US.CENZDUSD!'High,T'</stp>
        <tr r="H28" s="4"/>
        <tr r="G5" s="2"/>
      </tp>
      <tp>
        <v>0.93685000000000007</v>
        <stp/>
        <stp>X.US.CEUSDCHF!'High,T'</stp>
        <tr r="G8" s="2"/>
        <tr r="H31" s="4"/>
      </tp>
      <tp t="s">
        <v/>
        <stp/>
        <stp>X.US.CEUSDTHB!'High,T'</stp>
        <tr r="G38" s="2"/>
      </tp>
      <tp>
        <v>0</v>
        <stp/>
        <stp>ContractData</stp>
        <stp>X.US.CEEURISK</stp>
        <stp>NumTicks</stp>
        <tr r="K18" s="2"/>
      </tp>
      <tp>
        <v>5629</v>
        <stp/>
        <stp>ContractData</stp>
        <stp>X.US.CEEURUSD</stp>
        <stp>NumTicks</stp>
        <tr r="K3" s="2"/>
        <tr r="L26" s="4"/>
      </tp>
      <tp>
        <v>21130</v>
        <stp/>
        <stp>X.US.USDVND!'Bid,T'</stp>
        <tr r="S399" s="5"/>
      </tp>
      <tp>
        <v>21230</v>
        <stp/>
        <stp>X.US.USDVND!'Ask,T'</stp>
        <tr r="T399" s="5"/>
      </tp>
      <tp>
        <v>6.2910000000000004</v>
        <stp/>
        <stp>X.US.USDVEB!'Ask,T'</stp>
        <tr r="T397" s="5"/>
      </tp>
      <tp>
        <v>6.2839999999999998</v>
        <stp/>
        <stp>X.US.USDVEB!'Bid,T'</stp>
        <tr r="S397" s="5"/>
      </tp>
      <tp>
        <v>2.6857000000000002</v>
        <stp/>
        <stp>X.US.BRLVEB!'Low,T'</stp>
        <tr r="H76" s="7"/>
        <tr r="N35" s="6"/>
      </tp>
      <tp>
        <v>3.1000000000000003E-3</v>
        <stp/>
        <stp>X.US.COPVEF!'Low,T'</stp>
        <tr r="N60" s="6"/>
        <tr r="H96" s="7"/>
      </tp>
      <tp>
        <v>99.501999999999995</v>
        <stp/>
        <stp>X.US.USDVUV!'Ask,T'</stp>
        <tr r="T396" s="5"/>
      </tp>
      <tp>
        <v>92.197000000000003</v>
        <stp/>
        <stp>X.US.USDVUV!'Bid,T'</stp>
        <tr r="S396" s="5"/>
      </tp>
      <tp>
        <v>2.6873</v>
        <stp/>
        <stp>X.US.BRLVEB!'Bid,T'</stp>
        <tr r="E76" s="7"/>
        <tr r="C35" s="6"/>
        <tr r="S56" s="5"/>
      </tp>
      <tp>
        <v>3.1000000000000003E-3</v>
        <stp/>
        <stp>X.US.COPVEF!'Bid,T'</stp>
        <tr r="E96" s="7"/>
        <tr r="C60" s="6"/>
        <tr r="S87" s="5"/>
      </tp>
      <tp>
        <v>3.1000000000000003E-3</v>
        <stp/>
        <stp>X.US.COPVEF!'Ask,T'</stp>
        <tr r="T87" s="5"/>
        <tr r="F96" s="7"/>
        <tr r="D60" s="6"/>
      </tp>
      <tp>
        <v>2.6875</v>
        <stp/>
        <stp>X.US.BRLVEB!'Ask,T'</stp>
        <tr r="F76" s="7"/>
        <tr r="D35" s="6"/>
        <tr r="T56" s="5"/>
      </tp>
      <tp t="s">
        <v/>
        <stp/>
        <stp>X.US.CENZDJPY!'High,T'</stp>
        <tr r="G29" s="2"/>
      </tp>
      <tp>
        <v>7.7507000000000001</v>
        <stp/>
        <stp>X.US.CEUSDHKD!'High,T'</stp>
        <tr r="G32" s="2"/>
      </tp>
      <tp>
        <v>3</v>
        <stp/>
        <stp>ContractData</stp>
        <stp>X.US.CEGBPJPY</stp>
        <stp>NumTicks</stp>
        <tr r="K27" s="2"/>
      </tp>
      <tp>
        <v>4</v>
        <stp/>
        <stp>ContractData</stp>
        <stp>X.US.CEBKTRUB</stp>
        <stp>NumTicks</stp>
        <tr r="K30" s="2"/>
      </tp>
      <tp>
        <v>0</v>
        <stp/>
        <stp>X.US.JPYNZD!'PerCentNetLastQuote,T'</stp>
        <tr r="P190" s="6"/>
        <tr r="D48" s="7"/>
      </tp>
      <tp>
        <v>0.39762432051540164</v>
        <stp/>
        <stp>X.US.GBPNZD!'PerCentNetLastQuote,T'</stp>
        <tr r="T22" s="7"/>
        <tr r="P116" s="6"/>
      </tp>
      <tp>
        <v>-0.24589247792556165</v>
        <stp/>
        <stp>X.US.SEKNOK!'PerCentNetLastQuote,T'</stp>
        <tr r="P269" s="6"/>
        <tr r="T90" s="7"/>
      </tp>
      <tp>
        <v>0.57576716229041447</v>
        <stp/>
        <stp>X.US.EURNZD!'PerCentNetLastQuote,T'</stp>
        <tr r="P80" s="6"/>
        <tr r="L24" s="7"/>
      </tp>
      <tp t="s">
        <v>Euro/Polish Zloty EBS</v>
        <stp/>
        <stp>ContractData</stp>
        <stp>X.US.CEEURPLN</stp>
        <stp>LongDescription</stp>
        <tr r="A17" s="1"/>
        <tr r="A21" s="2"/>
      </tp>
      <tp>
        <v>-1.5199849878025895</v>
        <stp/>
        <stp>X.US.BRLNZD!'PerCentNetLastQuote,T'</stp>
        <tr r="D72" s="7"/>
        <tr r="P31" s="6"/>
      </tp>
      <tp>
        <v>-0.16179775280898875</v>
        <stp/>
        <stp>X.US.AUDNZD!'PerCentNetLastQuote,T'</stp>
        <tr r="D12" s="7"/>
        <tr r="P6" s="6"/>
      </tp>
      <tp>
        <v>-0.15201140869129148</v>
        <stp/>
        <stp>X.US.USDNOK!'PerCentNetLastQuote,T'</stp>
        <tr r="P231" s="6"/>
        <tr r="L104" s="7"/>
      </tp>
      <tp>
        <v>-0.33444816053511706</v>
        <stp/>
        <stp>X.US.JPYNOK!'PerCentNetLastQuote,T'</stp>
        <tr r="D49" s="7"/>
        <tr r="P191" s="6"/>
      </tp>
      <tp>
        <v>0.24022375126546441</v>
        <stp/>
        <stp>X.US.CHFNGN!'PerCentNetLastQuote,T'</stp>
        <tr r="P273" s="6"/>
        <tr r="L48" s="7"/>
      </tp>
      <tp>
        <v>-0.40688808216035305</v>
        <stp/>
        <stp>X.US.CADNGN!'PerCentNetLastQuote,T'</stp>
        <tr r="P40" s="6"/>
        <tr r="D25" s="7"/>
      </tp>
      <tp>
        <v>-0.56842105263157894</v>
        <stp/>
        <stp>X.US.NZDNOK!'PerCentNetLastQuote,T'</stp>
        <tr r="T52" s="7"/>
        <tr r="P226" s="6"/>
      </tp>
      <tp>
        <v>8.0922897416113068E-2</v>
        <stp/>
        <stp>X.US.GBPNGN!'PerCentNetLastQuote,T'</stp>
        <tr r="T23" s="7"/>
        <tr r="P117" s="6"/>
      </tp>
      <tp>
        <v>0.27988426407458539</v>
        <stp/>
        <stp>X.US.EURNGN!'PerCentNetLastQuote,T'</stp>
        <tr r="P81" s="6"/>
        <tr r="L25" s="7"/>
      </tp>
      <tp>
        <v>-0.69192181283514964</v>
        <stp/>
        <stp>X.US.CADNOK!'PerCentNetLastQuote,T'</stp>
        <tr r="D26" s="7"/>
        <tr r="P43" s="6"/>
      </tp>
      <tp t="s">
        <v>USA/Polish Zloty EBS</v>
        <stp/>
        <stp>ContractData</stp>
        <stp>X.US.CEUSDPLN</stp>
        <stp>LongDescription</stp>
        <tr r="A37" s="1"/>
        <tr r="A34" s="2"/>
      </tp>
      <tp>
        <v>-0.72327748023902594</v>
        <stp/>
        <stp>X.US.AUDNOK!'PerCentNetLastQuote,T'</stp>
        <tr r="D13" s="7"/>
        <tr r="P12" s="6"/>
      </tp>
      <tp>
        <v>-0.17344382347273077</v>
        <stp/>
        <stp>X.US.GBPNOK!'PerCentNetLastQuote,T'</stp>
        <tr r="P118" s="6"/>
        <tr r="T24" s="7"/>
      </tp>
      <tp>
        <v>4.24432775911621E-2</v>
        <stp/>
        <stp>X.US.EURNOK!'PerCentNetLastQuote,T'</stp>
        <tr r="L26" s="7"/>
        <tr r="P82" s="6"/>
      </tp>
      <tp t="s">
        <v/>
        <stp/>
        <stp>X.US.CEEURCZK!'High,T'</stp>
        <tr r="G14" s="2"/>
      </tp>
      <tp>
        <v>20.588000000000001</v>
        <stp/>
        <stp>X.US.USDHNL!'Bid,T'</stp>
        <tr r="S204" s="5"/>
      </tp>
      <tp>
        <v>21.481000000000002</v>
        <stp/>
        <stp>X.US.USDHNL!'Ask,T'</stp>
        <tr r="T204" s="5"/>
      </tp>
      <tp>
        <v>0.25780000000000003</v>
        <stp/>
        <stp>X.US.TWDHKD!'Bid,T'</stp>
        <tr r="S373" s="5"/>
        <tr r="C281" s="6"/>
        <tr r="U96" s="7"/>
      </tp>
      <tp>
        <v>2.2640000000000002</v>
        <stp/>
        <stp>X.US.JPYHUF!'Bid,T'</stp>
        <tr r="C185" s="6"/>
        <tr r="E43" s="7"/>
        <tr r="S239" s="5"/>
      </tp>
      <tp>
        <v>7.7505000000000006</v>
        <stp/>
        <stp>X.US.USDHKD!'Bid,T'</stp>
        <tr r="C146" s="6"/>
        <tr r="S205" s="5"/>
        <tr r="E109" s="7"/>
      </tp>
      <tp>
        <v>313.63</v>
        <stp/>
        <stp>X.US.EURHUF!'Low,T'</stp>
        <tr r="N76" s="6"/>
        <tr r="P15" s="7"/>
      </tp>
      <tp>
        <v>7.7510000000000003</v>
        <stp/>
        <stp>X.US.USDHKD!'Ask,T'</stp>
        <tr r="F109" s="7"/>
        <tr r="D146" s="6"/>
        <tr r="T205" s="5"/>
      </tp>
      <tp>
        <v>393.72</v>
        <stp/>
        <stp>X.US.GBPHUF!'Low,T'</stp>
        <tr r="N128" s="6"/>
        <tr r="X15" s="7"/>
      </tp>
      <tp>
        <v>0.25819999999999999</v>
        <stp/>
        <stp>X.US.TWDHKD!'Ask,T'</stp>
        <tr r="D281" s="6"/>
        <tr r="T373" s="5"/>
        <tr r="V96" s="7"/>
      </tp>
      <tp>
        <v>2.2680000000000002</v>
        <stp/>
        <stp>X.US.JPYHUF!'Ask,T'</stp>
        <tr r="T239" s="5"/>
        <tr r="F43" s="7"/>
        <tr r="D185" s="6"/>
      </tp>
      <tp>
        <v>314.95</v>
        <stp/>
        <stp>X.US.EURHUF!'Ask,T'</stp>
        <tr r="T107" s="5"/>
        <tr r="N15" s="7"/>
        <tr r="D76" s="6"/>
      </tp>
      <tp>
        <v>394.57</v>
        <stp/>
        <stp>X.US.GBPHUF!'Bid,T'</stp>
        <tr r="S184" s="5"/>
        <tr r="C128" s="6"/>
        <tr r="U15" s="7"/>
      </tp>
      <tp>
        <v>2.258</v>
        <stp/>
        <stp>X.US.JPYHUF!'Low,T'</stp>
        <tr r="N185" s="6"/>
        <tr r="H43" s="7"/>
      </tp>
      <tp>
        <v>0.25769999999999998</v>
        <stp/>
        <stp>X.US.TWDHKD!'Low,T'</stp>
        <tr r="N281" s="6"/>
        <tr r="X96" s="7"/>
      </tp>
      <tp>
        <v>395.35</v>
        <stp/>
        <stp>X.US.GBPHUF!'Ask,T'</stp>
        <tr r="T184" s="5"/>
        <tr r="V15" s="7"/>
        <tr r="D128" s="6"/>
      </tp>
      <tp>
        <v>314.55</v>
        <stp/>
        <stp>X.US.EURHUF!'Bid,T'</stp>
        <tr r="C76" s="6"/>
        <tr r="M15" s="7"/>
        <tr r="S107" s="5"/>
      </tp>
      <tp>
        <v>7.7498000000000005</v>
        <stp/>
        <stp>X.US.USDHKD!'Low,T'</stp>
        <tr r="H109" s="7"/>
        <tr r="N146" s="6"/>
      </tp>
      <tp t="s">
        <v/>
        <stp/>
        <stp>X.US.EUXHRK!'Bid,T'</stp>
        <tr r="S149" s="5"/>
      </tp>
      <tp t="s">
        <v/>
        <stp/>
        <stp>X.US.EUXHRK!'Ask,T'</stp>
        <tr r="T149" s="5"/>
      </tp>
      <tp>
        <v>6.3098000000000001</v>
        <stp/>
        <stp>X.US.NZDHKD!'Low,T'</stp>
        <tr r="X48" s="7"/>
        <tr r="N216" s="6"/>
      </tp>
      <tp>
        <v>74.765200000000007</v>
        <stp/>
        <stp>X.US.PLZHUF!'Low,T'</stp>
        <tr r="P120" s="7"/>
        <tr r="N243" s="6"/>
      </tp>
      <tp>
        <v>7.0090000000000003</v>
        <stp/>
        <stp>X.US.AUDHKD!'Bid,T'</stp>
        <tr r="S12" s="5"/>
        <tr r="E8" s="7"/>
        <tr r="C4" s="6"/>
      </tp>
      <tp>
        <v>3.3147000000000002</v>
        <stp/>
        <stp>X.US.BRLHKD!'Ask,T'</stp>
        <tr r="D27" s="6"/>
        <tr r="F68" s="7"/>
        <tr r="T48" s="5"/>
      </tp>
      <tp>
        <v>3.3107000000000002</v>
        <stp/>
        <stp>X.US.BRLHKD!'Bid,T'</stp>
        <tr r="E68" s="7"/>
        <tr r="C27" s="6"/>
        <tr r="S48" s="5"/>
      </tp>
      <tp>
        <v>7.0129999999999999</v>
        <stp/>
        <stp>X.US.AUDHKD!'Ask,T'</stp>
        <tr r="F8" s="7"/>
        <tr r="D4" s="6"/>
        <tr r="T12" s="5"/>
      </tp>
      <tp>
        <v>12.603100000000001</v>
        <stp/>
        <stp>X.US.GBPHKD!'Ask,T'</stp>
        <tr r="T183" s="5"/>
        <tr r="V14" s="7"/>
        <tr r="D127" s="6"/>
      </tp>
      <tp>
        <v>242.14000000000001</v>
        <stp/>
        <stp>X.US.USDHUF!'Low,T'</stp>
        <tr r="N157" s="6"/>
        <tr r="P55" s="7"/>
      </tp>
      <tp>
        <v>7.2000000000000007E-3</v>
        <stp/>
        <stp>X.US.KRWHKD!'Low,T'</stp>
        <tr r="X83" s="7"/>
        <tr r="N264" s="6"/>
      </tp>
      <tp>
        <v>10.037000000000001</v>
        <stp/>
        <stp>X.US.EURHKD!'Bid,T'</stp>
        <tr r="S125" s="5"/>
        <tr r="C94" s="6"/>
        <tr r="M14" s="7"/>
      </tp>
      <tp>
        <v>10.039</v>
        <stp/>
        <stp>X.US.EURHKD!'Ask,T'</stp>
        <tr r="D94" s="6"/>
        <tr r="T125" s="5"/>
        <tr r="N14" s="7"/>
      </tp>
      <tp>
        <v>12.598500000000001</v>
        <stp/>
        <stp>X.US.GBPHKD!'Bid,T'</stp>
        <tr r="C127" s="6"/>
        <tr r="U14" s="7"/>
        <tr r="S183" s="5"/>
      </tp>
      <tp>
        <v>243.25</v>
        <stp/>
        <stp>X.US.USDHUF!'Ask,T'</stp>
        <tr r="D157" s="6"/>
        <tr r="T215" s="5"/>
        <tr r="N55" s="7"/>
      </tp>
      <tp>
        <v>7.7000000000000002E-3</v>
        <stp/>
        <stp>X.US.KRWHKD!'Ask,T'</stp>
        <tr r="T353" s="5"/>
        <tr r="V83" s="7"/>
        <tr r="D264" s="6"/>
      </tp>
      <tp>
        <v>12.558200000000001</v>
        <stp/>
        <stp>X.US.GBPHKD!'Low,T'</stp>
        <tr r="N127" s="6"/>
        <tr r="X14" s="7"/>
      </tp>
      <tp>
        <v>7.3000000000000001E-3</v>
        <stp/>
        <stp>X.US.KRWHKD!'Bid,T'</stp>
        <tr r="S353" s="5"/>
        <tr r="U83" s="7"/>
        <tr r="C264" s="6"/>
      </tp>
      <tp>
        <v>10.006</v>
        <stp/>
        <stp>X.US.EURHKD!'Low,T'</stp>
        <tr r="P14" s="7"/>
        <tr r="N94" s="6"/>
      </tp>
      <tp>
        <v>242.85</v>
        <stp/>
        <stp>X.US.USDHUF!'Bid,T'</stp>
        <tr r="C157" s="6"/>
        <tr r="M55" s="7"/>
        <tr r="S215" s="5"/>
      </tp>
      <tp>
        <v>3.3054000000000001</v>
        <stp/>
        <stp>X.US.BRLHKD!'Low,T'</stp>
        <tr r="N27" s="6"/>
        <tr r="H68" s="7"/>
      </tp>
      <tp t="s">
        <v/>
        <stp/>
        <stp>X.US.USDHRD!'Bid,T'</stp>
        <tr r="S90" s="5"/>
      </tp>
      <tp>
        <v>5.8711000000000002</v>
        <stp/>
        <stp>X.US.USDHRK!'Bid,T'</stp>
        <tr r="S91" s="5"/>
      </tp>
      <tp>
        <v>74.879900000000006</v>
        <stp/>
        <stp>X.US.PLZHUF!'Ask,T'</stp>
        <tr r="T322" s="5"/>
        <tr r="N120" s="7"/>
        <tr r="D243" s="6"/>
      </tp>
      <tp>
        <v>6.3209</v>
        <stp/>
        <stp>X.US.NZDHKD!'Ask,T'</stp>
        <tr r="V48" s="7"/>
        <tr r="D216" s="6"/>
        <tr r="T290" s="5"/>
      </tp>
      <tp>
        <v>6.3159000000000001</v>
        <stp/>
        <stp>X.US.NZDHKD!'Bid,T'</stp>
        <tr r="S290" s="5"/>
        <tr r="C216" s="6"/>
        <tr r="U48" s="7"/>
      </tp>
      <tp>
        <v>74.872100000000003</v>
        <stp/>
        <stp>X.US.PLZHUF!'Bid,T'</stp>
        <tr r="M120" s="7"/>
        <tr r="C243" s="6"/>
        <tr r="S322" s="5"/>
      </tp>
      <tp>
        <v>6.9969999999999999</v>
        <stp/>
        <stp>X.US.AUDHKD!'Low,T'</stp>
        <tr r="N4" s="6"/>
        <tr r="H8" s="7"/>
      </tp>
      <tp>
        <v>5.9011000000000005</v>
        <stp/>
        <stp>X.US.USDHRK!'Ask,T'</stp>
        <tr r="T91" s="5"/>
      </tp>
      <tp t="s">
        <v/>
        <stp/>
        <stp>X.US.USDHRD!'Ask,T'</stp>
        <tr r="T90" s="5"/>
      </tp>
      <tp t="s">
        <v>768: Current Message -&gt; Contract 'X.US.CESAUUSD' not found.</v>
        <stp/>
        <stp>X.US.CESAUUSD!'High,T'</stp>
        <tr r="G42" s="2"/>
      </tp>
      <tp>
        <v>9.2420000000000009</v>
        <stp/>
        <stp>X.US.CEEURSEK!'High,T'</stp>
        <tr r="G23" s="2"/>
      </tp>
      <tp>
        <v>37.975000000000001</v>
        <stp/>
        <stp>X.US.CEUSDRUB!'High,T'</stp>
        <tr r="G35" s="2"/>
      </tp>
      <tp>
        <v>0</v>
        <stp/>
        <stp>ContractData</stp>
        <stp>X.US.CEEURPLN</stp>
        <stp>NumTicks</stp>
        <tr r="K21" s="2"/>
      </tp>
      <tp>
        <v>60.93</v>
        <stp/>
        <stp>X.US.USDINR!'Bid,T'</stp>
        <tr r="C163" s="6"/>
        <tr r="S219" s="5"/>
        <tr r="M65" s="7"/>
      </tp>
      <tp>
        <v>3.637</v>
        <stp/>
        <stp>X.US.USDILS!'Ask,T'</stp>
        <tr r="T225" s="5"/>
        <tr r="N79" s="7"/>
        <tr r="D172" s="6"/>
      </tp>
      <tp>
        <v>1.1098000000000001</v>
        <stp/>
        <stp>X.US.JPYISK!'Ask,T'</stp>
        <tr r="D186" s="6"/>
        <tr r="T240" s="5"/>
        <tr r="F44" s="7"/>
      </tp>
      <tp>
        <v>1.1044</v>
        <stp/>
        <stp>X.US.JPYISK!'Bid,T'</stp>
        <tr r="S240" s="5"/>
        <tr r="E44" s="7"/>
        <tr r="C186" s="6"/>
      </tp>
      <tp>
        <v>3.617</v>
        <stp/>
        <stp>X.US.USDILS!'Bid,T'</stp>
        <tr r="C172" s="6"/>
        <tr r="M79" s="7"/>
        <tr r="S225" s="5"/>
      </tp>
      <tp>
        <v>60.95</v>
        <stp/>
        <stp>X.US.USDINR!'Ask,T'</stp>
        <tr r="T219" s="5"/>
        <tr r="D163" s="6"/>
        <tr r="N65" s="7"/>
      </tp>
      <tp>
        <v>11807</v>
        <stp/>
        <stp>X.US.USDIDR!'Low,T'</stp>
        <tr r="N166" s="6"/>
      </tp>
      <tp>
        <v>366.67</v>
        <stp/>
        <stp>X.US.THBIDR!'Low,T'</stp>
        <tr r="N288" s="6"/>
        <tr r="X104" s="7"/>
      </tp>
      <tp t="s">
        <v>Euro/Norway EBS</v>
        <stp/>
        <stp>ContractData</stp>
        <stp>X.US.CEEURNOK</stp>
        <stp>LongDescription</stp>
        <tr r="A20" s="2"/>
        <tr r="A16" s="1"/>
      </tp>
      <tp t="s">
        <v/>
        <stp/>
        <stp>X.US.DEMITL!'Ask,T'</stp>
        <tr r="T162" s="5"/>
      </tp>
      <tp>
        <v>9.0888434446716654E-2</v>
        <stp/>
        <stp>X.US.USDPHP!'PerCentNetLastQuote,T'</stp>
        <tr r="P236" s="6"/>
        <tr r="L111" s="7"/>
      </tp>
      <tp>
        <v>368.33</v>
        <stp/>
        <stp>X.US.THBIDR!'Ask,T'</stp>
        <tr r="T382" s="5"/>
        <tr r="V104" s="7"/>
        <tr r="D288" s="6"/>
      </tp>
      <tp>
        <v>9.5569663458256543E-2</v>
        <stp/>
        <stp>X.US.TWDPHP!'PerCentNetLastQuote,T'</stp>
        <tr r="P283" s="6"/>
        <tr r="T98" s="7"/>
      </tp>
      <tp>
        <v>11875</v>
        <stp/>
        <stp>X.US.USDIDR!'Ask,T'</stp>
        <tr r="T221" s="5"/>
        <tr r="D166" s="6"/>
      </tp>
      <tp>
        <v>-1.4632718759145449E-2</v>
        <stp/>
        <stp>X.US.THBPHP!'PerCentNetLastQuote,T'</stp>
        <tr r="P290" s="6"/>
        <tr r="T106" s="7"/>
      </tp>
      <tp>
        <v>11865</v>
        <stp/>
        <stp>X.US.USDIDR!'Bid,T'</stp>
        <tr r="C166" s="6"/>
        <tr r="S221" s="5"/>
      </tp>
      <tp>
        <v>368.25</v>
        <stp/>
        <stp>X.US.THBIDR!'Bid,T'</stp>
        <tr r="S382" s="5"/>
        <tr r="C288" s="6"/>
        <tr r="U104" s="7"/>
      </tp>
      <tp t="s">
        <v/>
        <stp/>
        <stp>X.US.DEMITL!'Bid,T'</stp>
        <tr r="S162" s="5"/>
      </tp>
      <tp>
        <v>-3.692534925226168E-2</v>
        <stp/>
        <stp>X.US.USDPLZ!'PerCentNetLastQuote,T'</stp>
        <tr r="P240" s="6"/>
        <tr r="L117" s="7"/>
      </tp>
      <tp>
        <v>1.1016000000000001</v>
        <stp/>
        <stp>X.US.JPYISK!'Low,T'</stp>
        <tr r="H44" s="7"/>
        <tr r="N186" s="6"/>
      </tp>
      <tp>
        <v>3.6160000000000001</v>
        <stp/>
        <stp>X.US.USDILS!'Low,T'</stp>
        <tr r="P79" s="7"/>
        <tr r="N172" s="6"/>
      </tp>
      <tp>
        <v>153.38</v>
        <stp/>
        <stp>X.US.EURISK!'Bid,T'</stp>
        <tr r="S147" s="5"/>
      </tp>
      <tp>
        <v>0.15221137277426766</v>
        <stp/>
        <stp>X.US.SGDPHP!'PerCentNetLastQuote,T'</stp>
        <tr r="T70" s="7"/>
        <tr r="P253" s="6"/>
      </tp>
      <tp>
        <v>60.64</v>
        <stp/>
        <stp>X.US.USDINR!'Low,T'</stp>
        <tr r="N163" s="6"/>
        <tr r="P65" s="7"/>
      </tp>
      <tp>
        <v>154.20000000000002</v>
        <stp/>
        <stp>X.US.EURISK!'Ask,T'</stp>
        <tr r="T147" s="5"/>
      </tp>
      <tp>
        <v>5.8807</v>
        <stp/>
        <stp>X.US.GBPILS!'Bid,T'</stp>
        <tr r="S187" s="5"/>
        <tr r="U18" s="7"/>
        <tr r="C131" s="6"/>
      </tp>
      <tp>
        <v>-8.2770638205184058E-2</v>
        <stp/>
        <stp>X.US.MYRPHP!'PerCentNetLastQuote,T'</stp>
        <tr r="L87" s="7"/>
        <tr r="P201" s="6"/>
      </tp>
      <tp>
        <v>10686</v>
        <stp/>
        <stp>X.US.AUDIDR!'Low,T'</stp>
        <tr r="N15" s="6"/>
        <tr r="H9" s="7"/>
      </tp>
      <tp>
        <v>78.903000000000006</v>
        <stp/>
        <stp>X.US.EURINR!'Bid,T'</stp>
        <tr r="C77" s="6"/>
        <tr r="M16" s="7"/>
        <tr r="S108" s="5"/>
      </tp>
      <tp>
        <v>1157</v>
        <stp/>
        <stp>X.US.USDIQD!'Low,T'</stp>
        <tr r="P75" s="7"/>
        <tr r="N170" s="6"/>
      </tp>
      <tp>
        <v>4.7113000000000005</v>
        <stp/>
        <stp>X.US.EURILS!'Ask,T'</stp>
        <tr r="N18" s="7"/>
        <tr r="T127" s="5"/>
        <tr r="D96" s="6"/>
      </tp>
      <tp>
        <v>0.56500000000000006</v>
        <stp/>
        <stp>X.US.JPYINR!'Low,T'</stp>
        <tr r="H45" s="7"/>
        <tr r="N187" s="6"/>
      </tp>
      <tp>
        <v>99.106000000000009</v>
        <stp/>
        <stp>X.US.GBPINR!'Ask,T'</stp>
        <tr r="V16" s="7"/>
        <tr r="T185" s="5"/>
        <tr r="D129" s="6"/>
      </tp>
      <tp>
        <v>9667</v>
        <stp/>
        <stp>X.US.NZDIDR!'Bid,T'</stp>
        <tr r="C224" s="6"/>
        <tr r="U49" s="7"/>
        <tr r="S298" s="5"/>
      </tp>
      <tp>
        <v>9682</v>
        <stp/>
        <stp>X.US.NZDIDR!'Ask,T'</stp>
        <tr r="T298" s="5"/>
        <tr r="V49" s="7"/>
        <tr r="D224" s="6"/>
      </tp>
      <tp>
        <v>99.043999999999997</v>
        <stp/>
        <stp>X.US.GBPINR!'Bid,T'</stp>
        <tr r="U16" s="7"/>
        <tr r="S185" s="5"/>
        <tr r="C129" s="6"/>
      </tp>
      <tp>
        <v>4.6843000000000004</v>
        <stp/>
        <stp>X.US.EURILS!'Bid,T'</stp>
        <tr r="C96" s="6"/>
        <tr r="M18" s="7"/>
        <tr r="S127" s="5"/>
      </tp>
      <tp>
        <v>26584</v>
        <stp/>
        <stp>X.US.USDIRR!'Low,T'</stp>
        <tr r="N169" s="6"/>
        <tr r="P74" s="7"/>
      </tp>
      <tp>
        <v>-1.8334667734187351</v>
        <stp/>
        <stp>X.US.BRLPEN!'PerCentNetLastQuote,T'</stp>
        <tr r="P32" s="6"/>
        <tr r="D73" s="7"/>
      </tp>
      <tp>
        <v>118.09</v>
        <stp/>
        <stp>X.US.USDISK!'Low,T'</stp>
        <tr r="N161" s="6"/>
        <tr r="P61" s="7"/>
      </tp>
      <tp>
        <v>7.8246000000000002</v>
        <stp/>
        <stp>X.US.HKDINR!'Low,T'</stp>
        <tr r="H111" s="7"/>
        <tr r="N148" s="6"/>
      </tp>
      <tp>
        <v>0</v>
        <stp/>
        <stp>X.US.JPYPLZ!'PerCentNetLastQuote,T'</stp>
        <tr r="D51" s="7"/>
        <tr r="P193" s="6"/>
      </tp>
      <tp>
        <v>78.947000000000003</v>
        <stp/>
        <stp>X.US.EURINR!'Ask,T'</stp>
        <tr r="D77" s="6"/>
        <tr r="N16" s="7"/>
        <tr r="T108" s="5"/>
      </tp>
      <tp>
        <v>5060.7700000000004</v>
        <stp/>
        <stp>X.US.BRLIDR!'Low,T'</stp>
        <tr r="H69" s="7"/>
        <tr r="N28" s="6"/>
      </tp>
      <tp>
        <v>0.03</v>
        <stp/>
        <stp>X.US.JPYILS!'Low,T'</stp>
        <tr r="N188" s="6"/>
        <tr r="H46" s="7"/>
      </tp>
      <tp>
        <v>5.9151000000000007</v>
        <stp/>
        <stp>X.US.GBPILS!'Ask,T'</stp>
        <tr r="T187" s="5"/>
        <tr r="V18" s="7"/>
        <tr r="D131" s="6"/>
      </tp>
      <tp>
        <v>1532.0600000000002</v>
        <stp/>
        <stp>X.US.HKDIDR!'Ask,T'</stp>
        <tr r="T208" s="5"/>
        <tr r="D149" s="6"/>
        <tr r="F112" s="7"/>
      </tp>
      <tp>
        <v>15257</v>
        <stp/>
        <stp>X.US.EURIDR!'Low,T'</stp>
        <tr r="N95" s="6"/>
        <tr r="P17" s="7"/>
      </tp>
      <tp>
        <v>1.5472000000000001</v>
        <stp/>
        <stp>X.US.BRLILS!'Bid,T'</stp>
        <tr r="S50" s="5"/>
        <tr r="C29" s="6"/>
        <tr r="E70" s="7"/>
      </tp>
      <tp>
        <v>0.30488627472142027</v>
        <stp/>
        <stp>X.US.EURPEN!'PerCentNetLastQuote,T'</stp>
        <tr r="L27" s="7"/>
        <tr r="P101" s="6"/>
      </tp>
      <tp>
        <v>0.10566542803303806</v>
        <stp/>
        <stp>X.US.HKDPHP!'PerCentNetLastQuote,T'</stp>
        <tr r="D114" s="7"/>
        <tr r="P151" s="6"/>
      </tp>
      <tp>
        <v>19154</v>
        <stp/>
        <stp>X.US.GBPIDR!'Low,T'</stp>
        <tr r="N130" s="6"/>
        <tr r="X17" s="7"/>
      </tp>
      <tp>
        <v>1.5538000000000001</v>
        <stp/>
        <stp>X.US.BRLILS!'Ask,T'</stp>
        <tr r="F70" s="7"/>
        <tr r="T50" s="5"/>
        <tr r="D29" s="6"/>
      </tp>
      <tp>
        <v>18.966000000000001</v>
        <stp/>
        <stp>X.US.MYRINR!'Low,T'</stp>
        <tr r="P86" s="7"/>
        <tr r="N200" s="6"/>
      </tp>
      <tp>
        <v>-4.8673643222195181E-2</v>
        <stp/>
        <stp>X.US.JPYPHP!'PerCentNetLastQuote,T'</stp>
        <tr r="P192" s="6"/>
        <tr r="D50" s="7"/>
      </tp>
      <tp>
        <v>0.31809486964558215</v>
        <stp/>
        <stp>X.US.GBPPEN!'PerCentNetLastQuote,T'</stp>
        <tr r="P134" s="6"/>
        <tr r="T25" s="7"/>
      </tp>
      <tp>
        <v>1530.8600000000001</v>
        <stp/>
        <stp>X.US.HKDIDR!'Bid,T'</stp>
        <tr r="E112" s="7"/>
        <tr r="S208" s="5"/>
        <tr r="C149" s="6"/>
      </tp>
      <tp>
        <v>0.31465888515829626</v>
        <stp/>
        <stp>X.US.EURPHP!'PerCentNetLastQuote,T'</stp>
        <tr r="P102" s="6"/>
        <tr r="L28" s="7"/>
      </tp>
      <tp>
        <v>19286</v>
        <stp/>
        <stp>X.US.GBPIDR!'Bid,T'</stp>
        <tr r="S186" s="5"/>
        <tr r="U17" s="7"/>
        <tr r="C130" s="6"/>
      </tp>
      <tp>
        <v>19.038</v>
        <stp/>
        <stp>X.US.MYRINR!'Bid,T'</stp>
        <tr r="C200" s="6"/>
        <tr r="S268" s="5"/>
        <tr r="M86" s="7"/>
      </tp>
      <tp t="s">
        <v>Australia/New Zealand EBS</v>
        <stp/>
        <stp>ContractData</stp>
        <stp>X.US.CEAUDNZD</stp>
        <stp>LongDescription</stp>
        <tr r="A2" s="1"/>
        <tr r="A11" s="2"/>
      </tp>
      <tp>
        <v>1523.4</v>
        <stp/>
        <stp>X.US.HKDIDR!'Low,T'</stp>
        <tr r="N149" s="6"/>
        <tr r="H112" s="7"/>
      </tp>
      <tp t="s">
        <v/>
        <stp/>
        <stp>X.US.EUXIDR!'Ask,T'</stp>
        <tr r="T150" s="5"/>
      </tp>
      <tp>
        <v>15380</v>
        <stp/>
        <stp>X.US.EURIDR!'Ask,T'</stp>
        <tr r="N17" s="7"/>
        <tr r="T126" s="5"/>
        <tr r="D95" s="6"/>
      </tp>
      <tp>
        <v>15363</v>
        <stp/>
        <stp>X.US.EURIDR!'Bid,T'</stp>
        <tr r="S126" s="5"/>
        <tr r="C95" s="6"/>
        <tr r="M17" s="7"/>
      </tp>
      <tp t="s">
        <v/>
        <stp/>
        <stp>X.US.EUXIDR!'Bid,T'</stp>
        <tr r="S150" s="5"/>
      </tp>
      <tp>
        <v>0.10591814120648868</v>
        <stp/>
        <stp>X.US.GBPPHP!'PerCentNetLastQuote,T'</stp>
        <tr r="T26" s="7"/>
        <tr r="P135" s="6"/>
      </tp>
      <tp>
        <v>19.062000000000001</v>
        <stp/>
        <stp>X.US.MYRINR!'Ask,T'</stp>
        <tr r="N86" s="7"/>
        <tr r="D200" s="6"/>
        <tr r="T268" s="5"/>
      </tp>
      <tp>
        <v>1.5454000000000001</v>
        <stp/>
        <stp>X.US.BRLILS!'Low,T'</stp>
        <tr r="N29" s="6"/>
        <tr r="H70" s="7"/>
      </tp>
      <tp>
        <v>19308</v>
        <stp/>
        <stp>X.US.GBPIDR!'Ask,T'</stp>
        <tr r="T186" s="5"/>
        <tr r="V17" s="7"/>
        <tr r="D130" s="6"/>
      </tp>
      <tp>
        <v>98.316000000000003</v>
        <stp/>
        <stp>X.US.GBPINR!'Low,T'</stp>
        <tr r="X16" s="7"/>
        <tr r="N129" s="6"/>
      </tp>
      <tp>
        <v>0.56800000000000006</v>
        <stp/>
        <stp>X.US.JPYINR!'Ask,T'</stp>
        <tr r="T241" s="5"/>
        <tr r="F45" s="7"/>
        <tr r="D187" s="6"/>
      </tp>
      <tp>
        <v>0.14281973768774844</v>
        <stp/>
        <stp>X.US.EURPLZ!'PerCentNetLastQuote,T'</stp>
        <tr r="P83" s="6"/>
        <tr r="L29" s="7"/>
      </tp>
      <tp>
        <v>4.6728000000000005</v>
        <stp/>
        <stp>X.US.EURILS!'Low,T'</stp>
        <tr r="P18" s="7"/>
        <tr r="N96" s="6"/>
      </tp>
      <tp>
        <v>26584</v>
        <stp/>
        <stp>X.US.USDIRR!'Bid,T'</stp>
        <tr r="M74" s="7"/>
        <tr r="S223" s="5"/>
        <tr r="C169" s="6"/>
      </tp>
      <tp>
        <v>1172</v>
        <stp/>
        <stp>X.US.USDIQD!'Ask,T'</stp>
        <tr r="T224" s="5"/>
        <tr r="D170" s="6"/>
        <tr r="N75" s="7"/>
      </tp>
      <tp>
        <v>118.44</v>
        <stp/>
        <stp>X.US.USDISK!'Bid,T'</stp>
        <tr r="S218" s="5"/>
        <tr r="M61" s="7"/>
        <tr r="C161" s="6"/>
      </tp>
      <tp>
        <v>7.8619000000000003</v>
        <stp/>
        <stp>X.US.HKDINR!'Bid,T'</stp>
        <tr r="C148" s="6"/>
        <tr r="S207" s="5"/>
        <tr r="E111" s="7"/>
      </tp>
      <tp>
        <v>10744</v>
        <stp/>
        <stp>X.US.AUDIDR!'Ask,T'</stp>
        <tr r="D15" s="6"/>
        <tr r="F9" s="7"/>
        <tr r="T24" s="5"/>
      </tp>
      <tp>
        <v>0.03</v>
        <stp/>
        <stp>X.US.JPYILS!'Bid,T'</stp>
        <tr r="E46" s="7"/>
        <tr r="C188" s="6"/>
        <tr r="S242" s="5"/>
      </tp>
      <tp>
        <v>5072.1850000000004</v>
        <stp/>
        <stp>X.US.BRLIDR!'Bid,T'</stp>
        <tr r="C28" s="6"/>
        <tr r="S49" s="5"/>
        <tr r="E69" s="7"/>
      </tp>
      <tp>
        <v>5.8691000000000004</v>
        <stp/>
        <stp>X.US.GBPILS!'Low,T'</stp>
        <tr r="X18" s="7"/>
        <tr r="N131" s="6"/>
      </tp>
      <tp>
        <v>5074.4160000000002</v>
        <stp/>
        <stp>X.US.BRLIDR!'Ask,T'</stp>
        <tr r="T49" s="5"/>
        <tr r="F69" s="7"/>
        <tr r="D28" s="6"/>
      </tp>
      <tp>
        <v>-5.4872280037842953E-2</v>
        <stp/>
        <stp>X.US.GBPPLN!'PerCentNetLastQuote,T'</stp>
        <tr r="T27" s="7"/>
        <tr r="P136" s="6"/>
      </tp>
      <tp>
        <v>0.03</v>
        <stp/>
        <stp>X.US.JPYILS!'Ask,T'</stp>
        <tr r="T242" s="5"/>
        <tr r="F46" s="7"/>
        <tr r="D188" s="6"/>
      </tp>
      <tp>
        <v>119.04</v>
        <stp/>
        <stp>X.US.USDISK!'Ask,T'</stp>
        <tr r="N61" s="7"/>
        <tr r="D161" s="6"/>
        <tr r="T218" s="5"/>
      </tp>
      <tp>
        <v>7.8639000000000001</v>
        <stp/>
        <stp>X.US.HKDINR!'Ask,T'</stp>
        <tr r="T207" s="5"/>
        <tr r="D148" s="6"/>
        <tr r="F111" s="7"/>
      </tp>
      <tp>
        <v>78.418000000000006</v>
        <stp/>
        <stp>X.US.EURINR!'Low,T'</stp>
        <tr r="N77" s="6"/>
        <tr r="P16" s="7"/>
      </tp>
      <tp>
        <v>10730</v>
        <stp/>
        <stp>X.US.AUDIDR!'Bid,T'</stp>
        <tr r="E9" s="7"/>
        <tr r="S24" s="5"/>
        <tr r="C15" s="6"/>
      </tp>
      <tp>
        <v>3.622431208638105E-2</v>
        <stp/>
        <stp>X.US.CNYPHP!'PerCentNetLastQuote,T'</stp>
        <tr r="D89" s="7"/>
        <tr r="P55" s="6"/>
      </tp>
      <tp>
        <v>1157</v>
        <stp/>
        <stp>X.US.USDIQD!'Bid,T'</stp>
        <tr r="S224" s="5"/>
        <tr r="C170" s="6"/>
        <tr r="M75" s="7"/>
      </tp>
      <tp>
        <v>26734</v>
        <stp/>
        <stp>X.US.USDIRR!'Ask,T'</stp>
        <tr r="D169" s="6"/>
        <tr r="N74" s="7"/>
        <tr r="T223" s="5"/>
      </tp>
      <tp>
        <v>0.56800000000000006</v>
        <stp/>
        <stp>X.US.JPYINR!'Bid,T'</stp>
        <tr r="S241" s="5"/>
        <tr r="E45" s="7"/>
        <tr r="C187" s="6"/>
      </tp>
      <tp>
        <v>9634</v>
        <stp/>
        <stp>X.US.NZDIDR!'Low,T'</stp>
        <tr r="X49" s="7"/>
        <tr r="N224" s="6"/>
      </tp>
      <tp>
        <v>6</v>
        <stp/>
        <stp>ContractData</stp>
        <stp>X.US.CEEURNOK</stp>
        <stp>NumTicks</stp>
        <tr r="K20" s="2"/>
      </tp>
      <tp>
        <v>138.22</v>
        <stp/>
        <stp>X.US.EURJPY!'Low,T'</stp>
        <tr r="P19" s="7"/>
        <tr r="N78" s="6"/>
      </tp>
      <tp>
        <v>0.10350000000000001</v>
        <stp/>
        <stp>X.US.KRWJPY!'Bid,T'</stp>
        <tr r="U84" s="7"/>
        <tr r="S354" s="5"/>
        <tr r="C265" s="6"/>
      </tp>
      <tp>
        <v>115.05000000000001</v>
        <stp/>
        <stp>X.US.USDJMD!'Ask,T'</stp>
        <tr r="T227" s="5"/>
      </tp>
      <tp>
        <v>0.70579999999999998</v>
        <stp/>
        <stp>X.US.USDJOD!'Bid,T'</stp>
        <tr r="S252" s="5"/>
      </tp>
      <tp>
        <v>173.67000000000002</v>
        <stp/>
        <stp>X.US.GBPJPY!'Low,T'</stp>
        <tr r="X19" s="7"/>
        <tr r="N115" s="6"/>
      </tp>
      <tp>
        <v>4.6641791044776122E-2</v>
        <stp/>
        <stp>X.US.EURSRD!'PerCentNetLastQuote,T'</stp>
        <tr r="P105" s="6"/>
        <tr r="L35" s="7"/>
      </tp>
      <tp>
        <v>0.71179999999999999</v>
        <stp/>
        <stp>X.US.USDJOD!'Ask,T'</stp>
        <tr r="T252" s="5"/>
      </tp>
      <tp>
        <v>0.1037</v>
        <stp/>
        <stp>X.US.KRWJPY!'Ask,T'</stp>
        <tr r="D265" s="6"/>
        <tr r="T354" s="5"/>
        <tr r="V84" s="7"/>
      </tp>
      <tp>
        <v>110.05000000000001</v>
        <stp/>
        <stp>X.US.USDJMD!'Bid,T'</stp>
        <tr r="S227" s="5"/>
      </tp>
      <tp>
        <v>96.9</v>
        <stp/>
        <stp>X.US.AUDJPY!'Low,T'</stp>
        <tr r="H10" s="7"/>
        <tr r="N5" s="6"/>
      </tp>
      <tp>
        <v>16.836000000000002</v>
        <stp/>
        <stp>X.US.NOKJPY!'Bid,T'</stp>
        <tr r="M105" s="7"/>
        <tr r="S308" s="5"/>
        <tr r="C232" s="6"/>
      </tp>
      <tp>
        <v>8.105500000000001</v>
        <stp/>
        <stp>X.US.MXNJPY!'Ask,T'</stp>
        <tr r="D207" s="6"/>
        <tr r="N95" s="7"/>
        <tr r="T277" s="5"/>
      </tp>
      <tp>
        <v>87.41</v>
        <stp/>
        <stp>X.US.NZDJPY!'Bid,T'</stp>
        <tr r="S291" s="5"/>
        <tr r="U50" s="7"/>
        <tr r="C217" s="6"/>
      </tp>
      <tp>
        <v>6.4483570707637092E-2</v>
        <stp/>
        <stp>X.US.USDSEK!'PerCentNetLastQuote,T'</stp>
        <tr r="P267" s="6"/>
        <tr r="T88" s="7"/>
      </tp>
      <tp>
        <v>17.440000000000001</v>
        <stp/>
        <stp>X.US.CNYJPY!'Low,T'</stp>
        <tr r="N54" s="6"/>
        <tr r="H88" s="7"/>
      </tp>
      <tp>
        <v>114.28</v>
        <stp/>
        <stp>X.US.CHFJPY!'Low,T'</stp>
        <tr r="P47" s="7"/>
        <tr r="N272" s="6"/>
      </tp>
      <tp>
        <v>87.45</v>
        <stp/>
        <stp>X.US.NZDJPY!'Ask,T'</stp>
        <tr r="V50" s="7"/>
        <tr r="D217" s="6"/>
        <tr r="T291" s="5"/>
      </tp>
      <tp>
        <v>96.61</v>
        <stp/>
        <stp>X.US.CADJPY!'Low,T'</stp>
        <tr r="H23" s="7"/>
        <tr r="N39" s="6"/>
      </tp>
      <tp>
        <v>8.0879000000000012</v>
        <stp/>
        <stp>X.US.MXNJPY!'Bid,T'</stp>
        <tr r="C207" s="6"/>
        <tr r="M95" s="7"/>
        <tr r="S277" s="5"/>
      </tp>
      <tp>
        <v>16.850000000000001</v>
        <stp/>
        <stp>X.US.NOKJPY!'Ask,T'</stp>
        <tr r="T308" s="5"/>
        <tr r="D232" s="6"/>
        <tr r="N105" s="7"/>
      </tp>
      <tp>
        <v>-3.9560091779412929E-2</v>
        <stp/>
        <stp>X.US.USDSGD!'PerCentNetLastQuote,T'</stp>
        <tr r="P250" s="6"/>
        <tr r="T67" s="7"/>
      </tp>
      <tp>
        <v>45.769000000000005</v>
        <stp/>
        <stp>X.US.BRLJPY!'Low,T'</stp>
        <tr r="H71" s="7"/>
        <tr r="N30" s="6"/>
      </tp>
      <tp>
        <v>114.81</v>
        <stp/>
        <stp>X.US.CHFJPY!'Bid,T'</stp>
        <tr r="C272" s="6"/>
        <tr r="S364" s="5"/>
        <tr r="M47" s="7"/>
      </tp>
      <tp>
        <v>17.48</v>
        <stp/>
        <stp>X.US.CNYJPY!'Bid,T'</stp>
        <tr r="E88" s="7"/>
        <tr r="C54" s="6"/>
        <tr r="S82" s="5"/>
      </tp>
      <tp>
        <v>96.64</v>
        <stp/>
        <stp>X.US.CADJPY!'Bid,T'</stp>
        <tr r="E23" s="7"/>
        <tr r="C39" s="6"/>
        <tr r="S63" s="5"/>
      </tp>
      <tp>
        <v>8.0618999999999996</v>
        <stp/>
        <stp>X.US.MXNJPY!'Low,T'</stp>
        <tr r="N207" s="6"/>
        <tr r="P95" s="7"/>
      </tp>
      <tp>
        <v>97.05</v>
        <stp/>
        <stp>X.US.AUDJPY!'Ask,T'</stp>
        <tr r="T13" s="5"/>
        <tr r="D5" s="6"/>
        <tr r="F10" s="7"/>
      </tp>
      <tp>
        <v>45.819000000000003</v>
        <stp/>
        <stp>X.US.BRLJPY!'Bid,T'</stp>
        <tr r="E71" s="7"/>
        <tr r="S51" s="5"/>
        <tr r="C30" s="6"/>
      </tp>
      <tp>
        <v>45.873000000000005</v>
        <stp/>
        <stp>X.US.BRLJPY!'Ask,T'</stp>
        <tr r="F71" s="7"/>
        <tr r="D30" s="6"/>
        <tr r="T51" s="5"/>
      </tp>
      <tp>
        <v>97.01</v>
        <stp/>
        <stp>X.US.AUDJPY!'Bid,T'</stp>
        <tr r="C5" s="6"/>
        <tr r="E10" s="7"/>
        <tr r="S13" s="5"/>
      </tp>
      <tp>
        <v>16.762</v>
        <stp/>
        <stp>X.US.NOKJPY!'Low,T'</stp>
        <tr r="P105" s="7"/>
        <tr r="N232" s="6"/>
      </tp>
      <tp>
        <v>96.69</v>
        <stp/>
        <stp>X.US.CADJPY!'Ask,T'</stp>
        <tr r="D39" s="6"/>
        <tr r="F23" s="7"/>
        <tr r="T63" s="5"/>
      </tp>
      <tp>
        <v>87.37</v>
        <stp/>
        <stp>X.US.NZDJPY!'Low,T'</stp>
        <tr r="N217" s="6"/>
        <tr r="X50" s="7"/>
      </tp>
      <tp>
        <v>114.87</v>
        <stp/>
        <stp>X.US.CHFJPY!'Ask,T'</stp>
        <tr r="D272" s="6"/>
        <tr r="T364" s="5"/>
        <tr r="N47" s="7"/>
      </tp>
      <tp>
        <v>17.48</v>
        <stp/>
        <stp>X.US.CNYJPY!'Ask,T'</stp>
        <tr r="F88" s="7"/>
        <tr r="D54" s="6"/>
        <tr r="T82" s="5"/>
      </tp>
      <tp>
        <v>174.36</v>
        <stp/>
        <stp>X.US.GBPJPY!'Bid,T'</stp>
        <tr r="S171" s="5"/>
        <tr r="C115" s="6"/>
        <tr r="U19" s="7"/>
      </tp>
      <tp>
        <v>138.92000000000002</v>
        <stp/>
        <stp>X.US.EURJPY!'Ask,T'</stp>
        <tr r="N19" s="7"/>
        <tr r="T109" s="5"/>
        <tr r="D78" s="6"/>
      </tp>
      <tp>
        <v>138.88</v>
        <stp/>
        <stp>X.US.EURJPY!'Bid,T'</stp>
        <tr r="S109" s="5"/>
        <tr r="C78" s="6"/>
        <tr r="M19" s="7"/>
      </tp>
      <tp>
        <v>0.10300000000000001</v>
        <stp/>
        <stp>X.US.KRWJPY!'Low,T'</stp>
        <tr r="N265" s="6"/>
        <tr r="X84" s="7"/>
      </tp>
      <tp t="s">
        <v>USA/Mexico EBS</v>
        <stp/>
        <stp>ContractData</stp>
        <stp>X.US.CEUSDMXN</stp>
        <stp>LongDescription</stp>
        <tr r="A33" s="2"/>
        <tr r="A36" s="1"/>
      </tp>
      <tp>
        <v>174.42000000000002</v>
        <stp/>
        <stp>X.US.GBPJPY!'Ask,T'</stp>
        <tr r="D115" s="6"/>
        <tr r="T171" s="5"/>
        <tr r="V19" s="7"/>
      </tp>
      <tp>
        <v>106.965</v>
        <stp/>
        <stp>X.US.USDJPY!'Low,T'</stp>
        <tr r="H34" s="7"/>
        <tr r="N175" s="6"/>
      </tp>
      <tp>
        <v>-0.58510173783949004</v>
        <stp/>
        <stp>X.US.CADSGD!'PerCentNetLastQuote,T'</stp>
        <tr r="D27" s="7"/>
        <tr r="P44" s="6"/>
      </tp>
      <tp>
        <v>0.18561293515921465</v>
        <stp/>
        <stp>X.US.EURSAR!'PerCentNetLastQuote,T'</stp>
        <tr r="L32" s="7"/>
        <tr r="P103" s="6"/>
      </tp>
      <tp>
        <v>0.14069905213270142</v>
        <stp/>
        <stp>X.US.CHFSGD!'PerCentNetLastQuote,T'</stp>
        <tr r="L49" s="7"/>
        <tr r="P275" s="6"/>
      </tp>
      <tp>
        <v>9.7249999999999996</v>
        <stp/>
        <stp>X.US.ZARJPY!'Bid,T'</stp>
        <tr r="C260" s="6"/>
        <tr r="U79" s="7"/>
        <tr r="S349" s="5"/>
      </tp>
      <tp>
        <v>3.5595000000000003</v>
        <stp/>
        <stp>X.US.TWDJPY!'Low,T'</stp>
        <tr r="N282" s="6"/>
        <tr r="X97" s="7"/>
      </tp>
      <tp>
        <v>-0.49601799220543152</v>
        <stp/>
        <stp>X.US.AUDSEK!'PerCentNetLastQuote,T'</stp>
        <tr r="P14" s="6"/>
        <tr r="D16" s="7"/>
      </tp>
      <tp>
        <v>9.7509999999999994</v>
        <stp/>
        <stp>X.US.ZARJPY!'Ask,T'</stp>
        <tr r="D260" s="6"/>
        <tr r="V79" s="7"/>
        <tr r="T349" s="5"/>
      </tp>
      <tp>
        <v>0.28861164679181917</v>
        <stp/>
        <stp>X.US.CHFSEK!'PerCentNetLastQuote,T'</stp>
        <tr r="P276" s="6"/>
        <tr r="L50" s="7"/>
      </tp>
      <tp>
        <v>-0.46425255338904364</v>
        <stp/>
        <stp>X.US.CADSEK!'PerCentNetLastQuote,T'</stp>
        <tr r="P46" s="6"/>
        <tr r="D29" s="7"/>
      </tp>
      <tp>
        <v>-1.3115184104396865E-2</v>
        <stp/>
        <stp>X.US.GBPSAR!'PerCentNetLastQuote,T'</stp>
        <tr r="P139" s="6"/>
        <tr r="T30" s="7"/>
      </tp>
      <tp>
        <v>-0.60864272671941566</v>
        <stp/>
        <stp>X.US.AUDSGD!'PerCentNetLastQuote,T'</stp>
        <tr r="D14" s="7"/>
        <tr r="P7" s="6"/>
      </tp>
      <tp>
        <v>-4.865706500583885E-2</v>
        <stp/>
        <stp>X.US.GBPSGD!'PerCentNetLastQuote,T'</stp>
        <tr r="T31" s="7"/>
        <tr r="P119" s="6"/>
      </tp>
      <tp>
        <v>2.4290000000000003</v>
        <stp/>
        <stp>X.US.PHPJPY!'Low,T'</stp>
        <tr r="N237" s="6"/>
        <tr r="P112" s="7"/>
      </tp>
      <tp>
        <v>0.25706940874035988</v>
        <stp/>
        <stp>X.US.EURSEK!'PerCentNetLastQuote,T'</stp>
        <tr r="P87" s="6"/>
        <tr r="L36" s="7"/>
      </tp>
      <tp>
        <v>14.991</v>
        <stp/>
        <stp>X.US.SEKJPY!'Low,T'</stp>
        <tr r="X89" s="7"/>
        <tr r="N268" s="6"/>
      </tp>
      <tp>
        <v>3.4488704949129159E-2</v>
        <stp/>
        <stp>X.US.GBPSEK!'PerCentNetLastQuote,T'</stp>
        <tr r="T34" s="7"/>
        <tr r="P120" s="6"/>
      </tp>
      <tp>
        <v>0.15302687151863867</v>
        <stp/>
        <stp>X.US.EURSGD!'PerCentNetLastQuote,T'</stp>
        <tr r="L33" s="7"/>
        <tr r="P104" s="6"/>
      </tp>
      <tp>
        <v>15.022</v>
        <stp/>
        <stp>X.US.SEKJPY!'Bid,T'</stp>
        <tr r="U89" s="7"/>
        <tr r="C268" s="6"/>
        <tr r="S361" s="5"/>
      </tp>
      <tp>
        <v>-0.84745762711864403</v>
        <stp/>
        <stp>X.US.JPYSGD!'PerCentNetLastQuote,T'</stp>
        <tr r="P194" s="6"/>
        <tr r="D52" s="7"/>
      </tp>
      <tp>
        <v>2.4449999999999998</v>
        <stp/>
        <stp>X.US.PHPJPY!'Ask,T'</stp>
        <tr r="T317" s="5"/>
        <tr r="N112" s="7"/>
        <tr r="D237" s="6"/>
      </tp>
      <tp>
        <v>-6.1274509803921566E-2</v>
        <stp/>
        <stp>X.US.HKDSGD!'PerCentNetLastQuote,T'</stp>
        <tr r="D115" s="7"/>
        <tr r="P152" s="6"/>
      </tp>
      <tp>
        <v>-0.1497005988023952</v>
        <stp/>
        <stp>X.US.JPYSEK!'PerCentNetLastQuote,T'</stp>
        <tr r="P196" s="6"/>
        <tr r="D54" s="7"/>
      </tp>
      <tp>
        <v>2.4340000000000002</v>
        <stp/>
        <stp>X.US.PHPJPY!'Bid,T'</stp>
        <tr r="S317" s="5"/>
        <tr r="M112" s="7"/>
        <tr r="C237" s="6"/>
      </tp>
      <tp>
        <v>15.040000000000001</v>
        <stp/>
        <stp>X.US.SEKJPY!'Ask,T'</stp>
        <tr r="D268" s="6"/>
        <tr r="T361" s="5"/>
        <tr r="V89" s="7"/>
      </tp>
      <tp>
        <v>3.5704000000000002</v>
        <stp/>
        <stp>X.US.TWDJPY!'Ask,T'</stp>
        <tr r="T374" s="5"/>
        <tr r="V97" s="7"/>
        <tr r="D282" s="6"/>
      </tp>
      <tp>
        <v>-0.43486664089679167</v>
        <stp/>
        <stp>X.US.NZDSGD!'PerCentNetLastQuote,T'</stp>
        <tr r="P218" s="6"/>
        <tr r="T53" s="7"/>
      </tp>
      <tp>
        <v>107.27</v>
        <stp/>
        <stp>X.US.USDJPY!'Ask,T'</stp>
        <tr r="T228" s="5"/>
        <tr r="D175" s="6"/>
        <tr r="F34" s="7"/>
      </tp>
      <tp>
        <v>0.23241262179315278</v>
        <stp/>
        <stp>X.US.NOKSEK!'PerCentNetLastQuote,T'</stp>
        <tr r="P233" s="6"/>
        <tr r="L106" s="7"/>
      </tp>
      <tp>
        <v>-0.35267329783773604</v>
        <stp/>
        <stp>X.US.NZDSEK!'PerCentNetLastQuote,T'</stp>
        <tr r="T55" s="7"/>
        <tr r="P228" s="6"/>
      </tp>
      <tp>
        <v>107.26</v>
        <stp/>
        <stp>X.US.USDJPY!'Bid,T'</stp>
        <tr r="C175" s="6"/>
        <tr r="E34" s="7"/>
        <tr r="S228" s="5"/>
      </tp>
      <tp>
        <v>9.7160000000000011</v>
        <stp/>
        <stp>X.US.ZARJPY!'Low,T'</stp>
        <tr r="N260" s="6"/>
        <tr r="X79" s="7"/>
      </tp>
      <tp>
        <v>3.5700000000000003</v>
        <stp/>
        <stp>X.US.TWDJPY!'Bid,T'</stp>
        <tr r="U97" s="7"/>
        <tr r="C282" s="6"/>
        <tr r="S374" s="5"/>
      </tp>
      <tp>
        <v>8.7000000000000008E-2</v>
        <stp/>
        <stp>X.US.IDRKRW!'Bid,T'</stp>
        <tr r="C164" s="6"/>
        <tr r="S220" s="5"/>
        <tr r="M66" s="7"/>
      </tp>
      <tp>
        <v>1675.2</v>
        <stp/>
        <stp>X.US.GBPKRW!'Low,T'</stp>
        <tr r="X33" s="7"/>
        <tr r="N141" s="6"/>
      </tp>
      <tp>
        <v>9.6634000000000011</v>
        <stp/>
        <stp>X.US.JPYKRW!'Ask,T'</stp>
        <tr r="T249" s="5"/>
        <tr r="F53" s="7"/>
        <tr r="D195" s="6"/>
      </tp>
      <tp>
        <v>381.19</v>
        <stp/>
        <stp>X.US.USDKMF!'Ask,T'</stp>
        <tr r="T88" s="5"/>
      </tp>
      <tp>
        <v>133.47999999999999</v>
        <stp/>
        <stp>X.US.HKDKRW!'Bid,T'</stp>
        <tr r="E116" s="7"/>
        <tr r="C153" s="6"/>
        <tr r="S212" s="5"/>
      </tp>
      <tp>
        <v>-1.2820512820512822</v>
        <stp/>
        <stp>X.US.BRLRUR!'PerCentNetLastQuote,T'</stp>
        <tr r="D74" s="7"/>
        <tr r="P33" s="6"/>
      </tp>
      <tp>
        <v>133.72999999999999</v>
        <stp/>
        <stp>X.US.HKDKRW!'Ask,T'</stp>
        <tr r="F116" s="7"/>
        <tr r="T212" s="5"/>
        <tr r="D153" s="6"/>
      </tp>
      <tp>
        <v>1334.7</v>
        <stp/>
        <stp>X.US.EURKRW!'Low,T'</stp>
        <tr r="P21" s="7"/>
        <tr r="N79" s="6"/>
      </tp>
      <tp>
        <v>380.19</v>
        <stp/>
        <stp>X.US.USDKMF!'Bid,T'</stp>
        <tr r="S88" s="5"/>
      </tp>
      <tp>
        <v>9.6456</v>
        <stp/>
        <stp>X.US.JPYKRW!'Bid,T'</stp>
        <tr r="C195" s="6"/>
        <tr r="E53" s="7"/>
        <tr r="S249" s="5"/>
      </tp>
      <tp>
        <v>8.7400000000000005E-2</v>
        <stp/>
        <stp>X.US.IDRKRW!'Ask,T'</stp>
        <tr r="D164" s="6"/>
        <tr r="N66" s="7"/>
        <tr r="T220" s="5"/>
      </tp>
      <tp>
        <v>0.83843190573306137</v>
        <stp/>
        <stp>X.US.EURRUR!'PerCentNetLastQuote,T'</stp>
        <tr r="P85" s="6"/>
        <tr r="L31" s="7"/>
      </tp>
      <tp>
        <v>4103</v>
        <stp/>
        <stp>X.US.USDKHR!'Ask,T'</stp>
        <tr r="T61" s="5"/>
      </tp>
      <tp>
        <v>0.46130000000000004</v>
        <stp/>
        <stp>X.US.GBPKWD!'Low,T'</stp>
        <tr r="N132" s="6"/>
        <tr r="X20" s="7"/>
      </tp>
      <tp>
        <v>4053</v>
        <stp/>
        <stp>X.US.USDKHR!'Bid,T'</stp>
        <tr r="S61" s="5"/>
      </tp>
      <tp>
        <v>0.63880341852349787</v>
        <stp/>
        <stp>X.US.GBPRUB!'PerCentNetLastQuote,T'</stp>
        <tr r="T29" s="7"/>
        <tr r="P138" s="6"/>
      </tp>
      <tp>
        <v>0</v>
        <stp/>
        <stp>X.US.HUFRUR!'PerCentNetLastQuote,T'</stp>
        <tr r="P159" s="6"/>
        <tr r="L57" s="7"/>
      </tp>
      <tp>
        <v>89.8</v>
        <stp/>
        <stp>X.US.USDKES!'Ask,T'</stp>
        <tr r="T254" s="5"/>
      </tp>
      <tp>
        <v>0.46730000000000005</v>
        <stp/>
        <stp>X.US.GBPKWD!'Ask,T'</stp>
        <tr r="V20" s="7"/>
        <tr r="T188" s="5"/>
        <tr r="D132" s="6"/>
      </tp>
      <tp t="s">
        <v/>
        <stp/>
        <stp>X.US.USDKGS!'Bid,T'</stp>
        <tr r="S256" s="5"/>
      </tp>
      <tp t="s">
        <v/>
        <stp/>
        <stp>X.US.USDKGS!'Ask,T'</stp>
        <tr r="T256" s="5"/>
      </tp>
      <tp>
        <v>87.8</v>
        <stp/>
        <stp>X.US.USDKES!'Bid,T'</stp>
        <tr r="S254" s="5"/>
      </tp>
      <tp>
        <v>0.46390000000000003</v>
        <stp/>
        <stp>X.US.GBPKWD!'Bid,T'</stp>
        <tr r="S188" s="5"/>
        <tr r="C132" s="6"/>
        <tr r="U20" s="7"/>
      </tp>
      <tp>
        <v>1339.7</v>
        <stp/>
        <stp>X.US.EURKRW!'Bid,T'</stp>
        <tr r="S110" s="5"/>
        <tr r="M21" s="7"/>
        <tr r="C79" s="6"/>
      </tp>
      <tp>
        <v>9.6309000000000005</v>
        <stp/>
        <stp>X.US.JPYKRW!'Low,T'</stp>
        <tr r="H53" s="7"/>
        <tr r="N195" s="6"/>
      </tp>
      <tp>
        <v>1685.51</v>
        <stp/>
        <stp>X.US.GBPKRW!'Ask,T'</stp>
        <tr r="V33" s="7"/>
        <tr r="T197" s="5"/>
        <tr r="D141" s="6"/>
      </tp>
      <tp>
        <v>1681.75</v>
        <stp/>
        <stp>X.US.GBPKRW!'Bid,T'</stp>
        <tr r="S197" s="5"/>
        <tr r="C141" s="6"/>
        <tr r="U33" s="7"/>
      </tp>
      <tp>
        <v>8.7000000000000008E-2</v>
        <stp/>
        <stp>X.US.IDRKRW!'Low,T'</stp>
        <tr r="P66" s="7"/>
        <tr r="N164" s="6"/>
      </tp>
      <tp>
        <v>133.26</v>
        <stp/>
        <stp>X.US.HKDKRW!'Low,T'</stp>
        <tr r="N153" s="6"/>
        <tr r="H116" s="7"/>
      </tp>
      <tp>
        <v>1342.6000000000001</v>
        <stp/>
        <stp>X.US.EURKRW!'Ask,T'</stp>
        <tr r="D79" s="6"/>
        <tr r="T110" s="5"/>
        <tr r="N21" s="7"/>
      </tp>
      <tp>
        <v>0.68303648625280999</v>
        <stp/>
        <stp>X.US.PLZRUR!'PerCentNetLastQuote,T'</stp>
        <tr r="L121" s="7"/>
        <tr r="P244" s="6"/>
      </tp>
      <tp>
        <v>1032.8</v>
        <stp/>
        <stp>X.US.USDKRW!'Low,T'</stp>
        <tr r="X82" s="7"/>
        <tr r="N263" s="6"/>
      </tp>
      <tp>
        <v>32.078000000000003</v>
        <stp/>
        <stp>X.US.THBKRW!'Low,T'</stp>
        <tr r="X107" s="7"/>
        <tr r="N291" s="6"/>
      </tp>
      <tp>
        <v>34.410000000000004</v>
        <stp/>
        <stp>X.US.TWDKRW!'Low,T'</stp>
        <tr r="N284" s="6"/>
        <tr r="X99" s="7"/>
      </tp>
      <tp>
        <v>817.928</v>
        <stp/>
        <stp>X.US.SGDKRW!'Low,T'</stp>
        <tr r="N255" s="6"/>
        <tr r="X72" s="7"/>
      </tp>
      <tp>
        <v>179.08</v>
        <stp/>
        <stp>X.US.USDKZT!'Bid,T'</stp>
        <tr r="S253" s="5"/>
      </tp>
      <tp>
        <v>0.83000000000000007</v>
        <stp/>
        <stp>X.US.USDKYD!'Ask,T'</stp>
        <tr r="T76" s="5"/>
      </tp>
      <tp>
        <v>0.64440538957234916</v>
        <stp/>
        <stp>X.US.USDRUR!'PerCentNetLastQuote,T'</stp>
        <tr r="T61" s="7"/>
        <tr r="P246" s="6"/>
      </tp>
      <tp>
        <v>113.14</v>
        <stp/>
        <stp>X.US.EURKES!'Low,T'</stp>
        <tr r="N97" s="6"/>
        <tr r="P20" s="7"/>
      </tp>
      <tp>
        <v>0.83000000000000007</v>
        <stp/>
        <stp>X.US.USDKYD!'Bid,T'</stp>
        <tr r="S76" s="5"/>
      </tp>
      <tp>
        <v>23.48</v>
        <stp/>
        <stp>X.US.PHPKRW!'Low,T'</stp>
        <tr r="P113" s="7"/>
        <tr r="N238" s="6"/>
      </tp>
      <tp>
        <v>184.78</v>
        <stp/>
        <stp>X.US.USDKZT!'Ask,T'</stp>
        <tr r="T253" s="5"/>
      </tp>
      <tp>
        <v>116.3</v>
        <stp/>
        <stp>X.US.EURKES!'Ask,T'</stp>
        <tr r="N20" s="7"/>
        <tr r="D97" s="6"/>
        <tr r="T128" s="5"/>
      </tp>
      <tp>
        <v>0.28539999999999999</v>
        <stp/>
        <stp>X.US.USDKWD!'Bid,T'</stp>
        <tr r="S255" s="5"/>
      </tp>
      <tp>
        <v>23.52</v>
        <stp/>
        <stp>X.US.PHPKRW!'Bid,T'</stp>
        <tr r="C238" s="6"/>
        <tr r="M113" s="7"/>
        <tr r="S318" s="5"/>
      </tp>
      <tp>
        <v>820.48400000000004</v>
        <stp/>
        <stp>X.US.SGDKRW!'Ask,T'</stp>
        <tr r="V72" s="7"/>
        <tr r="D255" s="6"/>
        <tr r="T342" s="5"/>
      </tp>
      <tp>
        <v>819.55000000000007</v>
        <stp/>
        <stp>X.US.SGDKRW!'Bid,T'</stp>
        <tr r="C255" s="6"/>
        <tr r="U72" s="7"/>
        <tr r="S342" s="5"/>
      </tp>
      <tp>
        <v>23.580000000000002</v>
        <stp/>
        <stp>X.US.PHPKRW!'Ask,T'</stp>
        <tr r="D238" s="6"/>
        <tr r="N113" s="7"/>
        <tr r="T318" s="5"/>
      </tp>
      <tp>
        <v>0.28739999999999999</v>
        <stp/>
        <stp>X.US.USDKWD!'Ask,T'</stp>
        <tr r="T255" s="5"/>
      </tp>
      <tp>
        <v>113.69</v>
        <stp/>
        <stp>X.US.EURKES!'Bid,T'</stp>
        <tr r="S128" s="5"/>
        <tr r="M20" s="7"/>
        <tr r="C97" s="6"/>
      </tp>
      <tp>
        <v>1034.6000000000001</v>
        <stp/>
        <stp>X.US.USDKRW!'Bid,T'</stp>
        <tr r="S352" s="5"/>
        <tr r="C263" s="6"/>
        <tr r="U82" s="7"/>
      </tp>
      <tp>
        <v>-6.8285144387140825E-2</v>
        <stp/>
        <stp>X.US.GBPRON!'PerCentNetLastQuote,T'</stp>
        <tr r="P137" s="6"/>
        <tr r="T28" s="7"/>
      </tp>
      <tp t="s">
        <v/>
        <stp/>
        <stp>X.US.USDKPW!'Ask,T'</stp>
        <tr r="T306" s="5"/>
      </tp>
      <tp>
        <v>32.111000000000004</v>
        <stp/>
        <stp>X.US.THBKRW!'Bid,T'</stp>
        <tr r="S385" s="5"/>
        <tr r="U107" s="7"/>
        <tr r="C291" s="6"/>
      </tp>
      <tp>
        <v>34.438000000000002</v>
        <stp/>
        <stp>X.US.TWDKRW!'Bid,T'</stp>
        <tr r="U99" s="7"/>
        <tr r="C284" s="6"/>
        <tr r="S376" s="5"/>
      </tp>
      <tp>
        <v>34.498000000000005</v>
        <stp/>
        <stp>X.US.TWDKRW!'Ask,T'</stp>
        <tr r="V99" s="7"/>
        <tr r="D284" s="6"/>
        <tr r="T376" s="5"/>
      </tp>
      <tp t="s">
        <v/>
        <stp/>
        <stp>X.US.USDKPW!'Bid,T'</stp>
        <tr r="S306" s="5"/>
      </tp>
      <tp>
        <v>32.152999999999999</v>
        <stp/>
        <stp>X.US.THBKRW!'Ask,T'</stp>
        <tr r="T385" s="5"/>
        <tr r="D291" s="6"/>
        <tr r="V107" s="7"/>
      </tp>
      <tp>
        <v>1036.6000000000001</v>
        <stp/>
        <stp>X.US.USDKRW!'Ask,T'</stp>
        <tr r="T352" s="5"/>
        <tr r="V82" s="7"/>
        <tr r="D263" s="6"/>
      </tp>
      <tp>
        <v>0.13565453312231518</v>
        <stp/>
        <stp>X.US.EURRON!'PerCentNetLastQuote,T'</stp>
        <tr r="L30" s="7"/>
        <tr r="P84" s="6"/>
      </tp>
      <tp>
        <v>-1.2298610257040954E-2</v>
        <stp/>
        <stp>X.US.GBPUSD!'PerCentNetLastQuote,T'</stp>
        <tr r="T4" s="7"/>
        <tr r="P109" s="6"/>
      </tp>
      <tp>
        <v>2.3114261499345097E-2</v>
        <stp/>
        <stp>X.US.USDUAH!'PerCentNetLastQuote,T'</stp>
        <tr r="T115" s="7"/>
        <tr r="P293" s="6"/>
      </tp>
      <tp>
        <v>0.18565792527268507</v>
        <stp/>
        <stp>X.US.EURUSD!'PerCentNetLastQuote,T'</stp>
        <tr r="L4" s="7"/>
        <tr r="P90" s="6"/>
      </tp>
      <tp>
        <v>130.19999999999999</v>
        <stp/>
        <stp>X.US.USDLKR!'Bid,T'</stp>
        <tr r="S356" s="5"/>
      </tp>
      <tp>
        <v>130.38</v>
        <stp/>
        <stp>X.US.USDLKR!'Ask,T'</stp>
        <tr r="T356" s="5"/>
      </tp>
      <tp t="s">
        <v/>
        <stp/>
        <stp>X.US.EURLVL!'Low,T'</stp>
        <tr r="N98" s="6"/>
      </tp>
      <tp>
        <v>-0.5714285714285714</v>
        <stp/>
        <stp>X.US.AUDUSD!'PerCentNetLastQuote,T'</stp>
        <tr r="D4" s="7"/>
        <tr r="P2" s="6"/>
      </tp>
      <tp t="s">
        <v/>
        <stp/>
        <stp>X.US.EURLVL!'Bid,T'</stp>
        <tr r="S129" s="5"/>
        <tr r="C98" s="6"/>
      </tp>
      <tp>
        <v>-0.42745481191988277</v>
        <stp/>
        <stp>X.US.NZDUSD!'PerCentNetLastQuote,T'</stp>
        <tr r="P214" s="6"/>
        <tr r="T42" s="7"/>
      </tp>
      <tp>
        <v>-9.5304657220916193E-3</v>
        <stp/>
        <stp>X.US.EURUYU!'PerCentNetLastQuote,T'</stp>
        <tr r="L41" s="7"/>
        <tr r="P107" s="6"/>
      </tp>
      <tp t="s">
        <v/>
        <stp/>
        <stp>X.US.EURLVL!'Ask,T'</stp>
        <tr r="D98" s="6"/>
        <tr r="T129" s="5"/>
      </tp>
      <tp>
        <v>8045</v>
        <stp/>
        <stp>X.US.USDLAK!'Ask,T'</stp>
        <tr r="T257" s="5"/>
      </tp>
      <tp>
        <v>1508</v>
        <stp/>
        <stp>X.US.USDLBP!'Bid,T'</stp>
        <tr r="S259" s="5"/>
      </tp>
      <tp>
        <v>8035</v>
        <stp/>
        <stp>X.US.USDLAK!'Bid,T'</stp>
        <tr r="S257" s="5"/>
      </tp>
      <tp>
        <v>1518</v>
        <stp/>
        <stp>X.US.USDLBP!'Ask,T'</stp>
        <tr r="T259" s="5"/>
      </tp>
      <tp>
        <v>1.22</v>
        <stp/>
        <stp>X.US.USDLYD!'Ask,T'</stp>
        <tr r="T75" s="5"/>
      </tp>
      <tp>
        <v>1.2</v>
        <stp/>
        <stp>X.US.USDLYD!'Bid,T'</stp>
        <tr r="S75" s="5"/>
      </tp>
      <tp t="s">
        <v/>
        <stp/>
        <stp>X.US.USDLVL!'Bid,T'</stp>
        <tr r="S258" s="5"/>
      </tp>
      <tp t="s">
        <v/>
        <stp/>
        <stp>X.US.USDLVL!'Ask,T'</stp>
        <tr r="T258" s="5"/>
      </tp>
      <tp>
        <v>84.5</v>
        <stp/>
        <stp>X.US.USDLRD!'Bid,T'</stp>
        <tr r="S261" s="5"/>
      </tp>
      <tp>
        <v>10.945</v>
        <stp/>
        <stp>X.US.USDLSL!'Bid,T'</stp>
        <tr r="S260" s="5"/>
      </tp>
      <tp>
        <v>10.995000000000001</v>
        <stp/>
        <stp>X.US.USDLSL!'Ask,T'</stp>
        <tr r="T260" s="5"/>
      </tp>
      <tp>
        <v>85.5</v>
        <stp/>
        <stp>X.US.USDLRD!'Ask,T'</stp>
        <tr r="T261" s="5"/>
      </tp>
      <tp t="s">
        <v/>
        <stp/>
        <stp>X.US.CEEURZAR!'High,T'</stp>
        <tr r="G22" s="2"/>
      </tp>
      <tp>
        <v>24</v>
        <stp/>
        <stp>ContractData</stp>
        <stp>X.US.CEUSDMXN</stp>
        <stp>NumTicks</stp>
        <tr r="K33" s="2"/>
      </tp>
      <tp>
        <v>578</v>
        <stp/>
        <stp>ContractData</stp>
        <stp>X.US.CEEURCHF</stp>
        <stp>NumTicks</stp>
        <tr r="K24" s="2"/>
      </tp>
      <tp>
        <v>0.62190000000000001</v>
        <stp/>
        <stp>X.US.CZKMXN!'Bid,T'</stp>
        <tr r="C63" s="6"/>
        <tr r="E100" s="7"/>
        <tr r="S95" s="5"/>
      </tp>
      <tp>
        <v>977.11</v>
        <stp/>
        <stp>X.US.USDMMK!'Ask,T'</stp>
        <tr r="T283" s="5"/>
      </tp>
      <tp>
        <v>1830</v>
        <stp/>
        <stp>X.US.USDMNT!'Bid,T'</stp>
        <tr r="S280" s="5"/>
      </tp>
      <tp>
        <v>11.93</v>
        <stp/>
        <stp>X.US.CADMXN!'Bid,T'</stp>
        <tr r="C42" s="6"/>
        <tr r="S68" s="5"/>
        <tr r="E24" s="7"/>
      </tp>
      <tp>
        <v>0.53900075404250569</v>
        <stp/>
        <stp>X.US.GBPTRY!'PerCentNetLastQuote,T'</stp>
        <tr r="P144" s="6"/>
        <tr r="T38" s="7"/>
      </tp>
      <tp>
        <v>5.6597</v>
        <stp/>
        <stp>X.US.BRLMXN!'Bid,T'</stp>
        <tr r="C36" s="6"/>
        <tr r="S57" s="5"/>
        <tr r="E77" s="7"/>
      </tp>
      <tp>
        <v>7.8330000000000002</v>
        <stp/>
        <stp>X.US.USDMOP!'Bid,T'</stp>
        <tr r="S262" s="5"/>
      </tp>
      <tp>
        <v>12.001100000000001</v>
        <stp/>
        <stp>X.US.AUDMXN!'Ask,T'</stp>
        <tr r="F11" s="7"/>
        <tr r="T20" s="5"/>
        <tr r="D11" s="6"/>
      </tp>
      <tp>
        <v>11.9687</v>
        <stp/>
        <stp>X.US.AUDMXN!'Bid,T'</stp>
        <tr r="S20" s="5"/>
        <tr r="C11" s="6"/>
        <tr r="E11" s="7"/>
      </tp>
      <tp>
        <v>8.1330000000000009</v>
        <stp/>
        <stp>X.US.USDMOP!'Ask,T'</stp>
        <tr r="T262" s="5"/>
      </tp>
      <tp>
        <v>5.6653000000000002</v>
        <stp/>
        <stp>X.US.BRLMXN!'Ask,T'</stp>
        <tr r="F77" s="7"/>
        <tr r="T57" s="5"/>
        <tr r="D36" s="6"/>
      </tp>
      <tp t="s">
        <v>768: Current Message -&gt; Contract 'X.US.EURTRL' not found.</v>
        <stp/>
        <stp>X.US.EURTRL!'PerCentNetLastQuote,T'</stp>
        <tr r="P69" s="6"/>
      </tp>
      <tp>
        <v>10.7804</v>
        <stp/>
        <stp>X.US.NZDMXN!'Low,T'</stp>
        <tr r="X51" s="7"/>
        <tr r="N225" s="6"/>
      </tp>
      <tp>
        <v>11.952</v>
        <stp/>
        <stp>X.US.CADMXN!'Ask,T'</stp>
        <tr r="F24" s="7"/>
        <tr r="D42" s="6"/>
        <tr r="T68" s="5"/>
      </tp>
      <tp>
        <v>976.89</v>
        <stp/>
        <stp>X.US.USDMMK!'Bid,T'</stp>
        <tr r="S283" s="5"/>
      </tp>
      <tp>
        <v>1835</v>
        <stp/>
        <stp>X.US.USDMNT!'Ask,T'</stp>
        <tr r="T280" s="5"/>
      </tp>
      <tp>
        <v>0.62229999999999996</v>
        <stp/>
        <stp>X.US.CZKMXN!'Ask,T'</stp>
        <tr r="F100" s="7"/>
        <tr r="T95" s="5"/>
        <tr r="D63" s="6"/>
      </tp>
      <tp>
        <v>0.73104386263175791</v>
        <stp/>
        <stp>X.US.CHFTRL!'PerCentNetLastQuote,T'</stp>
        <tr r="L51" s="7"/>
        <tr r="P277" s="6"/>
      </tp>
      <tp>
        <v>0.41170000000000001</v>
        <stp/>
        <stp>X.US.HKDMYR!'Low,T'</stp>
        <tr r="N150" s="6"/>
        <tr r="H113" s="7"/>
      </tp>
      <tp t="s">
        <v/>
        <stp/>
        <stp>X.US.EUXMYR!'Ask,T'</stp>
        <tr r="T151" s="5"/>
      </tp>
      <tp>
        <v>4.1467000000000001</v>
        <stp/>
        <stp>X.US.EURMYR!'Ask,T'</stp>
        <tr r="T130" s="5"/>
        <tr r="D99" s="6"/>
        <tr r="N22" s="7"/>
      </tp>
      <tp>
        <v>21.511500000000002</v>
        <stp/>
        <stp>X.US.GBPMXN!'Bid,T'</stp>
        <tr r="U21" s="7"/>
        <tr r="C133" s="6"/>
        <tr r="S189" s="5"/>
      </tp>
      <tp>
        <v>7.1641155592308608E-3</v>
        <stp/>
        <stp>X.US.GBPTWD!'PerCentNetLastQuote,T'</stp>
        <tr r="T36" s="7"/>
        <tr r="P142" s="6"/>
      </tp>
      <tp>
        <v>47.18</v>
        <stp/>
        <stp>X.US.USDMKD!'Bid,T'</stp>
        <tr r="S263" s="5"/>
      </tp>
      <tp>
        <v>17.177900000000001</v>
        <stp/>
        <stp>X.US.EURMXN!'Ask,T'</stp>
        <tr r="N23" s="7"/>
        <tr r="T131" s="5"/>
        <tr r="D100" s="6"/>
      </tp>
      <tp>
        <v>17.135100000000001</v>
        <stp/>
        <stp>X.US.EURMXN!'Bid,T'</stp>
        <tr r="M23" s="7"/>
        <tr r="S131" s="5"/>
        <tr r="C100" s="6"/>
      </tp>
      <tp>
        <v>2.9600000000000001E-2</v>
        <stp/>
        <stp>X.US.JPYMYR!'Low,T'</stp>
        <tr r="H47" s="7"/>
        <tr r="N189" s="6"/>
      </tp>
      <tp>
        <v>47.980000000000004</v>
        <stp/>
        <stp>X.US.USDMKD!'Ask,T'</stp>
        <tr r="T263" s="5"/>
      </tp>
      <tp t="s">
        <v>USA/Japan EBS</v>
        <stp/>
        <stp>ContractData</stp>
        <stp>X.US.CEUSDJPY</stp>
        <stp>LongDescription</stp>
        <tr r="A7" s="2"/>
        <tr r="A35" s="1"/>
        <tr r="B30" s="4"/>
      </tp>
      <tp>
        <v>21.5669</v>
        <stp/>
        <stp>X.US.GBPMXN!'Ask,T'</stp>
        <tr r="D133" s="6"/>
        <tr r="T189" s="5"/>
        <tr r="V21" s="7"/>
      </tp>
      <tp>
        <v>4.1393000000000004</v>
        <stp/>
        <stp>X.US.EURMYR!'Bid,T'</stp>
        <tr r="S130" s="5"/>
        <tr r="M22" s="7"/>
        <tr r="C99" s="6"/>
      </tp>
      <tp t="s">
        <v/>
        <stp/>
        <stp>X.US.EUXMYR!'Bid,T'</stp>
        <tr r="S151" s="5"/>
      </tp>
      <tp>
        <v>0.21630529947983726</v>
        <stp/>
        <stp>X.US.EURTWD!'PerCentNetLastQuote,T'</stp>
        <tr r="P106" s="6"/>
        <tr r="L38" s="7"/>
      </tp>
      <tp>
        <v>17.066000000000003</v>
        <stp/>
        <stp>X.US.EURMXN!'Low,T'</stp>
        <tr r="N100" s="6"/>
        <tr r="P23" s="7"/>
      </tp>
      <tp>
        <v>2.9600000000000001E-2</v>
        <stp/>
        <stp>X.US.JPYMYR!'Bid,T'</stp>
        <tr r="S243" s="5"/>
        <tr r="E47" s="7"/>
        <tr r="C189" s="6"/>
      </tp>
      <tp>
        <v>0.12422360248447205</v>
        <stp/>
        <stp>X.US.USDTHB!'PerCentNetLastQuote,T'</stp>
        <tr r="T103" s="7"/>
        <tr r="P287" s="6"/>
      </tp>
      <tp>
        <v>2580</v>
        <stp/>
        <stp>X.US.USDMGA!'Bid,T'</stp>
        <tr r="S264" s="5"/>
      </tp>
      <tp>
        <v>0.41300000000000003</v>
        <stp/>
        <stp>X.US.HKDMYR!'Ask,T'</stp>
        <tr r="D150" s="6"/>
        <tr r="F113" s="7"/>
        <tr r="T209" s="5"/>
      </tp>
      <tp t="s">
        <v/>
        <stp/>
        <stp>X.US.TWDTHB!'PerCentNetLastQuote,T'</stp>
        <tr r="P285" s="6"/>
      </tp>
      <tp>
        <v>4.1218000000000004</v>
        <stp/>
        <stp>X.US.EURMYR!'Low,T'</stp>
        <tr r="N99" s="6"/>
        <tr r="P22" s="7"/>
      </tp>
      <tp>
        <v>14.58</v>
        <stp/>
        <stp>X.US.USDMDL!'Ask,T'</stp>
        <tr r="T279" s="5"/>
      </tp>
      <tp>
        <v>0.41240000000000004</v>
        <stp/>
        <stp>X.US.HKDMYR!'Bid,T'</stp>
        <tr r="E113" s="7"/>
        <tr r="C150" s="6"/>
        <tr r="S209" s="5"/>
      </tp>
      <tp>
        <v>0</v>
        <stp/>
        <stp>X.US.HKDTWD!'PerCentNetLastQuote,T'</stp>
        <tr r="D117" s="7"/>
        <tr r="P154" s="6"/>
      </tp>
      <tp>
        <v>14.01</v>
        <stp/>
        <stp>X.US.USDMDL!'Bid,T'</stp>
        <tr r="S279" s="5"/>
      </tp>
      <tp>
        <v>21.4405</v>
        <stp/>
        <stp>X.US.GBPMXN!'Low,T'</stp>
        <tr r="N133" s="6"/>
        <tr r="X21" s="7"/>
      </tp>
      <tp>
        <v>2600</v>
        <stp/>
        <stp>X.US.USDMGA!'Ask,T'</stp>
        <tr r="T264" s="5"/>
      </tp>
      <tp>
        <v>3.0000000000000002E-2</v>
        <stp/>
        <stp>X.US.JPYMYR!'Ask,T'</stp>
        <tr r="F47" s="7"/>
        <tr r="D189" s="6"/>
        <tr r="T243" s="5"/>
      </tp>
      <tp>
        <v>11.956100000000001</v>
        <stp/>
        <stp>X.US.AUDMXN!'Low,T'</stp>
        <tr r="N11" s="6"/>
        <tr r="H11" s="7"/>
      </tp>
      <tp>
        <v>8.6479999999999997</v>
        <stp/>
        <stp>X.US.USDMAD!'Ask,T'</stp>
        <tr r="T281" s="5"/>
      </tp>
      <tp>
        <v>10.7828</v>
        <stp/>
        <stp>X.US.NZDMXN!'Bid,T'</stp>
        <tr r="C225" s="6"/>
        <tr r="S299" s="5"/>
        <tr r="U51" s="7"/>
      </tp>
      <tp>
        <v>0.61859999999999993</v>
        <stp/>
        <stp>X.US.CZKMXN!'Low,T'</stp>
        <tr r="H100" s="7"/>
        <tr r="N63" s="6"/>
      </tp>
      <tp>
        <v>11.924000000000001</v>
        <stp/>
        <stp>X.US.CADMXN!'Low,T'</stp>
        <tr r="N42" s="6"/>
        <tr r="H24" s="7"/>
      </tp>
      <tp>
        <v>10.815200000000001</v>
        <stp/>
        <stp>X.US.NZDMXN!'Ask,T'</stp>
        <tr r="V51" s="7"/>
        <tr r="D225" s="6"/>
        <tr r="T299" s="5"/>
      </tp>
      <tp>
        <v>8.548</v>
        <stp/>
        <stp>X.US.USDMAD!'Bid,T'</stp>
        <tr r="S281" s="5"/>
      </tp>
      <tp>
        <v>5.6558000000000002</v>
        <stp/>
        <stp>X.US.BRLMXN!'Low,T'</stp>
        <tr r="H77" s="7"/>
        <tr r="N36" s="6"/>
      </tp>
      <tp>
        <v>10.483000000000001</v>
        <stp/>
        <stp>X.US.SGDMXN!'Bid,T'</stp>
        <tr r="S339" s="5"/>
        <tr r="U69" s="7"/>
        <tr r="C252" s="6"/>
      </tp>
      <tp>
        <v>-7.0391116839339712E-2</v>
        <stp/>
        <stp>X.US.MYRTHB!'PerCentNetLastQuote,T'</stp>
        <tr r="P202" s="6"/>
        <tr r="L88" s="7"/>
      </tp>
      <tp t="s">
        <v>Canada/Japan EBS</v>
        <stp/>
        <stp>ContractData</stp>
        <stp>X.US.CECADJPY</stp>
        <stp>LongDescription</stp>
        <tr r="B34" s="4"/>
        <tr r="A4" s="1"/>
        <tr r="A12" s="2"/>
      </tp>
      <tp t="s">
        <v>Switzerland/Japan EBS</v>
        <stp/>
        <stp>ContractData</stp>
        <stp>X.US.CECHFJPY</stp>
        <stp>LongDescription</stp>
        <tr r="A32" s="1"/>
        <tr r="A31" s="2"/>
      </tp>
      <tp>
        <v>5.2974786524223355E-2</v>
        <stp/>
        <stp>X.US.SGDTWD!'PerCentNetLastQuote,T'</stp>
        <tr r="P256" s="6"/>
        <tr r="T73" s="7"/>
      </tp>
      <tp>
        <v>0.56315000681229843</v>
        <stp/>
        <stp>X.US.USDTRY!'PerCentNetLastQuote,T'</stp>
        <tr r="T111" s="7"/>
      </tp>
      <tp t="s">
        <v>768: Current Message -&gt; Contract 'X.US.USDTRL' not found.</v>
        <stp/>
        <stp>X.US.USDTRL!'PerCentNetLastQuote,T'</stp>
        <tr r="P212" s="6"/>
      </tp>
      <tp t="s">
        <v>Australia/Japan EBS</v>
        <stp/>
        <stp>ContractData</stp>
        <stp>X.US.CEAUDJPY</stp>
        <stp>LongDescription</stp>
        <tr r="A1" s="1"/>
        <tr r="A10" s="2"/>
      </tp>
      <tp>
        <v>10.499000000000001</v>
        <stp/>
        <stp>X.US.SGDMXN!'Ask,T'</stp>
        <tr r="D252" s="6"/>
        <tr r="T339" s="5"/>
        <tr r="V69" s="7"/>
      </tp>
      <tp>
        <v>-0.29204278237123571</v>
        <stp/>
        <stp>X.US.NZDTHB!'PerCentNetLastQuote,T'</stp>
        <tr r="T57" s="7"/>
        <tr r="P229" s="6"/>
      </tp>
      <tp>
        <v>3.1984000000000004</v>
        <stp/>
        <stp>X.US.USDMYR!'Ask,T'</stp>
        <tr r="N84" s="7"/>
        <tr r="D198" s="6"/>
        <tr r="T266" s="5"/>
      </tp>
      <tp>
        <v>0.41139999999999999</v>
        <stp/>
        <stp>X.US.THBMXN!'Ask,T'</stp>
        <tr r="D289" s="6"/>
        <tr r="T383" s="5"/>
        <tr r="V105" s="7"/>
      </tp>
      <tp>
        <v>30.48</v>
        <stp/>
        <stp>X.US.USDMZN!'Bid,T'</stp>
        <tr r="S282" s="5"/>
      </tp>
      <tp t="s">
        <v>Great Britain/Japan</v>
        <stp/>
        <stp>ContractData</stp>
        <stp>X.US.CEGBPJPY</stp>
        <stp>LongDescription</stp>
        <tr r="A25" s="1"/>
        <tr r="A27" s="2"/>
      </tp>
      <tp>
        <v>0.1203659123736158</v>
        <stp/>
        <stp>X.US.HKDTHB!'PerCentNetLastQuote,T'</stp>
        <tr r="P155" s="6"/>
        <tr r="D118" s="7"/>
      </tp>
      <tp>
        <v>13.2637</v>
        <stp/>
        <stp>X.US.USDMXN!'Ask,T'</stp>
        <tr r="D204" s="6"/>
        <tr r="T274" s="5"/>
        <tr r="N92" s="7"/>
      </tp>
      <tp>
        <v>13.233700000000001</v>
        <stp/>
        <stp>X.US.USDMXN!'Bid,T'</stp>
        <tr r="S274" s="5"/>
        <tr r="C204" s="6"/>
        <tr r="M92" s="7"/>
      </tp>
      <tp t="s">
        <v>Euro/Japan EBS</v>
        <stp/>
        <stp>ContractData</stp>
        <stp>X.US.CEEURJPY</stp>
        <stp>LongDescription</stp>
        <tr r="A19" s="2"/>
        <tr r="A15" s="1"/>
      </tp>
      <tp>
        <v>3.1934</v>
        <stp/>
        <stp>X.US.USDMYR!'Bid,T'</stp>
        <tr r="M84" s="7"/>
        <tr r="S266" s="5"/>
        <tr r="C198" s="6"/>
      </tp>
      <tp>
        <v>1.3313806417254694E-2</v>
        <stp/>
        <stp>X.US.USDTWD!'PerCentNetLastQuote,T'</stp>
        <tr r="T94" s="7"/>
        <tr r="P279" s="6"/>
      </tp>
      <tp>
        <v>0.4108</v>
        <stp/>
        <stp>X.US.THBMXN!'Bid,T'</stp>
        <tr r="C289" s="6"/>
        <tr r="U105" s="7"/>
        <tr r="S383" s="5"/>
      </tp>
      <tp>
        <v>30.48</v>
        <stp/>
        <stp>X.US.USDMZN!'Ask,T'</stp>
        <tr r="T282" s="5"/>
      </tp>
      <tp>
        <v>1.2007000000000001</v>
        <stp/>
        <stp>X.US.ZARMXN!'Low,T'</stp>
        <tr r="X80" s="7"/>
        <tr r="N261" s="6"/>
      </tp>
      <tp>
        <v>13.2059</v>
        <stp/>
        <stp>X.US.USDMXN!'Low,T'</stp>
        <tr r="P92" s="7"/>
        <tr r="N204" s="6"/>
      </tp>
      <tp>
        <v>32.520000000000003</v>
        <stp/>
        <stp>X.US.USDMUR!'Ask,T'</stp>
        <tr r="T273" s="5"/>
      </tp>
      <tp>
        <v>15.22</v>
        <stp/>
        <stp>X.US.USDMVR!'Bid,T'</stp>
        <tr r="S271" s="5"/>
      </tp>
      <tp>
        <v>0.21624219125420471</v>
        <stp/>
        <stp>X.US.EURTHB!'PerCentNetLastQuote,T'</stp>
        <tr r="L39" s="7"/>
        <tr r="P89" s="6"/>
      </tp>
      <tp>
        <v>391.35</v>
        <stp/>
        <stp>X.US.USDMWK!'Bid,T'</stp>
        <tr r="S265" s="5"/>
      </tp>
      <tp>
        <v>0.41</v>
        <stp/>
        <stp>X.US.THBMXN!'Low,T'</stp>
        <tr r="X105" s="7"/>
        <tr r="N289" s="6"/>
      </tp>
      <tp>
        <v>3.1905000000000001</v>
        <stp/>
        <stp>X.US.USDMYR!'Low,T'</stp>
        <tr r="P84" s="7"/>
        <tr r="N198" s="6"/>
      </tp>
      <tp>
        <v>1.2025000000000001</v>
        <stp/>
        <stp>X.US.ZARMXN!'Bid,T'</stp>
        <tr r="S350" s="5"/>
        <tr r="C261" s="6"/>
        <tr r="U80" s="7"/>
      </tp>
      <tp>
        <v>0.11459129106187929</v>
        <stp/>
        <stp>X.US.GBPTHB!'PerCentNetLastQuote,T'</stp>
        <tr r="T37" s="7"/>
        <tr r="P143" s="6"/>
      </tp>
      <tp>
        <v>1.2031000000000001</v>
        <stp/>
        <stp>X.US.ZARMXN!'Ask,T'</stp>
        <tr r="D261" s="6"/>
        <tr r="V80" s="7"/>
        <tr r="T350" s="5"/>
      </tp>
      <tp>
        <v>402.45</v>
        <stp/>
        <stp>X.US.USDMWK!'Ask,T'</stp>
        <tr r="T265" s="5"/>
      </tp>
      <tp>
        <v>15.540000000000001</v>
        <stp/>
        <stp>X.US.USDMVR!'Ask,T'</stp>
        <tr r="T271" s="5"/>
      </tp>
      <tp>
        <v>30.52</v>
        <stp/>
        <stp>X.US.USDMUR!'Bid,T'</stp>
        <tr r="S273" s="5"/>
      </tp>
      <tp t="s">
        <v>New Zealand/Japan EBS</v>
        <stp/>
        <stp>ContractData</stp>
        <stp>X.US.CENZDJPY</stp>
        <stp>LongDescription</stp>
        <tr r="A28" s="1"/>
        <tr r="A29" s="2"/>
      </tp>
      <tp>
        <v>287.75</v>
        <stp/>
        <stp>X.US.USDMRO!'Bid,T'</stp>
        <tr r="S272" s="5"/>
      </tp>
      <tp>
        <v>-0.45048119582281071</v>
        <stp/>
        <stp>X.US.AUDTHB!'PerCentNetLastQuote,T'</stp>
        <tr r="D18" s="7"/>
        <tr r="P16" s="6"/>
      </tp>
      <tp t="s">
        <v/>
        <stp/>
        <stp>X.US.EURMAD!'Ask,T'</stp>
        <tr r="T132" s="5"/>
      </tp>
      <tp>
        <v>-0.41479551609475163</v>
        <stp/>
        <stp>X.US.CADTHB!'PerCentNetLastQuote,T'</stp>
        <tr r="D31" s="7"/>
        <tr r="P47" s="6"/>
      </tp>
      <tp>
        <v>0.2911904037550524</v>
        <stp/>
        <stp>X.US.EURTND!'PerCentNetLastQuote,T'</stp>
        <tr r="L40" s="7"/>
        <tr r="P68" s="6"/>
      </tp>
      <tp>
        <v>10.450000000000001</v>
        <stp/>
        <stp>X.US.SGDMXN!'Low,T'</stp>
        <tr r="N252" s="6"/>
        <tr r="X69" s="7"/>
      </tp>
      <tp t="s">
        <v/>
        <stp/>
        <stp>X.US.EURMAD!'Bid,T'</stp>
        <tr r="S132" s="5"/>
      </tp>
      <tp>
        <v>293.25</v>
        <stp/>
        <stp>X.US.USDMRO!'Ask,T'</stp>
        <tr r="T272" s="5"/>
      </tp>
      <tp>
        <v>107.395</v>
        <stp/>
        <stp>X.US.CEUSDJPY!'High,T'</stp>
        <tr r="G7" s="2"/>
        <tr r="H30" s="4"/>
      </tp>
      <tp>
        <v>0</v>
        <stp/>
        <stp>ContractData</stp>
        <stp>X.US.CEEURDKK</stp>
        <stp>NumTicks</stp>
        <tr r="K15" s="2"/>
      </tp>
      <tp>
        <v>1.1087</v>
        <stp/>
        <stp>X.US.AUDNZD!'Bid,T'</stp>
        <tr r="E12" s="7"/>
        <tr r="S14" s="5"/>
        <tr r="C6" s="6"/>
      </tp>
      <tp>
        <v>0.52480000000000004</v>
        <stp/>
        <stp>X.US.BRLNZD!'Ask,T'</stp>
        <tr r="T52" s="5"/>
        <tr r="F72" s="7"/>
        <tr r="D31" s="6"/>
      </tp>
      <tp>
        <v>6.3654000000000002</v>
        <stp/>
        <stp>X.US.USDNOK!'Bid,T'</stp>
        <tr r="C231" s="6"/>
        <tr r="M104" s="7"/>
        <tr r="S307" s="5"/>
      </tp>
      <tp>
        <v>6.3714000000000004</v>
        <stp/>
        <stp>X.US.USDNOK!'Ask,T'</stp>
        <tr r="D231" s="6"/>
        <tr r="N104" s="7"/>
        <tr r="T307" s="5"/>
      </tp>
      <tp>
        <v>0.52380000000000004</v>
        <stp/>
        <stp>X.US.BRLNZD!'Bid,T'</stp>
        <tr r="S52" s="5"/>
        <tr r="C31" s="6"/>
        <tr r="E72" s="7"/>
      </tp>
      <tp>
        <v>1.1107</v>
        <stp/>
        <stp>X.US.AUDNZD!'Ask,T'</stp>
        <tr r="F12" s="7"/>
        <tr r="D6" s="6"/>
        <tr r="T14" s="5"/>
      </tp>
      <tp>
        <v>1.5876000000000001</v>
        <stp/>
        <stp>X.US.EURNZD!'Bid,T'</stp>
        <tr r="M24" s="7"/>
        <tr r="S111" s="5"/>
        <tr r="C80" s="6"/>
      </tp>
      <tp>
        <v>0.89250000000000007</v>
        <stp/>
        <stp>X.US.SEKNOK!'Ask,T'</stp>
        <tr r="T362" s="5"/>
        <tr r="D269" s="6"/>
        <tr r="V90" s="7"/>
      </tp>
      <tp>
        <v>26.150000000000002</v>
        <stp/>
        <stp>X.US.USDNIO!'Ask,T'</stp>
        <tr r="T304" s="5"/>
      </tp>
      <tp>
        <v>1.1300000000000001E-2</v>
        <stp/>
        <stp>X.US.JPYNZD!'Low,T'</stp>
        <tr r="H48" s="7"/>
        <tr r="N190" s="6"/>
      </tp>
      <tp>
        <v>1.9947000000000001</v>
        <stp/>
        <stp>X.US.GBPNZD!'Ask,T'</stp>
        <tr r="D116" s="6"/>
        <tr r="T172" s="5"/>
        <tr r="V22" s="7"/>
      </tp>
      <tp>
        <v>1.9939</v>
        <stp/>
        <stp>X.US.GBPNZD!'Bid,T'</stp>
        <tr r="S172" s="5"/>
        <tr r="U22" s="7"/>
        <tr r="C116" s="6"/>
      </tp>
      <tp>
        <v>25.35</v>
        <stp/>
        <stp>X.US.USDNIO!'Bid,T'</stp>
        <tr r="S304" s="5"/>
      </tp>
      <tp>
        <v>1.5896000000000001</v>
        <stp/>
        <stp>X.US.EURNZD!'Ask,T'</stp>
        <tr r="N24" s="7"/>
        <tr r="T111" s="5"/>
        <tr r="D80" s="6"/>
      </tp>
      <tp>
        <v>0.89230000000000009</v>
        <stp/>
        <stp>X.US.SEKNOK!'Bid,T'</stp>
        <tr r="S362" s="5"/>
        <tr r="C269" s="6"/>
        <tr r="U90" s="7"/>
      </tp>
      <tp>
        <v>1.9826000000000001</v>
        <stp/>
        <stp>X.US.GBPNZD!'Low,T'</stp>
        <tr r="X22" s="7"/>
        <tr r="N116" s="6"/>
      </tp>
      <tp>
        <v>1.14E-2</v>
        <stp/>
        <stp>X.US.JPYNZD!'Ask,T'</stp>
        <tr r="F48" s="7"/>
        <tr r="T244" s="5"/>
        <tr r="D190" s="6"/>
      </tp>
      <tp>
        <v>162.55000000000001</v>
        <stp/>
        <stp>X.US.USDNGN!'Bid,T'</stp>
        <tr r="S305" s="5"/>
      </tp>
      <tp>
        <v>0.89140000000000008</v>
        <stp/>
        <stp>X.US.SEKNOK!'Low,T'</stp>
        <tr r="X90" s="7"/>
        <tr r="N269" s="6"/>
      </tp>
      <tp>
        <v>1.5756000000000001</v>
        <stp/>
        <stp>X.US.EURNZD!'Low,T'</stp>
        <tr r="N80" s="6"/>
        <tr r="P24" s="7"/>
      </tp>
      <tp>
        <v>163.55000000000001</v>
        <stp/>
        <stp>X.US.USDNGN!'Ask,T'</stp>
        <tr r="T305" s="5"/>
      </tp>
      <tp>
        <v>1.14E-2</v>
        <stp/>
        <stp>X.US.JPYNZD!'Bid,T'</stp>
        <tr r="S244" s="5"/>
        <tr r="E48" s="7"/>
        <tr r="C190" s="6"/>
      </tp>
      <tp>
        <v>10.98</v>
        <stp/>
        <stp>X.US.USDNAD!'Ask,T'</stp>
        <tr r="T284" s="5"/>
      </tp>
      <tp>
        <v>0.52300000000000002</v>
        <stp/>
        <stp>X.US.BRLNZD!'Low,T'</stp>
        <tr r="N31" s="6"/>
        <tr r="H72" s="7"/>
      </tp>
      <tp>
        <v>1.1052</v>
        <stp/>
        <stp>X.US.AUDNZD!'Low,T'</stp>
        <tr r="N6" s="6"/>
        <tr r="H12" s="7"/>
      </tp>
      <tp>
        <v>10.96</v>
        <stp/>
        <stp>X.US.USDNAD!'Bid,T'</stp>
        <tr r="S284" s="5"/>
      </tp>
      <tp>
        <v>6.3463000000000003</v>
        <stp/>
        <stp>X.US.USDNOK!'Low,T'</stp>
        <tr r="P104" s="7"/>
        <tr r="N231" s="6"/>
      </tp>
      <tp>
        <v>10.36</v>
        <stp/>
        <stp>X.US.GBPNOK!'Ask,T'</stp>
        <tr r="D118" s="6"/>
        <tr r="T174" s="5"/>
        <tr r="V24" s="7"/>
      </tp>
      <tp>
        <v>5.9000000000000004E-2</v>
        <stp/>
        <stp>X.US.JPYNOK!'Low,T'</stp>
        <tr r="N191" s="6"/>
        <tr r="H49" s="7"/>
      </tp>
      <tp>
        <v>8.2447999999999997</v>
        <stp/>
        <stp>X.US.EURNOK!'Bid,T'</stp>
        <tr r="M26" s="7"/>
        <tr r="S113" s="5"/>
        <tr r="C82" s="6"/>
      </tp>
      <tp>
        <v>173.16300000000001</v>
        <stp/>
        <stp>X.US.CHFNGN!'Low,T'</stp>
        <tr r="N273" s="6"/>
        <tr r="P48" s="7"/>
      </tp>
      <tp>
        <v>146.499</v>
        <stp/>
        <stp>X.US.CADNGN!'Low,T'</stp>
        <tr r="N40" s="6"/>
        <tr r="H25" s="7"/>
      </tp>
      <tp>
        <v>8.2498000000000005</v>
        <stp/>
        <stp>X.US.EURNOK!'Ask,T'</stp>
        <tr r="T113" s="5"/>
        <tr r="N26" s="7"/>
        <tr r="D82" s="6"/>
      </tp>
      <tp>
        <v>10.346</v>
        <stp/>
        <stp>X.US.GBPNOK!'Bid,T'</stp>
        <tr r="S174" s="5"/>
        <tr r="C118" s="6"/>
        <tr r="U24" s="7"/>
      </tp>
      <tp t="s">
        <v>Euro/Iceland Krona EBS</v>
        <stp/>
        <stp>ContractData</stp>
        <stp>X.US.CEEURISK</stp>
        <stp>LongDescription</stp>
        <tr r="A14" s="1"/>
        <tr r="A18" s="2"/>
      </tp>
      <tp>
        <v>5.7410000000000005</v>
        <stp/>
        <stp>X.US.CADNOK!'Ask,T'</stp>
        <tr r="F26" s="7"/>
        <tr r="T69" s="5"/>
        <tr r="D43" s="6"/>
      </tp>
      <tp>
        <v>5.1787999999999998</v>
        <stp/>
        <stp>X.US.NZDNOK!'Low,T'</stp>
        <tr r="X52" s="7"/>
        <tr r="N226" s="6"/>
      </tp>
      <tp>
        <v>5.7568999999999999</v>
        <stp/>
        <stp>X.US.AUDNOK!'Bid,T'</stp>
        <tr r="E13" s="7"/>
        <tr r="S21" s="5"/>
        <tr r="C12" s="6"/>
      </tp>
      <tp>
        <v>263.12100000000004</v>
        <stp/>
        <stp>X.US.GBPNGN!'Low,T'</stp>
        <tr r="N117" s="6"/>
        <tr r="X23" s="7"/>
      </tp>
      <tp>
        <v>5.7648999999999999</v>
        <stp/>
        <stp>X.US.AUDNOK!'Ask,T'</stp>
        <tr r="F13" s="7"/>
        <tr r="T21" s="5"/>
        <tr r="D12" s="6"/>
      </tp>
      <tp>
        <v>209.40100000000001</v>
        <stp/>
        <stp>X.US.EURNGN!'Low,T'</stp>
        <tr r="N81" s="6"/>
        <tr r="P25" s="7"/>
      </tp>
      <tp>
        <v>5.7380000000000004</v>
        <stp/>
        <stp>X.US.CADNOK!'Bid,T'</stp>
        <tr r="S69" s="5"/>
        <tr r="E26" s="7"/>
        <tr r="C43" s="6"/>
      </tp>
      <tp>
        <v>265.90000000000003</v>
        <stp/>
        <stp>X.US.GBPNGN!'Ask,T'</stp>
        <tr r="T173" s="5"/>
        <tr r="D117" s="6"/>
        <tr r="V23" s="7"/>
      </tp>
      <tp>
        <v>210.762</v>
        <stp/>
        <stp>X.US.EURNGN!'Bid,T'</stp>
        <tr r="C81" s="6"/>
        <tr r="M25" s="7"/>
        <tr r="S112" s="5"/>
      </tp>
      <tp>
        <v>5.1953000000000005</v>
        <stp/>
        <stp>X.US.NZDNOK!'Ask,T'</stp>
        <tr r="V52" s="7"/>
        <tr r="T300" s="5"/>
        <tr r="D226" s="6"/>
      </tp>
      <tp>
        <v>5.73</v>
        <stp/>
        <stp>X.US.CADNOK!'Low,T'</stp>
        <tr r="H26" s="7"/>
        <tr r="N43" s="6"/>
      </tp>
      <tp>
        <v>5.1865000000000006</v>
        <stp/>
        <stp>X.US.NZDNOK!'Bid,T'</stp>
        <tr r="S300" s="5"/>
        <tr r="C226" s="6"/>
        <tr r="U52" s="7"/>
      </tp>
      <tp>
        <v>212.108</v>
        <stp/>
        <stp>X.US.EURNGN!'Ask,T'</stp>
        <tr r="D81" s="6"/>
        <tr r="T112" s="5"/>
        <tr r="N25" s="7"/>
      </tp>
      <tp>
        <v>5.7411000000000003</v>
        <stp/>
        <stp>X.US.AUDNOK!'Low,T'</stp>
        <tr r="N12" s="6"/>
        <tr r="H13" s="7"/>
      </tp>
      <tp>
        <v>264.19200000000001</v>
        <stp/>
        <stp>X.US.GBPNGN!'Bid,T'</stp>
        <tr r="C117" s="6"/>
        <tr r="S173" s="5"/>
        <tr r="U23" s="7"/>
      </tp>
      <tp>
        <v>147.595</v>
        <stp/>
        <stp>X.US.CADNGN!'Ask,T'</stp>
        <tr r="D40" s="6"/>
        <tr r="T64" s="5"/>
        <tr r="F25" s="7"/>
      </tp>
      <tp>
        <v>175.25700000000001</v>
        <stp/>
        <stp>X.US.CHFNGN!'Ask,T'</stp>
        <tr r="T365" s="5"/>
        <tr r="D273" s="6"/>
        <tr r="N48" s="7"/>
      </tp>
      <tp>
        <v>98.37</v>
        <stp/>
        <stp>X.US.USDNPR!'Ask,T'</stp>
        <tr r="T285" s="5"/>
      </tp>
      <tp>
        <v>5.96E-2</v>
        <stp/>
        <stp>X.US.JPYNOK!'Ask,T'</stp>
        <tr r="F49" s="7"/>
        <tr r="T245" s="5"/>
        <tr r="D191" s="6"/>
      </tp>
      <tp>
        <v>10.317</v>
        <stp/>
        <stp>X.US.GBPNOK!'Low,T'</stp>
        <tr r="N118" s="6"/>
        <tr r="X24" s="7"/>
      </tp>
      <tp>
        <v>5.9200000000000003E-2</v>
        <stp/>
        <stp>X.US.JPYNOK!'Bid,T'</stp>
        <tr r="S245" s="5"/>
        <tr r="E49" s="7"/>
        <tr r="C191" s="6"/>
      </tp>
      <tp>
        <v>97.37</v>
        <stp/>
        <stp>X.US.USDNPR!'Bid,T'</stp>
        <tr r="S285" s="5"/>
      </tp>
      <tp>
        <v>8.2240000000000002</v>
        <stp/>
        <stp>X.US.EURNOK!'Low,T'</stp>
        <tr r="P26" s="7"/>
        <tr r="N82" s="6"/>
      </tp>
      <tp>
        <v>174.261</v>
        <stp/>
        <stp>X.US.CHFNGN!'Bid,T'</stp>
        <tr r="S365" s="5"/>
        <tr r="M48" s="7"/>
        <tr r="C273" s="6"/>
      </tp>
      <tp>
        <v>146.75900000000001</v>
        <stp/>
        <stp>X.US.CADNGN!'Bid,T'</stp>
        <tr r="S64" s="5"/>
        <tr r="C40" s="6"/>
        <tr r="E25" s="7"/>
      </tp>
      <tp>
        <v>0</v>
        <stp/>
        <stp>ContractData</stp>
        <stp>X.US.CEGBPCHF</stp>
        <stp>NumTicks</stp>
        <tr r="K28" s="2"/>
      </tp>
      <tp>
        <v>0.38586000000000004</v>
        <stp/>
        <stp>X.US.USDOMR!'Ask,T'</stp>
        <tr r="T311" s="5"/>
      </tp>
      <tp>
        <v>0.38421000000000005</v>
        <stp/>
        <stp>X.US.USDOMR!'Bid,T'</stp>
        <tr r="S311" s="5"/>
      </tp>
      <tp t="s">
        <v>Euro/Hungarian Forint EBS</v>
        <stp/>
        <stp>ContractData</stp>
        <stp>X.US.CEEURHUF</stp>
        <stp>LongDescription</stp>
        <tr r="A17" s="2"/>
        <tr r="A13" s="1"/>
      </tp>
      <tp>
        <v>-2.3082515448927663</v>
        <stp/>
        <stp>X.US.BRLVEB!'PerCentNetLastQuote,T'</stp>
        <tr r="D76" s="7"/>
        <tr r="P35" s="6"/>
      </tp>
      <tp>
        <v>0</v>
        <stp/>
        <stp>X.US.COPVEF!'PerCentNetLastQuote,T'</stp>
        <tr r="D96" s="7"/>
        <tr r="P60" s="6"/>
      </tp>
      <tp t="s">
        <v>USA/Hong Kong EBS</v>
        <stp/>
        <stp>ContractData</stp>
        <stp>X.US.CEUSDHKD</stp>
        <stp>LongDescription</stp>
        <tr r="A34" s="1"/>
        <tr r="A32" s="2"/>
      </tp>
      <tp>
        <v>2.2158000000000002</v>
        <stp/>
        <stp>X.US.CEUSDTRY!'High,T'</stp>
        <tr r="G39" s="2"/>
      </tp>
      <tp>
        <v>0.79810000000000003</v>
        <stp/>
        <stp>X.US.CEEURGBP!'High,T'</stp>
        <tr r="G16" s="2"/>
      </tp>
      <tp>
        <v>0</v>
        <stp/>
        <stp>ContractData</stp>
        <stp>X.US.CEEURSEK</stp>
        <stp>NumTicks</stp>
        <tr r="K23" s="2"/>
      </tp>
      <tp>
        <v>1374</v>
        <stp/>
        <stp>ContractData</stp>
        <stp>X.US.CEUSDRUB</stp>
        <stp>NumTicks</stp>
        <tr r="K35" s="2"/>
      </tp>
      <tp t="s">
        <v>768: Current Message -&gt; Contract 'X.US.CESAUUSD' not found.</v>
        <stp/>
        <stp>ContractData</stp>
        <stp>X.US.CESAUUSD</stp>
        <stp>NumTicks</stp>
        <tr r="K42" s="2"/>
      </tp>
      <tp t="s">
        <v>Euro/Great Britain EBS</v>
        <stp/>
        <stp>ContractData</stp>
        <stp>X.US.CEEURGBP</stp>
        <stp>LongDescription</stp>
        <tr r="A12" s="1"/>
        <tr r="A16" s="2"/>
      </tp>
      <tp>
        <v>0</v>
        <stp/>
        <stp>X.US.EBSXPD!'PerCentNetLastQuote,T'</stp>
        <tr r="D7" s="1"/>
        <tr r="D43" s="2"/>
      </tp>
      <tp>
        <v>13.611500000000001</v>
        <stp/>
        <stp>X.US.GBPARS!'Low,T'</stp>
        <tr r="N122" s="6"/>
        <tr r="X5" s="7"/>
      </tp>
      <tp>
        <v>1.7625000000000002</v>
        <stp/>
        <stp>X.US.USDANG!'Bid,T'</stp>
        <tr r="M100" s="7"/>
        <tr r="S286" s="5"/>
        <tr r="C210" s="6"/>
      </tp>
      <tp>
        <v>-0.54585152838427953</v>
        <stp/>
        <stp>X.US.EBSXPT!'PerCentNetLastQuote,T'</stp>
        <tr r="D8" s="1"/>
        <tr r="D44" s="2"/>
      </tp>
      <tp>
        <v>409.11</v>
        <stp/>
        <stp>X.US.USDAMD!'Ask,T'</stp>
        <tr r="T8" s="5"/>
      </tp>
      <tp>
        <v>97.625</v>
        <stp/>
        <stp>X.US.USDAOA!'Bid,T'</stp>
        <tr r="S5" s="5"/>
      </tp>
      <tp>
        <v>108.65</v>
        <stp/>
        <stp>X.US.USDALL!'Ask,T'</stp>
        <tr r="T3" s="5"/>
      </tp>
      <tp>
        <v>0.47160000000000002</v>
        <stp/>
        <stp>X.US.BRLAUD!'Low,T'</stp>
        <tr r="H61" s="7"/>
        <tr r="N20" s="6"/>
      </tp>
      <tp>
        <v>108.41</v>
        <stp/>
        <stp>X.US.USDALL!'Bid,T'</stp>
        <tr r="S3" s="5"/>
      </tp>
      <tp>
        <v>10.842000000000001</v>
        <stp/>
        <stp>X.US.EURARS!'Low,T'</stp>
        <tr r="N91" s="6"/>
        <tr r="P5" s="7"/>
      </tp>
      <tp>
        <v>98.025000000000006</v>
        <stp/>
        <stp>X.US.USDAOA!'Ask,T'</stp>
        <tr r="T5" s="5"/>
      </tp>
      <tp>
        <v>409.01</v>
        <stp/>
        <stp>X.US.USDAMD!'Bid,T'</stp>
        <tr r="S8" s="5"/>
      </tp>
      <tp>
        <v>1.7825000000000002</v>
        <stp/>
        <stp>X.US.USDANG!'Ask,T'</stp>
        <tr r="D210" s="6"/>
        <tr r="T286" s="5"/>
        <tr r="N100" s="7"/>
      </tp>
      <tp>
        <v>0.01</v>
        <stp/>
        <stp>X.US.JPYAUD!'Bid,T'</stp>
        <tr r="E35" s="7"/>
        <tr r="C177" s="6"/>
        <tr r="S230" s="5"/>
      </tp>
      <tp>
        <v>3.6724000000000001</v>
        <stp/>
        <stp>X.US.USDAED!'Low,T'</stp>
        <tr r="N295" s="6"/>
        <tr r="X119" s="7"/>
      </tp>
      <tp>
        <v>1.4181000000000001</v>
        <stp/>
        <stp>X.US.EURAUD!'Low,T'</stp>
        <tr r="N70" s="6"/>
        <tr r="P6" s="7"/>
      </tp>
      <tp>
        <v>3.47</v>
        <stp/>
        <stp>X.US.BRLARS!'Low,T'</stp>
        <tr r="N19" s="6"/>
        <tr r="H60" s="7"/>
      </tp>
      <tp>
        <v>1.7837000000000001</v>
        <stp/>
        <stp>X.US.GBPAUD!'Low,T'</stp>
        <tr r="N110" s="6"/>
        <tr r="X6" s="7"/>
      </tp>
      <tp>
        <v>0.01</v>
        <stp/>
        <stp>X.US.JPYAUD!'Ask,T'</stp>
        <tr r="D177" s="6"/>
        <tr r="F35" s="7"/>
        <tr r="T230" s="5"/>
      </tp>
      <tp>
        <v>3.5920000000000001</v>
        <stp/>
        <stp>X.US.BRLARS!'Ask,T'</stp>
        <tr r="F60" s="7"/>
        <tr r="D19" s="6"/>
        <tr r="T40" s="5"/>
      </tp>
      <tp t="s">
        <v/>
        <stp/>
        <stp>X.US.USDAFN!'Bid,T'</stp>
        <tr r="S2" s="5"/>
      </tp>
      <tp>
        <v>1.4319000000000002</v>
        <stp/>
        <stp>X.US.EURAUD!'Ask,T'</stp>
        <tr r="T101" s="5"/>
        <tr r="D70" s="6"/>
        <tr r="N6" s="7"/>
      </tp>
      <tp>
        <v>3.6735000000000002</v>
        <stp/>
        <stp>X.US.USDAED!'Ask,T'</stp>
        <tr r="T393" s="5"/>
        <tr r="V119" s="7"/>
        <tr r="D295" s="6"/>
      </tp>
      <tp>
        <v>1.7967000000000002</v>
        <stp/>
        <stp>X.US.GBPAUD!'Bid,T'</stp>
        <tr r="U6" s="7"/>
        <tr r="C110" s="6"/>
        <tr r="S166" s="5"/>
      </tp>
      <tp>
        <v>0.01</v>
        <stp/>
        <stp>X.US.JPYAUD!'Low,T'</stp>
        <tr r="H35" s="7"/>
        <tr r="N177" s="6"/>
      </tp>
      <tp>
        <v>1.7973000000000001</v>
        <stp/>
        <stp>X.US.GBPAUD!'Ask,T'</stp>
        <tr r="T166" s="5"/>
        <tr r="V6" s="7"/>
        <tr r="D110" s="6"/>
      </tp>
      <tp>
        <v>1.4309000000000001</v>
        <stp/>
        <stp>X.US.EURAUD!'Bid,T'</stp>
        <tr r="S101" s="5"/>
        <tr r="M6" s="7"/>
        <tr r="C70" s="6"/>
      </tp>
      <tp>
        <v>3.6725000000000003</v>
        <stp/>
        <stp>X.US.USDAED!'Bid,T'</stp>
        <tr r="U119" s="7"/>
        <tr r="C295" s="6"/>
        <tr r="S393" s="5"/>
      </tp>
      <tp>
        <v>3.589</v>
        <stp/>
        <stp>X.US.BRLARS!'Bid,T'</stp>
        <tr r="C19" s="6"/>
        <tr r="E60" s="7"/>
        <tr r="S40" s="5"/>
      </tp>
      <tp t="s">
        <v/>
        <stp/>
        <stp>X.US.USDAFN!'Ask,T'</stp>
        <tr r="T2" s="5"/>
      </tp>
      <tp>
        <v>0.47210000000000002</v>
        <stp/>
        <stp>X.US.BRLAUD!'Bid,T'</stp>
        <tr r="S41" s="5"/>
        <tr r="E61" s="7"/>
        <tr r="C20" s="6"/>
      </tp>
      <tp>
        <v>10.875999999999999</v>
        <stp/>
        <stp>X.US.EURARS!'Bid,T'</stp>
        <tr r="M5" s="7"/>
        <tr r="S122" s="5"/>
        <tr r="C91" s="6"/>
      </tp>
      <tp>
        <v>13.6646</v>
        <stp/>
        <stp>X.US.GBPARS!'Ask,T'</stp>
        <tr r="T178" s="5"/>
        <tr r="V5" s="7"/>
        <tr r="D122" s="6"/>
      </tp>
      <tp>
        <v>1.7625000000000002</v>
        <stp/>
        <stp>X.US.USDANG!'Low,T'</stp>
        <tr r="N210" s="6"/>
        <tr r="P100" s="7"/>
      </tp>
      <tp>
        <v>13.6538</v>
        <stp/>
        <stp>X.US.GBPARS!'Bid,T'</stp>
        <tr r="C122" s="6"/>
        <tr r="S178" s="5"/>
        <tr r="U5" s="7"/>
      </tp>
      <tp>
        <v>10.883000000000001</v>
        <stp/>
        <stp>X.US.EURARS!'Ask,T'</stp>
        <tr r="D91" s="6"/>
        <tr r="N5" s="7"/>
        <tr r="T122" s="5"/>
      </tp>
      <tp>
        <v>0.47290000000000004</v>
        <stp/>
        <stp>X.US.BRLAUD!'Ask,T'</stp>
        <tr r="D20" s="6"/>
        <tr r="F61" s="7"/>
        <tr r="T41" s="5"/>
      </tp>
      <tp>
        <v>-8.0493694660584925E-2</v>
        <stp/>
        <stp>X.US.EBSXAG!'PerCentNetLastQuote,T'</stp>
        <tr r="D45" s="2"/>
        <tr r="D9" s="1"/>
      </tp>
      <tp t="b">
        <v>0</v>
        <stp/>
        <stp>X.US.EBSXAU!'PerCentNetLastQuote,T'</stp>
        <tr r="D6" s="1"/>
        <tr r="D41" s="2"/>
      </tp>
      <tp>
        <v>0.78420000000000001</v>
        <stp/>
        <stp>X.US.USDAZN!'Bid,T'</stp>
        <tr r="S26" s="5"/>
      </tp>
      <tp>
        <v>0.78439999999999999</v>
        <stp/>
        <stp>X.US.USDAZN!'Ask,T'</stp>
        <tr r="T26" s="5"/>
      </tp>
      <tp t="s">
        <v/>
        <stp/>
        <stp>X.US.USDAWG!'Bid,T'</stp>
        <tr r="S9" s="5"/>
      </tp>
      <tp t="s">
        <v/>
        <stp/>
        <stp>X.US.USDAWG!'Ask,T'</stp>
        <tr r="T9" s="5"/>
      </tp>
      <tp>
        <v>8.3990000000000009</v>
        <stp/>
        <stp>X.US.USDARS!'Bid,T'</stp>
        <tr r="S6" s="5"/>
      </tp>
      <tp>
        <v>8.4030000000000005</v>
        <stp/>
        <stp>X.US.USDARS!'Ask,T'</stp>
        <tr r="T6" s="5"/>
      </tp>
      <tp t="s">
        <v/>
        <stp/>
        <stp>X.US.CEEURPLN!'High,T'</stp>
        <tr r="G21" s="2"/>
      </tp>
      <tp>
        <v>1.2522</v>
        <stp/>
        <stp>X.US.USDBND!'Bid,T'</stp>
        <tr r="S58" s="5"/>
      </tp>
      <tp>
        <v>0.64350000000000007</v>
        <stp/>
        <stp>X.US.ILSBRL!'Bid,T'</stp>
        <tr r="S226" s="5"/>
        <tr r="M80" s="7"/>
        <tr r="C173" s="6"/>
      </tp>
      <tp t="s">
        <v/>
        <stp/>
        <stp>X.US.IDRBRL!'Bid,T'</stp>
        <tr r="C167" s="6"/>
        <tr r="M70" s="7"/>
        <tr r="S222" s="5"/>
      </tp>
      <tp>
        <v>3.72</v>
        <stp/>
        <stp>X.US.GBPBRL!'Low,T'</stp>
        <tr r="N123" s="6"/>
        <tr r="X7" s="7"/>
      </tp>
      <tp t="s">
        <v/>
        <stp/>
        <stp>X.US.USDBMD!'Ask,T'</stp>
        <tr r="T33" s="5"/>
      </tp>
      <tp t="s">
        <v>768: Current Message -&gt; Contract 'X.US.USDBOB' not found.</v>
        <stp/>
        <stp>X.US.USDBOB!'Bid,T'</stp>
        <tr r="S35" s="5"/>
      </tp>
      <tp>
        <v>2.9613</v>
        <stp/>
        <stp>X.US.EURBRL!'Low,T'</stp>
        <tr r="P7" s="7"/>
        <tr r="N71" s="6"/>
      </tp>
      <tp t="s">
        <v>768: Current Message -&gt; Contract 'X.US.USDBOB' not found.</v>
        <stp/>
        <stp>X.US.USDBOB!'Ask,T'</stp>
        <tr r="T35" s="5"/>
      </tp>
      <tp>
        <v>4.0000000000000002E-4</v>
        <stp/>
        <stp>X.US.IDRBRL!'Ask,T'</stp>
        <tr r="T222" s="5"/>
        <tr r="N70" s="7"/>
        <tr r="D167" s="6"/>
      </tp>
      <tp t="s">
        <v/>
        <stp/>
        <stp>X.US.USDBMD!'Bid,T'</stp>
        <tr r="S33" s="5"/>
      </tp>
      <tp>
        <v>0.64629999999999999</v>
        <stp/>
        <stp>X.US.ILSBRL!'Ask,T'</stp>
        <tr r="T226" s="5"/>
        <tr r="N80" s="7"/>
        <tr r="D173" s="6"/>
      </tp>
      <tp>
        <v>1.2722</v>
        <stp/>
        <stp>X.US.USDBND!'Ask,T'</stp>
        <tr r="T58" s="5"/>
      </tp>
      <tp>
        <v>0.17650000000000002</v>
        <stp/>
        <stp>X.US.MXNBRL!'Bid,T'</stp>
        <tr r="M93" s="7"/>
        <tr r="C205" s="6"/>
        <tr r="S275" s="5"/>
      </tp>
      <tp>
        <v>3.8E-3</v>
        <stp/>
        <stp>X.US.CLPBRL!'Low,T'</stp>
        <tr r="H82" s="7"/>
        <tr r="N50" s="6"/>
      </tp>
      <tp>
        <v>0.374</v>
        <stp/>
        <stp>X.US.CNYBRL!'Low,T'</stp>
        <tr r="H87" s="7"/>
        <tr r="N53" s="6"/>
      </tp>
      <tp>
        <v>1.1000000000000001E-3</v>
        <stp/>
        <stp>X.US.COPBRL!'Low,T'</stp>
        <tr r="N57" s="6"/>
        <tr r="H93" s="7"/>
      </tp>
      <tp>
        <v>1565</v>
        <stp/>
        <stp>X.US.USDBIF!'Ask,T'</stp>
        <tr r="T60" s="5"/>
      </tp>
      <tp>
        <v>1.909</v>
        <stp/>
        <stp>X.US.NZDBRL!'Ask,T'</stp>
        <tr r="D220" s="6"/>
        <tr r="T294" s="5"/>
        <tr r="V43" s="7"/>
      </tp>
      <tp>
        <v>0.379</v>
        <stp/>
        <stp>X.US.USDBHD!'Ask,T'</stp>
        <tr r="T28" s="5"/>
      </tp>
      <tp>
        <v>0.375</v>
        <stp/>
        <stp>X.US.USDBHD!'Bid,T'</stp>
        <tr r="S28" s="5"/>
      </tp>
      <tp>
        <v>2.0758000000000001</v>
        <stp/>
        <stp>X.US.AUDBRL!'Low,T'</stp>
        <tr r="H5" s="7"/>
        <tr r="N9" s="6"/>
      </tp>
      <tp>
        <v>1.905</v>
        <stp/>
        <stp>X.US.NZDBRL!'Bid,T'</stp>
        <tr r="U43" s="7"/>
        <tr r="S294" s="5"/>
        <tr r="C220" s="6"/>
      </tp>
      <tp>
        <v>1533</v>
        <stp/>
        <stp>X.US.USDBIF!'Bid,T'</stp>
        <tr r="S60" s="5"/>
      </tp>
      <tp>
        <v>0.1767</v>
        <stp/>
        <stp>X.US.MXNBRL!'Ask,T'</stp>
        <tr r="T275" s="5"/>
        <tr r="D205" s="6"/>
        <tr r="N93" s="7"/>
      </tp>
      <tp>
        <v>2.1147</v>
        <stp/>
        <stp>X.US.AUDBRL!'Bid,T'</stp>
        <tr r="C9" s="6"/>
        <tr r="S17" s="5"/>
        <tr r="E5" s="7"/>
      </tp>
      <tp>
        <v>0.33779999999999999</v>
        <stp/>
        <stp>X.US.BOBBRL!'Ask,T'</stp>
        <tr r="T36" s="5"/>
      </tp>
      <tp>
        <v>0.27840000000000004</v>
        <stp/>
        <stp>X.US.ARSBRL!'Bid,T'</stp>
        <tr r="S7" s="5"/>
      </tp>
      <tp>
        <v>1.871</v>
        <stp/>
        <stp>X.US.NZDBRL!'Low,T'</stp>
        <tr r="N220" s="6"/>
        <tr r="X43" s="7"/>
      </tp>
      <tp>
        <v>3.9000000000000003E-3</v>
        <stp/>
        <stp>X.US.CLPBRL!'Ask,T'</stp>
        <tr r="D50" s="6"/>
        <tr r="T79" s="5"/>
        <tr r="F82" s="7"/>
      </tp>
      <tp>
        <v>0.38159999999999999</v>
        <stp/>
        <stp>X.US.CNYBRL!'Ask,T'</stp>
        <tr r="T81" s="5"/>
        <tr r="D53" s="6"/>
        <tr r="F87" s="7"/>
      </tp>
      <tp>
        <v>1.1000000000000001E-3</v>
        <stp/>
        <stp>X.US.COPBRL!'Ask,T'</stp>
        <tr r="T84" s="5"/>
        <tr r="D57" s="6"/>
        <tr r="F93" s="7"/>
      </tp>
      <tp>
        <v>1.5098</v>
        <stp/>
        <stp>X.US.USDBGN!'Bid,T'</stp>
        <tr r="S59" s="5"/>
      </tp>
      <tp>
        <v>78.2</v>
        <stp/>
        <stp>X.US.USDBDT!'Ask,T'</stp>
        <tr r="T29" s="5"/>
      </tp>
      <tp>
        <v>0.17320000000000002</v>
        <stp/>
        <stp>X.US.MXNBRL!'Low,T'</stp>
        <tr r="N205" s="6"/>
        <tr r="P93" s="7"/>
      </tp>
      <tp>
        <v>0.38120000000000004</v>
        <stp/>
        <stp>X.US.CNYBRL!'Bid,T'</stp>
        <tr r="C53" s="6"/>
        <tr r="E87" s="7"/>
        <tr r="S81" s="5"/>
      </tp>
      <tp>
        <v>1.1000000000000001E-3</v>
        <stp/>
        <stp>X.US.COPBRL!'Bid,T'</stp>
        <tr r="C57" s="6"/>
        <tr r="E93" s="7"/>
        <tr r="S84" s="5"/>
      </tp>
      <tp>
        <v>3.9000000000000003E-3</v>
        <stp/>
        <stp>X.US.CLPBRL!'Bid,T'</stp>
        <tr r="E82" s="7"/>
        <tr r="C50" s="6"/>
        <tr r="S79" s="5"/>
      </tp>
      <tp>
        <v>76.7</v>
        <stp/>
        <stp>X.US.USDBDT!'Bid,T'</stp>
        <tr r="S29" s="5"/>
      </tp>
      <tp>
        <v>1.5108000000000001</v>
        <stp/>
        <stp>X.US.USDBGN!'Ask,T'</stp>
        <tr r="T59" s="5"/>
      </tp>
      <tp>
        <v>0.32819999999999999</v>
        <stp/>
        <stp>X.US.BOBBRL!'Bid,T'</stp>
        <tr r="S36" s="5"/>
      </tp>
      <tp>
        <v>2.1183000000000001</v>
        <stp/>
        <stp>X.US.AUDBRL!'Ask,T'</stp>
        <tr r="D9" s="6"/>
        <tr r="F5" s="7"/>
        <tr r="T17" s="5"/>
      </tp>
      <tp>
        <v>0.27860000000000001</v>
        <stp/>
        <stp>X.US.ARSBRL!'Ask,T'</stp>
        <tr r="T7" s="5"/>
      </tp>
      <tp>
        <v>1.98</v>
        <stp/>
        <stp>X.US.USDBBD!'Bid,T'</stp>
        <tr r="S30" s="5"/>
      </tp>
      <tp>
        <v>3.0277000000000003</v>
        <stp/>
        <stp>X.US.EURBRL!'Bid,T'</stp>
        <tr r="C71" s="6"/>
        <tr r="S102" s="5"/>
        <tr r="M7" s="7"/>
      </tp>
      <tp>
        <v>1.5144</v>
        <stp/>
        <stp>X.US.USDBAM!'Ask,T'</stp>
        <tr r="T37" s="5"/>
      </tp>
      <tp>
        <v>3.806</v>
        <stp/>
        <stp>X.US.GBPBRL!'Ask,T'</stp>
        <tr r="V7" s="7"/>
        <tr r="D123" s="6"/>
        <tr r="T179" s="5"/>
      </tp>
      <tp>
        <v>0.62950000000000006</v>
        <stp/>
        <stp>X.US.ILSBRL!'Low,T'</stp>
        <tr r="P80" s="7"/>
        <tr r="N173" s="6"/>
      </tp>
      <tp>
        <v>3.8000000000000003</v>
        <stp/>
        <stp>X.US.GBPBRL!'Bid,T'</stp>
        <tr r="S179" s="5"/>
        <tr r="C123" s="6"/>
        <tr r="U7" s="7"/>
      </tp>
      <tp>
        <v>4.0000000000000002E-4</v>
        <stp/>
        <stp>X.US.IDRBRL!'Low,T'</stp>
        <tr r="N167" s="6"/>
        <tr r="P70" s="7"/>
      </tp>
      <tp>
        <v>1.5119</v>
        <stp/>
        <stp>X.US.USDBAM!'Bid,T'</stp>
        <tr r="S37" s="5"/>
      </tp>
      <tp>
        <v>3.0323000000000002</v>
        <stp/>
        <stp>X.US.EURBRL!'Ask,T'</stp>
        <tr r="D71" s="6"/>
        <tr r="N7" s="7"/>
        <tr r="T102" s="5"/>
      </tp>
      <tp>
        <v>2.0300000000000002</v>
        <stp/>
        <stp>X.US.USDBBD!'Ask,T'</stp>
        <tr r="T30" s="5"/>
      </tp>
      <tp t="s">
        <v>Great Britain/Euro EBS</v>
        <stp/>
        <stp>ContractData</stp>
        <stp>X.US.CEGBPEUR</stp>
        <stp>LongDescription</stp>
        <tr r="A26" s="2"/>
        <tr r="A24" s="1"/>
      </tp>
      <tp>
        <v>2.2919</v>
        <stp/>
        <stp>X.US.USDBRL!'Low,T'</stp>
        <tr r="H59" s="7"/>
        <tr r="N18" s="6"/>
      </tp>
      <tp>
        <v>1.97</v>
        <stp/>
        <stp>X.US.USDBZD!'Bid,T'</stp>
        <tr r="S32" s="5"/>
      </tp>
      <tp t="s">
        <v/>
        <stp/>
        <stp>X.US.USDBYB!'Ask,T'</stp>
        <tr r="T31" s="5"/>
      </tp>
      <tp>
        <v>6.0500000000000005E-2</v>
        <stp/>
        <stp>X.US.RURBRL!'Low,T'</stp>
        <tr r="X62" s="7"/>
        <tr r="N247" s="6"/>
      </tp>
      <tp>
        <v>3.0468000000000002</v>
        <stp/>
        <stp>X.US.BRLBOB!'Ask,T'</stp>
        <tr r="F62" s="7"/>
        <tr r="T42" s="5"/>
        <tr r="D21" s="6"/>
      </tp>
      <tp>
        <v>2.9596</v>
        <stp/>
        <stp>X.US.BRLBOB!'Bid,T'</stp>
        <tr r="C21" s="6"/>
        <tr r="S42" s="5"/>
        <tr r="E62" s="7"/>
      </tp>
      <tp t="s">
        <v/>
        <stp/>
        <stp>X.US.USDBYB!'Bid,T'</stp>
        <tr r="S31" s="5"/>
      </tp>
      <tp>
        <v>0.70640000000000003</v>
        <stp/>
        <stp>X.US.PLNBRL!'Low,T'</stp>
        <tr r="N241" s="6"/>
        <tr r="P118" s="7"/>
      </tp>
      <tp>
        <v>2.04</v>
        <stp/>
        <stp>X.US.USDBZD!'Ask,T'</stp>
        <tr r="T32" s="5"/>
      </tp>
      <tp>
        <v>2.9561999999999999</v>
        <stp/>
        <stp>X.US.BRLBOB!'Low,T'</stp>
        <tr r="N21" s="6"/>
        <tr r="H62" s="7"/>
      </tp>
      <tp>
        <v>6.2100000000000002E-2</v>
        <stp/>
        <stp>X.US.RURBRL!'Ask,T'</stp>
        <tr r="D247" s="6"/>
        <tr r="V62" s="7"/>
        <tr r="T328" s="5"/>
      </tp>
      <tp>
        <v>5.0500000000000003E-2</v>
        <stp/>
        <stp>X.US.USDBWP!'Bid,T'</stp>
        <tr r="S38" s="5"/>
      </tp>
      <tp>
        <v>0.72060000000000002</v>
        <stp/>
        <stp>X.US.PLNBRL!'Bid,T'</stp>
        <tr r="M118" s="7"/>
        <tr r="S320" s="5"/>
        <tr r="C241" s="6"/>
      </tp>
      <tp t="s">
        <v/>
        <stp/>
        <stp>X.US.USDBTN!'Ask,T'</stp>
        <tr r="T34" s="5"/>
      </tp>
      <tp>
        <v>0.7208</v>
        <stp/>
        <stp>X.US.PLNBRL!'Ask,T'</stp>
        <tr r="T320" s="5"/>
        <tr r="D241" s="6"/>
        <tr r="N118" s="7"/>
      </tp>
      <tp>
        <v>0.16950000000000001</v>
        <stp/>
        <stp>X.US.USDBWP!'Ask,T'</stp>
        <tr r="T38" s="5"/>
      </tp>
      <tp t="s">
        <v/>
        <stp/>
        <stp>X.US.USDBTN!'Bid,T'</stp>
        <tr r="S34" s="5"/>
      </tp>
      <tp>
        <v>6.1700000000000005E-2</v>
        <stp/>
        <stp>X.US.RURBRL!'Bid,T'</stp>
        <tr r="S328" s="5"/>
        <tr r="U62" s="7"/>
        <tr r="C247" s="6"/>
      </tp>
      <tp>
        <v>0.372</v>
        <stp/>
        <stp>X.US.VEBBRL!'Ask,T'</stp>
        <tr r="T398" s="5"/>
      </tp>
      <tp>
        <v>2.3382000000000001</v>
        <stp/>
        <stp>X.US.USDBRL!'Bid,T'</stp>
        <tr r="E59" s="7"/>
        <tr r="C18" s="6"/>
        <tr r="S39" s="5"/>
      </tp>
      <tp>
        <v>0.995</v>
        <stp/>
        <stp>X.US.USDBSD!'Bid,T'</stp>
        <tr r="S27" s="5"/>
      </tp>
      <tp>
        <v>1.0050000000000001</v>
        <stp/>
        <stp>X.US.USDBSD!'Ask,T'</stp>
        <tr r="T27" s="5"/>
      </tp>
      <tp>
        <v>2.3412000000000002</v>
        <stp/>
        <stp>X.US.USDBRL!'Ask,T'</stp>
        <tr r="T39" s="5"/>
        <tr r="F59" s="7"/>
        <tr r="D18" s="6"/>
      </tp>
      <tp>
        <v>0.371</v>
        <stp/>
        <stp>X.US.VEBBRL!'Bid,T'</stp>
        <tr r="S398" s="5"/>
      </tp>
      <tp>
        <v>8.2560000000000002</v>
        <stp/>
        <stp>X.US.CEEURNOK!'High,T'</stp>
        <tr r="G20" s="2"/>
      </tp>
      <tp>
        <v>6.1343000000000005</v>
        <stp/>
        <stp>X.US.USDCNY!'Bid,T'</stp>
        <tr r="C52" s="6"/>
        <tr r="E86" s="7"/>
        <tr r="S80" s="5"/>
      </tp>
      <tp>
        <v>1.1028</v>
        <stp/>
        <stp>X.US.USDCAD!'Low,T'</stp>
        <tr r="H22" s="7"/>
        <tr r="N38" s="6"/>
      </tp>
      <tp>
        <v>0.38864112132520251</v>
        <stp/>
        <stp>X.US.USDZAR!'PerCentNetLastQuote,T'</stp>
        <tr r="P258" s="6"/>
        <tr r="T77" s="7"/>
      </tp>
      <tp>
        <v>22.826000000000001</v>
        <stp/>
        <stp>X.US.CHFCZK!'Ask,T'</stp>
        <tr r="N46" s="7"/>
        <tr r="T366" s="5"/>
        <tr r="D274" s="6"/>
      </tp>
      <tp>
        <v>593.6</v>
        <stp/>
        <stp>X.US.USDCLP!'Ask,T'</stp>
        <tr r="T78" s="5"/>
        <tr r="F81" s="7"/>
        <tr r="D49" s="6"/>
      </tp>
      <tp>
        <v>1994.9</v>
        <stp/>
        <stp>X.US.USDCOP!'Bid,T'</stp>
        <tr r="C58" s="6"/>
        <tr r="E94" s="7"/>
        <tr r="S85" s="5"/>
      </tp>
      <tp>
        <v>0.20400000000000001</v>
        <stp/>
        <stp>X.US.TWDCNY!'Bid,T'</stp>
        <tr r="C280" s="6"/>
        <tr r="U95" s="7"/>
        <tr r="S372" s="5"/>
      </tp>
      <tp>
        <v>0.2044</v>
        <stp/>
        <stp>X.US.TWDCNY!'Ask,T'</stp>
        <tr r="T372" s="5"/>
        <tr r="V95" s="7"/>
        <tr r="D280" s="6"/>
      </tp>
      <tp>
        <v>1998.4</v>
        <stp/>
        <stp>X.US.USDCOP!'Ask,T'</stp>
        <tr r="F94" s="7"/>
        <tr r="T85" s="5"/>
        <tr r="D58" s="6"/>
      </tp>
      <tp>
        <v>592.6</v>
        <stp/>
        <stp>X.US.USDCLP!'Bid,T'</stp>
        <tr r="S78" s="5"/>
        <tr r="C49" s="6"/>
        <tr r="E81" s="7"/>
      </tp>
      <tp>
        <v>22.782</v>
        <stp/>
        <stp>X.US.CHFCZK!'Bid,T'</stp>
        <tr r="S366" s="5"/>
        <tr r="C274" s="6"/>
        <tr r="M46" s="7"/>
      </tp>
      <tp>
        <v>6.1363000000000003</v>
        <stp/>
        <stp>X.US.USDCNY!'Ask,T'</stp>
        <tr r="D52" s="6"/>
        <tr r="T80" s="5"/>
        <tr r="F86" s="7"/>
      </tp>
      <tp>
        <v>27.561</v>
        <stp/>
        <stp>X.US.EURCZK!'Bid,T'</stp>
        <tr r="S104" s="5"/>
        <tr r="M11" s="7"/>
        <tr r="C73" s="6"/>
      </tp>
      <tp>
        <v>34.660000000000004</v>
        <stp/>
        <stp>X.US.GBPCZK!'Ask,T'</stp>
        <tr r="T181" s="5"/>
        <tr r="V10" s="7"/>
        <tr r="D125" s="6"/>
      </tp>
      <tp>
        <v>0.19790000000000002</v>
        <stp/>
        <stp>X.US.JPYCZK!'Low,T'</stp>
        <tr r="N181" s="6"/>
        <tr r="H39" s="7"/>
      </tp>
      <tp>
        <v>4.8592000000000004</v>
        <stp/>
        <stp>X.US.SGDCNY!'Ask,T'</stp>
        <tr r="D251" s="6"/>
        <tr r="V68" s="7"/>
        <tr r="T338" s="5"/>
      </tp>
      <tp>
        <v>0.93420000000000003</v>
        <stp/>
        <stp>X.US.USDCHF!'Ask,T'</stp>
        <tr r="N45" s="7"/>
        <tr r="D271" s="6"/>
        <tr r="T363" s="5"/>
      </tp>
      <tp>
        <v>0.93380000000000007</v>
        <stp/>
        <stp>X.US.USDCHF!'Bid,T'</stp>
        <tr r="C271" s="6"/>
        <tr r="S363" s="5"/>
        <tr r="M45" s="7"/>
      </tp>
      <tp>
        <v>4.8570000000000002</v>
        <stp/>
        <stp>X.US.SGDCNY!'Bid,T'</stp>
        <tr r="S338" s="5"/>
        <tr r="C251" s="6"/>
        <tr r="U68" s="7"/>
      </tp>
      <tp>
        <v>34.57</v>
        <stp/>
        <stp>X.US.GBPCZK!'Bid,T'</stp>
        <tr r="S181" s="5"/>
        <tr r="U10" s="7"/>
        <tr r="C125" s="6"/>
      </tp>
      <tp>
        <v>8.7300000000000003E-2</v>
        <stp/>
        <stp>X.US.HUFCZK!'Low,T'</stp>
        <tr r="P56" s="7"/>
        <tr r="N158" s="6"/>
      </tp>
      <tp>
        <v>0.43718361711919007</v>
        <stp/>
        <stp>X.US.SGDZAR!'PerCentNetLastQuote,T'</stp>
        <tr r="P254" s="6"/>
        <tr r="T71" s="7"/>
      </tp>
      <tp>
        <v>8.4600000000000009E-2</v>
        <stp/>
        <stp>X.US.ZARCHF!'Low,T'</stp>
        <tr r="N262" s="6"/>
        <tr r="X81" s="7"/>
      </tp>
      <tp>
        <v>27.591000000000001</v>
        <stp/>
        <stp>X.US.EURCZK!'Ask,T'</stp>
        <tr r="N11" s="7"/>
        <tr r="T104" s="5"/>
        <tr r="D73" s="6"/>
      </tp>
      <tp>
        <v>0.93180000000000007</v>
        <stp/>
        <stp>X.US.USDCHF!'Low,T'</stp>
        <tr r="P45" s="7"/>
        <tr r="N271" s="6"/>
      </tp>
      <tp>
        <v>4.8417000000000003</v>
        <stp/>
        <stp>X.US.SGDCNY!'Low,T'</stp>
        <tr r="N251" s="6"/>
        <tr r="X68" s="7"/>
      </tp>
      <tp>
        <v>0.19870000000000002</v>
        <stp/>
        <stp>X.US.JPYCZK!'Ask,T'</stp>
        <tr r="D181" s="6"/>
        <tr r="T234" s="5"/>
        <tr r="F39" s="7"/>
      </tp>
      <tp>
        <v>34.49</v>
        <stp/>
        <stp>X.US.GBPCZK!'Low,T'</stp>
        <tr r="N125" s="6"/>
        <tr r="X10" s="7"/>
      </tp>
      <tp>
        <v>8.7500000000000008E-2</v>
        <stp/>
        <stp>X.US.HUFCZK!'Bid,T'</stp>
        <tr r="M56" s="7"/>
        <tr r="C158" s="6"/>
        <tr r="S216" s="5"/>
      </tp>
      <tp>
        <v>8.4700000000000011E-2</v>
        <stp/>
        <stp>X.US.ZARCHF!'Bid,T'</stp>
        <tr r="S351" s="5"/>
        <tr r="C262" s="6"/>
        <tr r="U81" s="7"/>
      </tp>
      <tp>
        <v>27.55</v>
        <stp/>
        <stp>X.US.EURCZK!'Low,T'</stp>
        <tr r="N73" s="6"/>
        <tr r="P11" s="7"/>
      </tp>
      <tp>
        <v>8.4900000000000003E-2</v>
        <stp/>
        <stp>X.US.ZARCHF!'Ask,T'</stp>
        <tr r="D262" s="6"/>
        <tr r="V81" s="7"/>
        <tr r="T351" s="5"/>
      </tp>
      <tp>
        <v>8.7900000000000006E-2</v>
        <stp/>
        <stp>X.US.HUFCZK!'Ask,T'</stp>
        <tr r="T216" s="5"/>
        <tr r="D158" s="6"/>
        <tr r="N56" s="7"/>
      </tp>
      <tp>
        <v>0.1983</v>
        <stp/>
        <stp>X.US.JPYCZK!'Bid,T'</stp>
        <tr r="C181" s="6"/>
        <tr r="E39" s="7"/>
        <tr r="S234" s="5"/>
      </tp>
      <tp t="s">
        <v>Euro/Denmark EBS</v>
        <stp/>
        <stp>ContractData</stp>
        <stp>X.US.CEEURDKK</stp>
        <stp>LongDescription</stp>
        <tr r="A15" s="2"/>
        <tr r="A11" s="1"/>
      </tp>
      <tp>
        <v>22.751999999999999</v>
        <stp/>
        <stp>X.US.CHFCZK!'Low,T'</stp>
        <tr r="P46" s="7"/>
        <tr r="N274" s="6"/>
      </tp>
      <tp>
        <v>585.1</v>
        <stp/>
        <stp>X.US.USDCLP!'Low,T'</stp>
        <tr r="N49" s="6"/>
        <tr r="H81" s="7"/>
      </tp>
      <tp>
        <v>1.1098000000000001</v>
        <stp/>
        <stp>X.US.USDCAD!'Ask,T'</stp>
        <tr r="T62" s="5"/>
        <tr r="F22" s="7"/>
        <tr r="D38" s="6"/>
      </tp>
      <tp>
        <v>6.1261999999999999</v>
        <stp/>
        <stp>X.US.USDCNY!'Low,T'</stp>
        <tr r="N52" s="6"/>
        <tr r="H86" s="7"/>
      </tp>
      <tp>
        <v>1.1093</v>
        <stp/>
        <stp>X.US.USDCAD!'Bid,T'</stp>
        <tr r="S62" s="5"/>
        <tr r="E22" s="7"/>
        <tr r="C38" s="6"/>
      </tp>
      <tp>
        <v>1978.8000000000002</v>
        <stp/>
        <stp>X.US.USDCOP!'Low,T'</stp>
        <tr r="H94" s="7"/>
        <tr r="N58" s="6"/>
      </tp>
      <tp>
        <v>0.20370000000000002</v>
        <stp/>
        <stp>X.US.TWDCNY!'Low,T'</stp>
        <tr r="X95" s="7"/>
        <tr r="N280" s="6"/>
      </tp>
      <tp>
        <v>963.2700000000001</v>
        <stp/>
        <stp>X.US.GBPCLP!'Bid,T'</stp>
        <tr r="U9" s="7"/>
        <tr r="C124" s="6"/>
        <tr r="S180" s="5"/>
      </tp>
      <tp>
        <v>1.0320000000000001E-2</v>
        <stp/>
        <stp>X.US.JPYCAD!'Bid,T'</stp>
        <tr r="E36" s="7"/>
        <tr r="C178" s="6"/>
        <tr r="S231" s="5"/>
      </tp>
      <tp>
        <v>7.0199999999999999E-2</v>
        <stp/>
        <stp>X.US.MXNCHF!'Low,T'</stp>
        <tr r="P96" s="7"/>
        <tr r="N208" s="6"/>
      </tp>
      <tp>
        <v>0.84140000000000004</v>
        <stp/>
        <stp>X.US.CADCHF!'Bid,T'</stp>
        <tr r="E30" s="7"/>
        <tr r="V51" s="5"/>
        <tr r="C41" s="6"/>
        <tr r="S65" s="5"/>
      </tp>
      <tp>
        <v>0.56410000000000005</v>
        <stp/>
        <stp>X.US.RURCZK!'Ask,T'</stp>
        <tr r="D248" s="6"/>
        <tr r="V63" s="7"/>
        <tr r="T329" s="5"/>
      </tp>
      <tp>
        <v>7.9433000000000007</v>
        <stp/>
        <stp>X.US.EURCNY!'Bid,T'</stp>
        <tr r="S124" s="5"/>
        <tr r="M10" s="7"/>
        <tr r="C93" s="6"/>
      </tp>
      <tp t="s">
        <v/>
        <stp/>
        <stp>X.US.EUXCNY!'Bid,T'</stp>
        <tr r="S148" s="5"/>
      </tp>
      <tp>
        <v>0.62292124696995321</v>
        <stp/>
        <stp>X.US.EURZAR!'PerCentNetLastQuote,T'</stp>
        <tr r="P86" s="6"/>
        <tr r="L34" s="7"/>
      </tp>
      <tp>
        <v>1.4251</v>
        <stp/>
        <stp>X.US.EURCAD!'Low,T'</stp>
        <tr r="P8" s="7"/>
        <tr r="N72" s="6"/>
      </tp>
      <tp>
        <v>0.39900000000000002</v>
        <stp/>
        <stp>X.US.BRLCHF!'Bid,T'</stp>
        <tr r="C34" s="6"/>
        <tr r="E75" s="7"/>
        <tr r="S55" s="5"/>
      </tp>
      <tp>
        <v>768.77</v>
        <stp/>
        <stp>X.US.EURCLP!'Ask,T'</stp>
        <tr r="N9" s="7"/>
        <tr r="T123" s="5"/>
        <tr r="D92" s="6"/>
      </tp>
      <tp>
        <v>6.5584000000000007</v>
        <stp/>
        <stp>X.US.PLZCZK!'Bid,T'</stp>
        <tr r="M119" s="7"/>
        <tr r="S321" s="5"/>
        <tr r="C242" s="6"/>
      </tp>
      <tp>
        <v>0.84540000000000004</v>
        <stp/>
        <stp>X.US.AUDCHF!'Ask,T'</stp>
        <tr r="T16" s="5"/>
        <tr r="D8" s="6"/>
        <tr r="F17" s="7"/>
      </tp>
      <tp>
        <v>0.05</v>
        <stp/>
        <stp>X.US.JPYCNY!'Low,T'</stp>
        <tr r="H37" s="7"/>
        <tr r="N179" s="6"/>
      </tp>
      <tp>
        <v>0.84440000000000004</v>
        <stp/>
        <stp>X.US.AUDCHF!'Bid,T'</stp>
        <tr r="E17" s="7"/>
        <tr r="S16" s="5"/>
        <tr r="C8" s="6"/>
      </tp>
      <tp>
        <v>6.5636000000000001</v>
        <stp/>
        <stp>X.US.PLZCZK!'Ask,T'</stp>
        <tr r="T321" s="5"/>
        <tr r="N119" s="7"/>
        <tr r="D242" s="6"/>
      </tp>
      <tp>
        <v>767.29</v>
        <stp/>
        <stp>X.US.EURCLP!'Bid,T'</stp>
        <tr r="M9" s="7"/>
        <tr r="S123" s="5"/>
        <tr r="C92" s="6"/>
      </tp>
      <tp>
        <v>0.39940000000000003</v>
        <stp/>
        <stp>X.US.BRLCHF!'Ask,T'</stp>
        <tr r="D34" s="6"/>
        <tr r="T55" s="5"/>
        <tr r="F75" s="7"/>
      </tp>
      <tp t="s">
        <v/>
        <stp/>
        <stp>X.US.EUXCNY!'Ask,T'</stp>
        <tr r="T148" s="5"/>
      </tp>
      <tp>
        <v>7.9477000000000002</v>
        <stp/>
        <stp>X.US.EURCNY!'Ask,T'</stp>
        <tr r="N10" s="7"/>
        <tr r="T124" s="5"/>
        <tr r="D93" s="6"/>
      </tp>
      <tp>
        <v>0.79050000000000009</v>
        <stp/>
        <stp>X.US.HKDCNY!'Low,T'</stp>
        <tr r="N147" s="6"/>
        <tr r="H110" s="7"/>
      </tp>
      <tp>
        <v>0.76019999999999999</v>
        <stp/>
        <stp>X.US.NZDCHF!'Low,T'</stp>
        <tr r="X56" s="7"/>
        <tr r="N219" s="6"/>
      </tp>
      <tp>
        <v>0.56310000000000004</v>
        <stp/>
        <stp>X.US.RURCZK!'Bid,T'</stp>
        <tr r="C248" s="6"/>
        <tr r="U63" s="7"/>
        <tr r="S329" s="5"/>
      </tp>
      <tp>
        <v>0.84240000000000004</v>
        <stp/>
        <stp>X.US.CADCHF!'Ask,T'</stp>
        <tr r="F30" s="7"/>
        <tr r="T65" s="5"/>
        <tr r="D41" s="6"/>
      </tp>
      <tp>
        <v>1.7897000000000001</v>
        <stp/>
        <stp>X.US.GBPCAD!'Low,T'</stp>
        <tr r="X8" s="7"/>
        <tr r="N111" s="6"/>
      </tp>
      <tp>
        <v>5.4542000000000002</v>
        <stp/>
        <stp>X.US.JPYCLP!'Low,T'</stp>
        <tr r="N180" s="6"/>
        <tr r="H38" s="7"/>
      </tp>
      <tp>
        <v>0.39143655535831284</v>
        <stp/>
        <stp>X.US.GBPZAR!'PerCentNetLastQuote,T'</stp>
        <tr r="P140" s="6"/>
        <tr r="T32" s="7"/>
      </tp>
      <tp>
        <v>965.19</v>
        <stp/>
        <stp>X.US.GBPCLP!'Ask,T'</stp>
        <tr r="T180" s="5"/>
        <tr r="D124" s="6"/>
        <tr r="V9" s="7"/>
      </tp>
      <tp>
        <v>1.0360000000000001E-2</v>
        <stp/>
        <stp>X.US.JPYCAD!'Ask,T'</stp>
        <tr r="T231" s="5"/>
        <tr r="F36" s="7"/>
        <tr r="D178" s="6"/>
      </tp>
      <tp>
        <v>0.14630000000000001</v>
        <stp/>
        <stp>X.US.NOKCHF!'Low,T'</stp>
        <tr r="N234" s="6"/>
        <tr r="P107" s="7"/>
      </tp>
      <tp>
        <v>2.6236000000000002</v>
        <stp/>
        <stp>X.US.BRLCNY!'Ask,T'</stp>
        <tr r="T44" s="5"/>
        <tr r="D23" s="6"/>
        <tr r="F64" s="7"/>
      </tp>
      <tp>
        <v>21.268000000000001</v>
        <stp/>
        <stp>X.US.USDCZK!'Bid,T'</stp>
        <tr r="S94" s="5"/>
        <tr r="C62" s="6"/>
      </tp>
      <tp t="s">
        <v/>
        <stp/>
        <stp>X.US.USDCYP!'Ask,T'</stp>
        <tr r="T93" s="5"/>
      </tp>
      <tp>
        <v>0.90400000000000003</v>
        <stp/>
        <stp>X.US.NZDCAD!'Bid,T'</stp>
        <tr r="U44" s="7"/>
        <tr r="S289" s="5"/>
        <tr r="C215" s="6"/>
      </tp>
      <tp>
        <v>0.29680000000000001</v>
        <stp/>
        <stp>X.US.COPCLP!'Bid,T'</stp>
        <tr r="C59" s="6"/>
        <tr r="E95" s="7"/>
        <tr r="S86" s="5"/>
      </tp>
      <tp>
        <v>1.5182</v>
        <stp/>
        <stp>X.US.GBPCHF!'Bid,T'</stp>
        <tr r="C121" s="6"/>
        <tr r="U35" s="7"/>
        <tr r="S177" s="5"/>
      </tp>
      <tp>
        <v>44.193000000000005</v>
        <stp/>
        <stp>X.US.MXNCLP!'Low,T'</stp>
        <tr r="P94" s="7"/>
        <tr r="N206" s="6"/>
      </tp>
      <tp>
        <v>-0.18005401620486147</v>
        <stp/>
        <stp>X.US.AUDZAR!'PerCentNetLastQuote,T'</stp>
        <tr r="P13" s="6"/>
        <tr r="D15" s="7"/>
      </tp>
      <tp>
        <v>0.9991000000000001</v>
        <stp/>
        <stp>X.US.AUDCAD!'Low,T'</stp>
        <tr r="H6" s="7"/>
        <tr r="N3" s="6"/>
      </tp>
      <tp>
        <v>853.61350000000004</v>
        <stp/>
        <stp>X.US.BRLCOP!'Ask,T'</stp>
        <tr r="T45" s="5"/>
        <tr r="D24" s="6"/>
        <tr r="F65" s="7"/>
      </tp>
      <tp>
        <v>253.44280000000001</v>
        <stp/>
        <stp>X.US.BRLCLP!'Bid,T'</stp>
        <tr r="E63" s="7"/>
        <tr r="C22" s="6"/>
        <tr r="S43" s="5"/>
      </tp>
      <tp>
        <v>1.2098</v>
        <stp/>
        <stp>X.US.EURCHF!'Ask,T'</stp>
        <tr r="T119" s="5"/>
        <tr r="N37" s="7"/>
        <tr r="D88" s="6"/>
      </tp>
      <tp>
        <v>1.2095</v>
        <stp/>
        <stp>X.US.EURCHF!'Bid,T'</stp>
        <tr r="C88" s="6"/>
        <tr r="S119" s="5"/>
        <tr r="M37" s="7"/>
      </tp>
      <tp>
        <v>253.54520000000002</v>
        <stp/>
        <stp>X.US.BRLCLP!'Ask,T'</stp>
        <tr r="T43" s="5"/>
        <tr r="D22" s="6"/>
        <tr r="F63" s="7"/>
      </tp>
      <tp>
        <v>853.21190000000001</v>
        <stp/>
        <stp>X.US.BRLCOP!'Bid,T'</stp>
        <tr r="S45" s="5"/>
        <tr r="E65" s="7"/>
        <tr r="C24" s="6"/>
      </tp>
      <tp>
        <v>0.86840000000000006</v>
        <stp/>
        <stp>X.US.JPYCHF!'Low,T'</stp>
        <tr r="N176" s="6"/>
        <tr r="H55" s="7"/>
      </tp>
      <tp>
        <v>1.5188000000000001</v>
        <stp/>
        <stp>X.US.GBPCHF!'Ask,T'</stp>
        <tr r="V35" s="7"/>
        <tr r="T177" s="5"/>
        <tr r="D121" s="6"/>
      </tp>
      <tp>
        <v>0.68119891008174382</v>
        <stp/>
        <stp>X.US.CZKZAR!'PerCentNetLastQuote,T'</stp>
        <tr r="P64" s="6"/>
        <tr r="D101" s="7"/>
      </tp>
      <tp>
        <v>21.318000000000001</v>
        <stp/>
        <stp>X.US.USDCZK!'Ask,T'</stp>
        <tr r="D62" s="6"/>
        <tr r="T94" s="5"/>
      </tp>
      <tp t="s">
        <v/>
        <stp/>
        <stp>X.US.USDCYP!'Bid,T'</stp>
        <tr r="S93" s="5"/>
      </tp>
      <tp>
        <v>0.90500000000000003</v>
        <stp/>
        <stp>X.US.NZDCAD!'Ask,T'</stp>
        <tr r="V44" s="7"/>
        <tr r="D215" s="6"/>
        <tr r="T289" s="5"/>
      </tp>
      <tp>
        <v>0.29720000000000002</v>
        <stp/>
        <stp>X.US.COPCLP!'Ask,T'</stp>
        <tr r="D59" s="6"/>
        <tr r="T86" s="5"/>
        <tr r="F95" s="7"/>
      </tp>
      <tp>
        <v>-0.38179443383904349</v>
        <stp/>
        <stp>X.US.CADZAR!'PerCentNetLastQuote,T'</stp>
        <tr r="D28" s="7"/>
        <tr r="P45" s="6"/>
      </tp>
      <tp>
        <v>2.621</v>
        <stp/>
        <stp>X.US.BRLCNY!'Bid,T'</stp>
        <tr r="C23" s="6"/>
        <tr r="S44" s="5"/>
        <tr r="E64" s="7"/>
      </tp>
      <tp>
        <v>83.95</v>
        <stp/>
        <stp>X.US.USDCVE!'Bid,T'</stp>
        <tr r="S74" s="5"/>
      </tp>
      <tp>
        <v>1.2082000000000002</v>
        <stp/>
        <stp>X.US.EURCHF!'Low,T'</stp>
        <tr r="N88" s="6"/>
        <tr r="P37" s="7"/>
      </tp>
      <tp>
        <v>1.0237000000000001</v>
        <stp/>
        <stp>X.US.USDCUP!'Ask,T'</stp>
        <tr r="T92" s="5"/>
      </tp>
      <tp>
        <v>851.76330000000007</v>
        <stp/>
        <stp>X.US.BRLCOP!'Low,T'</stp>
        <tr r="N24" s="6"/>
        <tr r="H65" s="7"/>
      </tp>
      <tp>
        <v>1.0044</v>
        <stp/>
        <stp>X.US.AUDCAD!'Ask,T'</stp>
        <tr r="D3" s="6"/>
        <tr r="F6" s="7"/>
        <tr r="T11" s="5"/>
      </tp>
      <tp>
        <v>44.78</v>
        <stp/>
        <stp>X.US.MXNCLP!'Ask,T'</stp>
        <tr r="D206" s="6"/>
        <tr r="T276" s="5"/>
        <tr r="N94" s="7"/>
      </tp>
      <tp>
        <v>0.86980000000000002</v>
        <stp/>
        <stp>X.US.JPYCHF!'Bid,T'</stp>
        <tr r="E55" s="7"/>
        <tr r="S229" s="5"/>
        <tr r="C176" s="6"/>
      </tp>
      <tp>
        <v>2.6163000000000003</v>
        <stp/>
        <stp>X.US.BRLCNY!'Low,T'</stp>
        <tr r="H64" s="7"/>
        <tr r="N23" s="6"/>
      </tp>
      <tp>
        <v>0.90110000000000001</v>
        <stp/>
        <stp>X.US.NZDCAD!'Low,T'</stp>
        <tr r="X44" s="7"/>
        <tr r="N215" s="6"/>
      </tp>
      <tp>
        <v>0.29510000000000003</v>
        <stp/>
        <stp>X.US.COPCLP!'Low,T'</stp>
        <tr r="N59" s="6"/>
        <tr r="H95" s="7"/>
      </tp>
      <tp>
        <v>21.215</v>
        <stp/>
        <stp>X.US.USDCZK!'Low,T'</stp>
        <tr r="N62" s="6"/>
      </tp>
      <tp>
        <v>-1.1117287381878822E-2</v>
        <stp/>
        <stp>X.US.NZDZAR!'PerCentNetLastQuote,T'</stp>
        <tr r="P227" s="6"/>
        <tr r="T54" s="7"/>
      </tp>
      <tp>
        <v>1.5145000000000002</v>
        <stp/>
        <stp>X.US.GBPCHF!'Low,T'</stp>
        <tr r="N121" s="6"/>
        <tr r="X35" s="7"/>
      </tp>
      <tp>
        <v>44.754000000000005</v>
        <stp/>
        <stp>X.US.MXNCLP!'Bid,T'</stp>
        <tr r="C206" s="6"/>
        <tr r="M94" s="7"/>
        <tr r="S276" s="5"/>
      </tp>
      <tp>
        <v>0.87180000000000002</v>
        <stp/>
        <stp>X.US.JPYCHF!'Ask,T'</stp>
        <tr r="D176" s="6"/>
        <tr r="T229" s="5"/>
        <tr r="F55" s="7"/>
      </tp>
      <tp>
        <v>1.0034000000000001</v>
        <stp/>
        <stp>X.US.AUDCAD!'Bid,T'</stp>
        <tr r="E6" s="7"/>
        <tr r="S11" s="5"/>
        <tr r="C3" s="6"/>
      </tp>
      <tp>
        <v>0.97670000000000001</v>
        <stp/>
        <stp>X.US.USDCUP!'Bid,T'</stp>
        <tr r="S92" s="5"/>
      </tp>
      <tp>
        <v>252.63750000000002</v>
        <stp/>
        <stp>X.US.BRLCLP!'Low,T'</stp>
        <tr r="H63" s="7"/>
        <tr r="N22" s="6"/>
      </tp>
      <tp>
        <v>84.45</v>
        <stp/>
        <stp>X.US.USDCVE!'Ask,T'</stp>
        <tr r="T74" s="5"/>
      </tp>
      <tp>
        <v>0.05</v>
        <stp/>
        <stp>X.US.JPYCNY!'Ask,T'</stp>
        <tr r="F37" s="7"/>
        <tr r="T232" s="5"/>
        <tr r="D179" s="6"/>
      </tp>
      <tp>
        <v>539.9</v>
        <stp/>
        <stp>X.US.USDCRC!'Bid,T'</stp>
        <tr r="S89" s="5"/>
      </tp>
      <tp>
        <v>0.8427</v>
        <stp/>
        <stp>X.US.AUDCHF!'Low,T'</stp>
        <tr r="N8" s="6"/>
        <tr r="H17" s="7"/>
      </tp>
      <tp>
        <v>756.42</v>
        <stp/>
        <stp>X.US.EURCLP!'Low,T'</stp>
        <tr r="P9" s="7"/>
        <tr r="N92" s="6"/>
      </tp>
      <tp>
        <v>1.4375</v>
        <stp/>
        <stp>X.US.EURCAD!'Ask,T'</stp>
        <tr r="D72" s="6"/>
        <tr r="N8" s="7"/>
        <tr r="T103" s="5"/>
      </tp>
      <tp>
        <v>0.79150000000000009</v>
        <stp/>
        <stp>X.US.HKDCNY!'Bid,T'</stp>
        <tr r="C147" s="6"/>
        <tr r="E110" s="7"/>
        <tr r="S206" s="5"/>
      </tp>
      <tp>
        <v>0.56130000000000002</v>
        <stp/>
        <stp>X.US.RURCZK!'Low,T'</stp>
        <tr r="X63" s="7"/>
        <tr r="N248" s="6"/>
      </tp>
      <tp>
        <v>0.76100000000000001</v>
        <stp/>
        <stp>X.US.NZDCHF!'Bid,T'</stp>
        <tr r="S293" s="5"/>
        <tr r="C219" s="6"/>
        <tr r="U56" s="7"/>
      </tp>
      <tp>
        <v>5.5247999999999999</v>
        <stp/>
        <stp>X.US.JPYCLP!'Bid,T'</stp>
        <tr r="E38" s="7"/>
        <tr r="C180" s="6"/>
        <tr r="S233" s="5"/>
      </tp>
      <tp>
        <v>1.8032000000000001</v>
        <stp/>
        <stp>X.US.GBPCAD!'Bid,T'</stp>
        <tr r="U8" s="7"/>
        <tr r="S167" s="5"/>
        <tr r="C111" s="6"/>
      </tp>
      <tp>
        <v>7.0500000000000007E-2</v>
        <stp/>
        <stp>X.US.MXNCHF!'Ask,T'</stp>
        <tr r="T278" s="5"/>
        <tr r="D208" s="6"/>
        <tr r="N96" s="7"/>
      </tp>
      <tp>
        <v>0.14650000000000002</v>
        <stp/>
        <stp>X.US.NOKCHF!'Bid,T'</stp>
        <tr r="S310" s="5"/>
        <tr r="M107" s="7"/>
        <tr r="C234" s="6"/>
      </tp>
      <tp>
        <v>1.0270000000000001E-2</v>
        <stp/>
        <stp>X.US.JPYCAD!'Low,T'</stp>
        <tr r="N178" s="6"/>
        <tr r="H36" s="7"/>
      </tp>
      <tp>
        <v>0.1469</v>
        <stp/>
        <stp>X.US.NOKCHF!'Ask,T'</stp>
        <tr r="N107" s="7"/>
        <tr r="T310" s="5"/>
        <tr r="D234" s="6"/>
      </tp>
      <tp>
        <v>949.62</v>
        <stp/>
        <stp>X.US.GBPCLP!'Low,T'</stp>
        <tr r="N124" s="6"/>
        <tr r="X9" s="7"/>
      </tp>
      <tp>
        <v>5.5335999999999999</v>
        <stp/>
        <stp>X.US.JPYCLP!'Ask,T'</stp>
        <tr r="D180" s="6"/>
        <tr r="T233" s="5"/>
        <tr r="F38" s="7"/>
      </tp>
      <tp>
        <v>7.0400000000000004E-2</v>
        <stp/>
        <stp>X.US.MXNCHF!'Bid,T'</stp>
        <tr r="S278" s="5"/>
        <tr r="C208" s="6"/>
        <tr r="M96" s="7"/>
      </tp>
      <tp>
        <v>1.8042</v>
        <stp/>
        <stp>X.US.GBPCAD!'Ask,T'</stp>
        <tr r="D111" s="6"/>
        <tr r="T167" s="5"/>
        <tr r="V8" s="7"/>
      </tp>
      <tp>
        <v>0.8407</v>
        <stp/>
        <stp>X.US.CADCHF!'Low,T'</stp>
        <tr r="H30" s="7"/>
        <tr r="N41" s="6"/>
      </tp>
      <tp>
        <v>0.76180000000000003</v>
        <stp/>
        <stp>X.US.NZDCHF!'Ask,T'</stp>
        <tr r="D219" s="6"/>
        <tr r="T293" s="5"/>
        <tr r="V56" s="7"/>
      </tp>
      <tp>
        <v>7.9125000000000005</v>
        <stp/>
        <stp>X.US.EURCNY!'Low,T'</stp>
        <tr r="P10" s="7"/>
        <tr r="N93" s="6"/>
      </tp>
      <tp>
        <v>0.79170000000000007</v>
        <stp/>
        <stp>X.US.HKDCNY!'Ask,T'</stp>
        <tr r="F110" s="7"/>
        <tr r="D147" s="6"/>
        <tr r="T206" s="5"/>
      </tp>
      <tp>
        <v>0.39840000000000003</v>
        <stp/>
        <stp>X.US.BRLCHF!'Low,T'</stp>
        <tr r="H75" s="7"/>
        <tr r="N34" s="6"/>
      </tp>
      <tp>
        <v>1.4365000000000001</v>
        <stp/>
        <stp>X.US.EURCAD!'Bid,T'</stp>
        <tr r="C72" s="6"/>
        <tr r="S103" s="5"/>
        <tr r="M8" s="7"/>
      </tp>
      <tp>
        <v>6.5543000000000005</v>
        <stp/>
        <stp>X.US.PLZCZK!'Low,T'</stp>
        <tr r="N242" s="6"/>
        <tr r="P119" s="7"/>
      </tp>
      <tp>
        <v>541.9</v>
        <stp/>
        <stp>X.US.USDCRC!'Ask,T'</stp>
        <tr r="T89" s="5"/>
      </tp>
      <tp>
        <v>0.05</v>
        <stp/>
        <stp>X.US.JPYCNY!'Bid,T'</stp>
        <tr r="S232" s="5"/>
        <tr r="E37" s="7"/>
        <tr r="C179" s="6"/>
      </tp>
      <tp>
        <v>0</v>
        <stp/>
        <stp>ContractData</stp>
        <stp>X.US.CEEURZAR</stp>
        <stp>NumTicks</stp>
        <tr r="K22" s="2"/>
      </tp>
      <tp>
        <v>43.6</v>
        <stp/>
        <stp>X.US.USDDOP!'Bid,T'</stp>
        <tr r="S141" s="5"/>
      </tp>
      <tp>
        <v>43.800000000000004</v>
        <stp/>
        <stp>X.US.USDDOP!'Ask,T'</stp>
        <tr r="T141" s="5"/>
      </tp>
      <tp>
        <v>174.20000000000002</v>
        <stp/>
        <stp>X.US.USDDJF!'Bid,T'</stp>
        <tr r="S98" s="5"/>
      </tp>
      <tp>
        <v>5.7469999999999999</v>
        <stp/>
        <stp>X.US.USDDKK!'Bid,T'</stp>
        <tr r="E105" s="7"/>
        <tr r="S97" s="5"/>
        <tr r="C66" s="6"/>
      </tp>
      <tp>
        <v>5.7480000000000002</v>
        <stp/>
        <stp>X.US.USDDKK!'Ask,T'</stp>
        <tr r="F105" s="7"/>
        <tr r="T97" s="5"/>
        <tr r="D66" s="6"/>
      </tp>
      <tp>
        <v>181.20000000000002</v>
        <stp/>
        <stp>X.US.USDDJF!'Ask,T'</stp>
        <tr r="T98" s="5"/>
      </tp>
      <tp>
        <v>5.7346000000000004</v>
        <stp/>
        <stp>X.US.USDDKK!'Low,T'</stp>
        <tr r="H105" s="7"/>
        <tr r="N66" s="6"/>
      </tp>
      <tp t="s">
        <v>Great Britain/Switzerland EBS</v>
        <stp/>
        <stp>ContractData</stp>
        <stp>X.US.CEGBPCHF</stp>
        <stp>LongDescription</stp>
        <tr r="A26" s="1"/>
        <tr r="A28" s="2"/>
      </tp>
      <tp t="s">
        <v>Euro/Switzerland EBS</v>
        <stp/>
        <stp>ContractData</stp>
        <stp>X.US.CEEURCHF</stp>
        <stp>LongDescription</stp>
        <tr r="A21" s="1"/>
        <tr r="A24" s="2"/>
      </tp>
      <tp>
        <v>4.6783000000000001</v>
        <stp/>
        <stp>X.US.NZDDKK!'Low,T'</stp>
        <tr r="N221" s="6"/>
        <tr r="X45" s="7"/>
      </tp>
      <tp>
        <v>9.3460000000000001</v>
        <stp/>
        <stp>X.US.GBPDKK!'Ask,T'</stp>
        <tr r="D112" s="6"/>
        <tr r="V11" s="7"/>
        <tr r="T168" s="5"/>
      </tp>
      <tp>
        <v>79.478000000000009</v>
        <stp/>
        <stp>X.US.USDDZD!'Bid,T'</stp>
        <tr r="S4" s="5"/>
      </tp>
      <tp t="s">
        <v/>
        <stp/>
        <stp>X.US.JPYDEM!'Bid,T'</stp>
        <tr r="S237" s="5"/>
      </tp>
      <tp>
        <v>5.33E-2</v>
        <stp/>
        <stp>X.US.JPYDKK!'Low,T'</stp>
        <tr r="H40" s="7"/>
        <tr r="N182" s="6"/>
      </tp>
      <tp>
        <v>7.4429000000000007</v>
        <stp/>
        <stp>X.US.EURDKK!'Bid,T'</stp>
        <tr r="M12" s="7"/>
        <tr r="C74" s="6"/>
        <tr r="S105" s="5"/>
      </tp>
      <tp t="s">
        <v>USA/Canada EBS</v>
        <stp/>
        <stp>ContractData</stp>
        <stp>X.US.CEUSDCAD</stp>
        <stp>LongDescription</stp>
        <tr r="B29" s="4"/>
        <tr r="A6" s="2"/>
        <tr r="A33" s="1"/>
      </tp>
      <tp>
        <v>7.4436</v>
        <stp/>
        <stp>X.US.EURDKK!'Ask,T'</stp>
        <tr r="D74" s="6"/>
        <tr r="T105" s="5"/>
        <tr r="N12" s="7"/>
      </tp>
      <tp t="s">
        <v/>
        <stp/>
        <stp>X.US.JPYDEM!'Ask,T'</stp>
        <tr r="T237" s="5"/>
      </tp>
      <tp>
        <v>9.3410000000000011</v>
        <stp/>
        <stp>X.US.GBPDKK!'Bid,T'</stp>
        <tr r="S168" s="5"/>
        <tr r="C112" s="6"/>
        <tr r="U11" s="7"/>
      </tp>
      <tp t="s">
        <v/>
        <stp/>
        <stp>X.US.GBPDEM!'Low,T'</stp>
        <tr r="N114" s="6"/>
      </tp>
      <tp>
        <v>82.378</v>
        <stp/>
        <stp>X.US.USDDZD!'Ask,T'</stp>
        <tr r="T4" s="5"/>
      </tp>
      <tp>
        <v>5.3800000000000001E-2</v>
        <stp/>
        <stp>X.US.JPYDKK!'Ask,T'</stp>
        <tr r="F40" s="7"/>
        <tr r="D182" s="6"/>
        <tr r="T235" s="5"/>
      </tp>
      <tp t="s">
        <v/>
        <stp/>
        <stp>X.US.GBPDEM!'Bid,T'</stp>
        <tr r="C114" s="6"/>
        <tr r="S170" s="5"/>
      </tp>
      <tp>
        <v>9.322000000000001</v>
        <stp/>
        <stp>X.US.GBPDKK!'Low,T'</stp>
        <tr r="N112" s="6"/>
        <tr r="X11" s="7"/>
      </tp>
      <tp t="s">
        <v/>
        <stp/>
        <stp>X.US.GBPDEM!'Ask,T'</stp>
        <tr r="T170" s="5"/>
        <tr r="D114" s="6"/>
      </tp>
      <tp>
        <v>5.3400000000000003E-2</v>
        <stp/>
        <stp>X.US.JPYDKK!'Bid,T'</stp>
        <tr r="C182" s="6"/>
        <tr r="E40" s="7"/>
        <tr r="S235" s="5"/>
      </tp>
      <tp>
        <v>7.4415000000000004</v>
        <stp/>
        <stp>X.US.EURDKK!'Low,T'</stp>
        <tr r="N74" s="6"/>
        <tr r="P12" s="7"/>
      </tp>
      <tp t="s">
        <v/>
        <stp/>
        <stp>X.US.AUDDEM!'Ask,T'</stp>
        <tr r="T19" s="5"/>
      </tp>
      <tp t="s">
        <v>Euro/Czech Koruna EBS</v>
        <stp/>
        <stp>ContractData</stp>
        <stp>X.US.CEEURCZK</stp>
        <stp>LongDescription</stp>
        <tr r="A10" s="1"/>
        <tr r="A14" s="2"/>
      </tp>
      <tp>
        <v>4.6875</v>
        <stp/>
        <stp>X.US.NZDDKK!'Ask,T'</stp>
        <tr r="V45" s="7"/>
        <tr r="T295" s="5"/>
        <tr r="D221" s="6"/>
      </tp>
      <tp t="s">
        <v/>
        <stp/>
        <stp>X.US.CADDEM!'Bid,T'</stp>
        <tr r="S67" s="5"/>
      </tp>
      <tp>
        <v>4.6833</v>
        <stp/>
        <stp>X.US.NZDDKK!'Bid,T'</stp>
        <tr r="U45" s="7"/>
        <tr r="S295" s="5"/>
        <tr r="C221" s="6"/>
      </tp>
      <tp t="s">
        <v/>
        <stp/>
        <stp>X.US.CADDEM!'Ask,T'</stp>
        <tr r="T67" s="5"/>
      </tp>
      <tp t="s">
        <v>USA/Switzerland EBS</v>
        <stp/>
        <stp>ContractData</stp>
        <stp>X.US.CEUSDCHF</stp>
        <stp>LongDescription</stp>
        <tr r="B31" s="4"/>
        <tr r="A8" s="2"/>
        <tr r="A41" s="1"/>
      </tp>
      <tp t="s">
        <v/>
        <stp/>
        <stp>X.US.AUDDEM!'Bid,T'</stp>
        <tr r="S19" s="5"/>
      </tp>
      <tp>
        <v>3923</v>
        <stp/>
        <stp>ContractData</stp>
        <stp>X.US.CEUSDJPY</stp>
        <stp>NumTicks</stp>
        <tr r="K7" s="2"/>
        <tr r="L30" s="4"/>
      </tp>
      <tp>
        <v>0.24160000000000001</v>
        <stp/>
        <stp>X.US.MYREUR!'Ask,T'</stp>
        <tr r="D199" s="6"/>
        <tr r="T267" s="5"/>
        <tr r="N85" s="7"/>
      </tp>
      <tp>
        <v>0.62930000000000008</v>
        <stp/>
        <stp>X.US.NZDEUR!'Bid,T'</stp>
        <tr r="S296" s="5"/>
        <tr r="C222" s="6"/>
        <tr r="U46" s="7"/>
      </tp>
      <tp>
        <v>0.69690000000000007</v>
        <stp/>
        <stp>X.US.AUDEUR!'Low,T'</stp>
        <tr r="H7" s="7"/>
        <tr r="N10" s="6"/>
      </tp>
      <tp>
        <v>0.32930000000000004</v>
        <stp/>
        <stp>X.US.BRLEUR!'Low,T'</stp>
        <tr r="N25" s="6"/>
        <tr r="H66" s="7"/>
      </tp>
      <tp>
        <v>0.62970000000000004</v>
        <stp/>
        <stp>X.US.NZDEUR!'Ask,T'</stp>
        <tr r="D222" s="6"/>
        <tr r="V46" s="7"/>
        <tr r="T296" s="5"/>
      </tp>
      <tp>
        <v>0.2412</v>
        <stp/>
        <stp>X.US.MYREUR!'Bid,T'</stp>
        <tr r="C199" s="6"/>
        <tr r="S267" s="5"/>
        <tr r="M85" s="7"/>
      </tp>
      <tp>
        <v>7.1979999999999995E-3</v>
        <stp/>
        <stp>X.US.JPYEUR!'Bid,T'</stp>
        <tr r="C183" s="6"/>
        <tr r="S236" s="5"/>
        <tr r="E41" s="7"/>
      </tp>
      <tp>
        <v>1.2525000000000002</v>
        <stp/>
        <stp>X.US.GBPEUR!'Low,T'</stp>
        <tr r="X12" s="7"/>
        <tr r="N113" s="6"/>
      </tp>
      <tp>
        <v>7.1999999999999998E-3</v>
        <stp/>
        <stp>X.US.JPYEUR!'Ask,T'</stp>
        <tr r="D183" s="6"/>
        <tr r="T236" s="5"/>
        <tr r="F41" s="7"/>
      </tp>
      <tp t="s">
        <v/>
        <stp/>
        <stp>X.US.USDEEK!'Ask,T'</stp>
        <tr r="T145" s="5"/>
      </tp>
      <tp>
        <v>1.2551000000000001</v>
        <stp/>
        <stp>X.US.GBPEUR!'Bid,T'</stp>
        <tr r="U12" s="7"/>
        <tr r="S169" s="5"/>
        <tr r="C113" s="6"/>
      </tp>
      <tp>
        <v>7.1510000000000007</v>
        <stp/>
        <stp>X.US.USDEGP!'Bid,T'</stp>
        <tr r="S143" s="5"/>
      </tp>
      <tp>
        <v>7.1560000000000006</v>
        <stp/>
        <stp>X.US.USDEGP!'Ask,T'</stp>
        <tr r="T143" s="5"/>
      </tp>
      <tp>
        <v>7.1839999999999994E-3</v>
        <stp/>
        <stp>X.US.JPYEUR!'Low,T'</stp>
        <tr r="H41" s="7"/>
        <tr r="N183" s="6"/>
      </tp>
      <tp>
        <v>1.2557</v>
        <stp/>
        <stp>X.US.GBPEUR!'Ask,T'</stp>
        <tr r="V12" s="7"/>
        <tr r="D113" s="6"/>
        <tr r="T169" s="5"/>
      </tp>
      <tp t="s">
        <v/>
        <stp/>
        <stp>X.US.USDEEK!'Bid,T'</stp>
        <tr r="S145" s="5"/>
      </tp>
      <tp>
        <v>0.69880000000000009</v>
        <stp/>
        <stp>X.US.AUDEUR!'Ask,T'</stp>
        <tr r="T18" s="5"/>
        <tr r="F7" s="7"/>
        <tr r="D10" s="6"/>
      </tp>
      <tp>
        <v>0.32990000000000003</v>
        <stp/>
        <stp>X.US.BRLEUR!'Bid,T'</stp>
        <tr r="E66" s="7"/>
        <tr r="C25" s="6"/>
        <tr r="S46" s="5"/>
      </tp>
      <tp t="s">
        <v>768: Current Message -&gt; Contract 'X.US.CADEUR' not found.</v>
        <stp/>
        <stp>X.US.CADEUR!'Bid,T'</stp>
        <tr r="S66" s="5"/>
      </tp>
      <tp>
        <v>0.24070000000000003</v>
        <stp/>
        <stp>X.US.MYREUR!'Low,T'</stp>
        <tr r="N199" s="6"/>
        <tr r="P85" s="7"/>
      </tp>
      <tp t="s">
        <v>768: Current Message -&gt; Contract 'X.US.CADEUR' not found.</v>
        <stp/>
        <stp>X.US.CADEUR!'Ask,T'</stp>
        <tr r="T66" s="5"/>
      </tp>
      <tp>
        <v>0.62860000000000005</v>
        <stp/>
        <stp>X.US.NZDEUR!'Low,T'</stp>
        <tr r="X46" s="7"/>
        <tr r="N222" s="6"/>
      </tp>
      <tp>
        <v>0.33030000000000004</v>
        <stp/>
        <stp>X.US.BRLEUR!'Ask,T'</stp>
        <tr r="F66" s="7"/>
        <tr r="T46" s="5"/>
        <tr r="D25" s="6"/>
      </tp>
      <tp>
        <v>0.69840000000000002</v>
        <stp/>
        <stp>X.US.AUDEUR!'Bid,T'</stp>
        <tr r="C10" s="6"/>
        <tr r="E7" s="7"/>
        <tr r="S18" s="5"/>
      </tp>
      <tp>
        <v>11.584200000000001</v>
        <stp/>
        <stp>X.US.GBPEGP!'Low,T'</stp>
        <tr r="N126" s="6"/>
        <tr r="X13" s="7"/>
      </tp>
      <tp>
        <v>11.6357</v>
        <stp/>
        <stp>X.US.GBPEGP!'Ask,T'</stp>
        <tr r="T182" s="5"/>
        <tr r="V13" s="7"/>
        <tr r="D126" s="6"/>
      </tp>
      <tp>
        <v>20.052900000000001</v>
        <stp/>
        <stp>X.US.USDETB!'Ask,T'</stp>
        <tr r="T146" s="5"/>
      </tp>
      <tp>
        <v>19.8779</v>
        <stp/>
        <stp>X.US.USDETB!'Bid,T'</stp>
        <tr r="S146" s="5"/>
      </tp>
      <tp>
        <v>11.623900000000001</v>
        <stp/>
        <stp>X.US.GBPEGP!'Bid,T'</stp>
        <tr r="U13" s="7"/>
        <tr r="S182" s="5"/>
        <tr r="C126" s="6"/>
      </tp>
      <tp>
        <v>13.298</v>
        <stp/>
        <stp>X.US.CEUSDMXN!'High,T'</stp>
        <tr r="G33" s="2"/>
      </tp>
      <tp>
        <v>1.2103000000000002</v>
        <stp/>
        <stp>X.US.CEEURCHF!'High,T'</stp>
        <tr r="G24" s="2"/>
      </tp>
      <tp t="s">
        <v/>
        <stp/>
        <stp>X.US.USDFKP!'Bid,T'</stp>
        <tr r="S157" s="5"/>
      </tp>
      <tp t="s">
        <v/>
        <stp/>
        <stp>X.US.USDFKP!'Ask,T'</stp>
        <tr r="T157" s="5"/>
      </tp>
      <tp t="s">
        <v/>
        <stp/>
        <stp>X.US.STEFFI!'Ask,T'</stp>
        <tr r="T357" s="5"/>
      </tp>
      <tp t="s">
        <v/>
        <stp/>
        <stp>X.US.STEFFI!'Bid,T'</stp>
        <tr r="S357" s="5"/>
      </tp>
      <tp t="s">
        <v>Great Britain/Australia EBS</v>
        <stp/>
        <stp>ContractData</stp>
        <stp>X.US.CEGBPAUD</stp>
        <stp>LongDescription</stp>
        <tr r="A25" s="2"/>
        <tr r="A23" s="1"/>
      </tp>
      <tp t="s">
        <v>Euro / Australia EBS</v>
        <stp/>
        <stp>ContractData</stp>
        <stp>X.US.CEEURAUD</stp>
        <stp>LongDescription</stp>
        <tr r="A5" s="1"/>
        <tr r="A13" s="2"/>
      </tp>
      <tp t="s">
        <v/>
        <stp/>
        <stp>X.US.CEEURDKK!'High,T'</stp>
        <tr r="G15" s="2"/>
      </tp>
      <tp>
        <v>2</v>
        <stp/>
        <stp>ContractData</stp>
        <stp>X.US.CEUSDTRY</stp>
        <stp>NumTicks</stp>
        <tr r="K39" s="2"/>
      </tp>
      <tp>
        <v>74</v>
        <stp/>
        <stp>ContractData</stp>
        <stp>X.US.CEEURGBP</stp>
        <stp>NumTicks</stp>
        <tr r="K16" s="2"/>
      </tp>
      <tp>
        <v>6883</v>
        <stp/>
        <stp>X.US.USDGNF!'Bid,T'</stp>
        <tr r="S202" s="5"/>
      </tp>
      <tp>
        <v>5.5900000000000005E-2</v>
        <stp/>
        <stp>X.US.ZARGBP!'Ask,T'</stp>
        <tr r="D259" s="6"/>
        <tr r="V78" s="7"/>
        <tr r="T348" s="5"/>
      </tp>
      <tp>
        <v>40.660000000000004</v>
        <stp/>
        <stp>X.US.USDGMD!'Ask,T'</stp>
        <tr r="T160" s="5"/>
      </tp>
      <tp>
        <v>5.5700000000000006E-2</v>
        <stp/>
        <stp>X.US.ZARGBP!'Bid,T'</stp>
        <tr r="C259" s="6"/>
        <tr r="S348" s="5"/>
        <tr r="U78" s="7"/>
      </tp>
      <tp>
        <v>39.090000000000003</v>
        <stp/>
        <stp>X.US.USDGMD!'Bid,T'</stp>
        <tr r="S160" s="5"/>
      </tp>
      <tp>
        <v>6972</v>
        <stp/>
        <stp>X.US.USDGNF!'Ask,T'</stp>
        <tr r="T202" s="5"/>
      </tp>
      <tp t="s">
        <v/>
        <stp/>
        <stp>X.US.USDGIP!'Ask,T'</stp>
        <tr r="T164" s="5"/>
      </tp>
      <tp>
        <v>3.6128</v>
        <stp/>
        <stp>X.US.USDGHS!'Ask,T'</stp>
        <tr r="T163" s="5"/>
      </tp>
      <tp>
        <v>3.6048</v>
        <stp/>
        <stp>X.US.USDGHS!'Bid,T'</stp>
        <tr r="S163" s="5"/>
      </tp>
      <tp t="s">
        <v/>
        <stp/>
        <stp>X.US.USDGIP!'Bid,T'</stp>
        <tr r="S164" s="5"/>
      </tp>
      <tp>
        <v>1.7404000000000002</v>
        <stp/>
        <stp>X.US.USDGEL!'Ask,T'</stp>
        <tr r="T161" s="5"/>
      </tp>
      <tp>
        <v>1.7394000000000001</v>
        <stp/>
        <stp>X.US.USDGEL!'Bid,T'</stp>
        <tr r="S161" s="5"/>
      </tp>
      <tp>
        <v>5.5700000000000006E-2</v>
        <stp/>
        <stp>X.US.ZARGBP!'Low,T'</stp>
        <tr r="X78" s="7"/>
        <tr r="N259" s="6"/>
      </tp>
      <tp>
        <v>5.7000000000000002E-3</v>
        <stp/>
        <stp>X.US.JPYGBP!'Ask,T'</stp>
        <tr r="T238" s="5"/>
        <tr r="D184" s="6"/>
        <tr r="F42" s="7"/>
      </tp>
      <tp>
        <v>0.79390000000000005</v>
        <stp/>
        <stp>X.US.EURGBP!'Low,T'</stp>
        <tr r="N75" s="6"/>
        <tr r="P13" s="7"/>
      </tp>
      <tp>
        <v>5.7000000000000002E-3</v>
        <stp/>
        <stp>X.US.JPYGBP!'Bid,T'</stp>
        <tr r="E42" s="7"/>
        <tr r="C184" s="6"/>
        <tr r="S238" s="5"/>
      </tp>
      <tp>
        <v>0.50150000000000006</v>
        <stp/>
        <stp>X.US.NZDGBP!'Ask,T'</stp>
        <tr r="D223" s="6"/>
        <tr r="V47" s="7"/>
        <tr r="T297" s="5"/>
      </tp>
      <tp>
        <v>208.20000000000002</v>
        <stp/>
        <stp>X.US.USDGYD!'Ask,T'</stp>
        <tr r="T203" s="5"/>
      </tp>
      <tp>
        <v>0.26240000000000002</v>
        <stp/>
        <stp>X.US.BRLGBP!'Low,T'</stp>
        <tr r="H67" s="7"/>
        <tr r="N26" s="6"/>
      </tp>
      <tp>
        <v>206.20000000000002</v>
        <stp/>
        <stp>X.US.USDGYD!'Bid,T'</stp>
        <tr r="S203" s="5"/>
      </tp>
      <tp>
        <v>0.50130000000000008</v>
        <stp/>
        <stp>X.US.NZDGBP!'Bid,T'</stp>
        <tr r="S297" s="5"/>
        <tr r="U47" s="7"/>
        <tr r="C223" s="6"/>
      </tp>
      <tp>
        <v>0.2631</v>
        <stp/>
        <stp>X.US.BRLGBP!'Ask,T'</stp>
        <tr r="T47" s="5"/>
        <tr r="D26" s="6"/>
        <tr r="F67" s="7"/>
      </tp>
      <tp>
        <v>7.8400000000000007</v>
        <stp/>
        <stp>X.US.USDGTQ!'Ask,T'</stp>
        <tr r="T201" s="5"/>
      </tp>
      <tp>
        <v>0.50109999999999999</v>
        <stp/>
        <stp>X.US.NZDGBP!'Low,T'</stp>
        <tr r="N223" s="6"/>
        <tr r="X47" s="7"/>
      </tp>
      <tp>
        <v>7.6800000000000006</v>
        <stp/>
        <stp>X.US.USDGTQ!'Bid,T'</stp>
        <tr r="S201" s="5"/>
      </tp>
      <tp>
        <v>0.26269999999999999</v>
        <stp/>
        <stp>X.US.BRLGBP!'Bid,T'</stp>
        <tr r="E67" s="7"/>
        <tr r="C26" s="6"/>
        <tr r="S47" s="5"/>
      </tp>
      <tp>
        <v>0.79649999999999999</v>
        <stp/>
        <stp>X.US.EURGBP!'Bid,T'</stp>
        <tr r="M13" s="7"/>
        <tr r="C75" s="6"/>
        <tr r="S106" s="5"/>
      </tp>
      <tp>
        <v>5.7000000000000002E-3</v>
        <stp/>
        <stp>X.US.JPYGBP!'Low,T'</stp>
        <tr r="N184" s="6"/>
        <tr r="H42" s="7"/>
      </tp>
      <tp>
        <v>0.79680000000000006</v>
        <stp/>
        <stp>X.US.EURGBP!'Ask,T'</stp>
        <tr r="N13" s="7"/>
        <tr r="D75" s="6"/>
        <tr r="T106" s="5"/>
      </tp>
      <tp t="s">
        <v/>
        <stp/>
        <stp>X.US.CEGBPCHF!'High,T'</stp>
        <tr r="G28" s="2"/>
      </tp>
      <tp>
        <v>0.41999999999998749</v>
        <stp/>
        <stp>X.US.CHFNGN!'NetLastQuoteToday,T'</stp>
        <tr r="O273" s="6"/>
        <tr r="K48" s="7"/>
      </tp>
      <tp>
        <v>9.9999999999988987E-5</v>
        <stp/>
        <stp>X.US.THBMXN!'NetLastQuoteToday,T'</stp>
        <tr r="S105" s="7"/>
        <tr r="O289" s="6"/>
      </tp>
      <tp>
        <v>770.62</v>
        <stp/>
        <stp>X.US.EURCLP!'High,T'</stp>
        <tr r="O9" s="7"/>
        <tr r="L92" s="6"/>
      </tp>
      <tp>
        <v>4.7242000000000006</v>
        <stp/>
        <stp>X.US.EURILS!'High,T'</stp>
        <tr r="O18" s="7"/>
        <tr r="L96" s="6"/>
      </tp>
      <tp>
        <v>4.2095000000000002</v>
        <stp/>
        <stp>X.US.EURPLZ!'High,T'</stp>
        <tr r="L83" s="6"/>
        <tr r="O29" s="7"/>
      </tp>
      <tp>
        <v>99.236000000000004</v>
        <stp/>
        <stp>X.US.GBPINR!'High,T'</stp>
        <tr r="L129" s="6"/>
        <tr r="W16" s="7"/>
      </tp>
      <tp>
        <v>0.85320000000000007</v>
        <stp/>
        <stp>X.US.AUDCHF!'High,T'</stp>
        <tr r="L8" s="6"/>
        <tr r="G17" s="7"/>
      </tp>
      <tp>
        <v>0.26999999999999602</v>
        <stp/>
        <stp>X.US.EURKES!'NetLastQuoteToday,T'</stp>
        <tr r="K20" s="7"/>
        <tr r="O97" s="6"/>
      </tp>
      <tp>
        <v>6.2000000000006494E-3</v>
        <stp/>
        <stp>X.US.EURILS!'NetLastQuoteToday,T'</stp>
        <tr r="K18" s="7"/>
        <tr r="O96" s="6"/>
      </tp>
      <tp>
        <v>2.1000000000000796E-2</v>
        <stp/>
        <stp>X.US.EURARS!'NetLastQuoteToday,T'</stp>
        <tr r="O91" s="6"/>
        <tr r="K5" s="7"/>
      </tp>
      <tp>
        <v>0</v>
        <stp/>
        <stp>X.US.EBSXPD!'NetLastQuoteToday,T'</stp>
        <tr r="C43" s="2"/>
        <tr r="C7" s="1"/>
      </tp>
      <tp>
        <v>-1.9999999999997797E-4</v>
        <stp/>
        <stp>X.US.GBPKWD!'NetLastQuoteToday,T'</stp>
        <tr r="S20" s="7"/>
        <tr r="O132" s="6"/>
      </tp>
      <tp>
        <v>-9.9999999999766942E-5</v>
        <stp/>
        <stp>X.US.GBPHKD!'NetLastQuoteToday,T'</stp>
        <tr r="S14" s="7"/>
        <tr r="O127" s="6"/>
      </tp>
      <tp>
        <v>7.9000000000000181E-3</v>
        <stp/>
        <stp>X.US.GBPNZD!'NetLastQuoteToday,T'</stp>
        <tr r="O116" s="6"/>
        <tr r="S22" s="7"/>
      </tp>
      <tp>
        <v>9.7000000000000419E-3</v>
        <stp/>
        <stp>X.US.GBPCAD!'NetLastQuoteToday,T'</stp>
        <tr r="O111" s="6"/>
        <tr r="S8" s="7"/>
      </tp>
      <tp>
        <v>1.0000000000000009E-2</v>
        <stp/>
        <stp>X.US.GBPAUD!'NetLastQuoteToday,T'</stp>
        <tr r="S6" s="7"/>
        <tr r="O110" s="6"/>
      </tp>
      <tp>
        <v>-9.9999999999988987E-4</v>
        <stp/>
        <stp>X.US.GBPSGD!'NetLastQuoteToday,T'</stp>
        <tr r="O119" s="6"/>
        <tr r="S31" s="7"/>
      </tp>
      <tp>
        <v>3.4999999999953957E-3</v>
        <stp/>
        <stp>X.US.GBPTWD!'NetLastQuoteToday,T'</stp>
        <tr r="O142" s="6"/>
        <tr r="S36" s="7"/>
      </tp>
      <tp>
        <v>-1.9999999999997797E-4</v>
        <stp/>
        <stp>X.US.GBPUSD!'NetLastQuoteToday,T'</stp>
        <tr r="O109" s="6"/>
        <tr r="S4" s="7"/>
      </tp>
      <tp>
        <v>29.352</v>
        <stp/>
        <stp>X.US.AUDTHB!'High,T'</stp>
        <tr r="L16" s="6"/>
        <tr r="G18" s="7"/>
      </tp>
      <tp>
        <v>3.3816000000000002</v>
        <stp/>
        <stp>X.US.BRLHKD!'High,T'</stp>
        <tr r="G68" s="7"/>
        <tr r="L27" s="6"/>
      </tp>
      <tp>
        <v>0.23499999999999943</v>
        <stp/>
        <stp>X.US.CEBKTRUB!'NetLastQuoteToday,T'</stp>
        <tr r="C30" s="2"/>
        <tr r="C30" s="1"/>
      </tp>
      <tp>
        <v>1.0361</v>
        <stp/>
        <stp>X.US.NZDSGD!'High,T'</stp>
        <tr r="W53" s="7"/>
        <tr r="L218" s="6"/>
      </tp>
      <tp>
        <v>1.5188000000000001</v>
        <stp/>
        <stp>X.US.GBPCHF!'LastQuote,T'</stp>
        <tr r="R177" s="5"/>
      </tp>
      <tp>
        <v>395.35</v>
        <stp/>
        <stp>X.US.GBPHUF!'LastQuote,T'</stp>
        <tr r="R184" s="5"/>
      </tp>
      <tp>
        <v>2.37</v>
        <stp/>
        <stp>X.US.CHFTRL!'LastQuote,T'</stp>
        <tr r="R369" s="5"/>
      </tp>
      <tp t="s">
        <v/>
        <stp/>
        <stp>X.US.USDKPW!'LastQuote,T'</stp>
        <tr r="R306" s="5"/>
      </tp>
      <tp>
        <v>1036.6000000000001</v>
        <stp/>
        <stp>X.US.USDKRW!'LastQuote,T'</stp>
        <tr r="R352" s="5"/>
      </tp>
      <tp>
        <v>1.1213</v>
        <stp/>
        <stp>X.US.NOKSEK!'LastQuote,T'</stp>
        <tr r="R309" s="5"/>
      </tp>
      <tp>
        <v>0</v>
        <stp/>
        <stp>X.US.HUFRUR!'NetLastQuoteToday,T'</stp>
        <tr r="O159" s="6"/>
        <tr r="K57" s="7"/>
      </tp>
      <tp>
        <v>5.7000000000000002E-3</v>
        <stp/>
        <stp>X.US.JPYGBP!'High,T'</stp>
        <tr r="L184" s="6"/>
        <tr r="G42" s="7"/>
      </tp>
      <tp>
        <v>-43</v>
        <stp/>
        <stp>X.US.AUDIDR!'NetLastQuoteToday,T'</stp>
        <tr r="O15" s="6"/>
        <tr r="C9" s="7"/>
      </tp>
      <tp>
        <v>-6.0999999999999943E-3</v>
        <stp/>
        <stp>X.US.CADCHF!'NetLastQuoteToday,T'</stp>
        <tr r="O41" s="6"/>
        <tr r="C30" s="7"/>
      </tp>
      <tp>
        <v>-5.2999999999999714E-3</v>
        <stp/>
        <stp>X.US.AUDEUR!'NetLastQuoteToday,T'</stp>
        <tr r="O10" s="6"/>
        <tr r="C7" s="7"/>
      </tp>
      <tp>
        <v>-1.7999999999998906E-2</v>
        <stp/>
        <stp>X.US.AUDZAR!'NetLastQuoteToday,T'</stp>
        <tr r="O13" s="6"/>
        <tr r="C15" s="7"/>
      </tp>
      <tp>
        <v>1.4000000000000679E-3</v>
        <stp/>
        <stp>X.US.TWDPHP!'NetLastQuoteToday,T'</stp>
        <tr r="S98" s="7"/>
        <tr r="O283" s="6"/>
      </tp>
      <tp>
        <v>2.2095000000000002</v>
        <stp/>
        <stp>X.US.CEUSDTRY!'LastQuote,T'</stp>
        <tr r="B43" s="1"/>
        <tr r="B39" s="2"/>
      </tp>
      <tp>
        <v>107.27500000000001</v>
        <stp/>
        <stp>X.US.CEUSDJPY!'LastQuote,T'</stp>
        <tr r="B35" s="1"/>
        <tr r="C30" s="4"/>
        <tr r="B7" s="2"/>
      </tp>
      <tp>
        <v>10.395</v>
        <stp/>
        <stp>X.US.GBPNOK!'High,T'</stp>
        <tr r="L118" s="6"/>
        <tr r="W24" s="7"/>
      </tp>
      <tp>
        <v>5.5749000000000004</v>
        <stp/>
        <stp>X.US.GBPRON!'High,T'</stp>
        <tr r="W28" s="7"/>
        <tr r="L137" s="6"/>
      </tp>
      <tp>
        <v>0.16199999999999193</v>
        <stp/>
        <stp>X.US.EURINR!'NetLastQuoteToday,T'</stp>
        <tr r="K16" s="7"/>
        <tr r="O77" s="6"/>
      </tp>
      <tp>
        <v>58</v>
        <stp/>
        <stp>X.US.EURIDR!'NetLastQuoteToday,T'</stp>
        <tr r="O95" s="6"/>
        <tr r="K17" s="7"/>
      </tp>
      <tp>
        <v>1.6300000000000203E-2</v>
        <stp/>
        <stp>X.US.EURMYR!'NetLastQuoteToday,T'</stp>
        <tr r="K22" s="7"/>
        <tr r="O99" s="6"/>
      </tp>
      <tp>
        <v>-5.0000000000000044E-4</v>
        <stp/>
        <stp>X.US.ZARCHF!'NetLastQuoteToday,T'</stp>
        <tr r="S81" s="7"/>
        <tr r="O262" s="6"/>
      </tp>
      <tp>
        <v>8.8400000000000034E-2</v>
        <stp/>
        <stp>X.US.EURZAR!'NetLastQuoteToday,T'</stp>
        <tr r="O86" s="6"/>
        <tr r="K34" s="7"/>
      </tp>
      <tp>
        <v>0.40700000000000358</v>
        <stp/>
        <stp>X.US.EURRUR!'NetLastQuoteToday,T'</stp>
        <tr r="K31" s="7"/>
        <tr r="O85" s="6"/>
      </tp>
      <tp>
        <v>8.9999999999994529E-3</v>
        <stp/>
        <stp>X.US.EURSAR!'NetLastQuoteToday,T'</stp>
        <tr r="K32" s="7"/>
        <tr r="O103" s="6"/>
      </tp>
      <tp>
        <v>-1.5900000000000247E-2</v>
        <stp/>
        <stp>X.US.PLZCZK!'NetLastQuoteToday,T'</stp>
        <tr r="K119" s="7"/>
        <tr r="O242" s="6"/>
      </tp>
      <tp>
        <v>-2.970000000000006E-2</v>
        <stp/>
        <stp>X.US.JPYKRW!'NetLastQuoteToday,T'</stp>
        <tr r="O195" s="6"/>
        <tr r="C53" s="7"/>
      </tp>
      <tp>
        <v>0.57120000000000004</v>
        <stp/>
        <stp>X.US.RURCZK!'High,T'</stp>
        <tr r="W63" s="7"/>
        <tr r="L248" s="6"/>
      </tp>
      <tp>
        <v>57.066000000000003</v>
        <stp/>
        <stp>X.US.EURPHP!'LastQuote,T'</stp>
        <tr r="R134" s="5"/>
      </tp>
      <tp>
        <v>768.77</v>
        <stp/>
        <stp>X.US.EURCLP!'LastQuote,T'</stp>
        <tr r="R123" s="5"/>
      </tp>
      <tp>
        <v>0.79680000000000006</v>
        <stp/>
        <stp>X.US.EURGBP!'LastQuote,T'</stp>
        <tr r="R106" s="5"/>
      </tp>
      <tp>
        <v>18.62</v>
        <stp/>
        <stp>X.US.EBSXAG!'LastQuote,T'</stp>
        <tr r="B9" s="1"/>
        <tr r="B45" s="2"/>
      </tp>
      <tp t="s">
        <v/>
        <stp/>
        <stp>X.US.EUXPHP!'LastQuote,T'</stp>
        <tr r="R153" s="5"/>
      </tp>
      <tp>
        <v>1.1384000000000001</v>
        <stp/>
        <stp>X.US.CADSGD!'LastQuote,T'</stp>
        <tr r="R70" s="5"/>
      </tp>
      <tp>
        <v>99.501999999999995</v>
        <stp/>
        <stp>X.US.USDVUV!'LastQuote,T'</stp>
        <tr r="R396" s="5"/>
      </tp>
      <tp>
        <v>1.7199999999999882E-2</v>
        <stp/>
        <stp>X.US.CHFTRL!'NetLastQuoteToday,T'</stp>
        <tr r="O277" s="6"/>
        <tr r="K51" s="7"/>
      </tp>
      <tp>
        <v>-1.5999999999999091</v>
        <stp/>
        <stp>X.US.USDKRW!'NetLastQuoteToday,T'</stp>
        <tr r="S82" s="7"/>
        <tr r="O263" s="6"/>
      </tp>
      <tp>
        <v>29.195</v>
        <stp/>
        <stp>X.US.CADTHB!'High,T'</stp>
        <tr r="G31" s="7"/>
        <tr r="L47" s="6"/>
      </tp>
      <tp>
        <v>1.1225000000000001</v>
        <stp/>
        <stp>X.US.NOKSEK!'High,T'</stp>
        <tr r="L233" s="6"/>
        <tr r="O106" s="7"/>
      </tp>
      <tp>
        <v>79.094000000000008</v>
        <stp/>
        <stp>X.US.EURINR!'High,T'</stp>
        <tr r="O16" s="7"/>
        <tr r="L77" s="6"/>
      </tp>
      <tp>
        <v>0.84910000000000008</v>
        <stp/>
        <stp>X.US.CADCHF!'High,T'</stp>
        <tr r="G30" s="7"/>
        <tr r="L41" s="6"/>
      </tp>
      <tp>
        <v>10.532</v>
        <stp/>
        <stp>X.US.SGDMXN!'High,T'</stp>
        <tr r="L252" s="6"/>
        <tr r="W69" s="7"/>
      </tp>
      <tp>
        <v>2.5999999999999357E-3</v>
        <stp/>
        <stp>X.US.NOKSEK!'NetLastQuoteToday,T'</stp>
        <tr r="O233" s="6"/>
        <tr r="K106" s="7"/>
      </tp>
      <tp>
        <v>7.9742000000000006</v>
        <stp/>
        <stp>X.US.EURCNY!'High,T'</stp>
        <tr r="O10" s="7"/>
        <tr r="L93" s="6"/>
      </tp>
      <tp>
        <v>5.2883000000000004</v>
        <stp/>
        <stp>X.US.GBPPLN!'High,T'</stp>
        <tr r="L136" s="6"/>
        <tr r="W27" s="7"/>
      </tp>
      <tp>
        <v>2.3115000000000001</v>
        <stp/>
        <stp>X.US.EURTND!'High,T'</stp>
        <tr r="L68" s="6"/>
        <tr r="O40" s="7"/>
      </tp>
      <tp>
        <v>5.9316000000000004</v>
        <stp/>
        <stp>X.US.GBPILS!'High,T'</stp>
        <tr r="L131" s="6"/>
        <tr r="W18" s="7"/>
      </tp>
      <tp>
        <v>5.8552</v>
        <stp/>
        <stp>X.US.NZDSEK!'High,T'</stp>
        <tr r="W55" s="7"/>
        <tr r="L228" s="6"/>
      </tp>
      <tp>
        <v>966.19</v>
        <stp/>
        <stp>X.US.GBPCLP!'High,T'</stp>
        <tr r="W9" s="7"/>
        <tr r="L124" s="6"/>
      </tp>
      <tp>
        <v>42.835000000000001</v>
        <stp/>
        <stp>X.US.CEBKTRUB!'LastQuote,T'</stp>
        <tr r="B30" s="2"/>
        <tr r="B30" s="1"/>
      </tp>
      <tp>
        <v>1.0370000000000001E-2</v>
        <stp/>
        <stp>X.US.JPYCAD!'High,T'</stp>
        <tr r="L178" s="6"/>
        <tr r="G36" s="7"/>
      </tp>
      <tp>
        <v>-0.27999999999997272</v>
        <stp/>
        <stp>X.US.GBPHUF!'NetLastQuoteToday,T'</stp>
        <tr r="S15" s="7"/>
        <tr r="O128" s="6"/>
      </tp>
      <tp>
        <v>-2.6999999999999247E-3</v>
        <stp/>
        <stp>X.US.GBPCHF!'NetLastQuoteToday,T'</stp>
        <tr r="O121" s="6"/>
        <tr r="S35" s="7"/>
      </tp>
      <tp>
        <v>7.1980000000000004</v>
        <stp/>
        <stp>X.US.CNYPHP!'High,T'</stp>
        <tr r="G89" s="7"/>
        <tr r="L55" s="6"/>
      </tp>
      <tp>
        <v>10.883000000000001</v>
        <stp/>
        <stp>X.US.EURARS!'LastQuote,T'</stp>
        <tr r="R122" s="5"/>
      </tp>
      <tp>
        <v>116.3</v>
        <stp/>
        <stp>X.US.EURKES!'LastQuote,T'</stp>
        <tr r="R128" s="5"/>
      </tp>
      <tp>
        <v>4.7113000000000005</v>
        <stp/>
        <stp>X.US.EURILS!'LastQuote,T'</stp>
        <tr r="R127" s="5"/>
      </tp>
      <tp>
        <v>834</v>
        <stp/>
        <stp>X.US.EBSXPD!'LastQuote,T'</stp>
        <tr r="B7" s="1"/>
        <tr r="B43" s="2"/>
      </tp>
      <tp>
        <v>2.0542000000000002</v>
        <stp/>
        <stp>X.US.GBPSGD!'LastQuote,T'</stp>
        <tr r="R175" s="5"/>
      </tp>
      <tp>
        <v>1.6260000000000001</v>
        <stp/>
        <stp>X.US.GBPUSD!'LastQuote,T'</stp>
        <tr r="R165" s="5"/>
      </tp>
      <tp>
        <v>48.8581</v>
        <stp/>
        <stp>X.US.GBPTWD!'LastQuote,T'</stp>
        <tr r="R198" s="5"/>
      </tp>
      <tp>
        <v>1.8042</v>
        <stp/>
        <stp>X.US.GBPCAD!'LastQuote,T'</stp>
        <tr r="R167" s="5"/>
      </tp>
      <tp>
        <v>1.7973000000000001</v>
        <stp/>
        <stp>X.US.GBPAUD!'LastQuote,T'</stp>
        <tr r="R166" s="5"/>
      </tp>
      <tp>
        <v>0.46730000000000005</v>
        <stp/>
        <stp>X.US.GBPKWD!'LastQuote,T'</stp>
        <tr r="R188" s="5"/>
      </tp>
      <tp>
        <v>12.603100000000001</v>
        <stp/>
        <stp>X.US.GBPHKD!'LastQuote,T'</stp>
        <tr r="R183" s="5"/>
      </tp>
      <tp>
        <v>1.9947000000000001</v>
        <stp/>
        <stp>X.US.GBPNZD!'LastQuote,T'</stp>
        <tr r="R172" s="5"/>
      </tp>
      <tp>
        <v>0.41139999999999999</v>
        <stp/>
        <stp>X.US.THBMXN!'LastQuote,T'</stp>
        <tr r="R383" s="5"/>
      </tp>
      <tp>
        <v>175.25700000000001</v>
        <stp/>
        <stp>X.US.CHFNGN!'LastQuote,T'</stp>
        <tr r="R365" s="5"/>
      </tp>
      <tp>
        <v>0.13730000000000001</v>
        <stp/>
        <stp>X.US.SBDUSD!'LastQuote,T'</stp>
        <tr r="R345" s="5"/>
      </tp>
      <tp>
        <v>24.330000000000002</v>
        <stp/>
        <stp>X.US.USDUYU!'LastQuote,T'</stp>
        <tr r="R394" s="5"/>
      </tp>
      <tp>
        <v>-6.6999999999999282E-3</v>
        <stp/>
        <stp>X.US.CADSGD!'NetLastQuoteToday,T'</stp>
        <tr r="C27" s="7"/>
        <tr r="O44" s="6"/>
      </tp>
      <tp>
        <v>6.5916000000000006</v>
        <stp/>
        <stp>X.US.PLZCZK!'High,T'</stp>
        <tr r="L242" s="6"/>
        <tr r="O119" s="7"/>
      </tp>
      <tp>
        <v>9718</v>
        <stp/>
        <stp>X.US.NZDIDR!'High,T'</stp>
        <tr r="L224" s="6"/>
        <tr r="W49" s="7"/>
      </tp>
      <tp>
        <v>0.17499999999999716</v>
        <stp/>
        <stp>X.US.CEUSDJPY!'NetLastQuoteToday,T'</stp>
        <tr r="C7" s="2"/>
        <tr r="D30" s="4"/>
        <tr r="C35" s="1"/>
      </tp>
      <tp>
        <v>7.4000000000000732E-3</v>
        <stp/>
        <stp>X.US.CEUSDTRY!'NetLastQuoteToday,T'</stp>
        <tr r="C43" s="1"/>
        <tr r="C39" s="2"/>
      </tp>
      <tp>
        <v>7.0620000000000003</v>
        <stp/>
        <stp>X.US.AUDHKD!'High,T'</stp>
        <tr r="L4" s="6"/>
        <tr r="G8" s="7"/>
      </tp>
      <tp>
        <v>6.0099999999999909</v>
        <stp/>
        <stp>X.US.EURCLP!'NetLastQuoteToday,T'</stp>
        <tr r="K9" s="7"/>
        <tr r="O92" s="6"/>
      </tp>
      <tp>
        <v>1.5000000000000568E-3</v>
        <stp/>
        <stp>X.US.EURGBP!'NetLastQuoteToday,T'</stp>
        <tr r="K13" s="7"/>
        <tr r="O75" s="6"/>
      </tp>
      <tp>
        <v>0.17900000000000205</v>
        <stp/>
        <stp>X.US.EURPHP!'NetLastQuoteToday,T'</stp>
        <tr r="K28" s="7"/>
        <tr r="O102" s="6"/>
      </tp>
      <tp>
        <v>-1.5000000000000568E-2</v>
        <stp/>
        <stp>X.US.EBSXAG!'NetLastQuoteToday,T'</stp>
        <tr r="C9" s="1"/>
        <tr r="C45" s="2"/>
      </tp>
      <tp>
        <v>0.40840000000000004</v>
        <stp/>
        <stp>X.US.BRLCHF!'High,T'</stp>
        <tr r="G75" s="7"/>
        <tr r="L34" s="6"/>
      </tp>
      <tp>
        <v>9.7919999999999998</v>
        <stp/>
        <stp>X.US.ZARJPY!'High,T'</stp>
        <tr r="L260" s="6"/>
        <tr r="W79" s="7"/>
      </tp>
      <tp>
        <v>4.4340000000000002</v>
        <stp/>
        <stp>X.US.EURRON!'High,T'</stp>
        <tr r="O30" s="7"/>
        <tr r="L84" s="6"/>
      </tp>
      <tp>
        <v>8.261000000000001</v>
        <stp/>
        <stp>X.US.EURNOK!'High,T'</stp>
        <tr r="O26" s="7"/>
        <tr r="L82" s="6"/>
      </tp>
      <tp>
        <v>4.8578000000000001</v>
        <stp/>
        <stp>X.US.EURSAR!'LastQuote,T'</stp>
        <tr r="R136" s="5"/>
      </tp>
      <tp>
        <v>48.95</v>
        <stp/>
        <stp>X.US.EURRUR!'LastQuote,T'</stp>
        <tr r="R116" s="5"/>
      </tp>
      <tp>
        <v>4.7190000000000003</v>
        <stp/>
        <stp>X.US.EURQAR!'LastQuote,T'</stp>
        <tr r="R154" s="5"/>
      </tp>
      <tp>
        <v>14.2796</v>
        <stp/>
        <stp>X.US.EURZAR!'LastQuote,T'</stp>
        <tr r="R117" s="5"/>
      </tp>
      <tp>
        <v>8.4900000000000003E-2</v>
        <stp/>
        <stp>X.US.ZARCHF!'LastQuote,T'</stp>
        <tr r="R351" s="5"/>
      </tp>
      <tp>
        <v>15380</v>
        <stp/>
        <stp>X.US.EURIDR!'LastQuote,T'</stp>
        <tr r="R126" s="5"/>
      </tp>
      <tp>
        <v>78.947000000000003</v>
        <stp/>
        <stp>X.US.EURINR!'LastQuote,T'</stp>
        <tr r="R108" s="5"/>
      </tp>
      <tp>
        <v>4.1467000000000001</v>
        <stp/>
        <stp>X.US.EURMYR!'LastQuote,T'</stp>
        <tr r="R130" s="5"/>
      </tp>
      <tp>
        <v>6.5636000000000001</v>
        <stp/>
        <stp>X.US.PLZCZK!'LastQuote,T'</stp>
        <tr r="R321" s="5"/>
      </tp>
      <tp t="s">
        <v/>
        <stp/>
        <stp>X.US.EUXIDR!'LastQuote,T'</stp>
        <tr r="R150" s="5"/>
      </tp>
      <tp t="s">
        <v/>
        <stp/>
        <stp>X.US.EUXMYR!'LastQuote,T'</stp>
        <tr r="R151" s="5"/>
      </tp>
      <tp>
        <v>9.6634000000000011</v>
        <stp/>
        <stp>X.US.JPYKRW!'LastQuote,T'</stp>
        <tr r="R249" s="5"/>
      </tp>
      <tp>
        <v>0.15</v>
        <stp/>
        <stp>X.US.HUFRUR!'LastQuote,T'</stp>
        <tr r="R217" s="5"/>
      </tp>
      <tp t="s">
        <v/>
        <stp/>
        <stp>X.US.USDSIT!'LastQuote,T'</stp>
        <tr r="R344" s="5"/>
      </tp>
      <tp>
        <v>1.4663000000000002</v>
        <stp/>
        <stp>X.US.TWDPHP!'LastQuote,T'</stp>
        <tr r="R375" s="5"/>
      </tp>
      <tp>
        <v>9.979000000000001</v>
        <stp/>
        <stp>X.US.AUDZAR!'LastQuote,T'</stp>
        <tr r="R22" s="5"/>
      </tp>
      <tp>
        <v>0.84240000000000004</v>
        <stp/>
        <stp>X.US.CADCHF!'LastQuote,T'</stp>
        <tr r="R65" s="5"/>
      </tp>
      <tp>
        <v>78.2</v>
        <stp/>
        <stp>X.US.USDBDT!'LastQuote,T'</stp>
        <tr r="R29" s="5"/>
      </tp>
      <tp>
        <v>0.69880000000000009</v>
        <stp/>
        <stp>X.US.AUDEUR!'LastQuote,T'</stp>
        <tr r="R18" s="5"/>
      </tp>
      <tp>
        <v>184.78</v>
        <stp/>
        <stp>X.US.USDKZT!'LastQuote,T'</stp>
        <tr r="R253" s="5"/>
      </tp>
      <tp>
        <v>10744</v>
        <stp/>
        <stp>X.US.AUDIDR!'LastQuote,T'</stp>
        <tr r="R24" s="5"/>
      </tp>
      <tp>
        <v>1835</v>
        <stp/>
        <stp>X.US.USDMNT!'LastQuote,T'</stp>
        <tr r="R280" s="5"/>
      </tp>
      <tp>
        <v>864.47340000000008</v>
        <stp/>
        <stp>X.US.BRLCOP!'High,T'</stp>
        <tr r="L24" s="6"/>
        <tr r="G65" s="7"/>
      </tp>
      <tp>
        <v>57.218000000000004</v>
        <stp/>
        <stp>X.US.EURPHP!'High,T'</stp>
        <tr r="L102" s="6"/>
        <tr r="O28" s="7"/>
      </tp>
      <tp>
        <v>-3.4110999999999763</v>
        <stp/>
        <stp>X.US.BRLCLP!'NetLastQuoteToday,T'</stp>
        <tr r="O22" s="6"/>
        <tr r="C63" s="7"/>
      </tp>
      <tp>
        <v>-9.8626000000000431</v>
        <stp/>
        <stp>X.US.BRLCOP!'NetLastQuoteToday,T'</stp>
        <tr r="O24" s="6"/>
        <tr r="C65" s="7"/>
      </tp>
      <tp>
        <v>-5.0999999999999934E-3</v>
        <stp/>
        <stp>X.US.BRLGBP!'NetLastQuoteToday,T'</stp>
        <tr r="C67" s="7"/>
        <tr r="O26" s="6"/>
      </tp>
      <tp>
        <v>3.0617000000000001</v>
        <stp/>
        <stp>X.US.BRLBOB!'High,T'</stp>
        <tr r="G62" s="7"/>
        <tr r="L21" s="6"/>
      </tp>
      <tp>
        <v>1.2106000000000001</v>
        <stp/>
        <stp>X.US.EURCHF!'High,T'</stp>
        <tr r="O37" s="7"/>
        <tr r="L88" s="6"/>
      </tp>
      <tp>
        <v>0.60000000000013642</v>
        <stp/>
        <stp>X.US.EURKRW!'NetLastQuoteToday,T'</stp>
        <tr r="K21" s="7"/>
        <tr r="O79" s="6"/>
      </tp>
      <tp>
        <v>1.18E-2</v>
        <stp/>
        <stp>X.US.JPYSGD!'High,T'</stp>
        <tr r="G52" s="7"/>
        <tr r="L194" s="6"/>
      </tp>
      <tp>
        <v>41.86</v>
        <stp/>
        <stp>X.US.EURTHB!'High,T'</stp>
        <tr r="O39" s="7"/>
        <tr r="L89" s="6"/>
      </tp>
      <tp>
        <v>13.314500000000001</v>
        <stp/>
        <stp>X.US.USDMXN!'High,T'</stp>
        <tr r="L204" s="6"/>
        <tr r="O92" s="7"/>
      </tp>
      <tp>
        <v>-1.0000000000000009E-3</v>
        <stp/>
        <stp>X.US.JPYINR!'NetLastQuoteToday,T'</stp>
        <tr r="O187" s="6"/>
        <tr r="C45" s="7"/>
      </tp>
      <tp>
        <v>0</v>
        <stp/>
        <stp>X.US.JPYMYR!'NetLastQuoteToday,T'</stp>
        <tr r="C47" s="7"/>
        <tr r="O189" s="6"/>
      </tp>
      <tp>
        <v>6.9999999999999507E-3</v>
        <stp/>
        <stp>X.US.CNYBRL!'NetLastQuoteToday,T'</stp>
        <tr r="O53" s="6"/>
        <tr r="C87" s="7"/>
      </tp>
      <tp>
        <v>-2.4999999999999849E-5</v>
        <stp/>
        <stp>X.US.JPYEUR!'NetLastQuoteToday,T'</stp>
        <tr r="O183" s="6"/>
        <tr r="C41" s="7"/>
      </tp>
      <tp>
        <v>31.475000000000001</v>
        <stp/>
        <stp>X.US.EURUYU!'LastQuote,T'</stp>
        <tr r="R140" s="5"/>
      </tp>
      <tp>
        <v>0.64629999999999999</v>
        <stp/>
        <stp>X.US.ILSBRL!'LastQuote,T'</stp>
        <tr r="R226" s="5"/>
      </tp>
      <tp>
        <v>61.4574</v>
        <stp/>
        <stp>X.US.GBPRUB!'LastQuote,T'</stp>
        <tr r="R194" s="5"/>
      </tp>
      <tp>
        <v>52.42</v>
        <stp/>
        <stp>X.US.GBPTHB!'LastQuote,T'</stp>
        <tr r="R199" s="5"/>
      </tp>
      <tp>
        <v>3.9000000000000003E-3</v>
        <stp/>
        <stp>X.US.CLPBRL!'LastQuote,T'</stp>
        <tr r="R79" s="5"/>
      </tp>
      <tp>
        <v>0.41070000000000001</v>
        <stp/>
        <stp>X.US.JPYPHP!'LastQuote,T'</stp>
        <tr r="R246" s="5"/>
      </tp>
      <tp>
        <v>5.5335999999999999</v>
        <stp/>
        <stp>X.US.JPYCLP!'LastQuote,T'</stp>
        <tr r="R233" s="5"/>
      </tp>
      <tp>
        <v>5.7000000000000002E-3</v>
        <stp/>
        <stp>X.US.JPYGBP!'LastQuote,T'</stp>
        <tr r="R238" s="5"/>
      </tp>
      <tp>
        <v>867.5</v>
        <stp/>
        <stp>X.US.USDSOS!'LastQuote,T'</stp>
        <tr r="R346" s="5"/>
      </tp>
      <tp>
        <v>2371.5</v>
        <stp/>
        <stp>X.US.USDUZS!'LastQuote,T'</stp>
        <tr r="R395" s="5"/>
      </tp>
      <tp>
        <v>4.9882</v>
        <stp/>
        <stp>X.US.USDTJS!'LastQuote,T'</stp>
        <tr r="R378" s="5"/>
      </tp>
      <tp>
        <v>1666.5</v>
        <stp/>
        <stp>X.US.USDTZS!'LastQuote,T'</stp>
        <tr r="R379" s="5"/>
      </tp>
      <tp>
        <v>8.4030000000000005</v>
        <stp/>
        <stp>X.US.USDARS!'LastQuote,T'</stp>
        <tr r="E6" s="5"/>
        <tr r="R6" s="5"/>
      </tp>
      <tp>
        <v>3.6128</v>
        <stp/>
        <stp>X.US.USDGHS!'LastQuote,T'</stp>
        <tr r="R163" s="5"/>
      </tp>
      <tp>
        <v>89.8</v>
        <stp/>
        <stp>X.US.USDKES!'LastQuote,T'</stp>
        <tr r="R254" s="5"/>
      </tp>
      <tp t="s">
        <v/>
        <stp/>
        <stp>X.US.USDKGS!'LastQuote,T'</stp>
        <tr r="R256" s="5"/>
      </tp>
      <tp>
        <v>34.498000000000005</v>
        <stp/>
        <stp>X.US.TWDKRW!'LastQuote,T'</stp>
        <tr r="R376" s="5"/>
      </tp>
      <tp>
        <v>3.637</v>
        <stp/>
        <stp>X.US.USDILS!'LastQuote,T'</stp>
        <tr r="R225" s="5"/>
      </tp>
      <tp>
        <v>0.72060000000000002</v>
        <stp/>
        <stp>X.US.PLNBRL!'LastQuote,T'</stp>
        <tr r="R320" s="5"/>
      </tp>
      <tp>
        <v>16.170000000000002</v>
        <stp/>
        <stp>X.US.BRLRUR!'LastQuote,T'</stp>
        <tr r="R54" s="5"/>
      </tp>
      <tp>
        <v>4.9817</v>
        <stp/>
        <stp>X.US.TRLZAR!'LastQuote,T'</stp>
        <tr r="R389" s="5"/>
      </tp>
      <tp>
        <v>0.33030000000000004</v>
        <stp/>
        <stp>X.US.BRLEUR!'LastQuote,T'</stp>
        <tr r="R46" s="5"/>
      </tp>
      <tp>
        <v>5074.4160000000002</v>
        <stp/>
        <stp>X.US.BRLIDR!'LastQuote,T'</stp>
        <tr r="R49" s="5"/>
      </tp>
      <tp>
        <v>-2.2999999999999687E-2</v>
        <stp/>
        <stp>X.US.CHFCZK!'NetLastQuoteToday,T'</stp>
        <tr r="K46" s="7"/>
        <tr r="O274" s="6"/>
      </tp>
      <tp>
        <v>2.2000000000000242E-2</v>
        <stp/>
        <stp>X.US.CHFSEK!'NetLastQuoteToday,T'</stp>
        <tr r="K50" s="7"/>
        <tr r="O276" s="6"/>
      </tp>
      <tp>
        <v>3.2046000000000001</v>
        <stp/>
        <stp>X.US.USDMYR!'High,T'</stp>
        <tr r="O84" s="7"/>
        <tr r="L198" s="6"/>
      </tp>
      <tp>
        <v>-0.23000000000000398</v>
        <stp/>
        <stp>X.US.NZDJPY!'NetLastQuoteToday,T'</stp>
        <tr r="O217" s="6"/>
        <tr r="S50" s="7"/>
      </tp>
      <tp>
        <v>14.700000000000045</v>
        <stp/>
        <stp>X.US.USDCOP!'NetLastQuoteToday,T'</stp>
        <tr r="C94" s="7"/>
        <tr r="O58" s="6"/>
      </tp>
      <tp>
        <v>3.5</v>
        <stp/>
        <stp>X.US.USDCLP!'NetLastQuoteToday,T'</stp>
        <tr r="O49" s="6"/>
        <tr r="C81" s="7"/>
      </tp>
      <tp>
        <v>4.0000000000006253E-2</v>
        <stp/>
        <stp>X.US.USDPHP!'NetLastQuoteToday,T'</stp>
        <tr r="O236" s="6"/>
        <tr r="K111" s="7"/>
      </tp>
      <tp>
        <v>-0.12099999999999866</v>
        <stp/>
        <stp>X.US.CADTHB!'NetLastQuoteToday,T'</stp>
        <tr r="C31" s="7"/>
        <tr r="O47" s="6"/>
      </tp>
      <tp>
        <v>1.2599999999999056E-2</v>
        <stp/>
        <stp>X.US.SGDTWD!'NetLastQuoteToday,T'</stp>
        <tr r="O256" s="6"/>
        <tr r="S73" s="7"/>
      </tp>
      <tp>
        <v>12.6195</v>
        <stp/>
        <stp>X.US.GBPHKD!'High,T'</stp>
        <tr r="L127" s="6"/>
        <tr r="W14" s="7"/>
      </tp>
      <tp>
        <v>0.41269999999999996</v>
        <stp/>
        <stp>X.US.THBMXN!'High,T'</stp>
        <tr r="W105" s="7"/>
        <tr r="L289" s="6"/>
      </tp>
      <tp>
        <v>9.3759999999999994</v>
        <stp/>
        <stp>X.US.GBPDKK!'High,T'</stp>
        <tr r="W11" s="7"/>
        <tr r="L112" s="6"/>
      </tp>
      <tp>
        <v>2.6739999999999999</v>
        <stp/>
        <stp>X.US.BRLCNY!'High,T'</stp>
        <tr r="L23" s="6"/>
        <tr r="G64" s="7"/>
      </tp>
      <tp>
        <v>5.7860000000000005</v>
        <stp/>
        <stp>X.US.CADNOK!'High,T'</stp>
        <tr r="L43" s="6"/>
        <tr r="G26" s="7"/>
      </tp>
      <tp>
        <v>0.50440000000000007</v>
        <stp/>
        <stp>X.US.NZDGBP!'High,T'</stp>
        <tr r="L223" s="6"/>
        <tr r="W47" s="7"/>
      </tp>
      <tp>
        <v>-0.90000000000000568</v>
        <stp/>
        <stp>X.US.CEAUDJPY!'NetLastQuoteToday,T'</stp>
        <tr r="C1" s="1"/>
        <tr r="C10" s="2"/>
      </tp>
      <tp>
        <v>0</v>
        <stp/>
        <stp>X.US.COPBRL!'NetLastQuoteToday,T'</stp>
        <tr r="C93" s="7"/>
        <tr r="O57" s="6"/>
      </tp>
      <tp>
        <v>1532.1200000000001</v>
        <stp/>
        <stp>X.US.HKDIDR!'High,T'</stp>
        <tr r="L149" s="6"/>
        <tr r="G112" s="7"/>
      </tp>
      <tp>
        <v>0.52500000000000568</v>
        <stp/>
        <stp>X.US.CEEURJPY!'NetLastQuoteToday,T'</stp>
        <tr r="C19" s="2"/>
        <tr r="C15" s="1"/>
      </tp>
      <tp>
        <v>0</v>
        <stp/>
        <stp>X.US.JPYILS!'NetLastQuoteToday,T'</stp>
        <tr r="C46" s="7"/>
        <tr r="O188" s="6"/>
      </tp>
      <tp>
        <v>3.7509000000000001</v>
        <stp/>
        <stp>X.US.USDSAR!'LastQuote,T'</stp>
        <tr r="R334" s="5"/>
      </tp>
      <tp>
        <v>13.360000000000001</v>
        <stp/>
        <stp>X.US.USDSCR!'LastQuote,T'</stp>
        <tr r="R335" s="5"/>
      </tp>
      <tp>
        <v>37.795999999999999</v>
        <stp/>
        <stp>X.US.USDRUR!'LastQuote,T'</stp>
        <tr r="R327" s="5"/>
      </tp>
      <tp>
        <v>3.6436000000000002</v>
        <stp/>
        <stp>X.US.USDQAR!'LastQuote,T'</stp>
        <tr r="R324" s="5"/>
      </tp>
      <tp>
        <v>102.3</v>
        <stp/>
        <stp>X.US.USDPKR!'LastQuote,T'</stp>
        <tr r="R312" s="5"/>
      </tp>
      <tp>
        <v>11.0297</v>
        <stp/>
        <stp>X.US.USDZAR!'LastQuote,T'</stp>
        <tr r="R347" s="5"/>
      </tp>
      <tp>
        <v>215.93</v>
        <stp/>
        <stp>X.US.USDYER!'LastQuote,T'</stp>
        <tr r="R401" s="5"/>
      </tp>
      <tp>
        <v>4103</v>
        <stp/>
        <stp>X.US.USDKHR!'LastQuote,T'</stp>
        <tr r="R61" s="5"/>
      </tp>
      <tp>
        <v>11875</v>
        <stp/>
        <stp>X.US.USDIDR!'LastQuote,T'</stp>
        <tr r="R221" s="5"/>
      </tp>
      <tp>
        <v>60.95</v>
        <stp/>
        <stp>X.US.USDINR!'LastQuote,T'</stp>
        <tr r="R219" s="5"/>
      </tp>
      <tp>
        <v>26734</v>
        <stp/>
        <stp>X.US.USDIRR!'LastQuote,T'</stp>
        <tr r="R223" s="5"/>
      </tp>
      <tp>
        <v>0.38586000000000004</v>
        <stp/>
        <stp>X.US.USDOMR!'LastQuote,T'</stp>
        <tr r="R311" s="5"/>
      </tp>
      <tp>
        <v>98.37</v>
        <stp/>
        <stp>X.US.USDNPR!'LastQuote,T'</stp>
        <tr r="R285" s="5"/>
      </tp>
      <tp>
        <v>32.520000000000003</v>
        <stp/>
        <stp>X.US.USDMUR!'LastQuote,T'</stp>
        <tr r="R273" s="5"/>
      </tp>
      <tp>
        <v>15.540000000000001</v>
        <stp/>
        <stp>X.US.USDMVR!'LastQuote,T'</stp>
        <tr r="R271" s="5"/>
      </tp>
      <tp>
        <v>3.1984000000000004</v>
        <stp/>
        <stp>X.US.USDMYR!'LastQuote,T'</stp>
        <tr r="R266" s="5"/>
      </tp>
      <tp>
        <v>130.38</v>
        <stp/>
        <stp>X.US.USDLKR!'LastQuote,T'</stp>
        <tr r="R356" s="5"/>
      </tp>
      <tp>
        <v>8.105500000000001</v>
        <stp/>
        <stp>X.US.MXNJPY!'LastQuote,T'</stp>
        <tr r="R277" s="5"/>
      </tp>
      <tp>
        <v>3.5920000000000001</v>
        <stp/>
        <stp>X.US.BRLARS!'LastQuote,T'</stp>
        <tr r="R40" s="5"/>
      </tp>
      <tp>
        <v>1.5538000000000001</v>
        <stp/>
        <stp>X.US.BRLILS!'LastQuote,T'</stp>
        <tr r="R50" s="5"/>
      </tp>
      <tp>
        <v>52.5</v>
        <stp/>
        <stp>X.US.GBPTHB!'High,T'</stp>
        <tr r="L143" s="6"/>
        <tr r="W37" s="7"/>
      </tp>
      <tp>
        <v>-5.8999999999997499E-2</v>
        <stp/>
        <stp>X.US.TWDKRW!'NetLastQuoteToday,T'</stp>
        <tr r="S99" s="7"/>
        <tr r="O284" s="6"/>
      </tp>
      <tp>
        <v>-3.0000000000001137E-3</v>
        <stp/>
        <stp>X.US.USDILS!'NetLastQuoteToday,T'</stp>
        <tr r="K79" s="7"/>
        <tr r="O172" s="6"/>
      </tp>
      <tp>
        <v>1.5238</v>
        <stp/>
        <stp>X.US.GBPCHF!'High,T'</stp>
        <tr r="W35" s="7"/>
        <tr r="L121" s="6"/>
      </tp>
      <tp>
        <v>1.3900000000000023E-2</v>
        <stp/>
        <stp>X.US.PLNBRL!'NetLastQuoteToday,T'</stp>
        <tr r="K118" s="7"/>
        <tr r="O241" s="6"/>
      </tp>
      <tp>
        <v>9.0259999999999998</v>
        <stp/>
        <stp>X.US.NZDZAR!'High,T'</stp>
        <tr r="W54" s="7"/>
        <tr r="L227" s="6"/>
      </tp>
      <tp>
        <v>-89.743000000000393</v>
        <stp/>
        <stp>X.US.BRLIDR!'NetLastQuoteToday,T'</stp>
        <tr r="O28" s="6"/>
        <tr r="C69" s="7"/>
      </tp>
      <tp>
        <v>-7.0999999999999952E-3</v>
        <stp/>
        <stp>X.US.BRLEUR!'NetLastQuoteToday,T'</stp>
        <tr r="C66" s="7"/>
        <tr r="O25" s="6"/>
      </tp>
      <tp>
        <v>-0.21000000000000085</v>
        <stp/>
        <stp>X.US.BRLRUR!'NetLastQuoteToday,T'</stp>
        <tr r="C74" s="7"/>
        <tr r="O33" s="6"/>
      </tp>
      <tp>
        <v>0.1636</v>
        <stp/>
        <stp>X.US.HKDSGD!'High,T'</stp>
        <tr r="G115" s="7"/>
        <tr r="L152" s="6"/>
      </tp>
      <tp>
        <v>71.7483</v>
        <stp/>
        <stp>X.US.GBPPHP!'High,T'</stp>
        <tr r="W26" s="7"/>
        <tr r="L135" s="6"/>
      </tp>
      <tp>
        <v>-3.0000000000001137E-3</v>
        <stp/>
        <stp>X.US.EURUYU!'NetLastQuoteToday,T'</stp>
        <tr r="K41" s="7"/>
        <tr r="O107" s="6"/>
      </tp>
      <tp>
        <v>1.2799999999999923E-2</v>
        <stp/>
        <stp>X.US.ILSBRL!'NetLastQuoteToday,T'</stp>
        <tr r="K80" s="7"/>
        <tr r="O173" s="6"/>
      </tp>
      <tp>
        <v>1.0000000000000026E-4</v>
        <stp/>
        <stp>X.US.CLPBRL!'NetLastQuoteToday,T'</stp>
        <tr r="C82" s="7"/>
        <tr r="O50" s="6"/>
      </tp>
      <tp>
        <v>0.39009999999999678</v>
        <stp/>
        <stp>X.US.GBPRUB!'NetLastQuoteToday,T'</stp>
        <tr r="S29" s="7"/>
        <tr r="O138" s="6"/>
      </tp>
      <tp>
        <v>6.0000000000002274E-2</v>
        <stp/>
        <stp>X.US.GBPTHB!'NetLastQuoteToday,T'</stp>
        <tr r="O143" s="6"/>
        <tr r="S37" s="7"/>
      </tp>
      <tp>
        <v>21.411000000000001</v>
        <stp/>
        <stp>X.US.USDCZK!'High,T'</stp>
        <tr r="L62" s="6"/>
      </tp>
      <tp>
        <v>6.6900000000000001E-2</v>
        <stp/>
        <stp>X.US.JPYSEK!'High,T'</stp>
        <tr r="L196" s="6"/>
        <tr r="G54" s="7"/>
      </tp>
      <tp>
        <v>0.29810000000000003</v>
        <stp/>
        <stp>X.US.COPCLP!'High,T'</stp>
        <tr r="L59" s="6"/>
        <tr r="G95" s="7"/>
      </tp>
      <tp>
        <v>2.4299999999999322E-2</v>
        <stp/>
        <stp>X.US.JPYCLP!'NetLastQuoteToday,T'</stp>
        <tr r="O180" s="6"/>
        <tr r="C38" s="7"/>
      </tp>
      <tp>
        <v>0</v>
        <stp/>
        <stp>X.US.JPYGBP!'NetLastQuoteToday,T'</stp>
        <tr r="O184" s="6"/>
        <tr r="C42" s="7"/>
      </tp>
      <tp>
        <v>-2.0000000000003348E-4</v>
        <stp/>
        <stp>X.US.JPYPHP!'NetLastQuoteToday,T'</stp>
        <tr r="O192" s="6"/>
        <tr r="C50" s="7"/>
      </tp>
      <tp>
        <v>0.90570000000000006</v>
        <stp/>
        <stp>X.US.NZDCAD!'High,T'</stp>
        <tr r="L215" s="6"/>
        <tr r="W44" s="7"/>
      </tp>
      <tp>
        <v>1342.6000000000001</v>
        <stp/>
        <stp>X.US.EURKRW!'LastQuote,T'</stp>
        <tr r="R110" s="5"/>
      </tp>
      <tp>
        <v>0.38159999999999999</v>
        <stp/>
        <stp>X.US.CNYBRL!'LastQuote,T'</stp>
        <tr r="R81" s="5"/>
      </tp>
      <tp>
        <v>7.1999999999999998E-3</v>
        <stp/>
        <stp>X.US.JPYEUR!'LastQuote,T'</stp>
        <tr r="R236" s="5"/>
      </tp>
      <tp>
        <v>0.56800000000000006</v>
        <stp/>
        <stp>X.US.JPYINR!'LastQuote,T'</stp>
        <tr r="R241" s="5"/>
      </tp>
      <tp>
        <v>3.0000000000000002E-2</v>
        <stp/>
        <stp>X.US.JPYMYR!'LastQuote,T'</stp>
        <tr r="R243" s="5"/>
      </tp>
      <tp>
        <v>7.8400000000000007</v>
        <stp/>
        <stp>X.US.USDGTQ!'LastQuote,T'</stp>
        <tr r="R201" s="5"/>
      </tp>
      <tp>
        <v>853.61350000000004</v>
        <stp/>
        <stp>X.US.BRLCOP!'LastQuote,T'</stp>
        <tr r="R45" s="5"/>
      </tp>
      <tp>
        <v>253.54520000000002</v>
        <stp/>
        <stp>X.US.BRLCLP!'LastQuote,T'</stp>
        <tr r="R43" s="5"/>
      </tp>
      <tp>
        <v>0.2631</v>
        <stp/>
        <stp>X.US.BRLGBP!'LastQuote,T'</stp>
        <tr r="R47" s="5"/>
      </tp>
      <tp>
        <v>1.5886</v>
        <stp/>
        <stp>X.US.BRLILS!'High,T'</stp>
        <tr r="G70" s="7"/>
        <tr r="L29" s="6"/>
      </tp>
      <tp>
        <v>0</v>
        <stp/>
        <stp>X.US.USDINR!'NetLastQuoteToday,T'</stp>
        <tr r="K65" s="7"/>
        <tr r="O163" s="6"/>
      </tp>
      <tp>
        <v>21</v>
        <stp/>
        <stp>X.US.USDIDR!'NetLastQuoteToday,T'</stp>
        <tr r="O166" s="6"/>
      </tp>
      <tp>
        <v>0</v>
        <stp/>
        <stp>X.US.USDIRR!'NetLastQuoteToday,T'</stp>
        <tr r="K74" s="7"/>
        <tr r="O169" s="6"/>
      </tp>
      <tp>
        <v>3.0000000000001137E-3</v>
        <stp/>
        <stp>X.US.USDMYR!'NetLastQuoteToday,T'</stp>
        <tr r="O198" s="6"/>
        <tr r="K84" s="7"/>
      </tp>
      <tp>
        <v>4.269999999999996E-2</v>
        <stp/>
        <stp>X.US.USDZAR!'NetLastQuoteToday,T'</stp>
        <tr r="O258" s="6"/>
        <tr r="S77" s="7"/>
      </tp>
      <tp>
        <v>0.24199999999999733</v>
        <stp/>
        <stp>X.US.USDRUR!'NetLastQuoteToday,T'</stp>
        <tr r="S61" s="7"/>
        <tr r="O246" s="6"/>
      </tp>
      <tp>
        <v>97.05</v>
        <stp/>
        <stp>X.US.CEAUDJPY!'LastQuote,T'</stp>
        <tr r="B1" s="1"/>
        <tr r="B10" s="2"/>
      </tp>
      <tp>
        <v>257.03460000000001</v>
        <stp/>
        <stp>X.US.BRLCLP!'High,T'</stp>
        <tr r="L22" s="6"/>
        <tr r="G63" s="7"/>
      </tp>
      <tp>
        <v>1.800000000001134E-3</v>
        <stp/>
        <stp>X.US.MXNJPY!'NetLastQuoteToday,T'</stp>
        <tr r="K95" s="7"/>
        <tr r="O207" s="6"/>
      </tp>
      <tp>
        <v>-3.1200000000000117E-2</v>
        <stp/>
        <stp>X.US.BRLILS!'NetLastQuoteToday,T'</stp>
        <tr r="C70" s="7"/>
        <tr r="O29" s="6"/>
      </tp>
      <tp>
        <v>-6.999999999999984E-2</v>
        <stp/>
        <stp>X.US.BRLARS!'NetLastQuoteToday,T'</stp>
        <tr r="O19" s="6"/>
        <tr r="C60" s="7"/>
      </tp>
      <tp>
        <v>10.061</v>
        <stp/>
        <stp>X.US.EURHKD!'High,T'</stp>
        <tr r="O14" s="7"/>
        <tr r="L94" s="6"/>
      </tp>
      <tp>
        <v>138.91</v>
        <stp/>
        <stp>X.US.CEEURJPY!'LastQuote,T'</stp>
        <tr r="B15" s="1"/>
        <tr r="B19" s="2"/>
      </tp>
      <tp>
        <v>7.4452000000000007</v>
        <stp/>
        <stp>X.US.EURDKK!'High,T'</stp>
        <tr r="L74" s="6"/>
        <tr r="O12" s="7"/>
      </tp>
      <tp>
        <v>5.8172000000000006</v>
        <stp/>
        <stp>X.US.AUDNOK!'High,T'</stp>
        <tr r="G13" s="7"/>
        <tr r="L12" s="6"/>
      </tp>
      <tp>
        <v>1.1000000000000001E-3</v>
        <stp/>
        <stp>X.US.COPBRL!'LastQuote,T'</stp>
        <tr r="R84" s="5"/>
      </tp>
      <tp>
        <v>0.03</v>
        <stp/>
        <stp>X.US.JPYILS!'LastQuote,T'</stp>
        <tr r="R242" s="5"/>
      </tp>
      <tp>
        <v>0.33779999999999999</v>
        <stp/>
        <stp>X.US.BOBBRL!'LastQuote,T'</stp>
        <tr r="R36" s="5"/>
      </tp>
      <tp>
        <v>7.6447000000000003</v>
        <stp/>
        <stp>X.US.CHFSEK!'LastQuote,T'</stp>
        <tr r="R368" s="5"/>
      </tp>
      <tp>
        <v>22.826000000000001</v>
        <stp/>
        <stp>X.US.CHFCZK!'LastQuote,T'</stp>
        <tr r="R366" s="5"/>
      </tp>
      <tp>
        <v>0.621</v>
        <stp/>
        <stp>X.US.USDSHP!'LastQuote,T'</stp>
        <tr r="R331" s="5"/>
      </tp>
      <tp>
        <v>156.9</v>
        <stp/>
        <stp>X.US.USDSYP!'LastQuote,T'</stp>
        <tr r="R370" s="5"/>
      </tp>
      <tp>
        <v>44.050000000000004</v>
        <stp/>
        <stp>X.US.USDPHP!'LastQuote,T'</stp>
        <tr r="R316" s="5"/>
      </tp>
      <tp>
        <v>23.797499999999999</v>
        <stp/>
        <stp>X.US.SGDTWD!'LastQuote,T'</stp>
        <tr r="R343" s="5"/>
      </tp>
      <tp>
        <v>29.05</v>
        <stp/>
        <stp>X.US.CADTHB!'LastQuote,T'</stp>
        <tr r="R73" s="5"/>
      </tp>
      <tp>
        <v>593.6</v>
        <stp/>
        <stp>X.US.USDCLP!'LastQuote,T'</stp>
        <tr r="R78" s="5"/>
      </tp>
      <tp>
        <v>1998.4</v>
        <stp/>
        <stp>X.US.USDCOP!'LastQuote,T'</stp>
        <tr r="R85" s="5"/>
      </tp>
      <tp>
        <v>1.0237000000000001</v>
        <stp/>
        <stp>X.US.USDCUP!'LastQuote,T'</stp>
        <tr r="R92" s="5"/>
      </tp>
      <tp t="s">
        <v/>
        <stp/>
        <stp>X.US.USDCYP!'LastQuote,T'</stp>
        <tr r="R93" s="5"/>
      </tp>
      <tp>
        <v>0.16950000000000001</v>
        <stp/>
        <stp>X.US.USDBWP!'LastQuote,T'</stp>
        <tr r="R38" s="5"/>
      </tp>
      <tp t="s">
        <v/>
        <stp/>
        <stp>X.US.USDGIP!'LastQuote,T'</stp>
        <tr r="R164" s="5"/>
      </tp>
      <tp t="s">
        <v/>
        <stp/>
        <stp>X.US.USDFKP!'LastQuote,T'</stp>
        <tr r="R157" s="5"/>
      </tp>
      <tp>
        <v>7.1560000000000006</v>
        <stp/>
        <stp>X.US.USDEGP!'LastQuote,T'</stp>
        <tr r="R143" s="5"/>
      </tp>
      <tp>
        <v>43.800000000000004</v>
        <stp/>
        <stp>X.US.USDDOP!'LastQuote,T'</stp>
        <tr r="R141" s="5"/>
      </tp>
      <tp>
        <v>87.45</v>
        <stp/>
        <stp>X.US.NZDJPY!'LastQuote,T'</stp>
        <tr r="R291" s="5"/>
      </tp>
      <tp>
        <v>8.1330000000000009</v>
        <stp/>
        <stp>X.US.USDMOP!'LastQuote,T'</stp>
        <tr r="R262" s="5"/>
      </tp>
      <tp>
        <v>1518</v>
        <stp/>
        <stp>X.US.USDLBP!'LastQuote,T'</stp>
        <tr r="R259" s="5"/>
      </tp>
      <tp>
        <v>0.40300000000000002</v>
        <stp/>
        <stp>X.US.PGKUSD!'LastQuote,T'</stp>
        <tr r="R313" s="5"/>
      </tp>
      <tp>
        <v>4.9000000000001265E-3</v>
        <stp/>
        <stp>X.US.TWDJPY!'NetLastQuoteToday,T'</stp>
        <tr r="O282" s="6"/>
        <tr r="S97" s="7"/>
      </tp>
      <tp>
        <v>9.9999999999988987E-5</v>
        <stp/>
        <stp>X.US.TWDCNY!'NetLastQuoteToday,T'</stp>
        <tr r="S95" s="7"/>
        <tr r="O280" s="6"/>
      </tp>
      <tp>
        <v>87.49</v>
        <stp/>
        <stp>X.US.CENZDJPY!'LastQuote,T'</stp>
        <tr r="B29" s="2"/>
        <tr r="B28" s="1"/>
      </tp>
      <tp>
        <v>15411</v>
        <stp/>
        <stp>X.US.EURIDR!'High,T'</stp>
        <tr r="O17" s="7"/>
        <tr r="L95" s="6"/>
      </tp>
      <tp>
        <v>44.806000000000004</v>
        <stp/>
        <stp>X.US.MXNCLP!'High,T'</stp>
        <tr r="O94" s="7"/>
        <tr r="L206" s="6"/>
      </tp>
      <tp>
        <v>-2.1999999999999797E-3</v>
        <stp/>
        <stp>X.US.SEKNOK!'NetLastQuoteToday,T'</stp>
        <tr r="S90" s="7"/>
        <tr r="O269" s="6"/>
      </tp>
      <tp>
        <v>1.7999999999998906E-2</v>
        <stp/>
        <stp>X.US.CEUSDZAR!'NetLastQuoteToday,T'</stp>
        <tr r="C37" s="2"/>
        <tr r="C40" s="1"/>
      </tp>
      <tp>
        <v>5.2357000000000005</v>
        <stp/>
        <stp>X.US.NZDNOK!'High,T'</stp>
        <tr r="L226" s="6"/>
        <tr r="W52" s="7"/>
      </tp>
      <tp>
        <v>823.34100000000001</v>
        <stp/>
        <stp>X.US.SGDKRW!'High,T'</stp>
        <tr r="L255" s="6"/>
        <tr r="W72" s="7"/>
      </tp>
      <tp>
        <v>7.2000000000000064E-2</v>
        <stp/>
        <stp>X.US.GBPBRL!'NetLastQuoteToday,T'</stp>
        <tr r="O123" s="6"/>
        <tr r="S7" s="7"/>
      </tp>
      <tp>
        <v>5.3999999999999999E-2</v>
        <stp/>
        <stp>X.US.JPYDKK!'High,T'</stp>
        <tr r="L182" s="6"/>
        <tr r="G40" s="7"/>
      </tp>
      <tp>
        <v>7.9477000000000002</v>
        <stp/>
        <stp>X.US.EURCNY!'LastQuote,T'</stp>
        <tr r="R124" s="5"/>
      </tp>
      <tp>
        <v>138.92000000000002</v>
        <stp/>
        <stp>X.US.EURJPY!'LastQuote,T'</stp>
        <tr r="R109" s="5"/>
      </tp>
      <tp>
        <v>5.5611000000000006</v>
        <stp/>
        <stp>X.US.GBPRON!'LastQuote,T'</stp>
        <tr r="R193" s="5"/>
      </tp>
      <tp>
        <v>4.6675000000000004</v>
        <stp/>
        <stp>X.US.GBPPEN!'LastQuote,T'</stp>
        <tr r="R190" s="5"/>
      </tp>
      <tp>
        <v>5.2821000000000007</v>
        <stp/>
        <stp>X.US.GBPPLN!'LastQuote,T'</stp>
        <tr r="R192" s="5"/>
      </tp>
      <tp>
        <v>265.90000000000003</v>
        <stp/>
        <stp>X.US.GBPNGN!'LastQuote,T'</stp>
        <tr r="R173" s="5"/>
      </tp>
      <tp>
        <v>21.5669</v>
        <stp/>
        <stp>X.US.GBPMXN!'LastQuote,T'</stp>
        <tr r="R189" s="5"/>
      </tp>
      <tp t="s">
        <v/>
        <stp/>
        <stp>X.US.EUXCNY!'LastQuote,T'</stp>
        <tr r="R148" s="5"/>
      </tp>
      <tp>
        <v>1.3523000000000001</v>
        <stp/>
        <stp>X.US.CHFSGD!'LastQuote,T'</stp>
        <tr r="R367" s="5"/>
      </tp>
      <tp t="s">
        <v/>
        <stp/>
        <stp>X.US.CADDEM!'LastQuote,T'</stp>
        <tr r="R67" s="5"/>
      </tp>
      <tp>
        <v>97.05</v>
        <stp/>
        <stp>X.US.AUDJPY!'LastQuote,T'</stp>
        <tr r="R13" s="5"/>
      </tp>
      <tp>
        <v>37.981999999999999</v>
        <stp/>
        <stp>X.US.USDRUR!'High,T'</stp>
        <tr r="L246" s="6"/>
        <tr r="W61" s="7"/>
      </tp>
      <tp>
        <v>-0.60300000000000864</v>
        <stp/>
        <stp>X.US.CADNGN!'NetLastQuoteToday,T'</stp>
        <tr r="O40" s="6"/>
        <tr r="C25" s="7"/>
      </tp>
      <tp>
        <v>-4.9000000000001265E-2</v>
        <stp/>
        <stp>X.US.CADMXN!'NetLastQuoteToday,T'</stp>
        <tr r="O42" s="6"/>
        <tr r="C24" s="7"/>
      </tp>
      <tp>
        <v>-1.0000000000001674E-4</v>
        <stp/>
        <stp>X.US.HKDSGD!'NetLastQuoteToday,T'</stp>
        <tr r="C115" s="7"/>
        <tr r="O152" s="6"/>
      </tp>
      <tp>
        <v>0</v>
        <stp/>
        <stp>X.US.HKDTWD!'NetLastQuoteToday,T'</stp>
        <tr r="C117" s="7"/>
        <tr r="O154" s="6"/>
      </tp>
      <tp>
        <v>0.26880000000000004</v>
        <stp/>
        <stp>X.US.BRLGBP!'High,T'</stp>
        <tr r="L26" s="6"/>
        <tr r="G67" s="7"/>
      </tp>
      <tp>
        <v>10.012</v>
        <stp/>
        <stp>X.US.AUDZAR!'High,T'</stp>
        <tr r="L13" s="6"/>
        <tr r="G15" s="7"/>
      </tp>
      <tp>
        <v>116.64</v>
        <stp/>
        <stp>X.US.EURKES!'High,T'</stp>
        <tr r="L97" s="6"/>
        <tr r="O20" s="7"/>
      </tp>
      <tp>
        <v>2.0573000000000001</v>
        <stp/>
        <stp>X.US.GBPSGD!'High,T'</stp>
        <tr r="L119" s="6"/>
        <tr r="W31" s="7"/>
      </tp>
      <tp>
        <v>4.1639999999999997</v>
        <stp/>
        <stp>X.US.HKDTHB!'High,T'</stp>
        <tr r="G118" s="7"/>
        <tr r="L155" s="6"/>
      </tp>
      <tp>
        <v>266.142</v>
        <stp/>
        <stp>X.US.GBPNGN!'High,T'</stp>
        <tr r="L117" s="6"/>
        <tr r="W23" s="7"/>
      </tp>
      <tp>
        <v>2.4489999999999998</v>
        <stp/>
        <stp>X.US.PHPJPY!'High,T'</stp>
        <tr r="O112" s="7"/>
        <tr r="L237" s="6"/>
      </tp>
      <tp>
        <v>1.0059</v>
        <stp/>
        <stp>X.US.AUDCAD!'High,T'</stp>
        <tr r="G6" s="7"/>
        <tr r="L3" s="6"/>
      </tp>
      <tp>
        <v>11.647500000000001</v>
        <stp/>
        <stp>X.US.GBPEGP!'High,T'</stp>
        <tr r="W13" s="7"/>
        <tr r="L126" s="6"/>
      </tp>
      <tp>
        <v>-3.2000000000000917E-3</v>
        <stp/>
        <stp>X.US.ZARMXN!'NetLastQuoteToday,T'</stp>
        <tr r="S80" s="7"/>
        <tr r="O261" s="6"/>
      </tp>
      <tp>
        <v>6.0000000000002274E-3</v>
        <stp/>
        <stp>X.US.EURPLZ!'NetLastQuoteToday,T'</stp>
        <tr r="O83" s="6"/>
        <tr r="K29" s="7"/>
      </tp>
      <tp>
        <v>244.25</v>
        <stp/>
        <stp>X.US.USDHUF!'High,T'</stp>
        <tr r="L157" s="6"/>
        <tr r="O55" s="7"/>
      </tp>
      <tp t="s">
        <v/>
        <stp/>
        <stp>X.US.GBPDEM!'NetLastQuoteToday,T'</stp>
        <tr r="O114" s="6"/>
      </tp>
      <tp>
        <v>7.7000000000000002E-3</v>
        <stp/>
        <stp>X.US.KRWHKD!'High,T'</stp>
        <tr r="W83" s="7"/>
        <tr r="L264" s="6"/>
      </tp>
      <tp>
        <v>6.2200000000000005E-2</v>
        <stp/>
        <stp>X.US.RURBRL!'High,T'</stp>
        <tr r="W62" s="7"/>
        <tr r="L247" s="6"/>
      </tp>
      <tp>
        <v>3.7263000000000002</v>
        <stp/>
        <stp>X.US.EURPEN!'High,T'</stp>
        <tr r="L101" s="6"/>
        <tr r="O27" s="7"/>
      </tp>
      <tp>
        <v>5.6957000000000004</v>
        <stp/>
        <stp>X.US.HKDPHP!'High,T'</stp>
        <tr r="G114" s="7"/>
        <tr r="L151" s="6"/>
      </tp>
      <tp>
        <v>9.2530999999999999</v>
        <stp/>
        <stp>X.US.EURSEK!'High,T'</stp>
        <tr r="L87" s="6"/>
        <tr r="O36" s="7"/>
      </tp>
      <tp>
        <v>1.9000000000000128E-3</v>
        <stp/>
        <stp>X.US.CHFSGD!'NetLastQuoteToday,T'</stp>
        <tr r="K49" s="7"/>
        <tr r="O275" s="6"/>
      </tp>
      <tp>
        <v>-0.43000000000000682</v>
        <stp/>
        <stp>X.US.AUDJPY!'NetLastQuoteToday,T'</stp>
        <tr r="C10" s="7"/>
        <tr r="O5" s="6"/>
      </tp>
      <tp>
        <v>11</v>
        <stp/>
        <stp>X.US.CEUSDZAR!'LastQuote,T'</stp>
        <tr r="B37" s="2"/>
        <tr r="B40" s="1"/>
      </tp>
      <tp>
        <v>19.098000000000003</v>
        <stp/>
        <stp>X.US.MYRINR!'High,T'</stp>
        <tr r="L200" s="6"/>
        <tr r="O86" s="7"/>
      </tp>
      <tp t="s">
        <v/>
        <stp/>
        <stp>X.US.CENZDJPY!'NetLastQuoteToday,T'</stp>
        <tr r="C28" s="1"/>
        <tr r="C29" s="2"/>
      </tp>
      <tp>
        <v>19326</v>
        <stp/>
        <stp>X.US.GBPIDR!'High,T'</stp>
        <tr r="L130" s="6"/>
        <tr r="W17" s="7"/>
      </tp>
      <tp>
        <v>0.46999999999999886</v>
        <stp/>
        <stp>X.US.EURJPY!'NetLastQuoteToday,T'</stp>
        <tr r="O78" s="6"/>
        <tr r="K19" s="7"/>
      </tp>
      <tp>
        <v>2.2000000000000242E-2</v>
        <stp/>
        <stp>X.US.EURCNY!'NetLastQuoteToday,T'</stp>
        <tr r="K10" s="7"/>
        <tr r="O93" s="6"/>
      </tp>
      <tp>
        <v>0.21500000000003183</v>
        <stp/>
        <stp>X.US.GBPNGN!'NetLastQuoteToday,T'</stp>
        <tr r="O117" s="6"/>
        <tr r="S23" s="7"/>
      </tp>
      <tp>
        <v>2.7200000000000557E-2</v>
        <stp/>
        <stp>X.US.GBPMXN!'NetLastQuoteToday,T'</stp>
        <tr r="S21" s="7"/>
        <tr r="O133" s="6"/>
      </tp>
      <tp>
        <v>-3.8000000000000256E-3</v>
        <stp/>
        <stp>X.US.GBPRON!'NetLastQuoteToday,T'</stp>
        <tr r="O137" s="6"/>
        <tr r="S28" s="7"/>
      </tp>
      <tp>
        <v>-2.8999999999994586E-3</v>
        <stp/>
        <stp>X.US.GBPPLN!'NetLastQuoteToday,T'</stp>
        <tr r="O136" s="6"/>
        <tr r="S27" s="7"/>
      </tp>
      <tp>
        <v>1.4800000000000146E-2</v>
        <stp/>
        <stp>X.US.GBPPEN!'NetLastQuoteToday,T'</stp>
        <tr r="S25" s="7"/>
        <tr r="O134" s="6"/>
      </tp>
      <tp>
        <v>15.072000000000001</v>
        <stp/>
        <stp>X.US.SEKJPY!'High,T'</stp>
        <tr r="W89" s="7"/>
        <tr r="L268" s="6"/>
      </tp>
      <tp>
        <v>3.806</v>
        <stp/>
        <stp>X.US.GBPBRL!'LastQuote,T'</stp>
        <tr r="R179" s="5"/>
      </tp>
      <tp t="s">
        <v/>
        <stp/>
        <stp>X.US.FJDUSD!'LastQuote,T'</stp>
        <tr r="R158" s="5"/>
      </tp>
      <tp>
        <v>0.2044</v>
        <stp/>
        <stp>X.US.TWDCNY!'LastQuote,T'</stp>
        <tr r="R372" s="5"/>
      </tp>
      <tp>
        <v>3.5704000000000002</v>
        <stp/>
        <stp>X.US.TWDJPY!'LastQuote,T'</stp>
        <tr r="R374" s="5"/>
      </tp>
      <tp>
        <v>0.89250000000000007</v>
        <stp/>
        <stp>X.US.SEKNOK!'LastQuote,T'</stp>
        <tr r="R362" s="5"/>
      </tp>
      <tp>
        <v>0.41160000000000002</v>
        <stp/>
        <stp>X.US.JPYPHP!'High,T'</stp>
        <tr r="G50" s="7"/>
        <tr r="L192" s="6"/>
      </tp>
      <tp>
        <v>0.72189999999999999</v>
        <stp/>
        <stp>X.US.PLNBRL!'High,T'</stp>
        <tr r="L241" s="6"/>
        <tr r="O118" s="7"/>
      </tp>
      <tp>
        <v>11.615</v>
        <stp/>
        <stp>X.US.GBPSEK!'High,T'</stp>
        <tr r="L120" s="6"/>
        <tr r="W34" s="7"/>
      </tp>
      <tp>
        <v>0.51790000000000003</v>
        <stp/>
        <stp>X.US.CZKZAR!'High,T'</stp>
        <tr r="G101" s="7"/>
        <tr r="L64" s="6"/>
      </tp>
      <tp>
        <v>4.6730999999999998</v>
        <stp/>
        <stp>X.US.GBPPEN!'High,T'</stp>
        <tr r="L134" s="6"/>
        <tr r="W25" s="7"/>
      </tp>
      <tp>
        <v>1.2082000000000002</v>
        <stp/>
        <stp>X.US.ZARMXN!'High,T'</stp>
        <tr r="W80" s="7"/>
        <tr r="L261" s="6"/>
      </tp>
      <tp t="s">
        <v/>
        <stp/>
        <stp>X.US.GBPDEM!'High,T'</stp>
        <tr r="L114" s="6"/>
      </tp>
      <tp>
        <v>1.6397000000000002</v>
        <stp/>
        <stp>X.US.EURSGD!'High,T'</stp>
        <tr r="L104" s="6"/>
        <tr r="O33" s="7"/>
      </tp>
      <tp>
        <v>9.9849999999999994</v>
        <stp/>
        <stp>X.US.CADZAR!'High,T'</stp>
        <tr r="G28" s="7"/>
        <tr r="L45" s="6"/>
      </tp>
      <tp>
        <v>30.054000000000002</v>
        <stp/>
        <stp>X.US.USDTWD!'High,T'</stp>
        <tr r="W94" s="7"/>
        <tr r="L279" s="6"/>
      </tp>
      <tp>
        <v>0.876</v>
        <stp/>
        <stp>X.US.JPYCHF!'High,T'</stp>
        <tr r="L176" s="6"/>
        <tr r="G55" s="7"/>
      </tp>
      <tp>
        <v>212.304</v>
        <stp/>
        <stp>X.US.EURNGN!'High,T'</stp>
        <tr r="O25" s="7"/>
        <tr r="L81" s="6"/>
      </tp>
      <tp>
        <v>23.69</v>
        <stp/>
        <stp>X.US.PHPKRW!'High,T'</stp>
        <tr r="O113" s="7"/>
        <tr r="L238" s="6"/>
      </tp>
      <tp>
        <v>4.2071000000000005</v>
        <stp/>
        <stp>X.US.EURPLZ!'LastQuote,T'</stp>
        <tr r="R114" s="5"/>
      </tp>
      <tp>
        <v>1.2031000000000001</v>
        <stp/>
        <stp>X.US.ZARMXN!'LastQuote,T'</stp>
        <tr r="R350" s="5"/>
      </tp>
      <tp t="s">
        <v/>
        <stp/>
        <stp>X.US.GBPDEM!'LastQuote,T'</stp>
        <tr r="R170" s="5"/>
      </tp>
      <tp>
        <v>0.16309999999999999</v>
        <stp/>
        <stp>X.US.HKDSGD!'LastQuote,T'</stp>
        <tr r="R211" s="5"/>
      </tp>
      <tp>
        <v>3.8759999999999999</v>
        <stp/>
        <stp>X.US.HKDTWD!'LastQuote,T'</stp>
        <tr r="R213" s="5"/>
      </tp>
      <tp>
        <v>147.595</v>
        <stp/>
        <stp>X.US.CADNGN!'LastQuote,T'</stp>
        <tr r="R64" s="5"/>
      </tp>
      <tp>
        <v>11.952</v>
        <stp/>
        <stp>X.US.CADMXN!'LastQuote,T'</stp>
        <tr r="R68" s="5"/>
      </tp>
      <tp>
        <v>0.15999999999999659</v>
        <stp/>
        <stp>X.US.USDJPY!'NetLastQuoteToday,T'</stp>
        <tr r="O175" s="6"/>
        <tr r="C34" s="7"/>
      </tp>
      <tp>
        <v>-3.9999999999999147E-2</v>
        <stp/>
        <stp>X.US.CADNOK!'NetLastQuoteToday,T'</stp>
        <tr r="C26" s="7"/>
        <tr r="O43" s="6"/>
      </tp>
      <tp>
        <v>5.8999999999995723E-3</v>
        <stp/>
        <stp>X.US.USDCNY!'NetLastQuoteToday,T'</stp>
        <tr r="C86" s="7"/>
        <tr r="O52" s="6"/>
      </tp>
      <tp>
        <v>-2.0000000000000018E-3</v>
        <stp/>
        <stp>X.US.NZDGBP!'NetLastQuoteToday,T'</stp>
        <tr r="O223" s="6"/>
        <tr r="S47" s="7"/>
      </tp>
      <tp>
        <v>-2.9999999999999361E-2</v>
        <stp/>
        <stp>X.US.CADSEK!'NetLastQuoteToday,T'</stp>
        <tr r="O46" s="6"/>
        <tr r="C29" s="7"/>
      </tp>
      <tp>
        <v>1.2399999999999967E-2</v>
        <stp/>
        <stp>X.US.USDTRY!'NetLastQuoteToday,T'</stp>
        <tr r="S111" s="7"/>
      </tp>
      <tp>
        <v>10802</v>
        <stp/>
        <stp>X.US.AUDIDR!'High,T'</stp>
        <tr r="G9" s="7"/>
        <tr r="L15" s="6"/>
      </tp>
      <tp>
        <v>13.789400000000001</v>
        <stp/>
        <stp>X.US.MYRPHP!'High,T'</stp>
        <tr r="L201" s="6"/>
        <tr r="O87" s="7"/>
      </tp>
      <tp>
        <v>75.136899999999997</v>
        <stp/>
        <stp>X.US.PLZHUF!'High,T'</stp>
        <tr r="L243" s="6"/>
        <tr r="O120" s="7"/>
      </tp>
      <tp>
        <v>107.41500000000001</v>
        <stp/>
        <stp>X.US.USDJPY!'High,T'</stp>
        <tr r="G34" s="7"/>
        <tr r="L175" s="6"/>
      </tp>
      <tp>
        <v>4.7229999999999999</v>
        <stp/>
        <stp>X.US.NZDDKK!'High,T'</stp>
        <tr r="L221" s="6"/>
        <tr r="W45" s="7"/>
      </tp>
      <tp t="s">
        <v/>
        <stp/>
        <stp>X.US.CEEURZAR!'LastQuote,T'</stp>
        <tr r="B22" s="2"/>
        <tr r="B19" s="1"/>
      </tp>
      <tp>
        <v>1.3499999999999623E-3</v>
        <stp/>
        <stp>X.US.CEEURGBP!'NetLastQuoteToday,T'</stp>
        <tr r="C12" s="1"/>
        <tr r="C16" s="2"/>
      </tp>
      <tp>
        <v>10.103100000000001</v>
        <stp/>
        <stp>X.US.MYRTHB!'High,T'</stp>
        <tr r="O88" s="7"/>
        <tr r="L202" s="6"/>
      </tp>
      <tp>
        <v>5.9800000000000006E-2</v>
        <stp/>
        <stp>X.US.JPYNOK!'High,T'</stp>
        <tr r="L191" s="6"/>
        <tr r="G49" s="7"/>
      </tp>
      <tp>
        <v>2.0600000000001728E-2</v>
        <stp/>
        <stp>X.US.PLZHUF!'NetLastQuoteToday,T'</stp>
        <tr r="K120" s="7"/>
        <tr r="O243" s="6"/>
      </tp>
      <tp t="s">
        <v>768: Current Message -&gt; Contract 'X.US.CESAUUSD' not found.</v>
        <stp/>
        <stp>X.US.CESAUUSD!'NetLastQuoteToday,T'</stp>
        <tr r="C42" s="2"/>
        <tr r="C31" s="1"/>
      </tp>
      <tp>
        <v>0</v>
        <stp/>
        <stp>X.US.JPYPLZ!'NetLastQuoteToday,T'</stp>
        <tr r="O193" s="6"/>
        <tr r="C51" s="7"/>
      </tp>
      <tp>
        <v>11.706</v>
        <stp/>
        <stp>X.US.PLZRUR!'High,T'</stp>
        <tr r="L244" s="6"/>
        <tr r="O121" s="7"/>
      </tp>
      <tp>
        <v>6.3555000000000001</v>
        <stp/>
        <stp>X.US.NZDHKD!'High,T'</stp>
        <tr r="L216" s="6"/>
        <tr r="W48" s="7"/>
      </tp>
      <tp>
        <v>7.0800000000000002E-2</v>
        <stp/>
        <stp>X.US.MXNCHF!'High,T'</stp>
        <tr r="O96" s="7"/>
        <tr r="L208" s="6"/>
      </tp>
      <tp>
        <v>4.0000000000000002E-4</v>
        <stp/>
        <stp>X.US.IDRBRL!'LastQuote,T'</stp>
        <tr r="R222" s="5"/>
      </tp>
      <tp>
        <v>8.9939999999999998</v>
        <stp/>
        <stp>X.US.NZDZAR!'LastQuote,T'</stp>
        <tr r="R301" s="5"/>
      </tp>
      <tp>
        <v>0.62970000000000004</v>
        <stp/>
        <stp>X.US.NZDEUR!'LastQuote,T'</stp>
        <tr r="R296" s="5"/>
      </tp>
      <tp>
        <v>9682</v>
        <stp/>
        <stp>X.US.NZDIDR!'LastQuote,T'</stp>
        <tr r="R298" s="5"/>
      </tp>
      <tp>
        <v>0.51730000000000009</v>
        <stp/>
        <stp>X.US.CZKZAR!'LastQuote,T'</stp>
        <tr r="R96" s="5"/>
      </tp>
      <tp>
        <v>44.78</v>
        <stp/>
        <stp>X.US.MXNCLP!'LastQuote,T'</stp>
        <tr r="R276" s="5"/>
      </tp>
      <tp>
        <v>23.828300000000002</v>
        <stp/>
        <stp>X.US.SGDTWD!'High,T'</stp>
        <tr r="W73" s="7"/>
        <tr r="L256" s="6"/>
      </tp>
      <tp>
        <v>0.56900000000000006</v>
        <stp/>
        <stp>X.US.JPYINR!'High,T'</stp>
        <tr r="G45" s="7"/>
        <tr r="L187" s="6"/>
      </tp>
      <tp>
        <v>18.71</v>
        <stp/>
        <stp>X.US.EBSXAG!'High,T'</stp>
        <tr r="G45" s="2"/>
      </tp>
      <tp>
        <v>1.1459000000000001</v>
        <stp/>
        <stp>X.US.CADSGD!'High,T'</stp>
        <tr r="G27" s="7"/>
        <tr r="L44" s="6"/>
      </tp>
      <tp>
        <v>14.297400000000001</v>
        <stp/>
        <stp>X.US.EURZAR!'High,T'</stp>
        <tr r="O34" s="7"/>
        <tr r="L86" s="6"/>
      </tp>
      <tp>
        <v>4.8691000000000004</v>
        <stp/>
        <stp>X.US.EURSAR!'High,T'</stp>
        <tr r="O32" s="7"/>
        <tr r="L103" s="6"/>
      </tp>
      <tp>
        <v>175.37</v>
        <stp/>
        <stp>X.US.CHFNGN!'High,T'</stp>
        <tr r="L273" s="6"/>
        <tr r="O48" s="7"/>
      </tp>
      <tp>
        <v>0.05</v>
        <stp/>
        <stp>X.US.JPYCNY!'High,T'</stp>
        <tr r="G37" s="7"/>
        <tr r="L179" s="6"/>
      </tp>
      <tp>
        <v>-0.82399999999999807</v>
        <stp/>
        <stp>X.US.BRLJPY!'NetLastQuoteToday,T'</stp>
        <tr r="C71" s="7"/>
        <tr r="O30" s="6"/>
      </tp>
      <tp>
        <v>-4.8999999999999932E-2</v>
        <stp/>
        <stp>X.US.BRLCNY!'NetLastQuoteToday,T'</stp>
        <tr r="O23" s="6"/>
        <tr r="C64" s="7"/>
      </tp>
      <tp>
        <v>1.3548</v>
        <stp/>
        <stp>X.US.CHFSGD!'High,T'</stp>
        <tr r="L275" s="6"/>
        <tr r="O49" s="7"/>
      </tp>
      <tp>
        <v>148.35599999999999</v>
        <stp/>
        <stp>X.US.CADNGN!'High,T'</stp>
        <tr r="L40" s="6"/>
        <tr r="G25" s="7"/>
      </tp>
      <tp>
        <v>3.5786000000000002</v>
        <stp/>
        <stp>X.US.TWDJPY!'High,T'</stp>
        <tr r="L282" s="6"/>
        <tr r="W97" s="7"/>
      </tp>
      <tp>
        <v>1.4385000000000001</v>
        <stp/>
        <stp>X.US.EURCAD!'High,T'</stp>
        <tr r="O8" s="7"/>
        <tr r="L72" s="6"/>
      </tp>
      <tp>
        <v>2.9999999999999472E-4</v>
        <stp/>
        <stp>X.US.KRWJPY!'NetLastQuoteToday,T'</stp>
        <tr r="O265" s="6"/>
        <tr r="S84" s="7"/>
      </tp>
      <tp>
        <v>-3.6000000000001364E-2</v>
        <stp/>
        <stp>X.US.MYRINR!'NetLastQuoteToday,T'</stp>
        <tr r="O200" s="6"/>
        <tr r="K86" s="7"/>
      </tp>
      <tp>
        <v>-9.000000000000119E-4</v>
        <stp/>
        <stp>X.US.MYREUR!'NetLastQuoteToday,T'</stp>
        <tr r="O199" s="6"/>
        <tr r="K85" s="7"/>
      </tp>
      <tp t="s">
        <v/>
        <stp/>
        <stp>X.US.EBSXAU!'High,T'</stp>
        <tr r="G41" s="2"/>
      </tp>
      <tp>
        <v>1173</v>
        <stp/>
        <stp>X.US.USDIQD!'High,T'</stp>
        <tr r="O75" s="7"/>
        <tr r="L170" s="6"/>
      </tp>
      <tp>
        <v>1.6256000000000002</v>
        <stp/>
        <stp>X.US.CEGBPUSD!'LastQuote,T'</stp>
        <tr r="C27" s="4"/>
        <tr r="B27" s="1"/>
        <tr r="B4" s="2"/>
      </tp>
      <tp>
        <v>1.7937000000000001</v>
        <stp/>
        <stp>X.US.CEGBPAUD!'LastQuote,T'</stp>
        <tr r="B23" s="1"/>
        <tr r="B25" s="2"/>
      </tp>
      <tp t="s">
        <v/>
        <stp/>
        <stp>X.US.CEGBPCHF!'NetLastQuoteToday,T'</stp>
        <tr r="C28" s="2"/>
        <tr r="C26" s="1"/>
      </tp>
      <tp>
        <v>6.5016000000000007</v>
        <stp/>
        <stp>X.US.AUDSEK!'High,T'</stp>
        <tr r="G16" s="7"/>
        <tr r="L14" s="6"/>
      </tp>
      <tp>
        <v>13.761600000000001</v>
        <stp/>
        <stp>X.US.MYRPHP!'LastQuote,T'</stp>
        <tr r="R269" s="5"/>
      </tp>
      <tp>
        <v>11.602</v>
        <stp/>
        <stp>X.US.GBPSEK!'LastQuote,T'</stp>
        <tr r="R176" s="5"/>
      </tp>
      <tp>
        <v>3.1000000000000003E-3</v>
        <stp/>
        <stp>X.US.COPVEF!'LastQuote,T'</stp>
        <tr r="R87" s="5"/>
      </tp>
      <tp>
        <v>34.660000000000004</v>
        <stp/>
        <stp>X.US.GBPCZK!'LastQuote,T'</stp>
        <tr r="R181" s="5"/>
      </tp>
      <tp>
        <v>9.3460000000000001</v>
        <stp/>
        <stp>X.US.GBPDKK!'LastQuote,T'</stp>
        <tr r="R168" s="5"/>
      </tp>
      <tp>
        <v>10.36</v>
        <stp/>
        <stp>X.US.GBPNOK!'LastQuote,T'</stp>
        <tr r="R174" s="5"/>
      </tp>
      <tp>
        <v>0.05</v>
        <stp/>
        <stp>X.US.JPYCNY!'LastQuote,T'</stp>
        <tr r="R232" s="5"/>
      </tp>
      <tp>
        <v>0.372</v>
        <stp/>
        <stp>X.US.VEBBRL!'LastQuote,T'</stp>
        <tr r="R398" s="5"/>
      </tp>
      <tp>
        <v>3.2486000000000002</v>
        <stp/>
        <stp>X.US.USDPLZ!'LastQuote,T'</stp>
        <tr r="R319" s="5"/>
      </tp>
      <tp>
        <v>4.1589999999999998</v>
        <stp/>
        <stp>X.US.HKDTHB!'LastQuote,T'</stp>
        <tr r="R214" s="5"/>
      </tp>
      <tp>
        <v>10.499000000000001</v>
        <stp/>
        <stp>X.US.SGDMXN!'LastQuote,T'</stp>
        <tr r="R339" s="5"/>
      </tp>
      <tp>
        <v>0.1469</v>
        <stp/>
        <stp>X.US.NOKCHF!'LastQuote,T'</stp>
        <tr r="R310" s="5"/>
      </tp>
      <tp t="s">
        <v/>
        <stp/>
        <stp>X.US.DEMITL!'LastQuote,T'</stp>
        <tr r="R162" s="5"/>
      </tp>
      <tp>
        <v>26734</v>
        <stp/>
        <stp>X.US.USDIRR!'High,T'</stp>
        <tr r="L169" s="6"/>
        <tr r="O74" s="7"/>
      </tp>
      <tp>
        <v>-24</v>
        <stp/>
        <stp>X.US.NZDIDR!'NetLastQuoteToday,T'</stp>
        <tr r="O224" s="6"/>
        <tr r="S49" s="7"/>
      </tp>
      <tp>
        <v>-3.8000000000000256E-3</v>
        <stp/>
        <stp>X.US.NZDEUR!'NetLastQuoteToday,T'</stp>
        <tr r="O222" s="6"/>
        <tr r="S46" s="7"/>
      </tp>
      <tp>
        <v>-1.0000000000012221E-3</v>
        <stp/>
        <stp>X.US.NZDZAR!'NetLastQuoteToday,T'</stp>
        <tr r="S54" s="7"/>
        <tr r="O227" s="6"/>
      </tp>
      <tp>
        <v>0.79849999999999999</v>
        <stp/>
        <stp>X.US.EURGBP!'High,T'</stp>
        <tr r="L75" s="6"/>
        <tr r="O13" s="7"/>
      </tp>
      <tp>
        <v>1042.3</v>
        <stp/>
        <stp>X.US.USDKRW!'High,T'</stp>
        <tr r="L263" s="6"/>
        <tr r="W82" s="7"/>
      </tp>
      <tp>
        <v>0.20599999999999596</v>
        <stp/>
        <stp>X.US.MXNCLP!'NetLastQuoteToday,T'</stp>
        <tr r="K94" s="7"/>
        <tr r="O206" s="6"/>
      </tp>
      <tp>
        <v>2.2177000000000002</v>
        <stp/>
        <stp>X.US.USDTRY!'High,T'</stp>
        <tr r="W111" s="7"/>
      </tp>
      <tp>
        <v>3.5000000000000586E-3</v>
        <stp/>
        <stp>X.US.CZKZAR!'NetLastQuoteToday,T'</stp>
        <tr r="C101" s="7"/>
        <tr r="O64" s="6"/>
      </tp>
      <tp>
        <v>2.7448000000000001</v>
        <stp/>
        <stp>X.US.BRLVEB!'High,T'</stp>
        <tr r="G76" s="7"/>
        <tr r="L35" s="6"/>
      </tp>
      <tp t="s">
        <v>768: Current Message -&gt; Contract 'X.US.CESAUUSD' not found.</v>
        <stp/>
        <stp>X.US.CESAUUSD!'LastQuote,T'</stp>
        <tr r="B42" s="2"/>
        <tr r="B31" s="1"/>
      </tp>
      <tp>
        <v>0</v>
        <stp/>
        <stp>X.US.IDRBRL!'NetLastQuoteToday,T'</stp>
        <tr r="K70" s="7"/>
        <tr r="O167" s="6"/>
      </tp>
      <tp>
        <v>0.79665000000000008</v>
        <stp/>
        <stp>X.US.CEEURGBP!'LastQuote,T'</stp>
        <tr r="B12" s="1"/>
        <tr r="B16" s="2"/>
      </tp>
      <tp t="s">
        <v/>
        <stp/>
        <stp>X.US.CEEURZAR!'NetLastQuoteToday,T'</stp>
        <tr r="C19" s="1"/>
        <tr r="C22" s="2"/>
      </tp>
      <tp>
        <v>1.2490000000000001</v>
        <stp/>
        <stp>X.US.BRLPEN!'High,T'</stp>
        <tr r="L32" s="6"/>
        <tr r="G73" s="7"/>
      </tp>
      <tp t="s">
        <v>768: Current Message -&gt; Contract 'X.US.USDTRL' not found.</v>
        <stp/>
        <stp>X.US.USDTRL!'High,T'</stp>
        <tr r="L212" s="6"/>
      </tp>
      <tp>
        <v>2.3449</v>
        <stp/>
        <stp>X.US.USDBRL!'High,T'</stp>
        <tr r="L18" s="6"/>
        <tr r="G59" s="7"/>
      </tp>
      <tp>
        <v>74.879900000000006</v>
        <stp/>
        <stp>X.US.PLZHUF!'LastQuote,T'</stp>
        <tr r="R322" s="5"/>
      </tp>
      <tp>
        <v>3.0500000000000003E-2</v>
        <stp/>
        <stp>X.US.JPYPLZ!'LastQuote,T'</stp>
        <tr r="R247" s="5"/>
      </tp>
      <tp>
        <v>6.4320000000000004</v>
        <stp/>
        <stp>X.US.CADSEK!'LastQuote,T'</stp>
        <tr r="R72" s="5"/>
      </tp>
      <tp>
        <v>6.1363000000000003</v>
        <stp/>
        <stp>X.US.USDCNY!'LastQuote,T'</stp>
        <tr r="R80" s="5"/>
      </tp>
      <tp>
        <v>0.50150000000000006</v>
        <stp/>
        <stp>X.US.NZDGBP!'LastQuote,T'</stp>
        <tr r="R297" s="5"/>
      </tp>
      <tp>
        <v>107.27</v>
        <stp/>
        <stp>X.US.USDJPY!'LastQuote,T'</stp>
        <tr r="R228" s="5"/>
      </tp>
      <tp>
        <v>5.7410000000000005</v>
        <stp/>
        <stp>X.US.CADNOK!'LastQuote,T'</stp>
        <tr r="R69" s="5"/>
      </tp>
      <tp>
        <v>5.5403000000000002</v>
        <stp/>
        <stp>X.US.JPYCLP!'High,T'</stp>
        <tr r="L180" s="6"/>
        <tr r="G38" s="7"/>
      </tp>
      <tp>
        <v>34.71</v>
        <stp/>
        <stp>X.US.TWDKRW!'High,T'</stp>
        <tr r="L284" s="6"/>
        <tr r="W99" s="7"/>
      </tp>
      <tp>
        <v>5166.4549999999999</v>
        <stp/>
        <stp>X.US.BRLIDR!'High,T'</stp>
        <tr r="G69" s="7"/>
        <tr r="L28" s="6"/>
      </tp>
      <tp>
        <v>1.8000000000000682E-2</v>
        <stp/>
        <stp>X.US.SGDMXN!'NetLastQuoteToday,T'</stp>
        <tr r="O252" s="6"/>
        <tr r="S69" s="7"/>
      </tp>
      <tp>
        <v>-1.1999999999998678E-3</v>
        <stp/>
        <stp>X.US.USDPLZ!'NetLastQuoteToday,T'</stp>
        <tr r="O240" s="6"/>
        <tr r="K117" s="7"/>
      </tp>
      <tp>
        <v>4.9999999999998934E-3</v>
        <stp/>
        <stp>X.US.HKDTHB!'NetLastQuoteToday,T'</stp>
        <tr r="O155" s="6"/>
        <tr r="C118" s="7"/>
      </tp>
      <tp>
        <v>0.03</v>
        <stp/>
        <stp>X.US.JPYILS!'High,T'</stp>
        <tr r="L188" s="6"/>
        <tr r="G46" s="7"/>
      </tp>
      <tp>
        <v>7.6497000000000002</v>
        <stp/>
        <stp>X.US.CHFSEK!'High,T'</stp>
        <tr r="L276" s="6"/>
        <tr r="O50" s="7"/>
      </tp>
      <tp>
        <v>1.8050000000000002</v>
        <stp/>
        <stp>X.US.GBPCAD!'High,T'</stp>
        <tr r="L111" s="6"/>
        <tr r="W8" s="7"/>
      </tp>
      <tp>
        <v>3.1000000000000003E-3</v>
        <stp/>
        <stp>X.US.COPVEF!'High,T'</stp>
        <tr r="G96" s="7"/>
        <tr r="L60" s="6"/>
      </tp>
      <tp>
        <v>0.14730000000000001</v>
        <stp/>
        <stp>X.US.NOKCHF!'High,T'</stp>
        <tr r="L234" s="6"/>
        <tr r="O107" s="7"/>
      </tp>
      <tp>
        <v>3.0500000000000003E-2</v>
        <stp/>
        <stp>X.US.JPYPLZ!'High,T'</stp>
        <tr r="L193" s="6"/>
        <tr r="G51" s="7"/>
      </tp>
      <tp>
        <v>6.4729999999999999</v>
        <stp/>
        <stp>X.US.CADSEK!'High,T'</stp>
        <tr r="L46" s="6"/>
        <tr r="G29" s="7"/>
      </tp>
      <tp>
        <v>0</v>
        <stp/>
        <stp>X.US.NOKCHF!'NetLastQuoteToday,T'</stp>
        <tr r="K107" s="7"/>
        <tr r="O234" s="6"/>
      </tp>
      <tp>
        <v>1.1516999999999999</v>
        <stp/>
        <stp>X.US.AUDSGD!'High,T'</stp>
        <tr r="L7" s="6"/>
        <tr r="G14" s="7"/>
      </tp>
      <tp>
        <v>17.942399999999999</v>
        <stp/>
        <stp>X.US.GBPZAR!'High,T'</stp>
        <tr r="W32" s="7"/>
        <tr r="L140" s="6"/>
      </tp>
      <tp>
        <v>6.1072000000000006</v>
        <stp/>
        <stp>X.US.GBPSAR!'High,T'</stp>
        <tr r="W30" s="7"/>
        <tr r="L139" s="6"/>
      </tp>
      <tp>
        <v>0.79260000000000008</v>
        <stp/>
        <stp>X.US.HKDCNY!'High,T'</stp>
        <tr r="G110" s="7"/>
        <tr r="L147" s="6"/>
      </tp>
      <tp>
        <v>-1.1400000000000077E-2</v>
        <stp/>
        <stp>X.US.MYRPHP!'NetLastQuoteToday,T'</stp>
        <tr r="K87" s="7"/>
        <tr r="O201" s="6"/>
      </tp>
      <tp>
        <v>-1.8000000000000682E-2</v>
        <stp/>
        <stp>X.US.GBPNOK!'NetLastQuoteToday,T'</stp>
        <tr r="O118" s="6"/>
        <tr r="S24" s="7"/>
      </tp>
      <tp>
        <v>-0.10999999999999943</v>
        <stp/>
        <stp>X.US.GBPCZK!'NetLastQuoteToday,T'</stp>
        <tr r="S10" s="7"/>
        <tr r="O125" s="6"/>
      </tp>
      <tp>
        <v>-1.9999999999999574E-2</v>
        <stp/>
        <stp>X.US.GBPDKK!'NetLastQuoteToday,T'</stp>
        <tr r="O112" s="6"/>
        <tr r="S11" s="7"/>
      </tp>
      <tp>
        <v>3.9999999999995595E-3</v>
        <stp/>
        <stp>X.US.GBPSEK!'NetLastQuoteToday,T'</stp>
        <tr r="S34" s="7"/>
        <tr r="O120" s="6"/>
      </tp>
      <tp>
        <v>0</v>
        <stp/>
        <stp>X.US.COPVEF!'NetLastQuoteToday,T'</stp>
        <tr r="O60" s="6"/>
        <tr r="C96" s="7"/>
      </tp>
      <tp>
        <v>1.5216000000000001</v>
        <stp/>
        <stp>X.US.CEGBPCHF!'LastQuote,T'</stp>
        <tr r="B26" s="1"/>
        <tr r="B28" s="2"/>
      </tp>
      <tp>
        <v>7.8737000000000004</v>
        <stp/>
        <stp>X.US.HKDINR!'High,T'</stp>
        <tr r="L148" s="6"/>
        <tr r="G111" s="7"/>
      </tp>
      <tp>
        <v>26.405999999999999</v>
        <stp/>
        <stp>X.US.NZDTHB!'High,T'</stp>
        <tr r="L229" s="6"/>
        <tr r="W57" s="7"/>
      </tp>
      <tp>
        <v>119.62</v>
        <stp/>
        <stp>X.US.USDISK!'High,T'</stp>
        <tr r="O61" s="7"/>
        <tr r="L161" s="6"/>
      </tp>
      <tp>
        <v>1.1700000000000044E-2</v>
        <stp/>
        <stp>X.US.CEGBPAUD!'NetLastQuoteToday,T'</stp>
        <tr r="C25" s="2"/>
        <tr r="C23" s="1"/>
      </tp>
      <tp>
        <v>1.5499999999999403E-3</v>
        <stp/>
        <stp>X.US.CEGBPUSD!'NetLastQuoteToday,T'</stp>
        <tr r="D27" s="4"/>
        <tr r="C4" s="2"/>
        <tr r="C27" s="1"/>
      </tp>
      <tp>
        <v>0.76770000000000005</v>
        <stp/>
        <stp>X.US.NZDCHF!'High,T'</stp>
        <tr r="W56" s="7"/>
        <tr r="L219" s="6"/>
      </tp>
      <tp>
        <v>32.331000000000003</v>
        <stp/>
        <stp>X.US.THBKRW!'High,T'</stp>
        <tr r="W107" s="7"/>
        <tr r="L291" s="6"/>
      </tp>
      <tp>
        <v>0</v>
        <stp/>
        <stp>X.US.JPYCNY!'NetLastQuoteToday,T'</stp>
        <tr r="O179" s="6"/>
        <tr r="C37" s="7"/>
      </tp>
      <tp>
        <v>0.24160000000000001</v>
        <stp/>
        <stp>X.US.MYREUR!'LastQuote,T'</stp>
        <tr r="R267" s="5"/>
      </tp>
      <tp>
        <v>19.062000000000001</v>
        <stp/>
        <stp>X.US.MYRINR!'LastQuote,T'</stp>
        <tr r="R268" s="5"/>
      </tp>
      <tp>
        <v>0.52329999999999999</v>
        <stp/>
        <stp>X.US.TOPUSD!'LastQuote,T'</stp>
        <tr r="R386" s="5"/>
      </tp>
      <tp>
        <v>0.1037</v>
        <stp/>
        <stp>X.US.KRWJPY!'LastQuote,T'</stp>
        <tr r="R354" s="5"/>
      </tp>
      <tp>
        <v>2626</v>
        <stp/>
        <stp>X.US.USDUGX!'LastQuote,T'</stp>
        <tr r="R391" s="5"/>
      </tp>
      <tp>
        <v>2.6236000000000002</v>
        <stp/>
        <stp>X.US.BRLCNY!'LastQuote,T'</stp>
        <tr r="R44" s="5"/>
      </tp>
      <tp>
        <v>45.873000000000005</v>
        <stp/>
        <stp>X.US.BRLJPY!'LastQuote,T'</stp>
        <tr r="R51" s="5"/>
      </tp>
      <tp>
        <v>3.649</v>
        <stp/>
        <stp>X.US.USDILS!'High,T'</stp>
        <tr r="L172" s="6"/>
        <tr r="O79" s="7"/>
      </tp>
      <tp>
        <v>2.8999999999999915E-2</v>
        <stp/>
        <stp>X.US.NZDBRL!'NetLastQuoteToday,T'</stp>
        <tr r="S43" s="7"/>
        <tr r="O220" s="6"/>
      </tp>
      <tp>
        <v>22.882999999999999</v>
        <stp/>
        <stp>X.US.CHFCZK!'High,T'</stp>
        <tr r="L274" s="6"/>
        <tr r="O46" s="7"/>
      </tp>
      <tp>
        <v>594.20000000000005</v>
        <stp/>
        <stp>X.US.USDCLP!'High,T'</stp>
        <tr r="G81" s="7"/>
        <tr r="L49" s="6"/>
      </tp>
      <tp>
        <v>3.2548000000000004</v>
        <stp/>
        <stp>X.US.USDPLZ!'High,T'</stp>
        <tr r="O117" s="7"/>
        <tr r="L240" s="6"/>
      </tp>
      <tp>
        <v>-6.449999999999978E-2</v>
        <stp/>
        <stp>X.US.BRLHKD!'NetLastQuoteToday,T'</stp>
        <tr r="C68" s="7"/>
        <tr r="O27" s="6"/>
      </tp>
      <tp>
        <v>-8.0999999999999961E-3</v>
        <stp/>
        <stp>X.US.BRLNZD!'NetLastQuoteToday,T'</stp>
        <tr r="O31" s="6"/>
        <tr r="C72" s="7"/>
      </tp>
      <tp>
        <v>-6.3999999999999613E-3</v>
        <stp/>
        <stp>X.US.BRLAUD!'NetLastQuoteToday,T'</stp>
        <tr r="C61" s="7"/>
        <tr r="O20" s="6"/>
      </tp>
      <tp>
        <v>5.1000000000001933E-2</v>
        <stp/>
        <stp>X.US.NOKJPY!'NetLastQuoteToday,T'</stp>
        <tr r="O232" s="6"/>
        <tr r="K105" s="7"/>
      </tp>
      <tp>
        <v>0</v>
        <stp/>
        <stp>X.US.KRWHKD!'NetLastQuoteToday,T'</stp>
        <tr r="O264" s="6"/>
        <tr r="S83" s="7"/>
      </tp>
      <tp>
        <v>-7.5</v>
        <stp/>
        <stp>X.US.EBSXPT!'NetLastQuoteToday,T'</stp>
        <tr r="C8" s="1"/>
        <tr r="C44" s="2"/>
      </tp>
      <tp>
        <v>4.2054999999999998</v>
        <stp/>
        <stp>X.US.CEEURPLN!'LastQuote,T'</stp>
        <tr r="B21" s="2"/>
        <tr r="B17" s="1"/>
      </tp>
      <tp>
        <v>174.41</v>
        <stp/>
        <stp>X.US.CEGBPJPY!'LastQuote,T'</stp>
        <tr r="B25" s="1"/>
        <tr r="B27" s="2"/>
      </tp>
      <tp>
        <v>1.1177000000000001</v>
        <stp/>
        <stp>X.US.JPYISK!'High,T'</stp>
        <tr r="L186" s="6"/>
        <tr r="G44" s="7"/>
      </tp>
      <tp>
        <v>12.067500000000001</v>
        <stp/>
        <stp>X.US.AUDMXN!'High,T'</stp>
        <tr r="G11" s="7"/>
        <tr r="L11" s="6"/>
      </tp>
      <tp>
        <v>-4.0000000000000036E-3</v>
        <stp/>
        <stp>X.US.JPYHUF!'NetLastQuoteToday,T'</stp>
        <tr r="C43" s="7"/>
        <tr r="O185" s="6"/>
      </tp>
      <tp>
        <v>-2.9000000000000137E-3</v>
        <stp/>
        <stp>X.US.JPYCHF!'NetLastQuoteToday,T'</stp>
        <tr r="C55" s="7"/>
        <tr r="O176" s="6"/>
      </tp>
      <tp>
        <v>1.17E-2</v>
        <stp/>
        <stp>X.US.JPYSGD!'LastQuote,T'</stp>
        <tr r="R248" s="5"/>
      </tp>
      <tp>
        <v>1.0360000000000001E-2</v>
        <stp/>
        <stp>X.US.JPYCAD!'LastQuote,T'</stp>
        <tr r="R231" s="5"/>
      </tp>
      <tp>
        <v>0.01</v>
        <stp/>
        <stp>X.US.JPYAUD!'LastQuote,T'</stp>
        <tr r="R230" s="5"/>
      </tp>
      <tp>
        <v>1.14E-2</v>
        <stp/>
        <stp>X.US.JPYNZD!'LastQuote,T'</stp>
        <tr r="R244" s="5"/>
      </tp>
      <tp>
        <v>4340</v>
        <stp/>
        <stp>X.US.USDPYG!'LastQuote,T'</stp>
        <tr r="R314" s="5"/>
      </tp>
      <tp>
        <v>1.7825000000000002</v>
        <stp/>
        <stp>X.US.USDANG!'LastQuote,T'</stp>
        <tr r="R286" s="5"/>
      </tp>
      <tp t="s">
        <v/>
        <stp/>
        <stp>X.US.USDAWG!'LastQuote,T'</stp>
        <tr r="R9" s="5"/>
      </tp>
      <tp>
        <v>10.815200000000001</v>
        <stp/>
        <stp>X.US.NZDMXN!'LastQuote,T'</stp>
        <tr r="R299" s="5"/>
      </tp>
      <tp>
        <v>0.62229999999999996</v>
        <stp/>
        <stp>X.US.CZKMXN!'LastQuote,T'</stp>
        <tr r="R95" s="5"/>
      </tp>
      <tp>
        <v>0.1767</v>
        <stp/>
        <stp>X.US.MXNBRL!'LastQuote,T'</stp>
        <tr r="R275" s="5"/>
      </tp>
      <tp>
        <v>0.39940000000000003</v>
        <stp/>
        <stp>X.US.BRLCHF!'LastQuote,T'</stp>
        <tr r="R55" s="5"/>
      </tp>
      <tp>
        <v>4.9999999999972289E-4</v>
        <stp/>
        <stp>X.US.USDHKD!'NetLastQuoteToday,T'</stp>
        <tr r="C109" s="7"/>
        <tr r="O146" s="6"/>
      </tp>
      <tp>
        <v>-1</v>
        <stp/>
        <stp>X.US.USDIQD!'NetLastQuoteToday,T'</stp>
        <tr r="O170" s="6"/>
        <tr r="K75" s="7"/>
      </tp>
      <tp>
        <v>6.0000000000000053E-3</v>
        <stp/>
        <stp>X.US.USDCAD!'NetLastQuoteToday,T'</stp>
        <tr r="C22" s="7"/>
        <tr r="O38" s="6"/>
      </tp>
      <tp>
        <v>1.9999999999997797E-4</v>
        <stp/>
        <stp>X.US.USDAED!'NetLastQuoteToday,T'</stp>
        <tr r="S119" s="7"/>
        <tr r="O295" s="6"/>
      </tp>
      <tp>
        <v>-4.9999999999994493E-4</v>
        <stp/>
        <stp>X.US.USDSGD!'NetLastQuoteToday,T'</stp>
        <tr r="S67" s="7"/>
        <tr r="O250" s="6"/>
      </tp>
      <tp>
        <v>5.2999999999997272E-2</v>
        <stp/>
        <stp>X.US.SGDPHP!'NetLastQuoteToday,T'</stp>
        <tr r="O253" s="6"/>
        <tr r="S70" s="7"/>
      </tp>
      <tp>
        <v>-0.1319999999999979</v>
        <stp/>
        <stp>X.US.AUDTHB!'NetLastQuoteToday,T'</stp>
        <tr r="C18" s="7"/>
        <tr r="O16" s="6"/>
      </tp>
      <tp>
        <v>4.0000000000013358E-3</v>
        <stp/>
        <stp>X.US.USDTWD!'NetLastQuoteToday,T'</stp>
        <tr r="S94" s="7"/>
        <tr r="O279" s="6"/>
      </tp>
      <tp>
        <v>9.7058999999999997</v>
        <stp/>
        <stp>X.US.JPYKRW!'High,T'</stp>
        <tr r="L195" s="6"/>
        <tr r="G53" s="7"/>
      </tp>
      <tp>
        <v>0.24260000000000001</v>
        <stp/>
        <stp>X.US.MYREUR!'High,T'</stp>
        <tr r="O85" s="7"/>
        <tr r="L199" s="6"/>
      </tp>
      <tp t="s">
        <v/>
        <stp/>
        <stp>X.US.CECADJPY!'NetLastQuoteToday,T'</stp>
        <tr r="C4" s="1"/>
        <tr r="D34" s="4"/>
        <tr r="C12" s="2"/>
      </tp>
      <tp>
        <v>5.6300000000000003E-2</v>
        <stp/>
        <stp>X.US.ZARGBP!'High,T'</stp>
        <tr r="L259" s="6"/>
        <tr r="W78" s="7"/>
      </tp>
      <tp>
        <v>9.0000000000003411E-2</v>
        <stp/>
        <stp>X.US.EURTHB!'NetLastQuoteToday,T'</stp>
        <tr r="O89" s="6"/>
        <tr r="K39" s="7"/>
      </tp>
      <tp t="b">
        <v>0</v>
        <stp/>
        <stp>X.US.EBSXAU!'NetLastQuoteToday,T'</stp>
        <tr r="C41" s="2"/>
        <tr r="C6" s="1"/>
      </tp>
      <tp>
        <v>0.53420000000000001</v>
        <stp/>
        <stp>X.US.BRLNZD!'High,T'</stp>
        <tr r="G72" s="7"/>
        <tr r="L31" s="6"/>
      </tp>
      <tp>
        <v>1.0000000000001563E-2</v>
        <stp/>
        <stp>X.US.CNYJPY!'NetLastQuoteToday,T'</stp>
        <tr r="O54" s="6"/>
        <tr r="C88" s="7"/>
      </tp>
      <tp>
        <v>1685.51</v>
        <stp/>
        <stp>X.US.GBPKRW!'LastQuote,T'</stp>
        <tr r="R197" s="5"/>
      </tp>
      <tp t="s">
        <v>EBS Palladium</v>
        <stp/>
        <stp>ContractData</stp>
        <stp>X.US.EBSXPD</stp>
        <stp>LongDescription</stp>
        <tr r="A7" s="1"/>
        <tr r="A43" s="2"/>
      </tp>
      <tp t="s">
        <v>EBS Platinum</v>
        <stp/>
        <stp>ContractData</stp>
        <stp>X.US.EBSXPT</stp>
        <stp>LongDescription</stp>
        <tr r="A8" s="1"/>
        <tr r="A44" s="2"/>
      </tp>
      <tp>
        <v>689.5</v>
        <stp/>
        <stp>X.US.USDRWF!'LastQuote,T'</stp>
        <tr r="R330" s="5"/>
      </tp>
      <tp t="s">
        <v/>
        <stp/>
        <stp>X.US.TWDTHB!'LastQuote,T'</stp>
        <tr r="R377" s="5"/>
      </tp>
      <tp t="s">
        <v/>
        <stp/>
        <stp>X.US.USDTOF!'LastQuote,T'</stp>
        <tr r="R380" s="5"/>
      </tp>
      <tp>
        <v>8.73</v>
        <stp/>
        <stp>X.US.SGDZAR!'LastQuote,T'</stp>
        <tr r="R341" s="5"/>
      </tp>
      <tp>
        <v>508.95</v>
        <stp/>
        <stp>X.US.USDXAF!'LastQuote,T'</stp>
        <tr r="R77" s="5"/>
      </tp>
      <tp>
        <v>509.35</v>
        <stp/>
        <stp>X.US.USDXOF!'LastQuote,T'</stp>
        <tr r="R400" s="5"/>
      </tp>
      <tp>
        <v>93.5</v>
        <stp/>
        <stp>X.US.USDXPF!'LastQuote,T'</stp>
        <tr r="R159" s="5"/>
      </tp>
      <tp t="s">
        <v>EBS Silver</v>
        <stp/>
        <stp>ContractData</stp>
        <stp>X.US.EBSXAG</stp>
        <stp>LongDescription</stp>
        <tr r="A9" s="1"/>
        <tr r="A45" s="2"/>
      </tp>
      <tp>
        <v>0.93420000000000003</v>
        <stp/>
        <stp>X.US.USDCHF!'LastQuote,T'</stp>
        <tr r="R363" s="5"/>
      </tp>
      <tp>
        <v>1565</v>
        <stp/>
        <stp>X.US.USDBIF!'LastQuote,T'</stp>
        <tr r="R60" s="5"/>
      </tp>
      <tp>
        <v>6972</v>
        <stp/>
        <stp>X.US.USDGNF!'LastQuote,T'</stp>
        <tr r="R202" s="5"/>
      </tp>
      <tp>
        <v>181.20000000000002</v>
        <stp/>
        <stp>X.US.USDDJF!'LastQuote,T'</stp>
        <tr r="R98" s="5"/>
      </tp>
      <tp>
        <v>381.19</v>
        <stp/>
        <stp>X.US.USDKMF!'LastQuote,T'</stp>
        <tr r="R88" s="5"/>
      </tp>
      <tp>
        <v>243.25</v>
        <stp/>
        <stp>X.US.USDHUF!'LastQuote,T'</stp>
        <tr r="R215" s="5"/>
      </tp>
      <tp t="b">
        <v>0</v>
        <stp/>
        <stp>ContractData</stp>
        <stp>X.US.EBSXAU</stp>
        <stp>LongDescription</stp>
        <tr r="A6" s="1"/>
        <tr r="A41" s="2"/>
      </tp>
      <tp>
        <v>61.02</v>
        <stp/>
        <stp>X.US.USDINR!'High,T'</stp>
        <tr r="O65" s="7"/>
        <tr r="L163" s="6"/>
      </tp>
      <tp>
        <v>0.64710000000000001</v>
        <stp/>
        <stp>X.US.ILSBRL!'High,T'</stp>
        <tr r="O80" s="7"/>
        <tr r="L173" s="6"/>
      </tp>
      <tp>
        <v>-3.0699999999999505E-2</v>
        <stp/>
        <stp>X.US.NZDMXN!'NetLastQuoteToday,T'</stp>
        <tr r="S51" s="7"/>
        <tr r="O225" s="6"/>
      </tp>
      <tp>
        <v>0</v>
        <stp/>
        <stp>X.US.USDANG!'NetLastQuoteToday,T'</stp>
        <tr r="K100" s="7"/>
        <tr r="O210" s="6"/>
      </tp>
      <tp>
        <v>3.0999999999999917E-3</v>
        <stp/>
        <stp>X.US.MXNBRL!'NetLastQuoteToday,T'</stp>
        <tr r="O205" s="6"/>
        <tr r="K93" s="7"/>
      </tp>
      <tp>
        <v>4.0000000000000002E-4</v>
        <stp/>
        <stp>X.US.IDRBRL!'High,T'</stp>
        <tr r="L167" s="6"/>
        <tr r="O70" s="7"/>
      </tp>
      <tp>
        <v>0.63450000000000006</v>
        <stp/>
        <stp>X.US.NZDEUR!'High,T'</stp>
        <tr r="L222" s="6"/>
        <tr r="W46" s="7"/>
      </tp>
      <tp>
        <v>-8.5000000000000075E-3</v>
        <stp/>
        <stp>X.US.BRLCHF!'NetLastQuoteToday,T'</stp>
        <tr r="C75" s="7"/>
        <tr r="O34" s="6"/>
      </tp>
      <tp>
        <v>0.1038</v>
        <stp/>
        <stp>X.US.KRWJPY!'High,T'</stp>
        <tr r="W84" s="7"/>
        <tr r="L265" s="6"/>
      </tp>
      <tp>
        <v>6.1435000000000004</v>
        <stp/>
        <stp>X.US.USDCNY!'High,T'</stp>
        <tr r="G86" s="7"/>
        <tr r="L52" s="6"/>
      </tp>
      <tp>
        <v>2.6000000000000467E-3</v>
        <stp/>
        <stp>X.US.CZKMXN!'NetLastQuoteToday,T'</stp>
        <tr r="O63" s="6"/>
        <tr r="C100" s="7"/>
      </tp>
      <tp>
        <v>12.019</v>
        <stp/>
        <stp>X.US.CADMXN!'High,T'</stp>
        <tr r="L42" s="6"/>
        <tr r="G24" s="7"/>
      </tp>
      <tp>
        <v>1.1142000000000001</v>
        <stp/>
        <stp>X.US.AUDNZD!'High,T'</stp>
        <tr r="L6" s="6"/>
        <tr r="G12" s="7"/>
      </tp>
      <tp>
        <v>8.8300000000000003E-2</v>
        <stp/>
        <stp>X.US.IDRKRW!'High,T'</stp>
        <tr r="L164" s="6"/>
        <tr r="O66" s="7"/>
      </tp>
      <tp>
        <v>1.7825000000000002</v>
        <stp/>
        <stp>X.US.USDANG!'High,T'</stp>
        <tr r="O100" s="7"/>
        <tr r="L210" s="6"/>
      </tp>
      <tp>
        <v>0.62390000000000001</v>
        <stp/>
        <stp>X.US.CZKMXN!'High,T'</stp>
        <tr r="G100" s="7"/>
        <tr r="L63" s="6"/>
      </tp>
      <tp>
        <v>34.951999999999998</v>
        <stp/>
        <stp>X.US.SGDPHP!'High,T'</stp>
        <tr r="W70" s="7"/>
        <tr r="L253" s="6"/>
      </tp>
      <tp>
        <v>8.49999999999973E-3</v>
        <stp/>
        <stp>X.US.CEEURPLN!'NetLastQuoteToday,T'</stp>
        <tr r="C21" s="2"/>
        <tr r="C17" s="1"/>
      </tp>
      <tp>
        <v>0.18000000000000682</v>
        <stp/>
        <stp>X.US.CEGBPJPY!'NetLastQuoteToday,T'</stp>
        <tr r="C25" s="1"/>
        <tr r="C27" s="2"/>
      </tp>
      <tp>
        <v>0</v>
        <stp/>
        <stp>X.US.JPYNZD!'NetLastQuoteToday,T'</stp>
        <tr r="O190" s="6"/>
        <tr r="C48" s="7"/>
      </tp>
      <tp>
        <v>4.0000000000000105E-5</v>
        <stp/>
        <stp>X.US.JPYCAD!'NetLastQuoteToday,T'</stp>
        <tr r="O178" s="6"/>
        <tr r="C36" s="7"/>
      </tp>
      <tp>
        <v>0</v>
        <stp/>
        <stp>X.US.JPYAUD!'NetLastQuoteToday,T'</stp>
        <tr r="C35" s="7"/>
        <tr r="O177" s="6"/>
      </tp>
      <tp>
        <v>-9.9999999999999395E-5</v>
        <stp/>
        <stp>X.US.JPYSGD!'NetLastQuoteToday,T'</stp>
        <tr r="O194" s="6"/>
        <tr r="C52" s="7"/>
      </tp>
      <tp>
        <v>1366.5</v>
        <stp/>
        <stp>X.US.EBSXPT!'LastQuote,T'</stp>
        <tr r="B44" s="2"/>
        <tr r="B8" s="1"/>
      </tp>
      <tp>
        <v>7.7000000000000002E-3</v>
        <stp/>
        <stp>X.US.KRWHKD!'LastQuote,T'</stp>
        <tr r="R353" s="5"/>
      </tp>
      <tp>
        <v>0.87180000000000002</v>
        <stp/>
        <stp>X.US.JPYCHF!'LastQuote,T'</stp>
        <tr r="R229" s="5"/>
      </tp>
      <tp>
        <v>2.2680000000000002</v>
        <stp/>
        <stp>X.US.JPYHUF!'LastQuote,T'</stp>
        <tr r="R239" s="5"/>
      </tp>
      <tp>
        <v>84.45</v>
        <stp/>
        <stp>X.US.USDCVE!'LastQuote,T'</stp>
        <tr r="R74" s="5"/>
      </tp>
      <tp>
        <v>1.909</v>
        <stp/>
        <stp>X.US.NZDBRL!'LastQuote,T'</stp>
        <tr r="R294" s="5"/>
      </tp>
      <tp>
        <v>16.850000000000001</v>
        <stp/>
        <stp>X.US.NOKJPY!'LastQuote,T'</stp>
        <tr r="R308" s="5"/>
      </tp>
      <tp>
        <v>0.47290000000000004</v>
        <stp/>
        <stp>X.US.BRLAUD!'LastQuote,T'</stp>
        <tr r="R41" s="5"/>
      </tp>
      <tp>
        <v>3.3147000000000002</v>
        <stp/>
        <stp>X.US.BRLHKD!'LastQuote,T'</stp>
        <tr r="R48" s="5"/>
      </tp>
      <tp>
        <v>0.52480000000000004</v>
        <stp/>
        <stp>X.US.BRLNZD!'LastQuote,T'</stp>
        <tr r="R52" s="5"/>
      </tp>
      <tp>
        <v>-5.0000000000011369E-2</v>
        <stp/>
        <stp>X.US.USDHUF!'NetLastQuoteToday,T'</stp>
        <tr r="O157" s="6"/>
        <tr r="K55" s="7"/>
      </tp>
      <tp>
        <v>-1.7000000000000348E-3</v>
        <stp/>
        <stp>X.US.USDCHF!'NetLastQuoteToday,T'</stp>
        <tr r="K45" s="7"/>
        <tr r="O271" s="6"/>
      </tp>
      <tp>
        <v>3.8000000000000256E-2</v>
        <stp/>
        <stp>X.US.SGDZAR!'NetLastQuoteToday,T'</stp>
        <tr r="S71" s="7"/>
        <tr r="O254" s="6"/>
      </tp>
      <tp t="s">
        <v/>
        <stp/>
        <stp>X.US.TWDTHB!'NetLastQuoteToday,T'</stp>
        <tr r="O285" s="6"/>
      </tp>
      <tp>
        <v>2001.5</v>
        <stp/>
        <stp>X.US.USDCOP!'High,T'</stp>
        <tr r="L58" s="6"/>
        <tr r="G94" s="7"/>
      </tp>
      <tp>
        <v>96.61</v>
        <stp/>
        <stp>X.US.CECADJPY!'LastQuote,T'</stp>
        <tr r="B12" s="2"/>
        <tr r="C34" s="4"/>
        <tr r="B4" s="1"/>
      </tp>
      <tp>
        <v>0.20480000000000001</v>
        <stp/>
        <stp>X.US.TWDCNY!'High,T'</stp>
        <tr r="W95" s="7"/>
        <tr r="L280" s="6"/>
      </tp>
      <tp>
        <v>-2.7599999999999909</v>
        <stp/>
        <stp>X.US.GBPKRW!'NetLastQuoteToday,T'</stp>
        <tr r="S33" s="7"/>
        <tr r="O141" s="6"/>
      </tp>
      <tp>
        <v>6.3936000000000002</v>
        <stp/>
        <stp>X.US.USDNOK!'High,T'</stp>
        <tr r="O104" s="7"/>
        <tr r="L231" s="6"/>
      </tp>
      <tp>
        <v>134.47</v>
        <stp/>
        <stp>X.US.HKDKRW!'High,T'</stp>
        <tr r="L153" s="6"/>
        <tr r="G116" s="7"/>
      </tp>
      <tp>
        <v>5.7720000000000002</v>
        <stp/>
        <stp>X.US.BRLMXN!'High,T'</stp>
        <tr r="G77" s="7"/>
        <tr r="L36" s="6"/>
      </tp>
      <tp>
        <v>41.71</v>
        <stp/>
        <stp>X.US.EURTHB!'LastQuote,T'</stp>
        <tr r="R120" s="5"/>
      </tp>
      <tp t="b">
        <v>0</v>
        <stp/>
        <stp>X.US.EBSXAU!'LastQuote,T'</stp>
        <tr r="B6" s="1"/>
        <tr r="B41" s="2"/>
      </tp>
      <tp>
        <v>0.44290000000000002</v>
        <stp/>
        <stp>X.US.WSTUSD!'LastQuote,T'</stp>
        <tr r="R332" s="5"/>
      </tp>
      <tp t="s">
        <v/>
        <stp/>
        <stp>X.US.EUXRUB!'LastQuote,T'</stp>
        <tr r="R155" s="5"/>
      </tp>
      <tp t="s">
        <v/>
        <stp/>
        <stp>X.US.EUXTHB!'LastQuote,T'</stp>
        <tr r="R156" s="5"/>
      </tp>
      <tp>
        <v>17.48</v>
        <stp/>
        <stp>X.US.CNYJPY!'LastQuote,T'</stp>
        <tr r="R82" s="5"/>
      </tp>
      <tp>
        <v>1.2634000000000001</v>
        <stp/>
        <stp>X.US.USDSGD!'LastQuote,T'</stp>
        <tr r="R337" s="5"/>
      </tp>
      <tp>
        <v>3.3200000000000003</v>
        <stp/>
        <stp>X.US.USDSRD!'LastQuote,T'</stp>
        <tr r="R358" s="5"/>
      </tp>
      <tp>
        <v>19122.5</v>
        <stp/>
        <stp>X.US.USDSTD!'LastQuote,T'</stp>
        <tr r="R333" s="5"/>
      </tp>
      <tp>
        <v>34.872999999999998</v>
        <stp/>
        <stp>X.US.SGDPHP!'LastQuote,T'</stp>
        <tr r="R340" s="5"/>
      </tp>
      <tp>
        <v>21230</v>
        <stp/>
        <stp>X.US.USDVND!'LastQuote,T'</stp>
        <tr r="R399" s="5"/>
      </tp>
      <tp>
        <v>1.7818000000000001</v>
        <stp/>
        <stp>X.US.USDTND!'LastQuote,T'</stp>
        <tr r="R388" s="5"/>
      </tp>
      <tp>
        <v>6.4109000000000007</v>
        <stp/>
        <stp>X.US.USDTTD!'LastQuote,T'</stp>
        <tr r="R387" s="5"/>
      </tp>
      <tp>
        <v>30.048000000000002</v>
        <stp/>
        <stp>X.US.USDTWD!'LastQuote,T'</stp>
        <tr r="R371" s="5"/>
      </tp>
      <tp>
        <v>29.17</v>
        <stp/>
        <stp>X.US.AUDTHB!'LastQuote,T'</stp>
        <tr r="R25" s="5"/>
      </tp>
      <tp>
        <v>380.2</v>
        <stp/>
        <stp>X.US.USDZWD!'LastQuote,T'</stp>
        <tr r="R403" s="5"/>
      </tp>
      <tp t="s">
        <v/>
        <stp/>
        <stp>X.US.USDXCD!'LastQuote,T'</stp>
        <tr r="R142" s="5"/>
      </tp>
      <tp>
        <v>1.1098000000000001</v>
        <stp/>
        <stp>X.US.USDCAD!'LastQuote,T'</stp>
        <tr r="R62" s="5"/>
      </tp>
      <tp>
        <v>2.0300000000000002</v>
        <stp/>
        <stp>X.US.USDBBD!'LastQuote,T'</stp>
        <tr r="R30" s="5"/>
      </tp>
      <tp>
        <v>0.379</v>
        <stp/>
        <stp>X.US.USDBHD!'LastQuote,T'</stp>
        <tr r="R28" s="5"/>
      </tp>
      <tp t="s">
        <v/>
        <stp/>
        <stp>X.US.USDBMD!'LastQuote,T'</stp>
        <tr r="R33" s="5"/>
      </tp>
      <tp>
        <v>1.2722</v>
        <stp/>
        <stp>X.US.USDBND!'LastQuote,T'</stp>
        <tr r="R58" s="5"/>
      </tp>
      <tp>
        <v>1.0050000000000001</v>
        <stp/>
        <stp>X.US.USDBSD!'LastQuote,T'</stp>
        <tr r="R27" s="5"/>
      </tp>
      <tp>
        <v>2.04</v>
        <stp/>
        <stp>X.US.USDBZD!'LastQuote,T'</stp>
        <tr r="R32" s="5"/>
      </tp>
      <tp>
        <v>3.6735000000000002</v>
        <stp/>
        <stp>X.US.USDAED!'LastQuote,T'</stp>
        <tr r="R393" s="5"/>
      </tp>
      <tp>
        <v>409.11</v>
        <stp/>
        <stp>X.US.USDAMD!'LastQuote,T'</stp>
        <tr r="R8" s="5"/>
      </tp>
      <tp>
        <v>40.660000000000004</v>
        <stp/>
        <stp>X.US.USDGMD!'LastQuote,T'</stp>
        <tr r="R160" s="5"/>
      </tp>
      <tp>
        <v>208.20000000000002</v>
        <stp/>
        <stp>X.US.USDGYD!'LastQuote,T'</stp>
        <tr r="R203" s="5"/>
      </tp>
      <tp>
        <v>82.378</v>
        <stp/>
        <stp>X.US.USDDZD!'LastQuote,T'</stp>
        <tr r="R4" s="5"/>
      </tp>
      <tp>
        <v>0.28739999999999999</v>
        <stp/>
        <stp>X.US.USDKWD!'LastQuote,T'</stp>
        <tr r="R255" s="5"/>
      </tp>
      <tp>
        <v>0.83000000000000007</v>
        <stp/>
        <stp>X.US.USDKYD!'LastQuote,T'</stp>
        <tr r="R76" s="5"/>
      </tp>
      <tp>
        <v>115.05000000000001</v>
        <stp/>
        <stp>X.US.USDJMD!'LastQuote,T'</stp>
        <tr r="R227" s="5"/>
      </tp>
      <tp>
        <v>0.71179999999999999</v>
        <stp/>
        <stp>X.US.USDJOD!'LastQuote,T'</stp>
        <tr r="R252" s="5"/>
      </tp>
      <tp>
        <v>1172</v>
        <stp/>
        <stp>X.US.USDIQD!'LastQuote,T'</stp>
        <tr r="R224" s="5"/>
      </tp>
      <tp>
        <v>7.7510000000000003</v>
        <stp/>
        <stp>X.US.USDHKD!'LastQuote,T'</stp>
        <tr r="R205" s="5"/>
      </tp>
      <tp t="s">
        <v/>
        <stp/>
        <stp>X.US.USDHRD!'LastQuote,T'</stp>
        <tr r="R90" s="5"/>
      </tp>
      <tp>
        <v>10.98</v>
        <stp/>
        <stp>X.US.USDNAD!'LastQuote,T'</stp>
        <tr r="R284" s="5"/>
      </tp>
      <tp>
        <v>8.6479999999999997</v>
        <stp/>
        <stp>X.US.USDMAD!'LastQuote,T'</stp>
        <tr r="R281" s="5"/>
      </tp>
      <tp>
        <v>47.980000000000004</v>
        <stp/>
        <stp>X.US.USDMKD!'LastQuote,T'</stp>
        <tr r="R263" s="5"/>
      </tp>
      <tp>
        <v>85.5</v>
        <stp/>
        <stp>X.US.USDLRD!'LastQuote,T'</stp>
        <tr r="R261" s="5"/>
      </tp>
      <tp>
        <v>1.22</v>
        <stp/>
        <stp>X.US.USDLYD!'LastQuote,T'</stp>
        <tr r="R75" s="5"/>
      </tp>
      <tp>
        <v>8.1232000000000006</v>
        <stp/>
        <stp>X.US.MXNJPY!'High,T'</stp>
        <tr r="O95" s="7"/>
        <tr r="L207" s="6"/>
      </tp>
      <tp>
        <v>6.0000000000004494E-4</v>
        <stp/>
        <stp>X.US.HKDCNY!'NetLastQuoteToday,T'</stp>
        <tr r="O147" s="6"/>
        <tr r="C110" s="7"/>
      </tp>
      <tp>
        <v>44.14</v>
        <stp/>
        <stp>X.US.USDPHP!'High,T'</stp>
        <tr r="O111" s="7"/>
        <tr r="L236" s="6"/>
      </tp>
      <tp>
        <v>0.15</v>
        <stp/>
        <stp>X.US.HUFRUR!'High,T'</stp>
        <tr r="L159" s="6"/>
        <tr r="O57" s="7"/>
      </tp>
      <tp>
        <v>1.9954000000000001</v>
        <stp/>
        <stp>X.US.GBPNZD!'High,T'</stp>
        <tr r="W22" s="7"/>
        <tr r="L116" s="6"/>
      </tp>
      <tp>
        <v>34.81</v>
        <stp/>
        <stp>X.US.GBPCZK!'High,T'</stp>
        <tr r="W10" s="7"/>
        <tr r="L125" s="6"/>
      </tp>
      <tp>
        <v>3.0699999999999505E-2</v>
        <stp/>
        <stp>X.US.CEUSDMXN!'NetLastQuoteToday,T'</stp>
        <tr r="C33" s="2"/>
        <tr r="C36" s="1"/>
      </tp>
      <tp>
        <v>-9.9999999999988987E-4</v>
        <stp/>
        <stp>X.US.CEUSDPLN!'NetLastQuoteToday,T'</stp>
        <tr r="C37" s="1"/>
        <tr r="C34" s="2"/>
      </tp>
      <tp>
        <v>32.28</v>
        <stp/>
        <stp>X.US.USDTHB!'High,T'</stp>
        <tr r="W103" s="7"/>
        <tr r="L287" s="6"/>
      </tp>
      <tp>
        <v>0.93710000000000004</v>
        <stp/>
        <stp>X.US.USDCHF!'High,T'</stp>
        <tr r="O45" s="7"/>
        <tr r="L271" s="6"/>
      </tp>
      <tp>
        <v>5.6299999999999955</v>
        <stp/>
        <stp>X.US.GBPCLP!'NetLastQuoteToday,T'</stp>
        <tr r="S9" s="7"/>
        <tr r="O124" s="6"/>
      </tp>
      <tp>
        <v>7.3999999999987409E-3</v>
        <stp/>
        <stp>X.US.GBPEGP!'NetLastQuoteToday,T'</stp>
        <tr r="S13" s="7"/>
        <tr r="O126" s="6"/>
      </tp>
      <tp>
        <v>7.5800000000000978E-2</v>
        <stp/>
        <stp>X.US.GBPPHP!'NetLastQuoteToday,T'</stp>
        <tr r="S26" s="7"/>
        <tr r="O135" s="6"/>
      </tp>
      <tp>
        <v>17.233499999999999</v>
        <stp/>
        <stp>X.US.EURMXN!'High,T'</stp>
        <tr r="O23" s="7"/>
        <tr r="L100" s="6"/>
      </tp>
      <tp>
        <v>0.82000000000000006</v>
        <stp/>
        <stp>X.US.NZDUSD!'High,T'</stp>
        <tr r="W42" s="7"/>
        <tr r="L214" s="6"/>
      </tp>
      <tp>
        <v>4.8690000000000007</v>
        <stp/>
        <stp>X.US.SGDCNY!'High,T'</stp>
        <tr r="W68" s="7"/>
        <tr r="L251" s="6"/>
      </tp>
      <tp>
        <v>6.0990000000000002</v>
        <stp/>
        <stp>X.US.GBPSAR!'LastQuote,T'</stp>
        <tr r="R195" s="5"/>
      </tp>
      <tp>
        <v>17.927199999999999</v>
        <stp/>
        <stp>X.US.GBPZAR!'LastQuote,T'</stp>
        <tr r="R196" s="5"/>
      </tp>
      <tp>
        <v>1.2557</v>
        <stp/>
        <stp>X.US.GBPEUR!'LastQuote,T'</stp>
        <tr r="R169" s="5"/>
      </tp>
      <tp>
        <v>19308</v>
        <stp/>
        <stp>X.US.GBPIDR!'LastQuote,T'</stp>
        <tr r="R186" s="5"/>
      </tp>
      <tp>
        <v>99.106000000000009</v>
        <stp/>
        <stp>X.US.GBPINR!'LastQuote,T'</stp>
        <tr r="R185" s="5"/>
      </tp>
      <tp t="s">
        <v/>
        <stp/>
        <stp>X.US.KRWTHB!'LastQuote,T'</stp>
        <tr r="R355" s="5"/>
      </tp>
      <tp>
        <v>8.8490000000000002</v>
        <stp/>
        <stp>X.US.USDSVC!'LastQuote,T'</stp>
        <tr r="R144" s="5"/>
      </tp>
      <tp>
        <v>541.9</v>
        <stp/>
        <stp>X.US.USDCRC!'LastQuote,T'</stp>
        <tr r="R89" s="5"/>
      </tp>
      <tp>
        <v>820.48400000000004</v>
        <stp/>
        <stp>X.US.SGDKRW!'LastQuote,T'</stp>
        <tr r="R342" s="5"/>
      </tp>
      <tp>
        <v>2.6875</v>
        <stp/>
        <stp>X.US.BRLVEB!'LastQuote,T'</stp>
        <tr r="R56" s="5"/>
      </tp>
      <tp>
        <v>3.0468000000000002</v>
        <stp/>
        <stp>X.US.BRLBOB!'LastQuote,T'</stp>
        <tr r="R42" s="5"/>
      </tp>
      <tp>
        <v>31.490000000000002</v>
        <stp/>
        <stp>X.US.EURUYU!'High,T'</stp>
        <tr r="O41" s="7"/>
        <tr r="L107" s="6"/>
      </tp>
      <tp>
        <v>0</v>
        <stp/>
        <stp>X.US.TWDHKD!'NetLastQuoteToday,T'</stp>
        <tr r="S96" s="7"/>
        <tr r="O281" s="6"/>
      </tp>
      <tp>
        <v>-6.7000000000000393E-3</v>
        <stp/>
        <stp>X.US.AUDCHF!'NetLastQuoteToday,T'</stp>
        <tr r="C17" s="7"/>
        <tr r="O8" s="6"/>
      </tp>
      <tp>
        <v>-3.7999999999998479E-2</v>
        <stp/>
        <stp>X.US.CADZAR!'NetLastQuoteToday,T'</stp>
        <tr r="C28" s="7"/>
        <tr r="O45" s="6"/>
      </tp>
      <tp>
        <v>0.81525000000000003</v>
        <stp/>
        <stp>X.US.CENZDUSD!'LastQuote,T'</stp>
        <tr r="B29" s="1"/>
        <tr r="B5" s="2"/>
        <tr r="C28" s="4"/>
      </tp>
      <tp>
        <v>4.1553000000000004</v>
        <stp/>
        <stp>X.US.EURMYR!'High,T'</stp>
        <tr r="O22" s="7"/>
        <tr r="L99" s="6"/>
      </tp>
      <tp>
        <v>1.4709000000000001</v>
        <stp/>
        <stp>X.US.TWDPHP!'High,T'</stp>
        <tr r="W98" s="7"/>
        <tr r="L283" s="6"/>
      </tp>
      <tp>
        <v>0.89580000000000004</v>
        <stp/>
        <stp>X.US.SEKNOK!'High,T'</stp>
        <tr r="W90" s="7"/>
        <tr r="L269" s="6"/>
      </tp>
      <tp>
        <v>-3.0000000000000859E-4</v>
        <stp/>
        <stp>X.US.IDRKRW!'NetLastQuoteToday,T'</stp>
        <tr r="O164" s="6"/>
        <tr r="K66" s="7"/>
      </tp>
      <tp>
        <v>0.56000000000000227</v>
        <stp/>
        <stp>X.US.EURHUF!'NetLastQuoteToday,T'</stp>
        <tr r="K15" s="7"/>
        <tr r="O76" s="6"/>
      </tp>
      <tp>
        <v>9.9999999999988987E-5</v>
        <stp/>
        <stp>X.US.EURCHF!'NetLastQuoteToday,T'</stp>
        <tr r="K37" s="7"/>
        <tr r="O88" s="6"/>
      </tp>
      <tp t="s">
        <v/>
        <stp/>
        <stp>X.US.TWDTHB!'High,T'</stp>
        <tr r="L285" s="6"/>
      </tp>
      <tp>
        <v>9.2439999999999998</v>
        <stp/>
        <stp>X.US.CEEURSEK!'LastQuote,T'</stp>
        <tr r="B23" s="2"/>
        <tr r="B20" s="1"/>
      </tp>
      <tp t="s">
        <v>768: Current Message -&gt; Contract 'X.US.CEEURSKK' not found.</v>
        <stp/>
        <stp>X.US.CEEURSKK!'LastQuote,T'</stp>
        <tr r="B18" s="1"/>
      </tp>
      <tp t="s">
        <v/>
        <stp/>
        <stp>X.US.CEEURISK!'LastQuote,T'</stp>
        <tr r="B14" s="1"/>
        <tr r="B18" s="2"/>
      </tp>
      <tp>
        <v>8.245000000000001</v>
        <stp/>
        <stp>X.US.CEEURNOK!'LastQuote,T'</stp>
        <tr r="B20" s="2"/>
        <tr r="B16" s="1"/>
      </tp>
      <tp>
        <v>27.557000000000002</v>
        <stp/>
        <stp>X.US.CEEURCZK!'LastQuote,T'</stp>
        <tr r="B10" s="1"/>
        <tr r="B14" s="2"/>
      </tp>
      <tp>
        <v>7.4435000000000002</v>
        <stp/>
        <stp>X.US.CEEURDKK!'LastQuote,T'</stp>
        <tr r="B15" s="2"/>
        <tr r="B11" s="1"/>
      </tp>
      <tp>
        <v>1.9120000000000001</v>
        <stp/>
        <stp>X.US.NZDBRL!'High,T'</stp>
        <tr r="L220" s="6"/>
        <tr r="W43" s="7"/>
      </tp>
      <tp>
        <v>1.3707</v>
        <stp/>
        <stp>X.US.THBPHP!'High,T'</stp>
        <tr r="W106" s="7"/>
        <tr r="L290" s="6"/>
      </tp>
      <tp>
        <v>4.29</v>
        <stp/>
        <stp>X.US.EURSRD!'LastQuote,T'</stp>
        <tr r="R138" s="5"/>
      </tp>
      <tp>
        <v>1.6362000000000001</v>
        <stp/>
        <stp>X.US.EURSGD!'LastQuote,T'</stp>
        <tr r="R137" s="5"/>
      </tp>
      <tp>
        <v>1.2951000000000001</v>
        <stp/>
        <stp>X.US.EURUSD!'LastQuote,T'</stp>
        <tr r="R121" s="5"/>
      </tp>
      <tp>
        <v>38.917999999999999</v>
        <stp/>
        <stp>X.US.EURTWD!'LastQuote,T'</stp>
        <tr r="R139" s="5"/>
      </tp>
      <tp>
        <v>2.3076000000000003</v>
        <stp/>
        <stp>X.US.EURTND!'LastQuote,T'</stp>
        <tr r="R99" s="5"/>
      </tp>
      <tp>
        <v>1.4375</v>
        <stp/>
        <stp>X.US.EURCAD!'LastQuote,T'</stp>
        <tr r="R103" s="5"/>
      </tp>
      <tp>
        <v>1.4319000000000002</v>
        <stp/>
        <stp>X.US.EURAUD!'LastQuote,T'</stp>
        <tr r="R101" s="5"/>
      </tp>
      <tp>
        <v>5.5900000000000005E-2</v>
        <stp/>
        <stp>X.US.ZARGBP!'LastQuote,T'</stp>
        <tr r="R348" s="5"/>
      </tp>
      <tp>
        <v>10.039</v>
        <stp/>
        <stp>X.US.EURHKD!'LastQuote,T'</stp>
        <tr r="R125" s="5"/>
      </tp>
      <tp>
        <v>1.5896000000000001</v>
        <stp/>
        <stp>X.US.EURNZD!'LastQuote,T'</stp>
        <tr r="R111" s="5"/>
      </tp>
      <tp t="s">
        <v/>
        <stp/>
        <stp>X.US.EURMAD!'LastQuote,T'</stp>
        <tr r="R132" s="5"/>
      </tp>
      <tp>
        <v>13.6646</v>
        <stp/>
        <stp>X.US.GBPARS!'LastQuote,T'</stp>
        <tr r="R178" s="5"/>
      </tp>
      <tp>
        <v>2.4340000000000002</v>
        <stp/>
        <stp>X.US.PHPJPY!'LastQuote,T'</stp>
        <tr r="R317" s="5"/>
      </tp>
      <tp>
        <v>5.9151000000000007</v>
        <stp/>
        <stp>X.US.GBPILS!'LastQuote,T'</stp>
        <tr r="R187" s="5"/>
      </tp>
      <tp>
        <v>114.87</v>
        <stp/>
        <stp>X.US.CHFJPY!'LastQuote,T'</stp>
        <tr r="R364" s="5"/>
      </tp>
      <tp>
        <v>1.1431</v>
        <stp/>
        <stp>X.US.AUDSGD!'LastQuote,T'</stp>
        <tr r="R15" s="5"/>
      </tp>
      <tp>
        <v>5.8205</v>
        <stp/>
        <stp>X.US.NZDSEK!'LastQuote,T'</stp>
        <tr r="R302" s="5"/>
      </tp>
      <tp>
        <v>6.2910000000000004</v>
        <stp/>
        <stp>X.US.USDVEB!'LastQuote,T'</stp>
        <tr r="R397" s="5"/>
      </tp>
      <tp>
        <v>0.90480000000000005</v>
        <stp/>
        <stp>X.US.AUDUSD!'LastQuote,T'</stp>
        <tr r="R10" s="5"/>
      </tp>
      <tp>
        <v>32.24</v>
        <stp/>
        <stp>X.US.USDTHB!'LastQuote,T'</stp>
        <tr r="R381" s="5"/>
      </tp>
      <tp>
        <v>1.0044</v>
        <stp/>
        <stp>X.US.AUDCAD!'LastQuote,T'</stp>
        <tr r="R11" s="5"/>
      </tp>
      <tp t="s">
        <v>768: Current Message -&gt; Contract 'X.US.USDBOB' not found.</v>
        <stp/>
        <stp>X.US.USDBOB!'LastQuote,T'</stp>
        <tr r="R35" s="5"/>
      </tp>
      <tp t="s">
        <v/>
        <stp/>
        <stp>X.US.USDBYB!'LastQuote,T'</stp>
        <tr r="R31" s="5"/>
      </tp>
      <tp>
        <v>20.052900000000001</v>
        <stp/>
        <stp>X.US.USDETB!'LastQuote,T'</stp>
        <tr r="R146" s="5"/>
      </tp>
      <tp>
        <v>4.6875</v>
        <stp/>
        <stp>X.US.NZDDKK!'LastQuote,T'</stp>
        <tr r="R295" s="5"/>
      </tp>
      <tp>
        <v>7.0129999999999999</v>
        <stp/>
        <stp>X.US.AUDHKD!'LastQuote,T'</stp>
        <tr r="R12" s="5"/>
      </tp>
      <tp>
        <v>1.1107</v>
        <stp/>
        <stp>X.US.AUDNZD!'LastQuote,T'</stp>
        <tr r="R14" s="5"/>
      </tp>
      <tp>
        <v>5.1953000000000005</v>
        <stp/>
        <stp>X.US.NZDNOK!'LastQuote,T'</stp>
        <tr r="R300" s="5"/>
      </tp>
      <tp>
        <v>-0.96500000000003183</v>
        <stp/>
        <stp>X.US.SGDKRW!'NetLastQuoteToday,T'</stp>
        <tr r="O255" s="6"/>
        <tr r="S72" s="7"/>
      </tp>
      <tp>
        <v>3.2475000000000001</v>
        <stp/>
        <stp>X.US.CEUSDPLN!'LastQuote,T'</stp>
        <tr r="B37" s="1"/>
        <tr r="B34" s="2"/>
      </tp>
      <tp>
        <v>7.234E-3</v>
        <stp/>
        <stp>X.US.JPYEUR!'High,T'</stp>
        <tr r="G41" s="7"/>
        <tr r="L183" s="6"/>
      </tp>
      <tp>
        <v>13.253</v>
        <stp/>
        <stp>X.US.CEUSDMXN!'LastQuote,T'</stp>
        <tr r="B33" s="2"/>
        <tr r="B36" s="1"/>
      </tp>
      <tp>
        <v>-1.4899999999999913E-2</v>
        <stp/>
        <stp>X.US.BRLBOB!'NetLastQuoteToday,T'</stp>
        <tr r="C62" s="7"/>
        <tr r="O21" s="6"/>
      </tp>
      <tp>
        <v>-6.3500000000000334E-2</v>
        <stp/>
        <stp>X.US.BRLVEB!'NetLastQuoteToday,T'</stp>
        <tr r="O35" s="6"/>
        <tr r="C76" s="7"/>
      </tp>
      <tp>
        <v>21.612100000000002</v>
        <stp/>
        <stp>X.US.GBPMXN!'High,T'</stp>
        <tr r="L133" s="6"/>
        <tr r="W21" s="7"/>
      </tp>
      <tp>
        <v>3.8770000000000002</v>
        <stp/>
        <stp>X.US.HKDTWD!'High,T'</stp>
        <tr r="G117" s="7"/>
        <tr r="L154" s="6"/>
      </tp>
      <tp>
        <v>1.5913000000000002</v>
        <stp/>
        <stp>X.US.EURNZD!'High,T'</stp>
        <tr r="L80" s="6"/>
        <tr r="O24" s="7"/>
      </tp>
      <tp>
        <v>0.2586</v>
        <stp/>
        <stp>X.US.TWDHKD!'High,T'</stp>
        <tr r="L281" s="6"/>
        <tr r="W96" s="7"/>
      </tp>
      <tp>
        <v>0.01</v>
        <stp/>
        <stp>X.US.JPYAUD!'High,T'</stp>
        <tr r="G35" s="7"/>
        <tr r="L177" s="6"/>
      </tp>
      <tp>
        <v>0.17680000000000001</v>
        <stp/>
        <stp>X.US.MXNBRL!'High,T'</stp>
        <tr r="L205" s="6"/>
        <tr r="O93" s="7"/>
      </tp>
      <tp>
        <v>-6.0000000000002274E-3</v>
        <stp/>
        <stp>X.US.GBPINR!'NetLastQuoteToday,T'</stp>
        <tr r="S16" s="7"/>
        <tr r="O129" s="6"/>
      </tp>
      <tp>
        <v>33</v>
        <stp/>
        <stp>X.US.GBPIDR!'NetLastQuoteToday,T'</stp>
        <tr r="O130" s="6"/>
        <tr r="S17" s="7"/>
      </tp>
      <tp>
        <v>-2.3999999999999577E-3</v>
        <stp/>
        <stp>X.US.GBPEUR!'NetLastQuoteToday,T'</stp>
        <tr r="S12" s="7"/>
        <tr r="O113" s="6"/>
      </tp>
      <tp>
        <v>6.9899999999996965E-2</v>
        <stp/>
        <stp>X.US.GBPZAR!'NetLastQuoteToday,T'</stp>
        <tr r="O140" s="6"/>
        <tr r="S32" s="7"/>
      </tp>
      <tp>
        <v>-7.9999999999991189E-4</v>
        <stp/>
        <stp>X.US.GBPSAR!'NetLastQuoteToday,T'</stp>
        <tr r="O139" s="6"/>
        <tr r="S30" s="7"/>
      </tp>
      <tp>
        <v>2.278</v>
        <stp/>
        <stp>X.US.JPYHUF!'High,T'</stp>
        <tr r="L185" s="6"/>
        <tr r="G43" s="7"/>
      </tp>
      <tp>
        <v>27.650000000000002</v>
        <stp/>
        <stp>X.US.EURCZK!'High,T'</stp>
        <tr r="O11" s="7"/>
        <tr r="L73" s="6"/>
      </tp>
      <tp>
        <v>71.640500000000003</v>
        <stp/>
        <stp>X.US.GBPPHP!'LastQuote,T'</stp>
        <tr r="R191" s="5"/>
      </tp>
      <tp>
        <v>965.19</v>
        <stp/>
        <stp>X.US.GBPCLP!'LastQuote,T'</stp>
        <tr r="R180" s="5"/>
      </tp>
      <tp>
        <v>11.6357</v>
        <stp/>
        <stp>X.US.GBPEGP!'LastQuote,T'</stp>
        <tr r="R182" s="5"/>
      </tp>
      <tp>
        <v>0.79170000000000007</v>
        <stp/>
        <stp>X.US.HKDCNY!'LastQuote,T'</stp>
        <tr r="R206" s="5"/>
      </tp>
      <tp>
        <v>98.025000000000006</v>
        <stp/>
        <stp>X.US.USDAOA!'LastQuote,T'</stp>
        <tr r="R5" s="5"/>
      </tp>
      <tp>
        <v>2600</v>
        <stp/>
        <stp>X.US.USDMGA!'LastQuote,T'</stp>
        <tr r="R264" s="5"/>
      </tp>
      <tp>
        <v>0.40000000000000568</v>
        <stp/>
        <stp>X.US.CHFJPY!'NetLastQuoteToday,T'</stp>
        <tr r="O272" s="6"/>
        <tr r="K47" s="7"/>
      </tp>
      <tp>
        <v>-4.0000000000000036E-2</v>
        <stp/>
        <stp>X.US.AUDHKD!'NetLastQuoteToday,T'</stp>
        <tr r="C8" s="7"/>
        <tr r="O4" s="6"/>
      </tp>
      <tp>
        <v>-1.8000000000000238E-3</v>
        <stp/>
        <stp>X.US.AUDNZD!'NetLastQuoteToday,T'</stp>
        <tr r="O6" s="6"/>
        <tr r="C12" s="7"/>
      </tp>
      <tp>
        <v>-2.970000000000006E-2</v>
        <stp/>
        <stp>X.US.NZDNOK!'NetLastQuoteToday,T'</stp>
        <tr r="S52" s="7"/>
        <tr r="O226" s="6"/>
      </tp>
      <tp>
        <v>-3.00000000000189E-4</v>
        <stp/>
        <stp>X.US.AUDCAD!'NetLastQuoteToday,T'</stp>
        <tr r="C6" s="7"/>
        <tr r="O3" s="6"/>
      </tp>
      <tp>
        <v>-2.8100000000000236E-2</v>
        <stp/>
        <stp>X.US.NZDDKK!'NetLastQuoteToday,T'</stp>
        <tr r="S45" s="7"/>
        <tr r="O221" s="6"/>
      </tp>
      <tp>
        <v>-2.0599999999999952E-2</v>
        <stp/>
        <stp>X.US.NZDSEK!'NetLastQuoteToday,T'</stp>
        <tr r="S55" s="7"/>
        <tr r="O228" s="6"/>
      </tp>
      <tp>
        <v>-7.0000000000001172E-3</v>
        <stp/>
        <stp>X.US.AUDSGD!'NetLastQuoteToday,T'</stp>
        <tr r="O7" s="6"/>
        <tr r="C14" s="7"/>
      </tp>
      <tp>
        <v>3.9999999999999147E-2</v>
        <stp/>
        <stp>X.US.USDTHB!'NetLastQuoteToday,T'</stp>
        <tr r="S103" s="7"/>
        <tr r="O287" s="6"/>
      </tp>
      <tp>
        <v>-5.1999999999999824E-3</v>
        <stp/>
        <stp>X.US.AUDUSD!'NetLastQuoteToday,T'</stp>
        <tr r="C4" s="7"/>
        <tr r="O2" s="6"/>
      </tp>
      <tp>
        <v>87.81</v>
        <stp/>
        <stp>X.US.NZDJPY!'High,T'</stp>
        <tr r="L217" s="6"/>
        <tr r="W50" s="7"/>
      </tp>
      <tp>
        <v>-2.5500000000000522E-3</v>
        <stp/>
        <stp>X.US.CENZDUSD!'NetLastQuoteToday,T'</stp>
        <tr r="C5" s="2"/>
        <tr r="C29" s="1"/>
        <tr r="D28" s="4"/>
      </tp>
      <tp>
        <v>2.0999999999999019E-2</v>
        <stp/>
        <stp>X.US.EURHKD!'NetLastQuoteToday,T'</stp>
        <tr r="K14" s="7"/>
        <tr r="O94" s="6"/>
      </tp>
      <tp>
        <v>9.100000000000108E-3</v>
        <stp/>
        <stp>X.US.EURNZD!'NetLastQuoteToday,T'</stp>
        <tr r="K24" s="7"/>
        <tr r="O80" s="6"/>
      </tp>
      <tp>
        <v>1.0599999999999943E-2</v>
        <stp/>
        <stp>X.US.EURCAD!'NetLastQuoteToday,T'</stp>
        <tr r="K8" s="7"/>
        <tr r="O72" s="6"/>
      </tp>
      <tp>
        <v>1.0900000000000132E-2</v>
        <stp/>
        <stp>X.US.EURAUD!'NetLastQuoteToday,T'</stp>
        <tr r="K6" s="7"/>
        <tr r="O70" s="6"/>
      </tp>
      <tp>
        <v>-3.0000000000000165E-4</v>
        <stp/>
        <stp>X.US.ZARGBP!'NetLastQuoteToday,T'</stp>
        <tr r="S78" s="7"/>
        <tr r="O259" s="6"/>
      </tp>
      <tp>
        <v>1.9999999999997797E-3</v>
        <stp/>
        <stp>X.US.EURSRD!'NetLastQuoteToday,T'</stp>
        <tr r="K35" s="7"/>
        <tr r="O105" s="6"/>
      </tp>
      <tp>
        <v>2.4999999999999467E-3</v>
        <stp/>
        <stp>X.US.EURSGD!'NetLastQuoteToday,T'</stp>
        <tr r="O104" s="6"/>
        <tr r="K33" s="7"/>
      </tp>
      <tp>
        <v>8.3999999999996078E-2</v>
        <stp/>
        <stp>X.US.EURTWD!'NetLastQuoteToday,T'</stp>
        <tr r="O106" s="6"/>
        <tr r="K38" s="7"/>
      </tp>
      <tp>
        <v>6.7000000000003723E-3</v>
        <stp/>
        <stp>X.US.EURTND!'NetLastQuoteToday,T'</stp>
        <tr r="K40" s="7"/>
        <tr r="O68" s="6"/>
      </tp>
      <tp>
        <v>2.4000000000001798E-3</v>
        <stp/>
        <stp>X.US.EURUSD!'NetLastQuoteToday,T'</stp>
        <tr r="K4" s="7"/>
        <tr r="O90" s="6"/>
      </tp>
      <tp>
        <v>-9.9999999999997868E-3</v>
        <stp/>
        <stp>X.US.PHPJPY!'NetLastQuoteToday,T'</stp>
        <tr r="O237" s="6"/>
        <tr r="K112" s="7"/>
      </tp>
      <tp>
        <v>-3.8999999999997925E-3</v>
        <stp/>
        <stp>X.US.GBPILS!'NetLastQuoteToday,T'</stp>
        <tr r="S18" s="7"/>
        <tr r="O131" s="6"/>
      </tp>
      <tp>
        <v>-7.0000000000014495E-4</v>
        <stp/>
        <stp>X.US.GBPARS!'NetLastQuoteToday,T'</stp>
        <tr r="O122" s="6"/>
        <tr r="S5" s="7"/>
      </tp>
      <tp>
        <v>7.7513000000000005</v>
        <stp/>
        <stp>X.US.USDHKD!'High,T'</stp>
        <tr r="G109" s="7"/>
        <tr r="L146" s="6"/>
      </tp>
      <tp>
        <v>16.898</v>
        <stp/>
        <stp>X.US.NOKJPY!'High,T'</stp>
        <tr r="O105" s="7"/>
        <tr r="L232" s="6"/>
      </tp>
      <tp>
        <v>-5.2999999999997272E-2</v>
        <stp/>
        <stp>X.US.CEEURCZK!'NetLastQuoteToday,T'</stp>
        <tr r="C10" s="1"/>
        <tr r="C14" s="2"/>
      </tp>
      <tp t="s">
        <v/>
        <stp/>
        <stp>X.US.CEEURDKK!'NetLastQuoteToday,T'</stp>
        <tr r="C15" s="2"/>
        <tr r="C11" s="1"/>
      </tp>
      <tp t="s">
        <v/>
        <stp/>
        <stp>X.US.CEEURISK!'NetLastQuoteToday,T'</stp>
        <tr r="C14" s="1"/>
        <tr r="C18" s="2"/>
      </tp>
      <tp>
        <v>-3.9999999999995595E-3</v>
        <stp/>
        <stp>X.US.CEEURNOK!'NetLastQuoteToday,T'</stp>
        <tr r="C20" s="2"/>
        <tr r="C16" s="1"/>
      </tp>
      <tp>
        <v>1.3999999999999346E-2</v>
        <stp/>
        <stp>X.US.CEEURSEK!'NetLastQuoteToday,T'</stp>
        <tr r="C20" s="1"/>
        <tr r="C23" s="2"/>
      </tp>
      <tp t="s">
        <v>768: Current Message -&gt; Contract 'X.US.CEEURSKK' not found.</v>
        <stp/>
        <stp>X.US.CEEURSKK!'NetLastQuoteToday,T'</stp>
        <tr r="C18" s="1"/>
      </tp>
      <tp>
        <v>5.7665000000000006</v>
        <stp/>
        <stp>X.US.USDDKK!'High,T'</stp>
        <tr r="L66" s="6"/>
        <tr r="G105" s="7"/>
      </tp>
      <tp>
        <v>1.2098</v>
        <stp/>
        <stp>X.US.EURCHF!'LastQuote,T'</stp>
        <tr r="R119" s="5"/>
      </tp>
      <tp>
        <v>8.7400000000000005E-2</v>
        <stp/>
        <stp>X.US.IDRKRW!'LastQuote,T'</stp>
        <tr r="R220" s="5"/>
      </tp>
      <tp>
        <v>314.95</v>
        <stp/>
        <stp>X.US.EURHUF!'LastQuote,T'</stp>
        <tr r="R107" s="5"/>
      </tp>
      <tp>
        <v>9.9150000000000009</v>
        <stp/>
        <stp>X.US.CADZAR!'LastQuote,T'</stp>
        <tr r="R71" s="5"/>
      </tp>
      <tp>
        <v>0.84540000000000004</v>
        <stp/>
        <stp>X.US.AUDCHF!'LastQuote,T'</stp>
        <tr r="R16" s="5"/>
      </tp>
      <tp t="s">
        <v>768: Current Message -&gt; Contract 'X.US.CADEUR' not found.</v>
        <stp/>
        <stp>X.US.CADEUR!'LastQuote,T'</stp>
        <tr r="R66" s="5"/>
      </tp>
      <tp>
        <v>0.25819999999999999</v>
        <stp/>
        <stp>X.US.TWDHKD!'LastQuote,T'</stp>
        <tr r="R373" s="5"/>
      </tp>
      <tp>
        <v>-1.9999999999999185E-4</v>
        <stp/>
        <stp>X.US.HUFCZK!'NetLastQuoteToday,T'</stp>
        <tr r="K56" s="7"/>
        <tr r="O158" s="6"/>
      </tp>
      <tp>
        <v>11875</v>
        <stp/>
        <stp>X.US.USDIDR!'High,T'</stp>
        <tr r="L166" s="6"/>
      </tp>
      <tp>
        <v>3.9000000000000003E-3</v>
        <stp/>
        <stp>X.US.CLPBRL!'High,T'</stp>
        <tr r="G82" s="7"/>
        <tr r="L50" s="6"/>
      </tp>
      <tp>
        <v>-2.5300000000000544E-2</v>
        <stp/>
        <stp>X.US.NZDHKD!'NetLastQuoteToday,T'</stp>
        <tr r="O216" s="6"/>
        <tr r="S48" s="7"/>
      </tp>
      <tp>
        <v>-4.2000000000000703E-2</v>
        <stp/>
        <stp>X.US.AUDNOK!'NetLastQuoteToday,T'</stp>
        <tr r="O12" s="6"/>
        <tr r="C13" s="7"/>
      </tp>
      <tp>
        <v>5.6000000000002714E-3</v>
        <stp/>
        <stp>X.US.SGDCNY!'NetLastQuoteToday,T'</stp>
        <tr r="O251" s="6"/>
        <tr r="S68" s="7"/>
      </tp>
      <tp>
        <v>1.2999999999999678E-3</v>
        <stp/>
        <stp>X.US.NZDCAD!'NetLastQuoteToday,T'</stp>
        <tr r="O215" s="6"/>
        <tr r="S44" s="7"/>
      </tp>
      <tp>
        <v>-4.4999999999999485E-3</v>
        <stp/>
        <stp>X.US.NZDSGD!'NetLastQuoteToday,T'</stp>
        <tr r="S53" s="7"/>
        <tr r="O218" s="6"/>
      </tp>
      <tp>
        <v>-3.220000000000045E-2</v>
        <stp/>
        <stp>X.US.AUDSEK!'NetLastQuoteToday,T'</stp>
        <tr r="O14" s="6"/>
        <tr r="C16" s="7"/>
      </tp>
      <tp>
        <v>-3.5000000000000586E-3</v>
        <stp/>
        <stp>X.US.NZDUSD!'NetLastQuoteToday,T'</stp>
        <tr r="O214" s="6"/>
        <tr r="S42" s="7"/>
      </tp>
      <tp>
        <v>1.1000000000000001E-3</v>
        <stp/>
        <stp>X.US.COPBRL!'High,T'</stp>
        <tr r="G93" s="7"/>
        <tr r="L57" s="6"/>
      </tp>
      <tp>
        <v>0.38220000000000004</v>
        <stp/>
        <stp>X.US.CNYBRL!'High,T'</stp>
        <tr r="G87" s="7"/>
        <tr r="L53" s="6"/>
      </tp>
      <tp>
        <v>2.3727</v>
        <stp/>
        <stp>X.US.CHFTRL!'High,T'</stp>
        <tr r="L277" s="6"/>
        <tr r="O51" s="7"/>
      </tp>
      <tp>
        <v>-1.9999999999999185E-4</v>
        <stp/>
        <stp>X.US.MXNCHF!'NetLastQuoteToday,T'</stp>
        <tr r="O208" s="6"/>
        <tr r="K96" s="7"/>
      </tp>
      <tp>
        <v>0.51000000000000512</v>
        <stp/>
        <stp>X.US.CECHFJPY!'NetLastQuoteToday,T'</stp>
        <tr r="C32" s="1"/>
        <tr r="C31" s="2"/>
      </tp>
      <tp>
        <v>97.53</v>
        <stp/>
        <stp>X.US.AUDJPY!'High,T'</stp>
        <tr r="L5" s="6"/>
        <tr r="G10" s="7"/>
      </tp>
      <tp>
        <v>-6.2999999999999723E-3</v>
        <stp/>
        <stp>X.US.CEAUDNZD!'NetLastQuoteToday,T'</stp>
        <tr r="C11" s="2"/>
        <tr r="C2" s="1"/>
      </tp>
      <tp>
        <v>0.24849999999999994</v>
        <stp/>
        <stp>X.US.CEUSDRUB!'NetLastQuoteToday,T'</stp>
        <tr r="C35" s="2"/>
        <tr r="C38" s="1"/>
      </tp>
      <tp t="s">
        <v/>
        <stp/>
        <stp>X.US.CEUSDTHB!'NetLastQuoteToday,T'</stp>
        <tr r="C42" s="1"/>
        <tr r="C38" s="2"/>
      </tp>
      <tp>
        <v>-4.9500000000000099E-3</v>
        <stp/>
        <stp>X.US.CEAUDUSD!'NetLastQuoteToday,T'</stp>
        <tr r="D25" s="4"/>
        <tr r="C2" s="2"/>
        <tr r="C3" s="1"/>
      </tp>
      <tp>
        <v>3.5000000000007248E-3</v>
        <stp/>
        <stp>X.US.EURNOK!'NetLastQuoteToday,T'</stp>
        <tr r="K26" s="7"/>
        <tr r="O82" s="6"/>
      </tp>
      <tp>
        <v>-3.0999999999998806E-2</v>
        <stp/>
        <stp>X.US.EURCZK!'NetLastQuoteToday,T'</stp>
        <tr r="O73" s="6"/>
        <tr r="K11" s="7"/>
      </tp>
      <tp>
        <v>-5.2999999999999714E-3</v>
        <stp/>
        <stp>X.US.RURCZK!'NetLastQuoteToday,T'</stp>
        <tr r="O248" s="6"/>
        <tr r="S63" s="7"/>
      </tp>
      <tp>
        <v>1.9999999999953388E-4</v>
        <stp/>
        <stp>X.US.EURDKK!'NetLastQuoteToday,T'</stp>
        <tr r="O74" s="6"/>
        <tr r="K12" s="7"/>
      </tp>
      <tp>
        <v>2.3699999999999832E-2</v>
        <stp/>
        <stp>X.US.EURSEK!'NetLastQuoteToday,T'</stp>
        <tr r="O87" s="6"/>
        <tr r="K36" s="7"/>
      </tp>
      <tp>
        <v>314.55500000000001</v>
        <stp/>
        <stp>X.US.CEEURHUF!'LastQuote,T'</stp>
        <tr r="B17" s="2"/>
        <tr r="B13" s="1"/>
      </tp>
      <tp>
        <v>1.2095</v>
        <stp/>
        <stp>X.US.CEEURCHF!'LastQuote,T'</stp>
        <tr r="B24" s="2"/>
        <tr r="B21" s="1"/>
      </tp>
      <tp>
        <v>0.4138</v>
        <stp/>
        <stp>X.US.HKDMYR!'High,T'</stp>
        <tr r="L150" s="6"/>
        <tr r="G113" s="7"/>
      </tp>
      <tp>
        <v>1.0900000000000132E-2</v>
        <stp/>
        <stp>X.US.CEEURAUD!'NetLastQuoteToday,T'</stp>
        <tr r="C13" s="2"/>
        <tr r="C5" s="1"/>
      </tp>
      <tp>
        <v>2.4999999999999467E-3</v>
        <stp/>
        <stp>X.US.CEEURUSD!'NetLastQuoteToday,T'</stp>
        <tr r="D26" s="4"/>
        <tr r="C22" s="1"/>
        <tr r="C3" s="2"/>
      </tp>
      <tp>
        <v>7.8999999999998849E-2</v>
        <stp/>
        <stp>X.US.PLZRUR!'NetLastQuoteToday,T'</stp>
        <tr r="K121" s="7"/>
        <tr r="O244" s="6"/>
      </tp>
      <tp>
        <v>2.6000000000001577E-3</v>
        <stp/>
        <stp>X.US.CNYPHP!'NetLastQuoteToday,T'</stp>
        <tr r="O55" s="6"/>
        <tr r="C89" s="7"/>
      </tp>
      <tp t="s">
        <v/>
        <stp/>
        <stp>X.US.JPYTRL!'LastQuote,T'</stp>
        <tr r="R251" s="5"/>
      </tp>
      <tp>
        <v>0.76180000000000003</v>
        <stp/>
        <stp>X.US.NZDCHF!'LastQuote,T'</stp>
        <tr r="R293" s="5"/>
      </tp>
      <tp>
        <v>133.72999999999999</v>
        <stp/>
        <stp>X.US.HKDKRW!'LastQuote,T'</stp>
        <tr r="R212" s="5"/>
      </tp>
      <tp>
        <v>26.150000000000002</v>
        <stp/>
        <stp>X.US.USDNIO!'LastQuote,T'</stp>
        <tr r="R304" s="5"/>
      </tp>
      <tp>
        <v>293.25</v>
        <stp/>
        <stp>X.US.USDMRO!'LastQuote,T'</stp>
        <tr r="R272" s="5"/>
      </tp>
      <tp>
        <v>15.040000000000001</v>
        <stp/>
        <stp>X.US.SEKJPY!'LastQuote,T'</stp>
        <tr r="R361" s="5"/>
      </tp>
      <tp>
        <v>1.2261</v>
        <stp/>
        <stp>X.US.BRLPEN!'LastQuote,T'</stp>
        <tr r="R53" s="5"/>
      </tp>
      <tp>
        <v>5.6653000000000002</v>
        <stp/>
        <stp>X.US.BRLMXN!'LastQuote,T'</stp>
        <tr r="R57" s="5"/>
      </tp>
      <tp>
        <v>3.6640000000000001</v>
        <stp/>
        <stp>X.US.BRLARS!'High,T'</stp>
        <tr r="G60" s="7"/>
        <tr r="L19" s="6"/>
      </tp>
      <tp>
        <v>4.4599999999999973E-2</v>
        <stp/>
        <stp>X.US.USDBRL!'NetLastQuoteToday,T'</stp>
        <tr r="O18" s="6"/>
        <tr r="C59" s="7"/>
      </tp>
      <tp t="s">
        <v>768: Current Message -&gt; Contract 'X.US.USDTRL' not found.</v>
        <stp/>
        <stp>X.US.USDTRL!'NetLastQuoteToday,T'</stp>
        <tr r="O212" s="6"/>
      </tp>
      <tp>
        <v>-9.0000000000003411E-2</v>
        <stp/>
        <stp>X.US.THBKRW!'NetLastQuoteToday,T'</stp>
        <tr r="S107" s="7"/>
        <tr r="O291" s="6"/>
      </tp>
      <tp>
        <v>49.154000000000003</v>
        <stp/>
        <stp>X.US.EURRUR!'High,T'</stp>
        <tr r="O31" s="7"/>
        <tr r="L85" s="6"/>
      </tp>
      <tp>
        <v>48.932300000000005</v>
        <stp/>
        <stp>X.US.GBPTWD!'High,T'</stp>
        <tr r="W36" s="7"/>
        <tr r="L142" s="6"/>
      </tp>
      <tp>
        <v>0.46830000000000005</v>
        <stp/>
        <stp>X.US.GBPKWD!'High,T'</stp>
        <tr r="W20" s="7"/>
        <tr r="L132" s="6"/>
      </tp>
      <tp>
        <v>1.4353</v>
        <stp/>
        <stp>X.US.EURAUD!'High,T'</stp>
        <tr r="L70" s="6"/>
        <tr r="O6" s="7"/>
      </tp>
      <tp>
        <v>315.39</v>
        <stp/>
        <stp>X.US.EURHUF!'High,T'</stp>
        <tr r="L76" s="6"/>
        <tr r="O15" s="7"/>
      </tp>
      <tp>
        <v>1.14E-2</v>
        <stp/>
        <stp>X.US.JPYNZD!'High,T'</stp>
        <tr r="L190" s="6"/>
        <tr r="G48" s="7"/>
      </tp>
      <tp>
        <v>-7.0000000000000284E-2</v>
        <stp/>
        <stp>X.US.PHPKRW!'NetLastQuoteToday,T'</stp>
        <tr r="K113" s="7"/>
        <tr r="O238" s="6"/>
      </tp>
      <tp>
        <v>-4.0000000000001146E-4</v>
        <stp/>
        <stp>X.US.COPCLP!'NetLastQuoteToday,T'</stp>
        <tr r="C95" s="7"/>
        <tr r="O59" s="6"/>
      </tp>
      <tp>
        <v>3.6738</v>
        <stp/>
        <stp>X.US.USDAED!'High,T'</stp>
        <tr r="W119" s="7"/>
        <tr r="L295" s="6"/>
      </tp>
      <tp>
        <v>7.1497999999999999</v>
        <stp/>
        <stp>X.US.USDSEK!'High,T'</stp>
        <tr r="W88" s="7"/>
        <tr r="L267" s="6"/>
      </tp>
      <tp>
        <v>0.19990000000000002</v>
        <stp/>
        <stp>X.US.JPYCZK!'High,T'</stp>
        <tr r="G39" s="7"/>
        <tr r="L181" s="6"/>
      </tp>
      <tp t="s">
        <v/>
        <stp/>
        <stp>X.US.CEGBPEUR!'NetLastQuoteToday,T'</stp>
        <tr r="C26" s="2"/>
        <tr r="C24" s="1"/>
      </tp>
      <tp>
        <v>368.5</v>
        <stp/>
        <stp>X.US.THBIDR!'High,T'</stp>
        <tr r="W104" s="7"/>
        <tr r="L288" s="6"/>
      </tp>
      <tp t="s">
        <v/>
        <stp/>
        <stp>X.US.JPYDEM!'LastQuote,T'</stp>
        <tr r="R237" s="5"/>
      </tp>
      <tp>
        <v>3.4201000000000001</v>
        <stp/>
        <stp>X.US.USDRON!'LastQuote,T'</stp>
        <tr r="R326" s="5"/>
      </tp>
      <tp>
        <v>2.87</v>
        <stp/>
        <stp>X.US.USDPEN!'LastQuote,T'</stp>
        <tr r="R315" s="5"/>
      </tp>
      <tp>
        <v>1.5108000000000001</v>
        <stp/>
        <stp>X.US.USDBGN!'LastQuote,T'</stp>
        <tr r="R59" s="5"/>
      </tp>
      <tp t="s">
        <v/>
        <stp/>
        <stp>X.US.USDBTN!'LastQuote,T'</stp>
        <tr r="R34" s="5"/>
      </tp>
      <tp t="s">
        <v/>
        <stp/>
        <stp>X.US.USDAFN!'LastQuote,T'</stp>
        <tr r="E2" s="5"/>
        <tr r="R2" s="5"/>
      </tp>
      <tp>
        <v>0.78439999999999999</v>
        <stp/>
        <stp>X.US.USDAZN!'LastQuote,T'</stp>
        <tr r="R26" s="5"/>
      </tp>
      <tp>
        <v>163.55000000000001</v>
        <stp/>
        <stp>X.US.USDNGN!'LastQuote,T'</stp>
        <tr r="R305" s="5"/>
      </tp>
      <tp>
        <v>13.2637</v>
        <stp/>
        <stp>X.US.USDMXN!'LastQuote,T'</stp>
        <tr r="R274" s="5"/>
      </tp>
      <tp>
        <v>30.48</v>
        <stp/>
        <stp>X.US.USDMZN!'LastQuote,T'</stp>
        <tr r="R282" s="5"/>
      </tp>
      <tp t="s">
        <v/>
        <stp/>
        <stp>X.US.STEFFI!'LastQuote,T'</stp>
        <tr r="R357" s="5"/>
      </tp>
      <tp>
        <v>114.84</v>
        <stp/>
        <stp>X.US.CECHFJPY!'LastQuote,T'</stp>
        <tr r="B31" s="2"/>
        <tr r="B32" s="1"/>
      </tp>
      <tp>
        <v>-0.21999999999999886</v>
        <stp/>
        <stp>X.US.HKDKRW!'NetLastQuoteToday,T'</stp>
        <tr r="O153" s="6"/>
        <tr r="C116" s="7"/>
      </tp>
      <tp>
        <v>-4.5000000000000595E-3</v>
        <stp/>
        <stp>X.US.NZDCHF!'NetLastQuoteToday,T'</stp>
        <tr r="S56" s="7"/>
        <tr r="O219" s="6"/>
      </tp>
      <tp>
        <v>37.768999999999998</v>
        <stp/>
        <stp>X.US.CEUSDRUB!'LastQuote,T'</stp>
        <tr r="B38" s="1"/>
        <tr r="B35" s="2"/>
      </tp>
      <tp>
        <v>0.90475000000000005</v>
        <stp/>
        <stp>X.US.CEAUDUSD!'LastQuote,T'</stp>
        <tr r="C25" s="4"/>
        <tr r="B3" s="1"/>
        <tr r="B2" s="2"/>
      </tp>
      <tp t="s">
        <v/>
        <stp/>
        <stp>X.US.CEUSDTHB!'LastQuote,T'</stp>
        <tr r="B38" s="2"/>
        <tr r="B42" s="1"/>
      </tp>
      <tp>
        <v>3.0100000000000002E-2</v>
        <stp/>
        <stp>X.US.JPYMYR!'High,T'</stp>
        <tr r="L189" s="6"/>
        <tr r="G47" s="7"/>
      </tp>
      <tp>
        <v>1.1066</v>
        <stp/>
        <stp>X.US.CEAUDNZD!'LastQuote,T'</stp>
        <tr r="B11" s="2"/>
        <tr r="B2" s="1"/>
      </tp>
      <tp>
        <v>-0.10270000000000046</v>
        <stp/>
        <stp>X.US.BRLMXN!'NetLastQuoteToday,T'</stp>
        <tr r="O36" s="6"/>
        <tr r="C77" s="7"/>
      </tp>
      <tp>
        <v>-2.2900000000000142E-2</v>
        <stp/>
        <stp>X.US.BRLPEN!'NetLastQuoteToday,T'</stp>
        <tr r="C73" s="7"/>
        <tr r="O32" s="6"/>
      </tp>
      <tp>
        <v>8.0000000000008953E-3</v>
        <stp/>
        <stp>X.US.SEKJPY!'NetLastQuoteToday,T'</stp>
        <tr r="O268" s="6"/>
        <tr r="S89" s="7"/>
      </tp>
      <tp>
        <v>115.08</v>
        <stp/>
        <stp>X.US.CHFJPY!'High,T'</stp>
        <tr r="O47" s="7"/>
        <tr r="L272" s="6"/>
      </tp>
      <tp>
        <v>1.2950000000000002</v>
        <stp/>
        <stp>X.US.CEEURUSD!'LastQuote,T'</stp>
        <tr r="C26" s="4"/>
        <tr r="B22" s="1"/>
        <tr r="B3" s="2"/>
      </tp>
      <tp>
        <v>1.4314000000000002</v>
        <stp/>
        <stp>X.US.CEEURAUD!'LastQuote,T'</stp>
        <tr r="B13" s="2"/>
        <tr r="B5" s="1"/>
      </tp>
      <tp>
        <v>17.510000000000002</v>
        <stp/>
        <stp>X.US.CNYJPY!'High,T'</stp>
        <tr r="L54" s="6"/>
        <tr r="G88" s="7"/>
      </tp>
      <tp t="s">
        <v/>
        <stp/>
        <stp>X.US.EURLVL!'High,T'</stp>
        <tr r="L98" s="6"/>
      </tp>
      <tp>
        <v>2.1205000000000003</v>
        <stp/>
        <stp>X.US.AUDBRL!'High,T'</stp>
        <tr r="L9" s="6"/>
        <tr r="G5" s="7"/>
      </tp>
      <tp>
        <v>9.9999999999988987E-5</v>
        <stp/>
        <stp>X.US.CEEURCHF!'NetLastQuoteToday,T'</stp>
        <tr r="C21" s="1"/>
        <tr r="C24" s="2"/>
      </tp>
      <tp>
        <v>0.375</v>
        <stp/>
        <stp>X.US.CEEURHUF!'NetLastQuoteToday,T'</stp>
        <tr r="C17" s="2"/>
        <tr r="C13" s="1"/>
      </tp>
      <tp>
        <v>97.2</v>
        <stp/>
        <stp>X.US.CADJPY!'High,T'</stp>
        <tr r="L39" s="6"/>
        <tr r="G23" s="7"/>
      </tp>
      <tp>
        <v>9.2430000000000003</v>
        <stp/>
        <stp>X.US.EURSEK!'LastQuote,T'</stp>
        <tr r="R118" s="5"/>
      </tp>
      <tp>
        <v>27.591000000000001</v>
        <stp/>
        <stp>X.US.EURCZK!'LastQuote,T'</stp>
        <tr r="R104" s="5"/>
      </tp>
      <tp>
        <v>0.56410000000000005</v>
        <stp/>
        <stp>X.US.RURCZK!'LastQuote,T'</stp>
        <tr r="R329" s="5"/>
      </tp>
      <tp>
        <v>7.4436</v>
        <stp/>
        <stp>X.US.EURDKK!'LastQuote,T'</stp>
        <tr r="R105" s="5"/>
      </tp>
      <tp>
        <v>154.20000000000002</v>
        <stp/>
        <stp>X.US.EURISK!'LastQuote,T'</stp>
        <tr r="R147" s="5"/>
      </tp>
      <tp>
        <v>8.2498000000000005</v>
        <stp/>
        <stp>X.US.EURNOK!'LastQuote,T'</stp>
        <tr r="R113" s="5"/>
      </tp>
      <tp>
        <v>0.27860000000000001</v>
        <stp/>
        <stp>X.US.ARSBRL!'LastQuote,T'</stp>
        <tr r="R7" s="5"/>
      </tp>
      <tp>
        <v>11.645</v>
        <stp/>
        <stp>X.US.PLZRUR!'LastQuote,T'</stp>
        <tr r="R323" s="5"/>
      </tp>
      <tp t="s">
        <v/>
        <stp/>
        <stp>X.US.EUXHRK!'LastQuote,T'</stp>
        <tr r="R149" s="5"/>
      </tp>
      <tp>
        <v>7.1801000000000004</v>
        <stp/>
        <stp>X.US.CNYPHP!'LastQuote,T'</stp>
        <tr r="R83" s="5"/>
      </tp>
      <tp>
        <v>8.7900000000000006E-2</v>
        <stp/>
        <stp>X.US.HUFCZK!'LastQuote,T'</stp>
        <tr r="R216" s="5"/>
      </tp>
      <tp>
        <v>6.4595000000000002</v>
        <stp/>
        <stp>X.US.AUDSEK!'LastQuote,T'</stp>
        <tr r="R23" s="5"/>
      </tp>
      <tp>
        <v>1.0303</v>
        <stp/>
        <stp>X.US.NZDSGD!'LastQuote,T'</stp>
        <tr r="R292" s="5"/>
      </tp>
      <tp>
        <v>0.81530000000000002</v>
        <stp/>
        <stp>X.US.NZDUSD!'LastQuote,T'</stp>
        <tr r="R288" s="5"/>
      </tp>
      <tp t="s">
        <v/>
        <stp/>
        <stp>X.US.USDTMM!'LastQuote,T'</stp>
        <tr r="R390" s="5"/>
      </tp>
      <tp>
        <v>4.8592000000000004</v>
        <stp/>
        <stp>X.US.SGDCNY!'LastQuote,T'</stp>
        <tr r="R338" s="5"/>
      </tp>
      <tp>
        <v>0.90500000000000003</v>
        <stp/>
        <stp>X.US.NZDCAD!'LastQuote,T'</stp>
        <tr r="R289" s="5"/>
      </tp>
      <tp>
        <v>1.5144</v>
        <stp/>
        <stp>X.US.USDBAM!'LastQuote,T'</stp>
        <tr r="R37" s="5"/>
      </tp>
      <tp>
        <v>6.3209</v>
        <stp/>
        <stp>X.US.NZDHKD!'LastQuote,T'</stp>
        <tr r="R290" s="5"/>
      </tp>
      <tp>
        <v>5.7648999999999999</v>
        <stp/>
        <stp>X.US.AUDNOK!'LastQuote,T'</stp>
        <tr r="R21" s="5"/>
      </tp>
      <tp>
        <v>7.0500000000000007E-2</v>
        <stp/>
        <stp>X.US.MXNCHF!'LastQuote,T'</stp>
        <tr r="R278" s="5"/>
      </tp>
      <tp>
        <v>61.6768</v>
        <stp/>
        <stp>X.US.GBPRUB!'High,T'</stp>
        <tr r="W29" s="7"/>
        <tr r="L138" s="6"/>
      </tp>
      <tp>
        <v>1.7099999999999227E-2</v>
        <stp/>
        <stp>X.US.USDMXN!'NetLastQuoteToday,T'</stp>
        <tr r="K92" s="7"/>
        <tr r="O204" s="6"/>
      </tp>
      <tp>
        <v>396.77000000000004</v>
        <stp/>
        <stp>X.US.GBPHUF!'High,T'</stp>
        <tr r="W15" s="7"/>
        <tr r="L128" s="6"/>
      </tp>
      <tp>
        <v>8.5500000000000007E-2</v>
        <stp/>
        <stp>X.US.ZARCHF!'High,T'</stp>
        <tr r="W81" s="7"/>
        <tr r="L262" s="6"/>
      </tp>
      <tp>
        <v>1.7985</v>
        <stp/>
        <stp>X.US.GBPAUD!'High,T'</stp>
        <tr r="W6" s="7"/>
        <tr r="L110" s="6"/>
      </tp>
      <tp>
        <v>46.791000000000004</v>
        <stp/>
        <stp>X.US.BRLJPY!'High,T'</stp>
        <tr r="G71" s="7"/>
        <tr r="L30" s="6"/>
      </tp>
      <tp>
        <v>39.006</v>
        <stp/>
        <stp>X.US.EURTWD!'High,T'</stp>
        <tr r="L106" s="6"/>
        <tr r="O38" s="7"/>
      </tp>
      <tp>
        <v>0.91120000000000001</v>
        <stp/>
        <stp>X.US.AUDUSD!'High,T'</stp>
        <tr r="L2" s="6"/>
        <tr r="G4" s="7"/>
      </tp>
      <tp>
        <v>1.2597</v>
        <stp/>
        <stp>X.US.GBPEUR!'High,T'</stp>
        <tr r="L113" s="6"/>
        <tr r="W12" s="7"/>
      </tp>
      <tp>
        <v>8.7360000000000007</v>
        <stp/>
        <stp>X.US.SGDZAR!'High,T'</stp>
        <tr r="W71" s="7"/>
        <tr r="L254" s="6"/>
      </tp>
      <tp>
        <v>1.2667000000000002</v>
        <stp/>
        <stp>X.US.USDSGD!'High,T'</stp>
        <tr r="L250" s="6"/>
        <tr r="W67" s="7"/>
      </tp>
      <tp t="s">
        <v/>
        <stp/>
        <stp>X.US.CEGBPEUR!'LastQuote,T'</stp>
        <tr r="B24" s="1"/>
        <tr r="B26" s="2"/>
      </tp>
      <tp>
        <v>8.8200000000000001E-2</v>
        <stp/>
        <stp>X.US.HUFCZK!'High,T'</stp>
        <tr r="O56" s="7"/>
        <tr r="L158" s="6"/>
      </tp>
      <tp>
        <v>0.29720000000000002</v>
        <stp/>
        <stp>X.US.COPCLP!'LastQuote,T'</stp>
        <tr r="R86" s="5"/>
      </tp>
      <tp>
        <v>23.580000000000002</v>
        <stp/>
        <stp>X.US.PHPKRW!'LastQuote,T'</stp>
        <tr r="R318" s="5"/>
      </tp>
      <tp>
        <v>32.152999999999999</v>
        <stp/>
        <stp>X.US.THBKRW!'LastQuote,T'</stp>
        <tr r="R385" s="5"/>
      </tp>
      <tp>
        <v>4430.75</v>
        <stp/>
        <stp>X.US.USDSLL!'LastQuote,T'</stp>
        <tr r="R336" s="5"/>
      </tp>
      <tp>
        <v>11.013</v>
        <stp/>
        <stp>X.US.USDSZL!'LastQuote,T'</stp>
        <tr r="R359" s="5"/>
      </tp>
      <tp t="s">
        <v/>
        <stp/>
        <stp>X.US.USDROL!'LastQuote,T'</stp>
        <tr r="R325" s="5"/>
      </tp>
      <tp t="s">
        <v>768: Current Message -&gt; Contract 'X.US.USDTRL' not found.</v>
        <stp/>
        <stp>X.US.USDTRL!'LastQuote,T'</stp>
        <tr r="R287" s="5"/>
      </tp>
      <tp>
        <v>2.3412000000000002</v>
        <stp/>
        <stp>X.US.USDBRL!'LastQuote,T'</stp>
        <tr r="R39" s="5"/>
      </tp>
      <tp>
        <v>108.65</v>
        <stp/>
        <stp>X.US.USDALL!'LastQuote,T'</stp>
        <tr r="R3" s="5"/>
      </tp>
      <tp>
        <v>1.7404000000000002</v>
        <stp/>
        <stp>X.US.USDGEL!'LastQuote,T'</stp>
        <tr r="R161" s="5"/>
      </tp>
      <tp>
        <v>21.481000000000002</v>
        <stp/>
        <stp>X.US.USDHNL!'LastQuote,T'</stp>
        <tr r="R204" s="5"/>
      </tp>
      <tp>
        <v>14.58</v>
        <stp/>
        <stp>X.US.USDMDL!'LastQuote,T'</stp>
        <tr r="R279" s="5"/>
      </tp>
      <tp>
        <v>10.995000000000001</v>
        <stp/>
        <stp>X.US.USDLSL!'LastQuote,T'</stp>
        <tr r="R260" s="5"/>
      </tp>
      <tp t="s">
        <v/>
        <stp/>
        <stp>X.US.USDLVL!'LastQuote,T'</stp>
        <tr r="R258" s="5"/>
      </tp>
      <tp>
        <v>1.2633500000000002</v>
        <stp/>
        <stp>X.US.CEUSDSGD!'LastQuote,T'</stp>
        <tr r="B36" s="2"/>
        <tr r="B39" s="1"/>
      </tp>
      <tp>
        <v>7.7510000000000003</v>
        <stp/>
        <stp>X.US.CEUSDHKD!'LastQuote,T'</stp>
        <tr r="B34" s="1"/>
        <tr r="B32" s="2"/>
      </tp>
      <tp>
        <v>1.10965</v>
        <stp/>
        <stp>X.US.CEUSDCAD!'LastQuote,T'</stp>
        <tr r="B33" s="1"/>
        <tr r="B6" s="2"/>
        <tr r="C29" s="4"/>
      </tp>
      <tp>
        <v>0.18999999999999773</v>
        <stp/>
        <stp>X.US.THBIDR!'NetLastQuoteToday,T'</stp>
        <tr r="S104" s="7"/>
        <tr r="O288" s="6"/>
      </tp>
      <tp>
        <v>836.5</v>
        <stp/>
        <stp>X.US.EBSXPD!'High,T'</stp>
        <tr r="G43" s="2"/>
      </tp>
      <tp>
        <v>139.18</v>
        <stp/>
        <stp>X.US.EURJPY!'High,T'</stp>
        <tr r="L78" s="6"/>
        <tr r="O19" s="7"/>
      </tp>
      <tp>
        <v>-1.9500000000000073E-3</v>
        <stp/>
        <stp>X.US.CEUSDCHF!'NetLastQuoteToday,T'</stp>
        <tr r="D31" s="4"/>
        <tr r="C8" s="2"/>
        <tr r="C41" s="1"/>
      </tp>
      <tp>
        <v>3.8109999999999999</v>
        <stp/>
        <stp>X.US.GBPBRL!'High,T'</stp>
        <tr r="W7" s="7"/>
        <tr r="L123" s="6"/>
      </tp>
      <tp>
        <v>13.6805</v>
        <stp/>
        <stp>X.US.GBPARS!'High,T'</stp>
        <tr r="L122" s="6"/>
        <tr r="W5" s="7"/>
      </tp>
      <tp>
        <v>1692.15</v>
        <stp/>
        <stp>X.US.GBPKRW!'High,T'</stp>
        <tr r="W33" s="7"/>
        <tr r="L141" s="6"/>
      </tp>
      <tp>
        <v>1370</v>
        <stp/>
        <stp>X.US.EBSXPT!'High,T'</stp>
        <tr r="G44" s="2"/>
      </tp>
      <tp>
        <v>3.6022000000000003</v>
        <stp/>
        <stp>X.US.GBPTRY!'High,T'</stp>
        <tr r="L144" s="6"/>
        <tr r="W38" s="7"/>
      </tp>
      <tp>
        <v>9.7249999999999996</v>
        <stp/>
        <stp>X.US.ZARJPY!'LastQuote,T'</stp>
        <tr r="R349" s="5"/>
      </tp>
      <tp>
        <v>1.3666</v>
        <stp/>
        <stp>X.US.THBPHP!'LastQuote,T'</stp>
        <tr r="R384" s="5"/>
      </tp>
      <tp>
        <v>7.1382000000000003</v>
        <stp/>
        <stp>X.US.USDSEK!'LastQuote,T'</stp>
        <tr r="R360" s="5"/>
      </tp>
      <tp>
        <v>26.289000000000001</v>
        <stp/>
        <stp>X.US.NZDTHB!'LastQuote,T'</stp>
        <tr r="R303" s="5"/>
      </tp>
      <tp t="s">
        <v/>
        <stp/>
        <stp>X.US.USDZMK!'LastQuote,T'</stp>
        <tr r="R402" s="5"/>
      </tp>
      <tp>
        <v>21.318000000000001</v>
        <stp/>
        <stp>X.US.USDCZK!'LastQuote,T'</stp>
        <tr r="R94" s="5"/>
      </tp>
      <tp t="s">
        <v/>
        <stp/>
        <stp>X.US.USDEEK!'LastQuote,T'</stp>
        <tr r="R145" s="5"/>
      </tp>
      <tp>
        <v>5.7480000000000002</v>
        <stp/>
        <stp>X.US.USDDKK!'LastQuote,T'</stp>
        <tr r="R97" s="5"/>
      </tp>
      <tp t="s">
        <v/>
        <stp/>
        <stp>X.US.AUDDEM!'LastQuote,T'</stp>
        <tr r="R19" s="5"/>
      </tp>
      <tp>
        <v>96.69</v>
        <stp/>
        <stp>X.US.CADJPY!'LastQuote,T'</stp>
        <tr r="R63" s="5"/>
      </tp>
      <tp>
        <v>119.04</v>
        <stp/>
        <stp>X.US.USDISK!'LastQuote,T'</stp>
        <tr r="R218" s="5"/>
      </tp>
      <tp>
        <v>5.9011000000000005</v>
        <stp/>
        <stp>X.US.USDHRK!'LastQuote,T'</stp>
        <tr r="R91" s="5"/>
      </tp>
      <tp>
        <v>6.3714000000000004</v>
        <stp/>
        <stp>X.US.USDNOK!'LastQuote,T'</stp>
        <tr r="R307" s="5"/>
      </tp>
      <tp>
        <v>977.11</v>
        <stp/>
        <stp>X.US.USDMMK!'LastQuote,T'</stp>
        <tr r="R283" s="5"/>
      </tp>
      <tp>
        <v>402.45</v>
        <stp/>
        <stp>X.US.USDMWK!'LastQuote,T'</stp>
        <tr r="R265" s="5"/>
      </tp>
      <tp>
        <v>8045</v>
        <stp/>
        <stp>X.US.USDLAK!'LastQuote,T'</stp>
        <tr r="R257" s="5"/>
      </tp>
      <tp>
        <v>11.0465</v>
        <stp/>
        <stp>X.US.USDZAR!'High,T'</stp>
        <tr r="L258" s="6"/>
        <tr r="W77" s="7"/>
      </tp>
      <tp>
        <v>-5.2899999999999281E-2</v>
        <stp/>
        <stp>X.US.AUDMXN!'NetLastQuoteToday,T'</stp>
        <tr r="C11" s="7"/>
        <tr r="O11" s="6"/>
      </tp>
      <tp>
        <v>6.0000000000002274E-3</v>
        <stp/>
        <stp>X.US.HKDPHP!'NetLastQuoteToday,T'</stp>
        <tr r="O151" s="6"/>
        <tr r="C114" s="7"/>
      </tp>
      <tp>
        <v>3.0000000000001137E-3</v>
        <stp/>
        <stp>X.US.USDUAH!'NetLastQuoteToday,T'</stp>
        <tr r="S115" s="7"/>
        <tr r="O293" s="6"/>
      </tp>
      <tp>
        <v>0.70510000000000006</v>
        <stp/>
        <stp>X.US.AUDEUR!'High,T'</stp>
        <tr r="G7" s="7"/>
        <tr r="L10" s="6"/>
      </tp>
      <tp>
        <v>1.6282000000000001</v>
        <stp/>
        <stp>X.US.GBPUSD!'High,T'</stp>
        <tr r="W4" s="7"/>
        <tr r="L109" s="6"/>
      </tp>
      <tp>
        <v>0.59199999999998454</v>
        <stp/>
        <stp>X.US.EURNGN!'NetLastQuoteToday,T'</stp>
        <tr r="K25" s="7"/>
        <tr r="O81" s="6"/>
      </tp>
      <tp>
        <v>5.5800000000001404E-2</v>
        <stp/>
        <stp>X.US.EURMXN!'NetLastQuoteToday,T'</stp>
        <tr r="K23" s="7"/>
        <tr r="O100" s="6"/>
      </tp>
      <tp>
        <v>6.0000000000002274E-3</v>
        <stp/>
        <stp>X.US.EURRON!'NetLastQuoteToday,T'</stp>
        <tr r="K30" s="7"/>
        <tr r="O84" s="6"/>
      </tp>
      <tp>
        <v>1.1299999999999866E-2</v>
        <stp/>
        <stp>X.US.EURPEN!'NetLastQuoteToday,T'</stp>
        <tr r="K27" s="7"/>
        <tr r="O101" s="6"/>
      </tp>
      <tp>
        <v>-7.0999999999994401E-3</v>
        <stp/>
        <stp>X.US.MYRTHB!'NetLastQuoteToday,T'</stp>
        <tr r="K88" s="7"/>
        <tr r="O202" s="6"/>
      </tp>
      <tp>
        <v>0.29000000000002046</v>
        <stp/>
        <stp>X.US.GBPJPY!'NetLastQuoteToday,T'</stp>
        <tr r="O115" s="6"/>
        <tr r="S19" s="7"/>
      </tp>
      <tp>
        <v>1.9299999999999873E-2</v>
        <stp/>
        <stp>X.US.GBPTRY!'NetLastQuoteToday,T'</stp>
        <tr r="S38" s="7"/>
        <tr r="O144" s="6"/>
      </tp>
      <tp>
        <v>1.1102000000000001</v>
        <stp/>
        <stp>X.US.USDCAD!'High,T'</stp>
        <tr r="L38" s="6"/>
        <tr r="G22" s="7"/>
      </tp>
      <tp>
        <v>12.982000000000001</v>
        <stp/>
        <stp>X.US.USDUAH!'High,T'</stp>
        <tr r="L293" s="6"/>
        <tr r="W115" s="7"/>
      </tp>
      <tp>
        <v>-6.1999999999999833E-3</v>
        <stp/>
        <stp>X.US.JPYISK!'NetLastQuoteToday,T'</stp>
        <tr r="O186" s="6"/>
        <tr r="C44" s="7"/>
      </tp>
      <tp>
        <v>-2.0000000000000573E-4</v>
        <stp/>
        <stp>X.US.JPYNOK!'NetLastQuoteToday,T'</stp>
        <tr r="C49" s="7"/>
        <tr r="O191" s="6"/>
      </tp>
      <tp>
        <v>-9.000000000000119E-4</v>
        <stp/>
        <stp>X.US.JPYCZK!'NetLastQuoteToday,T'</stp>
        <tr r="O181" s="6"/>
        <tr r="C39" s="7"/>
      </tp>
      <tp>
        <v>-1.9999999999999879E-4</v>
        <stp/>
        <stp>X.US.JPYDKK!'NetLastQuoteToday,T'</stp>
        <tr r="C40" s="7"/>
        <tr r="O182" s="6"/>
      </tp>
      <tp>
        <v>-9.9999999999988987E-5</v>
        <stp/>
        <stp>X.US.JPYSEK!'NetLastQuoteToday,T'</stp>
        <tr r="O196" s="6"/>
        <tr r="C54" s="7"/>
      </tp>
      <tp t="s">
        <v/>
        <stp/>
        <stp>X.US.EURROL!'LastQuote,T'</stp>
        <tr r="R135" s="5"/>
      </tp>
      <tp t="s">
        <v>768: Current Message -&gt; Contract 'X.US.EURTRL' not found.</v>
        <stp/>
        <stp>X.US.EURTRL!'LastQuote,T'</stp>
        <tr r="R100" s="5"/>
      </tp>
      <tp>
        <v>3.0323000000000002</v>
        <stp/>
        <stp>X.US.EURBRL!'LastQuote,T'</stp>
        <tr r="R102" s="5"/>
      </tp>
      <tp>
        <v>6.2100000000000002E-2</v>
        <stp/>
        <stp>X.US.RURBRL!'LastQuote,T'</stp>
        <tr r="R328" s="5"/>
      </tp>
      <tp t="s">
        <v/>
        <stp/>
        <stp>X.US.EURLVL!'LastQuote,T'</stp>
        <tr r="R129" s="5"/>
      </tp>
      <tp>
        <v>2.1183000000000001</v>
        <stp/>
        <stp>X.US.AUDBRL!'LastQuote,T'</stp>
        <tr r="R17" s="5"/>
      </tp>
      <tp>
        <v>7.8639000000000001</v>
        <stp/>
        <stp>X.US.HKDINR!'LastQuote,T'</stp>
        <tr r="R207" s="5"/>
      </tp>
      <tp>
        <v>1532.0600000000002</v>
        <stp/>
        <stp>X.US.HKDIDR!'LastQuote,T'</stp>
        <tr r="R208" s="5"/>
      </tp>
      <tp>
        <v>0.41300000000000003</v>
        <stp/>
        <stp>X.US.HKDMYR!'LastQuote,T'</stp>
        <tr r="R209" s="5"/>
      </tp>
      <tp>
        <v>16.5</v>
        <stp/>
        <stp>X.US.BRLRUR!'High,T'</stp>
        <tr r="L33" s="6"/>
        <tr r="G74" s="7"/>
      </tp>
      <tp>
        <v>0.3377</v>
        <stp/>
        <stp>X.US.BRLEUR!'High,T'</stp>
        <tr r="L25" s="6"/>
        <tr r="G66" s="7"/>
      </tp>
      <tp>
        <v>-0.38000000000000966</v>
        <stp/>
        <stp>X.US.CADJPY!'NetLastQuoteToday,T'</stp>
        <tr r="C23" s="7"/>
        <tr r="O39" s="6"/>
      </tp>
      <tp>
        <v>-0.5</v>
        <stp/>
        <stp>X.US.USDISK!'NetLastQuoteToday,T'</stp>
        <tr r="O161" s="6"/>
        <tr r="K61" s="7"/>
      </tp>
      <tp>
        <v>-9.6999999999995978E-3</v>
        <stp/>
        <stp>X.US.USDNOK!'NetLastQuoteToday,T'</stp>
        <tr r="O231" s="6"/>
        <tr r="K104" s="7"/>
      </tp>
      <tp>
        <v>-6.5999999999998948E-2</v>
        <stp/>
        <stp>X.US.USDCZK!'NetLastQuoteToday,T'</stp>
        <tr r="O62" s="6"/>
      </tp>
      <tp>
        <v>-1.130000000000031E-2</v>
        <stp/>
        <stp>X.US.USDDKK!'NetLastQuoteToday,T'</stp>
        <tr r="C105" s="7"/>
        <tr r="O66" s="6"/>
      </tp>
      <tp>
        <v>4.5999999999999375E-3</v>
        <stp/>
        <stp>X.US.USDSEK!'NetLastQuoteToday,T'</stp>
        <tr r="O267" s="6"/>
        <tr r="S88" s="7"/>
      </tp>
      <tp>
        <v>-7.6999999999998181E-2</v>
        <stp/>
        <stp>X.US.NZDTHB!'NetLastQuoteToday,T'</stp>
        <tr r="S57" s="7"/>
        <tr r="O229" s="6"/>
      </tp>
      <tp>
        <v>1346.8000000000002</v>
        <stp/>
        <stp>X.US.EURKRW!'High,T'</stp>
        <tr r="O21" s="7"/>
        <tr r="L79" s="6"/>
      </tp>
      <tp>
        <v>0.93405000000000005</v>
        <stp/>
        <stp>X.US.CEUSDCHF!'LastQuote,T'</stp>
        <tr r="B41" s="1"/>
        <tr r="B8" s="2"/>
        <tr r="C31" s="4"/>
      </tp>
      <tp>
        <v>-1.9999999999997797E-4</v>
        <stp/>
        <stp>X.US.THBPHP!'NetLastQuoteToday,T'</stp>
        <tr r="S106" s="7"/>
        <tr r="O290" s="6"/>
      </tp>
      <tp>
        <v>10.909000000000001</v>
        <stp/>
        <stp>X.US.EURARS!'High,T'</stp>
        <tr r="L91" s="6"/>
        <tr r="O5" s="7"/>
      </tp>
      <tp>
        <v>5.1499999999999879E-3</v>
        <stp/>
        <stp>X.US.CEUSDCAD!'NetLastQuoteToday,T'</stp>
        <tr r="C6" s="2"/>
        <tr r="C33" s="1"/>
        <tr r="D29" s="4"/>
      </tp>
      <tp>
        <v>7.0000000000014495E-4</v>
        <stp/>
        <stp>X.US.CEUSDHKD!'NetLastQuoteToday,T'</stp>
        <tr r="C32" s="2"/>
        <tr r="C34" s="1"/>
      </tp>
      <tp>
        <v>-3.8999999999989043E-4</v>
        <stp/>
        <stp>X.US.CEUSDSGD!'NetLastQuoteToday,T'</stp>
        <tr r="C39" s="1"/>
        <tr r="C36" s="2"/>
      </tp>
      <tp>
        <v>4.3180000000000005</v>
        <stp/>
        <stp>X.US.EURSRD!'High,T'</stp>
        <tr r="L105" s="6"/>
        <tr r="O35" s="7"/>
      </tp>
      <tp>
        <v>-5.0000000000000711E-2</v>
        <stp/>
        <stp>X.US.ZARJPY!'NetLastQuoteToday,T'</stp>
        <tr r="O260" s="6"/>
        <tr r="S79" s="7"/>
      </tp>
      <tp>
        <v>0.48170000000000002</v>
        <stp/>
        <stp>X.US.BRLAUD!'High,T'</stp>
        <tr r="L20" s="6"/>
        <tr r="G61" s="7"/>
      </tp>
      <tp t="s">
        <v>768: Current Message -&gt; Contract 'X.US.EURTRL' not found.</v>
        <stp/>
        <stp>X.US.EURTRL!'High,T'</stp>
        <tr r="L69" s="6"/>
      </tp>
      <tp>
        <v>3.0367000000000002</v>
        <stp/>
        <stp>X.US.EURBRL!'High,T'</stp>
        <tr r="O7" s="7"/>
        <tr r="L71" s="6"/>
      </tp>
      <tp>
        <v>174.46</v>
        <stp/>
        <stp>X.US.GBPJPY!'High,T'</stp>
        <tr r="L115" s="6"/>
        <tr r="W19" s="7"/>
      </tp>
      <tp>
        <v>368.33</v>
        <stp/>
        <stp>X.US.THBIDR!'LastQuote,T'</stp>
        <tr r="R382" s="5"/>
      </tp>
      <tp>
        <v>2.6300000000001091</v>
        <stp/>
        <stp>X.US.HKDIDR!'NetLastQuoteToday,T'</stp>
        <tr r="O149" s="6"/>
        <tr r="C112" s="7"/>
      </tp>
      <tp>
        <v>-1.0000000000065512E-4</v>
        <stp/>
        <stp>X.US.HKDINR!'NetLastQuoteToday,T'</stp>
        <tr r="O148" s="6"/>
        <tr r="C111" s="7"/>
      </tp>
      <tp>
        <v>7.0000000000003393E-4</v>
        <stp/>
        <stp>X.US.HKDMYR!'NetLastQuoteToday,T'</stp>
        <tr r="C113" s="7"/>
        <tr r="O150" s="6"/>
      </tp>
      <tp>
        <v>2.8500000000000192E-2</v>
        <stp/>
        <stp>X.US.AUDBRL!'NetLastQuoteToday,T'</stp>
        <tr r="O9" s="6"/>
        <tr r="C5" s="7"/>
      </tp>
      <tp>
        <v>1.2982</v>
        <stp/>
        <stp>X.US.EURUSD!'High,T'</stp>
        <tr r="L90" s="6"/>
        <tr r="O4" s="7"/>
      </tp>
      <tp t="s">
        <v/>
        <stp/>
        <stp>X.US.EURLVL!'NetLastQuoteToday,T'</stp>
        <tr r="O98" s="6"/>
      </tp>
      <tp>
        <v>6.3800000000000079E-2</v>
        <stp/>
        <stp>X.US.EURBRL!'NetLastQuoteToday,T'</stp>
        <tr r="O71" s="6"/>
        <tr r="K7" s="7"/>
      </tp>
      <tp>
        <v>8.000000000000021E-4</v>
        <stp/>
        <stp>X.US.RURBRL!'NetLastQuoteToday,T'</stp>
        <tr r="O247" s="6"/>
        <tr r="S62" s="7"/>
      </tp>
      <tp t="s">
        <v>768: Current Message -&gt; Contract 'X.US.EURTRL' not found.</v>
        <stp/>
        <stp>X.US.EURTRL!'NetLastQuoteToday,T'</stp>
        <tr r="O69" s="6"/>
      </tp>
      <tp>
        <v>10.861500000000001</v>
        <stp/>
        <stp>X.US.NZDMXN!'High,T'</stp>
        <tr r="L225" s="6"/>
        <tr r="W51" s="7"/>
      </tp>
      <tp>
        <v>4.4290000000000003</v>
        <stp/>
        <stp>X.US.EURRON!'LastQuote,T'</stp>
        <tr r="R115" s="5"/>
      </tp>
      <tp>
        <v>3.7176</v>
        <stp/>
        <stp>X.US.EURPEN!'LastQuote,T'</stp>
        <tr r="R133" s="5"/>
      </tp>
      <tp>
        <v>10.079400000000001</v>
        <stp/>
        <stp>X.US.MYRTHB!'LastQuote,T'</stp>
        <tr r="R270" s="5"/>
      </tp>
      <tp>
        <v>212.108</v>
        <stp/>
        <stp>X.US.EURNGN!'LastQuote,T'</stp>
        <tr r="R112" s="5"/>
      </tp>
      <tp>
        <v>17.177900000000001</v>
        <stp/>
        <stp>X.US.EURMXN!'LastQuote,T'</stp>
        <tr r="R131" s="5"/>
      </tp>
      <tp>
        <v>3.6</v>
        <stp/>
        <stp>X.US.GBPTRY!'LastQuote,T'</stp>
        <tr r="R200" s="5"/>
      </tp>
      <tp>
        <v>174.42000000000002</v>
        <stp/>
        <stp>X.US.GBPJPY!'LastQuote,T'</stp>
        <tr r="R171" s="5"/>
      </tp>
      <tp t="s">
        <v/>
        <stp/>
        <stp>X.US.EUXRON!'LastQuote,T'</stp>
        <tr r="R152" s="5"/>
      </tp>
      <tp>
        <v>6.6700000000000009E-2</v>
        <stp/>
        <stp>X.US.JPYSEK!'LastQuote,T'</stp>
        <tr r="R250" s="5"/>
      </tp>
      <tp>
        <v>0.19870000000000002</v>
        <stp/>
        <stp>X.US.JPYCZK!'LastQuote,T'</stp>
        <tr r="R234" s="5"/>
      </tp>
      <tp>
        <v>5.3800000000000001E-2</v>
        <stp/>
        <stp>X.US.JPYDKK!'LastQuote,T'</stp>
        <tr r="R235" s="5"/>
      </tp>
      <tp>
        <v>1.1098000000000001</v>
        <stp/>
        <stp>X.US.JPYISK!'LastQuote,T'</stp>
        <tr r="R240" s="5"/>
      </tp>
      <tp>
        <v>5.96E-2</v>
        <stp/>
        <stp>X.US.JPYNOK!'LastQuote,T'</stp>
        <tr r="R245" s="5"/>
      </tp>
      <tp>
        <v>5.6843000000000004</v>
        <stp/>
        <stp>X.US.HKDPHP!'LastQuote,T'</stp>
        <tr r="R210" s="5"/>
      </tp>
      <tp>
        <v>12.982000000000001</v>
        <stp/>
        <stp>X.US.USDUAH!'LastQuote,T'</stp>
        <tr r="R392" s="5"/>
      </tp>
      <tp>
        <v>12.001100000000001</v>
        <stp/>
        <stp>X.US.AUDMXN!'LastQuote,T'</stp>
        <tr r="R20" s="5"/>
      </tp>
      <tp>
        <v>37.768999999999998</v>
        <stp/>
        <stp>X.US.CEUSDRUB!'Bid,T'</stp>
        <tr r="I35" s="2"/>
      </tp>
      <tp>
        <v>37.547499999999999</v>
        <stp/>
        <stp>X.US.CEUSDRUB!'Low,T'</stp>
        <tr r="H35" s="2"/>
      </tp>
      <tp>
        <v>42.767500000000005</v>
        <stp/>
        <stp>X.US.CEBKTRUB!'Bid,T'</stp>
        <tr r="I30" s="2"/>
      </tp>
      <tp>
        <v>42.517500000000005</v>
        <stp/>
        <stp>X.US.CEBKTRUB!'Low,T'</stp>
        <tr r="H30" s="2"/>
      </tp>
      <tp>
        <v>37.808500000000002</v>
        <stp/>
        <stp>X.US.CEUSDRUB!'ask,T'</stp>
        <tr r="J35" s="2"/>
      </tp>
      <tp>
        <v>0.54166666666666663</v>
        <stp/>
        <stp>ContractData</stp>
        <stp>X.US.CEEURDKK</stp>
        <stp>TMLastQuote</stp>
        <tr r="E11" s="1"/>
        <tr r="E15" s="2"/>
      </tp>
      <tp>
        <v>42.835000000000001</v>
        <stp/>
        <stp>X.US.CEBKTRUB!'ask,T'</stp>
        <tr r="J30" s="2"/>
      </tp>
      <tp t="s">
        <v/>
        <stp/>
        <stp>X.US.CEEURSEK!'Bid,T'</stp>
        <tr r="I23" s="2"/>
      </tp>
      <tp>
        <v>9.2110000000000003</v>
        <stp/>
        <stp>X.US.CEEURSEK!'Low,T'</stp>
        <tr r="H23" s="2"/>
      </tp>
      <tp>
        <v>1.2624500000000001</v>
        <stp/>
        <stp>X.US.CEUSDSGD!'Bid,T'</stp>
        <tr r="I36" s="2"/>
      </tp>
      <tp>
        <v>1.2607000000000002</v>
        <stp/>
        <stp>X.US.CEUSDSGD!'Low,T'</stp>
        <tr r="H36" s="2"/>
      </tp>
      <tp t="s">
        <v/>
        <stp/>
        <stp>X.US.CENZDJPY!'PerCentNetLastQuote,T'</stp>
        <tr r="D28" s="1"/>
        <tr r="D29" s="2"/>
      </tp>
      <tp t="s">
        <v/>
        <stp/>
        <stp>X.US.CEEURSEK!'ask,T'</stp>
        <tr r="J23" s="2"/>
      </tp>
      <tp>
        <v>0.10331171440050509</v>
        <stp/>
        <stp>X.US.CEGBPJPY!'PerCentNetLastQuote,T'</stp>
        <tr r="D25" s="1"/>
        <tr r="D27" s="2"/>
      </tp>
      <tp>
        <v>0.37937637749756115</v>
        <stp/>
        <stp>X.US.CEEURJPY!'PerCentNetLastQuote,T'</stp>
        <tr r="D19" s="2"/>
        <tr r="D15" s="1"/>
      </tp>
      <tp t="s">
        <v/>
        <stp/>
        <stp>X.US.CECADJPY!'PerCentNetLastQuote,T'</stp>
        <tr r="D4" s="1"/>
        <tr r="D12" s="2"/>
        <tr r="E34" s="4"/>
      </tp>
      <tp>
        <v>0.44607714510627133</v>
        <stp/>
        <stp>X.US.CECHFJPY!'PerCentNetLastQuote,T'</stp>
        <tr r="D31" s="2"/>
        <tr r="D32" s="1"/>
      </tp>
      <tp>
        <v>-0.91883614088820831</v>
        <stp/>
        <stp>X.US.CEAUDJPY!'PerCentNetLastQuote,T'</stp>
        <tr r="D1" s="1"/>
        <tr r="D10" s="2"/>
      </tp>
      <tp>
        <v>1.2633500000000002</v>
        <stp/>
        <stp>X.US.CEUSDSGD!'ask,T'</stp>
        <tr r="J36" s="2"/>
      </tp>
      <tp t="s">
        <v/>
        <stp/>
        <stp>ContractData</stp>
        <stp>X.US.CEGBPEUR</stp>
        <stp>TMLastQuote</stp>
        <tr r="E26" s="2"/>
        <tr r="E24" s="1"/>
      </tp>
      <tp>
        <v>0.16339869281045752</v>
        <stp/>
        <stp>X.US.CEUSDJPY!'PerCentNetLastQuote,T'</stp>
        <tr r="D35" s="1"/>
        <tr r="E30" s="4"/>
        <tr r="D7" s="2"/>
      </tp>
      <tp t="s">
        <v/>
        <stp/>
        <stp>X.US.CEEURPLN!'Low,T'</stp>
        <tr r="H21" s="2"/>
      </tp>
      <tp>
        <v>4.2004999999999999</v>
        <stp/>
        <stp>X.US.CEEURPLN!'Bid,T'</stp>
        <tr r="I21" s="2"/>
      </tp>
      <tp t="s">
        <v/>
        <stp/>
        <stp>X.US.CEUSDPLN!'Low,T'</stp>
        <tr r="H34" s="2"/>
      </tp>
      <tp>
        <v>3.2444999999999999</v>
        <stp/>
        <stp>X.US.CEUSDPLN!'Bid,T'</stp>
        <tr r="I34" s="2"/>
      </tp>
      <tp t="s">
        <v/>
        <stp/>
        <stp>X.US.CEEURISK!'PerCentNetLastQuote,T'</stp>
        <tr r="D18" s="2"/>
        <tr r="D14" s="1"/>
      </tp>
      <tp>
        <v>4.2054999999999998</v>
        <stp/>
        <stp>X.US.CEEURPLN!'ask,T'</stp>
        <tr r="J21" s="2"/>
      </tp>
      <tp>
        <v>3.2475000000000001</v>
        <stp/>
        <stp>X.US.CEUSDPLN!'ask,T'</stp>
        <tr r="J34" s="2"/>
      </tp>
      <tp>
        <v>9.0319084422538481E-3</v>
        <stp/>
        <stp>X.US.CEUSDHKD!'PerCentNetLastQuote,T'</stp>
        <tr r="D32" s="2"/>
        <tr r="D34" s="1"/>
      </tp>
      <tp>
        <v>0.5395833333333333</v>
        <stp/>
        <stp>ContractData</stp>
        <stp>X.US.CEEURGBP</stp>
        <stp>TMLastQuote</stp>
        <tr r="E12" s="1"/>
        <tr r="E16" s="2"/>
      </tp>
      <tp>
        <v>0.11935832961996308</v>
        <stp/>
        <stp>X.US.CEEURHUF!'PerCentNetLastQuote,T'</stp>
        <tr r="D13" s="1"/>
        <tr r="D17" s="2"/>
      </tp>
      <tp>
        <v>-0.56608859735825323</v>
        <stp/>
        <stp>X.US.CEAUDNZD!'PerCentNetLastQuote,T'</stp>
        <tr r="D11" s="2"/>
        <tr r="D2" s="1"/>
      </tp>
      <tp>
        <v>0.40208333333333335</v>
        <stp/>
        <stp>ContractData</stp>
        <stp>X.US.CEGBPAUD</stp>
        <stp>TMLastQuote</stp>
        <tr r="E25" s="2"/>
        <tr r="E23" s="1"/>
      </tp>
      <tp>
        <v>0.54027777777777775</v>
        <stp/>
        <stp>ContractData</stp>
        <stp>X.US.CEEURAUD</stp>
        <stp>TMLastQuote</stp>
        <tr r="E5" s="1"/>
        <tr r="E13" s="2"/>
      </tp>
      <tp>
        <v>-4.8540743886900065E-2</v>
        <stp/>
        <stp>X.US.CEEURNOK!'PerCentNetLastQuote,T'</stp>
        <tr r="D20" s="2"/>
        <tr r="D16" s="1"/>
      </tp>
      <tp>
        <v>2.2095000000000002</v>
        <stp/>
        <stp>X.US.CEUSDTRY!'Bid,T'</stp>
        <tr r="I39" s="2"/>
      </tp>
      <tp>
        <v>2.2015000000000002</v>
        <stp/>
        <stp>X.US.CEUSDTRY!'Low,T'</stp>
        <tr r="H39" s="2"/>
      </tp>
      <tp t="s">
        <v/>
        <stp/>
        <stp>X.US.CEUSDTHB!'Low,T'</stp>
        <tr r="H38" s="2"/>
      </tp>
      <tp t="s">
        <v/>
        <stp/>
        <stp>X.US.CEUSDTHB!'Bid,T'</stp>
        <tr r="I38" s="2"/>
      </tp>
      <tp>
        <v>2.2170000000000001</v>
        <stp/>
        <stp>X.US.CEUSDTRY!'ask,T'</stp>
        <tr r="J39" s="2"/>
      </tp>
      <tp>
        <v>0.23218350816423769</v>
        <stp/>
        <stp>X.US.CEUSDMXN!'PerCentNetLastQuote,T'</stp>
        <tr r="D36" s="1"/>
        <tr r="D33" s="2"/>
      </tp>
      <tp t="s">
        <v/>
        <stp/>
        <stp>X.US.CEUSDTHB!'ask,T'</stp>
        <tr r="J38" s="2"/>
      </tp>
      <tp t="s">
        <v>768: Current Message -&gt; Contract 'X.US.CESAUUSD' not found.</v>
        <stp/>
        <stp>X.US.CESAUUSD!'Bid,T'</stp>
        <tr r="I42" s="2"/>
      </tp>
      <tp t="s">
        <v>768: Current Message -&gt; Contract 'X.US.CESAUUSD' not found.</v>
        <stp/>
        <stp>X.US.CESAUUSD!'Low,T'</stp>
        <tr r="H42" s="2"/>
      </tp>
      <tp>
        <v>0.8146500000000001</v>
        <stp/>
        <stp>X.US.CENZDUSD!'Low,T'</stp>
        <tr r="H5" s="2"/>
        <tr r="I28" s="4"/>
      </tp>
      <tp>
        <v>0.90455000000000008</v>
        <stp/>
        <stp>X.US.CEAUDUSD!'Bid,T'</stp>
        <tr r="I2" s="2"/>
        <tr r="J25" s="4"/>
      </tp>
      <tp>
        <v>1.6256000000000002</v>
        <stp/>
        <stp>X.US.CEGBPUSD!'Bid,T'</stp>
        <tr r="I4" s="2"/>
        <tr r="J27" s="4"/>
      </tp>
      <tp>
        <v>1.2950000000000002</v>
        <stp/>
        <stp>X.US.CEEURUSD!'Bid,T'</stp>
        <tr r="J26" s="4"/>
        <tr r="I3" s="2"/>
      </tp>
      <tp>
        <v>1.2908000000000002</v>
        <stp/>
        <stp>X.US.CEEURUSD!'Low,T'</stp>
        <tr r="I26" s="4"/>
        <tr r="H3" s="2"/>
      </tp>
      <tp>
        <v>1.6206500000000001</v>
        <stp/>
        <stp>X.US.CEGBPUSD!'Low,T'</stp>
        <tr r="I27" s="4"/>
        <tr r="H4" s="2"/>
      </tp>
      <tp>
        <v>0.81505000000000005</v>
        <stp/>
        <stp>X.US.CENZDUSD!'Bid,T'</stp>
        <tr r="I5" s="2"/>
        <tr r="J28" s="4"/>
      </tp>
      <tp>
        <v>0.90305000000000002</v>
        <stp/>
        <stp>X.US.CEAUDUSD!'Low,T'</stp>
        <tr r="H2" s="2"/>
        <tr r="I25" s="4"/>
        <tr r="I1" s="6"/>
      </tp>
      <tp t="s">
        <v>768: Current Message -&gt; Contract 'X.US.CESAUUSD' not found.</v>
        <stp/>
        <stp>X.US.CESAUUSD!'ask,T'</stp>
        <tr r="J42" s="2"/>
      </tp>
      <tp>
        <v>0.2048611111111111</v>
        <stp/>
        <stp>ContractData</stp>
        <stp>X.US.CEGBPCHF</stp>
        <stp>TMLastQuote</stp>
        <tr r="E26" s="1"/>
        <tr r="E28" s="2"/>
      </tp>
      <tp>
        <v>0.5395833333333333</v>
        <stp/>
        <stp>ContractData</stp>
        <stp>X.US.CEEURCHF</stp>
        <stp>TMLastQuote</stp>
        <tr r="E21" s="1"/>
        <tr r="E24" s="2"/>
      </tp>
      <tp>
        <v>0.90475000000000005</v>
        <stp/>
        <stp>X.US.CEAUDUSD!'ask,T'</stp>
        <tr r="J2" s="2"/>
        <tr r="K25" s="4"/>
      </tp>
      <tp>
        <v>1.2951000000000001</v>
        <stp/>
        <stp>X.US.CEEURUSD!'ask,T'</stp>
        <tr r="K26" s="4"/>
        <tr r="J3" s="2"/>
      </tp>
      <tp>
        <v>1.6258500000000002</v>
        <stp/>
        <stp>X.US.CEGBPUSD!'ask,T'</stp>
        <tr r="J4" s="2"/>
        <tr r="K27" s="4"/>
      </tp>
      <tp>
        <v>0.54027777777777775</v>
        <stp/>
        <stp>ContractData</stp>
        <stp>X.US.CEUSDCAD</stp>
        <stp>TMLastQuote</stp>
        <tr r="E6" s="2"/>
        <tr r="F29" s="4"/>
        <tr r="E33" s="1"/>
      </tp>
      <tp>
        <v>0.52986111111111112</v>
        <stp/>
        <stp>ContractData</stp>
        <stp>X.US.CEEURCZK</stp>
        <stp>TMLastQuote</stp>
        <tr r="E10" s="1"/>
        <tr r="E14" s="2"/>
      </tp>
      <tp>
        <v>0.54027777777777775</v>
        <stp/>
        <stp>ContractData</stp>
        <stp>X.US.CEUSDCHF</stp>
        <stp>TMLastQuote</stp>
        <tr r="E8" s="2"/>
        <tr r="F31" s="4"/>
        <tr r="E41" s="1"/>
      </tp>
      <tp>
        <v>0.81525000000000003</v>
        <stp/>
        <stp>X.US.CENZDUSD!'ask,T'</stp>
        <tr r="J5" s="2"/>
        <tr r="K28" s="4"/>
      </tp>
      <tp t="s">
        <v/>
        <stp/>
        <stp>X.US.CEEURZAR!'Bid,T'</stp>
        <tr r="I22" s="2"/>
      </tp>
      <tp t="s">
        <v/>
        <stp/>
        <stp>X.US.CEEURZAR!'Low,T'</stp>
        <tr r="H22" s="2"/>
      </tp>
      <tp>
        <v>11</v>
        <stp/>
        <stp>X.US.CEUSDZAR!'Bid,T'</stp>
        <tr r="I37" s="2"/>
      </tp>
      <tp>
        <v>10.96</v>
        <stp/>
        <stp>X.US.CEUSDZAR!'Low,T'</stp>
        <tr r="H37" s="2"/>
      </tp>
      <tp>
        <v>-0.19195943498732343</v>
        <stp/>
        <stp>X.US.CEEURCZK!'PerCentNetLastQuote,T'</stp>
        <tr r="D14" s="2"/>
        <tr r="D10" s="1"/>
      </tp>
      <tp>
        <v>-0.20833333333333334</v>
        <stp/>
        <stp>X.US.CEUSDCHF!'PerCentNetLastQuote,T'</stp>
        <tr r="D41" s="1"/>
        <tr r="E31" s="4"/>
        <tr r="D8" s="2"/>
      </tp>
      <tp t="s">
        <v/>
        <stp/>
        <stp>X.US.CEEURZAR!'ask,T'</stp>
        <tr r="J22" s="2"/>
      </tp>
      <tp>
        <v>0.46627433227704845</v>
        <stp/>
        <stp>X.US.CEUSDCAD!'PerCentNetLastQuote,T'</stp>
        <tr r="D33" s="1"/>
        <tr r="E29" s="4"/>
        <tr r="D6" s="2"/>
      </tp>
      <tp t="s">
        <v/>
        <stp/>
        <stp>X.US.CEGBPCHF!'PerCentNetLastQuote,T'</stp>
        <tr r="D26" s="1"/>
        <tr r="D28" s="2"/>
      </tp>
      <tp>
        <v>8.2685629237638503E-3</v>
        <stp/>
        <stp>X.US.CEEURCHF!'PerCentNetLastQuote,T'</stp>
        <tr r="D24" s="2"/>
        <tr r="D21" s="1"/>
      </tp>
      <tp>
        <v>11.0275</v>
        <stp/>
        <stp>X.US.CEUSDZAR!'ask,T'</stp>
        <tr r="J37" s="2"/>
      </tp>
      <tp>
        <v>0.54027777777777775</v>
        <stp/>
        <stp>ContractData</stp>
        <stp>X.US.CEUSDMXN</stp>
        <stp>TMLastQuote</stp>
        <tr r="E33" s="2"/>
        <tr r="E36" s="1"/>
      </tp>
      <tp>
        <v>0.53819444444444442</v>
        <stp/>
        <stp>ContractData</stp>
        <stp>X.US.CEEURNOK</stp>
        <stp>TMLastQuote</stp>
        <tr r="E20" s="2"/>
        <tr r="E16" s="1"/>
      </tp>
      <tp>
        <v>0.65656565656565657</v>
        <stp/>
        <stp>X.US.CEGBPAUD!'PerCentNetLastQuote,T'</stp>
        <tr r="D23" s="1"/>
        <tr r="D25" s="2"/>
      </tp>
      <tp>
        <v>0.76733544526575148</v>
        <stp/>
        <stp>X.US.CEEURAUD!'PerCentNetLastQuote,T'</stp>
        <tr r="D13" s="2"/>
        <tr r="D5" s="1"/>
      </tp>
      <tp>
        <v>0.5395833333333333</v>
        <stp/>
        <stp>ContractData</stp>
        <stp>X.US.CEAUDNZD</stp>
        <stp>TMLastQuote</stp>
        <tr r="E11" s="2"/>
        <tr r="E2" s="1"/>
      </tp>
      <tp>
        <v>42</v>
        <stp/>
        <stp>ContractData</stp>
        <stp>X.US.EBSXAG</stp>
        <stp>NumTicks</stp>
        <tr r="K45" s="2"/>
      </tp>
      <tp t="b">
        <v>0</v>
        <stp/>
        <stp>ContractData</stp>
        <stp>X.US.EBSXAU</stp>
        <stp>NumTicks</stp>
        <tr r="K41" s="2"/>
      </tp>
      <tp>
        <v>0.53888888888888886</v>
        <stp/>
        <stp>ContractData</stp>
        <stp>X.US.CEEURHUF</stp>
        <stp>TMLastQuote</stp>
        <tr r="E17" s="2"/>
        <tr r="E13" s="1"/>
      </tp>
      <tp>
        <v>0.16974726518294983</v>
        <stp/>
        <stp>X.US.CEEURGBP!'PerCentNetLastQuote,T'</stp>
        <tr r="D12" s="1"/>
        <tr r="D16" s="2"/>
      </tp>
      <tp>
        <v>0.52916666666666667</v>
        <stp/>
        <stp>ContractData</stp>
        <stp>X.US.CEUSDHKD</stp>
        <stp>TMLastQuote</stp>
        <tr r="E34" s="1"/>
        <tr r="E32" s="2"/>
      </tp>
      <tp t="s">
        <v/>
        <stp/>
        <stp>ContractData</stp>
        <stp>X.US.CEEURISK</stp>
        <stp>TMLastQuote</stp>
        <tr r="E14" s="1"/>
        <tr r="E18" s="2"/>
      </tp>
      <tp>
        <v>0.54027777777777775</v>
        <stp/>
        <stp>ContractData</stp>
        <stp>X.US.CEUSDJPY</stp>
        <stp>TMLastQuote</stp>
        <tr r="E7" s="2"/>
        <tr r="E35" s="1"/>
        <tr r="F30" s="4"/>
      </tp>
      <tp t="s">
        <v/>
        <stp/>
        <stp>X.US.CEGBPEUR!'PerCentNetLastQuote,T'</stp>
        <tr r="D26" s="2"/>
        <tr r="D24" s="1"/>
      </tp>
      <tp>
        <v>0.54027777777777775</v>
        <stp/>
        <stp>ContractData</stp>
        <stp>X.US.CECHFJPY</stp>
        <stp>TMLastQuote</stp>
        <tr r="E32" s="1"/>
        <tr r="E31" s="2"/>
      </tp>
      <tp>
        <v>2.7777777777777779E-3</v>
        <stp/>
        <stp>ContractData</stp>
        <stp>X.US.CECADJPY</stp>
        <stp>TMLastQuote</stp>
        <tr r="E4" s="1"/>
        <tr r="E12" s="2"/>
        <tr r="F34" s="4"/>
      </tp>
      <tp>
        <v>0.54027777777777775</v>
        <stp/>
        <stp>ContractData</stp>
        <stp>X.US.CEAUDJPY</stp>
        <stp>TMLastQuote</stp>
        <tr r="E1" s="1"/>
        <tr r="E10" s="2"/>
      </tp>
      <tp>
        <v>0.54027777777777775</v>
        <stp/>
        <stp>ContractData</stp>
        <stp>X.US.CEGBPJPY</stp>
        <stp>TMLastQuote</stp>
        <tr r="E25" s="1"/>
        <tr r="E27" s="2"/>
      </tp>
      <tp>
        <v>0.54027777777777775</v>
        <stp/>
        <stp>ContractData</stp>
        <stp>X.US.CEEURJPY</stp>
        <stp>TMLastQuote</stp>
        <tr r="E19" s="2"/>
        <tr r="E15" s="1"/>
      </tp>
      <tp>
        <v>0.24583333333333332</v>
        <stp/>
        <stp>ContractData</stp>
        <stp>X.US.CENZDJPY</stp>
        <stp>TMLastQuote</stp>
        <tr r="E28" s="1"/>
        <tr r="E29" s="2"/>
      </tp>
      <tp t="s">
        <v/>
        <stp/>
        <stp>X.US.CEEURDKK!'PerCentNetLastQuote,T'</stp>
        <tr r="D11" s="1"/>
        <tr r="D15" s="2"/>
      </tp>
      <tp>
        <v>0.53680555555555554</v>
        <stp/>
        <stp>ContractData</stp>
        <stp>X.US.CEUSDTRY</stp>
        <stp>TMLastQuote</stp>
        <tr r="E39" s="2"/>
        <tr r="E43" s="1"/>
      </tp>
      <tp t="s">
        <v/>
        <stp/>
        <stp>ContractData</stp>
        <stp>X.US.CEUSDTHB</stp>
        <stp>TMLastQuote</stp>
        <tr r="E38" s="2"/>
        <tr r="E42" s="1"/>
      </tp>
      <tp t="s">
        <v/>
        <stp/>
        <stp>X.US.CEGBPCHF!'Low,T'</stp>
        <tr r="H28" s="2"/>
      </tp>
      <tp>
        <v>1.2084000000000001</v>
        <stp/>
        <stp>X.US.CEEURCHF!'Low,T'</stp>
        <tr r="H24" s="2"/>
      </tp>
      <tp>
        <v>1.2095</v>
        <stp/>
        <stp>X.US.CEEURCHF!'Bid,T'</stp>
        <tr r="I24" s="2"/>
      </tp>
      <tp t="s">
        <v/>
        <stp/>
        <stp>X.US.CEGBPCHF!'Bid,T'</stp>
        <tr r="I28" s="2"/>
      </tp>
      <tp t="s">
        <v/>
        <stp/>
        <stp>X.US.CEEURCZK!'Low,T'</stp>
        <tr r="H14" s="2"/>
      </tp>
      <tp>
        <v>0.93190000000000006</v>
        <stp/>
        <stp>X.US.CEUSDCHF!'Low,T'</stp>
        <tr r="I31" s="4"/>
        <tr r="H8" s="2"/>
      </tp>
      <tp>
        <v>1.1093500000000001</v>
        <stp/>
        <stp>X.US.CEUSDCAD!'Bid,T'</stp>
        <tr r="J29" s="4"/>
        <tr r="I6" s="2"/>
      </tp>
      <tp>
        <v>1.1031000000000002</v>
        <stp/>
        <stp>X.US.CEUSDCAD!'Low,T'</stp>
        <tr r="H6" s="2"/>
        <tr r="I29" s="4"/>
      </tp>
      <tp>
        <v>0.93395000000000006</v>
        <stp/>
        <stp>X.US.CEUSDCHF!'Bid,T'</stp>
        <tr r="I8" s="2"/>
        <tr r="J31" s="4"/>
      </tp>
      <tp>
        <v>27.557000000000002</v>
        <stp/>
        <stp>X.US.CEEURCZK!'Bid,T'</stp>
        <tr r="I14" s="2"/>
      </tp>
      <tp t="s">
        <v>768: Current Message -&gt; Contract 'X.US.CESAUUSD' not found.</v>
        <stp/>
        <stp>ContractData</stp>
        <stp>X.US.CESAUUSD</stp>
        <stp>TMLastQuote</stp>
        <tr r="E42" s="2"/>
        <tr r="E31" s="1"/>
      </tp>
      <tp>
        <v>0.16390457111637224</v>
        <stp/>
        <stp>X.US.CEUSDZAR!'PerCentNetLastQuote,T'</stp>
        <tr r="D37" s="2"/>
        <tr r="D40" s="1"/>
      </tp>
      <tp t="s">
        <v/>
        <stp/>
        <stp>X.US.CEGBPCHF!'ask,T'</stp>
        <tr r="J28" s="2"/>
      </tp>
      <tp>
        <v>1.2096</v>
        <stp/>
        <stp>X.US.CEEURCHF!'ask,T'</stp>
        <tr r="J24" s="2"/>
      </tp>
      <tp>
        <v>0.5395833333333333</v>
        <stp/>
        <stp>ContractData</stp>
        <stp>X.US.CEAUDUSD</stp>
        <stp>TMLastQuote</stp>
        <tr r="F25" s="4"/>
        <tr r="E2" s="2"/>
        <tr r="E3" s="1"/>
      </tp>
      <tp>
        <v>0.54027777777777775</v>
        <stp/>
        <stp>ContractData</stp>
        <stp>X.US.CEEURUSD</stp>
        <stp>TMLastQuote</stp>
        <tr r="E22" s="1"/>
        <tr r="E3" s="2"/>
        <tr r="F26" s="4"/>
      </tp>
      <tp>
        <v>1.10965</v>
        <stp/>
        <stp>X.US.CEUSDCAD!'ask,T'</stp>
        <tr r="J6" s="2"/>
        <tr r="K29" s="4"/>
      </tp>
      <tp>
        <v>0.54027777777777775</v>
        <stp/>
        <stp>ContractData</stp>
        <stp>X.US.CEGBPUSD</stp>
        <stp>TMLastQuote</stp>
        <tr r="F27" s="4"/>
        <tr r="E27" s="1"/>
        <tr r="E4" s="2"/>
      </tp>
      <tp t="s">
        <v/>
        <stp/>
        <stp>X.US.CEEURZAR!'PerCentNetLastQuote,T'</stp>
        <tr r="D19" s="1"/>
        <tr r="D22" s="2"/>
      </tp>
      <tp>
        <v>27.603000000000002</v>
        <stp/>
        <stp>X.US.CEEURCZK!'ask,T'</stp>
        <tr r="J14" s="2"/>
      </tp>
      <tp>
        <v>0.5395833333333333</v>
        <stp/>
        <stp>ContractData</stp>
        <stp>X.US.CENZDUSD</stp>
        <stp>TMLastQuote</stp>
        <tr r="F28" s="4"/>
        <tr r="E5" s="2"/>
        <tr r="E29" s="1"/>
      </tp>
      <tp>
        <v>0.93405000000000005</v>
        <stp/>
        <stp>X.US.CEUSDCHF!'ask,T'</stp>
        <tr r="K31" s="4"/>
        <tr r="J8" s="2"/>
      </tp>
      <tp>
        <v>1.4314000000000002</v>
        <stp/>
        <stp>X.US.CEEURAUD!'Bid,T'</stp>
        <tr r="I13" s="2"/>
      </tp>
      <tp t="s">
        <v/>
        <stp/>
        <stp>X.US.CEGBPAUD!'Bid,T'</stp>
        <tr r="I25" s="2"/>
      </tp>
      <tp>
        <v>1.7865</v>
        <stp/>
        <stp>X.US.CEGBPAUD!'Low,T'</stp>
        <tr r="H25" s="2"/>
      </tp>
      <tp>
        <v>1.4210500000000001</v>
        <stp/>
        <stp>X.US.CEEURAUD!'Low,T'</stp>
        <tr r="H13" s="2"/>
      </tp>
      <tp t="s">
        <v/>
        <stp/>
        <stp>X.US.CEGBPAUD!'ask,T'</stp>
        <tr r="J25" s="2"/>
      </tp>
      <tp>
        <v>1.4317000000000002</v>
        <stp/>
        <stp>X.US.CEEURAUD!'ask,T'</stp>
        <tr r="J13" s="2"/>
      </tp>
      <tp>
        <v>0.53611111111111109</v>
        <stp/>
        <stp>ContractData</stp>
        <stp>X.US.CEEURPLN</stp>
        <stp>TMLastQuote</stp>
        <tr r="E21" s="2"/>
        <tr r="E17" s="1"/>
      </tp>
      <tp>
        <v>0.5395833333333333</v>
        <stp/>
        <stp>ContractData</stp>
        <stp>X.US.CEUSDPLN</stp>
        <stp>TMLastQuote</stp>
        <tr r="E34" s="2"/>
        <tr r="E37" s="1"/>
      </tp>
      <tp>
        <v>0.7964500000000001</v>
        <stp/>
        <stp>X.US.CEEURGBP!'Bid,T'</stp>
        <tr r="I16" s="2"/>
      </tp>
      <tp>
        <v>0.79425000000000001</v>
        <stp/>
        <stp>X.US.CEEURGBP!'Low,T'</stp>
        <tr r="H16" s="2"/>
      </tp>
      <tp>
        <v>0.79665000000000008</v>
        <stp/>
        <stp>X.US.CEEURGBP!'ask,T'</stp>
        <tr r="J16" s="2"/>
      </tp>
      <tp t="s">
        <v/>
        <stp/>
        <stp>X.US.CEEURDKK!'Low,T'</stp>
        <tr r="H15" s="2"/>
      </tp>
      <tp t="s">
        <v/>
        <stp/>
        <stp>X.US.CEEURDKK!'Bid,T'</stp>
        <tr r="I15" s="2"/>
      </tp>
      <tp>
        <v>0.5395833333333333</v>
        <stp/>
        <stp>ContractData</stp>
        <stp>X.US.CEUSDRUB</stp>
        <stp>TMLastQuote</stp>
        <tr r="E35" s="2"/>
        <tr r="E38" s="1"/>
      </tp>
      <tp t="s">
        <v/>
        <stp/>
        <stp>X.US.CEEURDKK!'ask,T'</stp>
        <tr r="J15" s="2"/>
      </tp>
      <tp>
        <v>0.54027777777777775</v>
        <stp/>
        <stp>ContractData</stp>
        <stp>X.US.CEBKTRUB</stp>
        <stp>TMLastQuote</stp>
        <tr r="E30" s="1"/>
        <tr r="E30" s="2"/>
      </tp>
      <tp t="s">
        <v/>
        <stp/>
        <stp>X.US.CEGBPEUR!'Bid,T'</stp>
        <tr r="I26" s="2"/>
      </tp>
      <tp t="s">
        <v/>
        <stp/>
        <stp>X.US.CEGBPEUR!'Low,T'</stp>
        <tr r="H26" s="2"/>
      </tp>
      <tp>
        <v>0.49930555555555556</v>
        <stp/>
        <stp>ContractData</stp>
        <stp>X.US.CEEURSEK</stp>
        <stp>TMLastQuote</stp>
        <tr r="E23" s="2"/>
        <tr r="E20" s="1"/>
      </tp>
      <tp t="s">
        <v>768: Current Message -&gt; Contract 'X.US.CEEURSKK' not found.</v>
        <stp/>
        <stp>ContractData</stp>
        <stp>X.US.CEEURSKK</stp>
        <stp>TMLastQuote</stp>
        <tr r="E18" s="1"/>
      </tp>
      <tp t="s">
        <v/>
        <stp/>
        <stp>X.US.CEGBPEUR!'ask,T'</stp>
        <tr r="J26" s="2"/>
      </tp>
      <tp>
        <v>0.5395833333333333</v>
        <stp/>
        <stp>ContractData</stp>
        <stp>X.US.CEUSDSGD</stp>
        <stp>TMLastQuote</stp>
        <tr r="E39" s="1"/>
        <tr r="E36" s="2"/>
      </tp>
      <tp>
        <v>107.265</v>
        <stp/>
        <stp>X.US.CEUSDJPY!'Bid,T'</stp>
        <tr r="J30" s="4"/>
        <tr r="I7" s="2"/>
      </tp>
      <tp>
        <v>106.97</v>
        <stp/>
        <stp>X.US.CEUSDJPY!'Low,T'</stp>
        <tr r="I30" s="4"/>
        <tr r="H7" s="2"/>
      </tp>
      <tp>
        <v>97.02</v>
        <stp/>
        <stp>X.US.CEAUDJPY!'Bid,T'</stp>
        <tr r="I10" s="2"/>
      </tp>
      <tp t="s">
        <v/>
        <stp/>
        <stp>X.US.CENZDJPY!'Low,T'</stp>
        <tr r="H29" s="2"/>
      </tp>
      <tp t="s">
        <v/>
        <stp/>
        <stp>X.US.CECADJPY!'Bid,T'</stp>
        <tr r="I12" s="2"/>
        <tr r="J34" s="4"/>
      </tp>
      <tp>
        <v>114.84</v>
        <stp/>
        <stp>X.US.CECHFJPY!'Bid,T'</stp>
        <tr r="I31" s="2"/>
      </tp>
      <tp>
        <v>138.91</v>
        <stp/>
        <stp>X.US.CEEURJPY!'Bid,T'</stp>
        <tr r="I19" s="2"/>
      </tp>
      <tp>
        <v>174.37</v>
        <stp/>
        <stp>X.US.CEGBPJPY!'Bid,T'</stp>
        <tr r="I27" s="2"/>
      </tp>
      <tp>
        <v>173.72</v>
        <stp/>
        <stp>X.US.CEGBPJPY!'Low,T'</stp>
        <tr r="H27" s="2"/>
      </tp>
      <tp>
        <v>138.26</v>
        <stp/>
        <stp>X.US.CEEURJPY!'Low,T'</stp>
        <tr r="H19" s="2"/>
      </tp>
      <tp t="s">
        <v/>
        <stp/>
        <stp>X.US.CECADJPY!'Low,T'</stp>
        <tr r="H12" s="2"/>
        <tr r="I34" s="4"/>
      </tp>
      <tp>
        <v>114.52</v>
        <stp/>
        <stp>X.US.CECHFJPY!'Low,T'</stp>
        <tr r="H31" s="2"/>
      </tp>
      <tp>
        <v>96.94</v>
        <stp/>
        <stp>X.US.CEAUDJPY!'Low,T'</stp>
        <tr r="H10" s="2"/>
      </tp>
      <tp t="s">
        <v/>
        <stp/>
        <stp>X.US.CENZDJPY!'Bid,T'</stp>
        <tr r="I29" s="2"/>
      </tp>
      <tp>
        <v>107.27500000000001</v>
        <stp/>
        <stp>X.US.CEUSDJPY!'ask,T'</stp>
        <tr r="J7" s="2"/>
        <tr r="K30" s="4"/>
      </tp>
      <tp>
        <v>-3.0860778324655388E-2</v>
        <stp/>
        <stp>X.US.CEUSDSGD!'PerCentNetLastQuote,T'</stp>
        <tr r="D36" s="2"/>
        <tr r="D39" s="1"/>
      </tp>
      <tp t="s">
        <v>768: Current Message -&gt; Contract 'X.US.CEEURSKK' not found.</v>
        <stp/>
        <stp>X.US.CEEURSKK!'PerCentNetLastQuote,T'</stp>
        <tr r="D18" s="1"/>
      </tp>
      <tp>
        <v>114.86</v>
        <stp/>
        <stp>X.US.CECHFJPY!'ask,T'</stp>
        <tr r="J31" s="2"/>
      </tp>
      <tp t="s">
        <v/>
        <stp/>
        <stp>X.US.CECADJPY!'ask,T'</stp>
        <tr r="K34" s="4"/>
        <tr r="J12" s="2"/>
      </tp>
      <tp>
        <v>97.05</v>
        <stp/>
        <stp>X.US.CEAUDJPY!'ask,T'</stp>
        <tr r="J10" s="2"/>
      </tp>
      <tp>
        <v>174.41</v>
        <stp/>
        <stp>X.US.CEGBPJPY!'ask,T'</stp>
        <tr r="J27" s="2"/>
      </tp>
      <tp>
        <v>138.93</v>
        <stp/>
        <stp>X.US.CEEURJPY!'ask,T'</stp>
        <tr r="J19" s="2"/>
      </tp>
      <tp t="s">
        <v/>
        <stp/>
        <stp>X.US.CENZDJPY!'ask,T'</stp>
        <tr r="J29" s="2"/>
      </tp>
      <tp>
        <v>0.15194269589754722</v>
        <stp/>
        <stp>X.US.CEEURSEK!'PerCentNetLastQuote,T'</stp>
        <tr r="D23" s="2"/>
        <tr r="D20" s="1"/>
      </tp>
      <tp>
        <v>0.55164319248826288</v>
        <stp/>
        <stp>X.US.CEBKTRUB!'PerCentNetLastQuote,T'</stp>
        <tr r="D30" s="1"/>
        <tr r="D30" s="2"/>
      </tp>
      <tp>
        <v>0.66230460681494119</v>
        <stp/>
        <stp>X.US.CEUSDRUB!'PerCentNetLastQuote,T'</stp>
        <tr r="D38" s="1"/>
        <tr r="D35" s="2"/>
      </tp>
      <tp>
        <v>7.7503000000000002</v>
        <stp/>
        <stp>X.US.CEUSDHKD!'Low,T'</stp>
        <tr r="H32" s="2"/>
      </tp>
      <tp>
        <v>314.55500000000001</v>
        <stp/>
        <stp>X.US.CEEURHUF!'Bid,T'</stp>
        <tr r="I17" s="2"/>
      </tp>
      <tp>
        <v>7.7510000000000003</v>
        <stp/>
        <stp>X.US.CEUSDHKD!'Ask,T'</stp>
        <tr r="J32" s="2"/>
      </tp>
      <tp t="s">
        <v/>
        <stp/>
        <stp>X.US.CEEURHUF!'Low,T'</stp>
        <tr r="H17" s="2"/>
      </tp>
      <tp>
        <v>7.7504</v>
        <stp/>
        <stp>X.US.CEUSDHKD!'Bid,T'</stp>
        <tr r="I32" s="2"/>
      </tp>
      <tp>
        <v>314.94499999999999</v>
        <stp/>
        <stp>X.US.CEEURHUF!'ask,T'</stp>
        <tr r="J17" s="2"/>
      </tp>
      <tp t="s">
        <v/>
        <stp/>
        <stp>X.US.CEEURISK!'Bid,T'</stp>
        <tr r="I18" s="2"/>
      </tp>
      <tp t="s">
        <v/>
        <stp/>
        <stp>X.US.CEEURISK!'Low,T'</stp>
        <tr r="H18" s="2"/>
      </tp>
      <tp>
        <v>-3.0783438510081577E-2</v>
        <stp/>
        <stp>X.US.CEUSDPLN!'PerCentNetLastQuote,T'</stp>
        <tr r="D34" s="2"/>
        <tr r="D37" s="1"/>
      </tp>
      <tp t="s">
        <v/>
        <stp/>
        <stp>X.US.CEEURISK!'ask,T'</stp>
        <tr r="J18" s="2"/>
      </tp>
      <tp>
        <v>0.20252561353347628</v>
        <stp/>
        <stp>X.US.CEEURPLN!'PerCentNetLastQuote,T'</stp>
        <tr r="D21" s="2"/>
        <tr r="D17" s="1"/>
      </tp>
      <tp>
        <v>8.2270000000000003</v>
        <stp/>
        <stp>X.US.CEEURNOK!'Low,T'</stp>
        <tr r="H20" s="2"/>
      </tp>
      <tp t="s">
        <v/>
        <stp/>
        <stp>X.US.CEEURNOK!'Bid,T'</stp>
        <tr r="I20" s="2"/>
      </tp>
      <tp>
        <v>1.1068</v>
        <stp/>
        <stp>X.US.CEAUDNZD!'Low,T'</stp>
        <tr r="H11" s="2"/>
      </tp>
      <tp>
        <v>1.1066</v>
        <stp/>
        <stp>X.US.CEAUDNZD!'Bid,T'</stp>
        <tr r="I11" s="2"/>
      </tp>
      <tp t="s">
        <v/>
        <stp/>
        <stp>X.US.CEEURNOK!'ask,T'</stp>
        <tr r="J20" s="2"/>
      </tp>
      <tp>
        <v>1.1104000000000001</v>
        <stp/>
        <stp>X.US.CEAUDNZD!'ask,T'</stp>
        <tr r="J11" s="2"/>
      </tp>
      <tp>
        <v>1</v>
        <stp/>
        <stp>ContractData</stp>
        <stp>X.US.EBSXPD</stp>
        <stp>NumTicks</stp>
        <tr r="K43" s="2"/>
      </tp>
      <tp>
        <v>10</v>
        <stp/>
        <stp>ContractData</stp>
        <stp>X.US.EBSXPT</stp>
        <stp>NumTicks</stp>
        <tr r="K44" s="2"/>
      </tp>
      <tp>
        <v>-0.31181217901687452</v>
        <stp/>
        <stp>X.US.CENZDUSD!'PerCentNetLastQuote,T'</stp>
        <tr r="D5" s="2"/>
        <tr r="E28" s="4"/>
        <tr r="D29" s="1"/>
      </tp>
      <tp t="s">
        <v/>
        <stp/>
        <stp>ContractData</stp>
        <stp>X.US.CEEURZAR</stp>
        <stp>TMLastQuote</stp>
        <tr r="E22" s="2"/>
        <tr r="E19" s="1"/>
      </tp>
      <tp>
        <v>0.19342359767891681</v>
        <stp/>
        <stp>X.US.CEEURUSD!'PerCentNetLastQuote,T'</stp>
        <tr r="E26" s="4"/>
        <tr r="D22" s="1"/>
        <tr r="D3" s="2"/>
      </tp>
      <tp>
        <v>9.5440411317385551E-2</v>
        <stp/>
        <stp>X.US.CEGBPUSD!'PerCentNetLastQuote,T'</stp>
        <tr r="E27" s="4"/>
        <tr r="D27" s="1"/>
        <tr r="D4" s="2"/>
      </tp>
      <tp>
        <v>-0.54413542926239422</v>
        <stp/>
        <stp>X.US.CEAUDUSD!'PerCentNetLastQuote,T'</stp>
        <tr r="E25" s="4"/>
        <tr r="D2" s="2"/>
        <tr r="D3" s="1"/>
      </tp>
      <tp>
        <v>0.5395833333333333</v>
        <stp/>
        <stp>ContractData</stp>
        <stp>X.US.CEUSDZAR</stp>
        <stp>TMLastQuote</stp>
        <tr r="E37" s="2"/>
        <tr r="E40" s="1"/>
      </tp>
      <tp t="s">
        <v>768: Current Message -&gt; Contract 'X.US.CESAUUSD' not found.</v>
        <stp/>
        <stp>X.US.CESAUUSD!'PerCentNetLastQuote,T'</stp>
        <tr r="D42" s="2"/>
        <tr r="D31" s="1"/>
      </tp>
      <tp>
        <v>13.229000000000001</v>
        <stp/>
        <stp>X.US.CEUSDMXN!'Low,T'</stp>
        <tr r="H33" s="2"/>
      </tp>
      <tp>
        <v>13.246500000000001</v>
        <stp/>
        <stp>X.US.CEUSDMXN!'Bid,T'</stp>
        <tr r="I33" s="2"/>
      </tp>
      <tp t="s">
        <v/>
        <stp/>
        <stp>X.US.CEUSDTHB!'PerCentNetLastQuote,T'</stp>
        <tr r="D38" s="2"/>
        <tr r="D42" s="1"/>
      </tp>
      <tp>
        <v>13.253</v>
        <stp/>
        <stp>X.US.CEUSDMXN!'ask,T'</stp>
        <tr r="J33" s="2"/>
      </tp>
      <tp>
        <v>0.33604286817129103</v>
        <stp/>
        <stp>X.US.CEUSDTRY!'PerCentNetLastQuote,T'</stp>
        <tr r="D43" s="1"/>
        <tr r="D39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</xdr:rowOff>
    </xdr:from>
    <xdr:to>
      <xdr:col>8</xdr:col>
      <xdr:colOff>18294</xdr:colOff>
      <xdr:row>2</xdr:row>
      <xdr:rowOff>2339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381"/>
          <a:ext cx="6047619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14288</xdr:colOff>
      <xdr:row>18</xdr:row>
      <xdr:rowOff>9525</xdr:rowOff>
    </xdr:from>
    <xdr:to>
      <xdr:col>8</xdr:col>
      <xdr:colOff>25436</xdr:colOff>
      <xdr:row>20</xdr:row>
      <xdr:rowOff>9483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8" y="2943225"/>
          <a:ext cx="6078573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16669</xdr:colOff>
      <xdr:row>30</xdr:row>
      <xdr:rowOff>169068</xdr:rowOff>
    </xdr:from>
    <xdr:to>
      <xdr:col>8</xdr:col>
      <xdr:colOff>23057</xdr:colOff>
      <xdr:row>32</xdr:row>
      <xdr:rowOff>169026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69" y="5055393"/>
          <a:ext cx="6073813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2381</xdr:colOff>
      <xdr:row>55</xdr:row>
      <xdr:rowOff>0</xdr:rowOff>
    </xdr:from>
    <xdr:to>
      <xdr:col>8</xdr:col>
      <xdr:colOff>21431</xdr:colOff>
      <xdr:row>57</xdr:row>
      <xdr:rowOff>9483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" y="8991600"/>
          <a:ext cx="6086475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8</xdr:col>
      <xdr:colOff>18294</xdr:colOff>
      <xdr:row>79</xdr:row>
      <xdr:rowOff>9483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12553950"/>
          <a:ext cx="6047619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82</xdr:row>
      <xdr:rowOff>7143</xdr:rowOff>
    </xdr:from>
    <xdr:to>
      <xdr:col>8</xdr:col>
      <xdr:colOff>27820</xdr:colOff>
      <xdr:row>84</xdr:row>
      <xdr:rowOff>16626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06" y="13370718"/>
          <a:ext cx="6083339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11907</xdr:colOff>
      <xdr:row>89</xdr:row>
      <xdr:rowOff>0</xdr:rowOff>
    </xdr:from>
    <xdr:to>
      <xdr:col>8</xdr:col>
      <xdr:colOff>27820</xdr:colOff>
      <xdr:row>91</xdr:row>
      <xdr:rowOff>9483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07" y="14497050"/>
          <a:ext cx="6083338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96</xdr:row>
      <xdr:rowOff>9525</xdr:rowOff>
    </xdr:from>
    <xdr:to>
      <xdr:col>8</xdr:col>
      <xdr:colOff>23056</xdr:colOff>
      <xdr:row>97</xdr:row>
      <xdr:rowOff>171408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5649575"/>
          <a:ext cx="6071431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101</xdr:row>
      <xdr:rowOff>9525</xdr:rowOff>
    </xdr:from>
    <xdr:to>
      <xdr:col>8</xdr:col>
      <xdr:colOff>28575</xdr:colOff>
      <xdr:row>102</xdr:row>
      <xdr:rowOff>161883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906" y="16525875"/>
          <a:ext cx="6084094" cy="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14288</xdr:colOff>
      <xdr:row>105</xdr:row>
      <xdr:rowOff>9525</xdr:rowOff>
    </xdr:from>
    <xdr:to>
      <xdr:col>8</xdr:col>
      <xdr:colOff>18294</xdr:colOff>
      <xdr:row>106</xdr:row>
      <xdr:rowOff>171408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8" y="17240250"/>
          <a:ext cx="6071431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0</xdr:rowOff>
    </xdr:from>
    <xdr:to>
      <xdr:col>16</xdr:col>
      <xdr:colOff>14288</xdr:colOff>
      <xdr:row>1</xdr:row>
      <xdr:rowOff>171408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86475" y="0"/>
          <a:ext cx="6062663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41</xdr:row>
      <xdr:rowOff>19050</xdr:rowOff>
    </xdr:from>
    <xdr:to>
      <xdr:col>16</xdr:col>
      <xdr:colOff>27819</xdr:colOff>
      <xdr:row>43</xdr:row>
      <xdr:rowOff>19008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15050" y="7048500"/>
          <a:ext cx="6047619" cy="342858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51</xdr:row>
      <xdr:rowOff>0</xdr:rowOff>
    </xdr:from>
    <xdr:to>
      <xdr:col>17</xdr:col>
      <xdr:colOff>9525</xdr:colOff>
      <xdr:row>53</xdr:row>
      <xdr:rowOff>9483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15050" y="8686800"/>
          <a:ext cx="6067425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57</xdr:row>
      <xdr:rowOff>0</xdr:rowOff>
    </xdr:from>
    <xdr:to>
      <xdr:col>17</xdr:col>
      <xdr:colOff>11906</xdr:colOff>
      <xdr:row>59</xdr:row>
      <xdr:rowOff>9483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15050" y="9658350"/>
          <a:ext cx="6069806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61</xdr:row>
      <xdr:rowOff>0</xdr:rowOff>
    </xdr:from>
    <xdr:to>
      <xdr:col>17</xdr:col>
      <xdr:colOff>14288</xdr:colOff>
      <xdr:row>63</xdr:row>
      <xdr:rowOff>9483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15050" y="10306050"/>
          <a:ext cx="6072188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66</xdr:row>
      <xdr:rowOff>7144</xdr:rowOff>
    </xdr:from>
    <xdr:to>
      <xdr:col>17</xdr:col>
      <xdr:colOff>30956</xdr:colOff>
      <xdr:row>68</xdr:row>
      <xdr:rowOff>16627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115050" y="11122819"/>
          <a:ext cx="6088856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17</xdr:col>
      <xdr:colOff>9525</xdr:colOff>
      <xdr:row>72</xdr:row>
      <xdr:rowOff>9483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05525" y="11763375"/>
          <a:ext cx="6076950" cy="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9525</xdr:rowOff>
    </xdr:from>
    <xdr:to>
      <xdr:col>17</xdr:col>
      <xdr:colOff>16669</xdr:colOff>
      <xdr:row>77</xdr:row>
      <xdr:rowOff>19008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105525" y="12582525"/>
          <a:ext cx="6084094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80</xdr:row>
      <xdr:rowOff>4762</xdr:rowOff>
    </xdr:from>
    <xdr:to>
      <xdr:col>16</xdr:col>
      <xdr:colOff>14288</xdr:colOff>
      <xdr:row>82</xdr:row>
      <xdr:rowOff>14245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67425" y="13387387"/>
          <a:ext cx="6081713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88</xdr:row>
      <xdr:rowOff>0</xdr:rowOff>
    </xdr:from>
    <xdr:to>
      <xdr:col>16</xdr:col>
      <xdr:colOff>16669</xdr:colOff>
      <xdr:row>90</xdr:row>
      <xdr:rowOff>9483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076950" y="14678025"/>
          <a:ext cx="6074569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96</xdr:row>
      <xdr:rowOff>19050</xdr:rowOff>
    </xdr:from>
    <xdr:to>
      <xdr:col>16</xdr:col>
      <xdr:colOff>14288</xdr:colOff>
      <xdr:row>98</xdr:row>
      <xdr:rowOff>9483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086475" y="16002000"/>
          <a:ext cx="6062663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100</xdr:row>
      <xdr:rowOff>38100</xdr:rowOff>
    </xdr:from>
    <xdr:to>
      <xdr:col>16</xdr:col>
      <xdr:colOff>11905</xdr:colOff>
      <xdr:row>102</xdr:row>
      <xdr:rowOff>9483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076950" y="16716375"/>
          <a:ext cx="6069805" cy="3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107</xdr:row>
      <xdr:rowOff>38100</xdr:rowOff>
    </xdr:from>
    <xdr:to>
      <xdr:col>16</xdr:col>
      <xdr:colOff>21431</xdr:colOff>
      <xdr:row>109</xdr:row>
      <xdr:rowOff>38058</xdr:rowOff>
    </xdr:to>
    <xdr:pic>
      <xdr:nvPicPr>
        <xdr:cNvPr id="2048" name="Picture 204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086475" y="17935575"/>
          <a:ext cx="6069806" cy="342858"/>
        </a:xfrm>
        <a:prstGeom prst="rect">
          <a:avLst/>
        </a:prstGeom>
      </xdr:spPr>
    </xdr:pic>
    <xdr:clientData/>
  </xdr:twoCellAnchor>
  <xdr:twoCellAnchor editAs="oneCell">
    <xdr:from>
      <xdr:col>8</xdr:col>
      <xdr:colOff>9524</xdr:colOff>
      <xdr:row>113</xdr:row>
      <xdr:rowOff>38100</xdr:rowOff>
    </xdr:from>
    <xdr:to>
      <xdr:col>16</xdr:col>
      <xdr:colOff>23812</xdr:colOff>
      <xdr:row>115</xdr:row>
      <xdr:rowOff>28533</xdr:rowOff>
    </xdr:to>
    <xdr:pic>
      <xdr:nvPicPr>
        <xdr:cNvPr id="2051" name="Picture 205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076949" y="18964275"/>
          <a:ext cx="6081713" cy="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1828800</xdr:colOff>
      <xdr:row>118</xdr:row>
      <xdr:rowOff>57150</xdr:rowOff>
    </xdr:from>
    <xdr:to>
      <xdr:col>2</xdr:col>
      <xdr:colOff>1620</xdr:colOff>
      <xdr:row>118</xdr:row>
      <xdr:rowOff>171436</xdr:rowOff>
    </xdr:to>
    <xdr:pic>
      <xdr:nvPicPr>
        <xdr:cNvPr id="2053" name="Picture 205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866900" y="19478625"/>
          <a:ext cx="485714" cy="114286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11906</xdr:colOff>
      <xdr:row>0</xdr:row>
      <xdr:rowOff>0</xdr:rowOff>
    </xdr:from>
    <xdr:to>
      <xdr:col>24</xdr:col>
      <xdr:colOff>4763</xdr:colOff>
      <xdr:row>1</xdr:row>
      <xdr:rowOff>171408</xdr:rowOff>
    </xdr:to>
    <xdr:pic>
      <xdr:nvPicPr>
        <xdr:cNvPr id="2054" name="Picture 205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2146756" y="0"/>
          <a:ext cx="5850732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11906</xdr:colOff>
      <xdr:row>38</xdr:row>
      <xdr:rowOff>0</xdr:rowOff>
    </xdr:from>
    <xdr:to>
      <xdr:col>24</xdr:col>
      <xdr:colOff>21431</xdr:colOff>
      <xdr:row>39</xdr:row>
      <xdr:rowOff>171408</xdr:rowOff>
    </xdr:to>
    <xdr:pic>
      <xdr:nvPicPr>
        <xdr:cNvPr id="2055" name="Picture 205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46756" y="6210300"/>
          <a:ext cx="5867400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11907</xdr:colOff>
      <xdr:row>57</xdr:row>
      <xdr:rowOff>0</xdr:rowOff>
    </xdr:from>
    <xdr:to>
      <xdr:col>24</xdr:col>
      <xdr:colOff>19050</xdr:colOff>
      <xdr:row>59</xdr:row>
      <xdr:rowOff>9483</xdr:rowOff>
    </xdr:to>
    <xdr:pic>
      <xdr:nvPicPr>
        <xdr:cNvPr id="2056" name="Picture 205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146757" y="9315450"/>
          <a:ext cx="5865018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</xdr:colOff>
      <xdr:row>63</xdr:row>
      <xdr:rowOff>0</xdr:rowOff>
    </xdr:from>
    <xdr:to>
      <xdr:col>24</xdr:col>
      <xdr:colOff>21431</xdr:colOff>
      <xdr:row>65</xdr:row>
      <xdr:rowOff>9483</xdr:rowOff>
    </xdr:to>
    <xdr:pic>
      <xdr:nvPicPr>
        <xdr:cNvPr id="2057" name="Picture 205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2144375" y="10287000"/>
          <a:ext cx="5869781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21432</xdr:colOff>
      <xdr:row>73</xdr:row>
      <xdr:rowOff>0</xdr:rowOff>
    </xdr:from>
    <xdr:to>
      <xdr:col>24</xdr:col>
      <xdr:colOff>23813</xdr:colOff>
      <xdr:row>75</xdr:row>
      <xdr:rowOff>9483</xdr:rowOff>
    </xdr:to>
    <xdr:pic>
      <xdr:nvPicPr>
        <xdr:cNvPr id="2058" name="Picture 205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156282" y="11906250"/>
          <a:ext cx="5860256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11906</xdr:colOff>
      <xdr:row>84</xdr:row>
      <xdr:rowOff>0</xdr:rowOff>
    </xdr:from>
    <xdr:to>
      <xdr:col>24</xdr:col>
      <xdr:colOff>21431</xdr:colOff>
      <xdr:row>86</xdr:row>
      <xdr:rowOff>9483</xdr:rowOff>
    </xdr:to>
    <xdr:pic>
      <xdr:nvPicPr>
        <xdr:cNvPr id="2059" name="Picture 205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2146756" y="13687425"/>
          <a:ext cx="5867400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</xdr:colOff>
      <xdr:row>90</xdr:row>
      <xdr:rowOff>0</xdr:rowOff>
    </xdr:from>
    <xdr:to>
      <xdr:col>24</xdr:col>
      <xdr:colOff>14287</xdr:colOff>
      <xdr:row>92</xdr:row>
      <xdr:rowOff>9483</xdr:rowOff>
    </xdr:to>
    <xdr:pic>
      <xdr:nvPicPr>
        <xdr:cNvPr id="2060" name="Picture 205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2149137" y="14658975"/>
          <a:ext cx="5857875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11905</xdr:colOff>
      <xdr:row>99</xdr:row>
      <xdr:rowOff>0</xdr:rowOff>
    </xdr:from>
    <xdr:to>
      <xdr:col>24</xdr:col>
      <xdr:colOff>14287</xdr:colOff>
      <xdr:row>100</xdr:row>
      <xdr:rowOff>161883</xdr:rowOff>
    </xdr:to>
    <xdr:pic>
      <xdr:nvPicPr>
        <xdr:cNvPr id="2061" name="Picture 206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2146755" y="16163925"/>
          <a:ext cx="5860257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16669</xdr:colOff>
      <xdr:row>107</xdr:row>
      <xdr:rowOff>0</xdr:rowOff>
    </xdr:from>
    <xdr:to>
      <xdr:col>24</xdr:col>
      <xdr:colOff>19050</xdr:colOff>
      <xdr:row>108</xdr:row>
      <xdr:rowOff>171408</xdr:rowOff>
    </xdr:to>
    <xdr:pic>
      <xdr:nvPicPr>
        <xdr:cNvPr id="2062" name="Picture 206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2151519" y="17573625"/>
          <a:ext cx="5860256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11906</xdr:colOff>
      <xdr:row>111</xdr:row>
      <xdr:rowOff>0</xdr:rowOff>
    </xdr:from>
    <xdr:to>
      <xdr:col>24</xdr:col>
      <xdr:colOff>23813</xdr:colOff>
      <xdr:row>112</xdr:row>
      <xdr:rowOff>171408</xdr:rowOff>
    </xdr:to>
    <xdr:pic>
      <xdr:nvPicPr>
        <xdr:cNvPr id="2063" name="Picture 206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2146756" y="18240375"/>
          <a:ext cx="5869782" cy="33333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16669</xdr:colOff>
      <xdr:row>115</xdr:row>
      <xdr:rowOff>16668</xdr:rowOff>
    </xdr:from>
    <xdr:to>
      <xdr:col>24</xdr:col>
      <xdr:colOff>21431</xdr:colOff>
      <xdr:row>117</xdr:row>
      <xdr:rowOff>7101</xdr:rowOff>
    </xdr:to>
    <xdr:pic>
      <xdr:nvPicPr>
        <xdr:cNvPr id="2064" name="Picture 206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151519" y="18923793"/>
          <a:ext cx="5862637" cy="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6"/>
  <sheetViews>
    <sheetView workbookViewId="0"/>
  </sheetViews>
  <sheetFormatPr defaultRowHeight="13.8" x14ac:dyDescent="0.25"/>
  <cols>
    <col min="1" max="1" width="24.69921875" customWidth="1"/>
    <col min="2" max="2" width="9.59765625" style="1" customWidth="1"/>
    <col min="6" max="6" width="18.3984375" customWidth="1"/>
    <col min="7" max="7" width="10.19921875" bestFit="1" customWidth="1"/>
  </cols>
  <sheetData>
    <row r="1" spans="1:8" x14ac:dyDescent="0.25">
      <c r="A1" t="str">
        <f>RTD("cqg.rtd", ,"ContractData", "X.US.CEAUDJPY", "LongDescription")</f>
        <v>Australia/Japan EBS</v>
      </c>
      <c r="B1" s="1">
        <f>RTD("cqg.rtd", , "X.US.CEAUDJPY!'LastQuote,T'")</f>
        <v>97.05</v>
      </c>
      <c r="C1" s="1">
        <f>RTD("cqg.rtd", , "X.US.CEAUDJPY!'NetLastQuoteToday,T'")</f>
        <v>-0.90000000000000568</v>
      </c>
      <c r="D1" s="2">
        <f>RTD("cqg.rtd", , "X.US.CEAUDJPY!'PerCentNetLastQuote,T'")/100</f>
        <v>-9.1883614088820835E-3</v>
      </c>
      <c r="E1" s="4">
        <f>RTD("cqg.rtd", ,"ContractData", "X.US.CEAUDJPY", "TMLastQuote")</f>
        <v>0.54027777777777775</v>
      </c>
      <c r="F1" t="s">
        <v>0</v>
      </c>
      <c r="G1" s="5"/>
    </row>
    <row r="2" spans="1:8" x14ac:dyDescent="0.25">
      <c r="A2" t="str">
        <f>RTD("cqg.rtd", ,"ContractData", "X.US.CEAUDNZD", "LongDescription")</f>
        <v>Australia/New Zealand EBS</v>
      </c>
      <c r="B2" s="1">
        <f>RTD("cqg.rtd", , "X.US.CEAUDNZD!'LastQuote,T'")</f>
        <v>1.1066</v>
      </c>
      <c r="C2" s="1">
        <f>RTD("cqg.rtd", , "X.US.CEAUDNZD!'NetLastQuoteToday,T'")</f>
        <v>-6.2999999999999723E-3</v>
      </c>
      <c r="D2" s="2">
        <f>RTD("cqg.rtd", , "X.US.CEAUDNZD!'PerCentNetLastQuote,T'")/100</f>
        <v>-5.6608859735825324E-3</v>
      </c>
      <c r="E2" s="4">
        <f>RTD("cqg.rtd", ,"ContractData", "X.US.CEAUDNZD", "TMLastQuote")</f>
        <v>0.5395833333333333</v>
      </c>
      <c r="F2" t="s">
        <v>1</v>
      </c>
    </row>
    <row r="3" spans="1:8" x14ac:dyDescent="0.25">
      <c r="A3" t="str">
        <f>RTD("cqg.rtd", ,"ContractData", "X.US.CEAUDUSD", "LongDescription")</f>
        <v>Australia/USA EBS</v>
      </c>
      <c r="B3" s="1">
        <f>RTD("cqg.rtd", , "X.US.CEAUDUSD!'LastQuote,T'")</f>
        <v>0.90475000000000005</v>
      </c>
      <c r="C3" s="1">
        <f>RTD("cqg.rtd", , "X.US.CEAUDUSD!'NetLastQuoteToday,T'")</f>
        <v>-4.9500000000000099E-3</v>
      </c>
      <c r="D3" s="2">
        <f>RTD("cqg.rtd", , "X.US.CEAUDUSD!'PerCentNetLastQuote,T'")/100</f>
        <v>-5.4413542926239422E-3</v>
      </c>
      <c r="E3" s="4">
        <f>RTD("cqg.rtd", ,"ContractData", "X.US.CEAUDUSD", "TMLastQuote")</f>
        <v>0.5395833333333333</v>
      </c>
      <c r="F3" t="s">
        <v>2</v>
      </c>
      <c r="G3" s="3" t="s">
        <v>43</v>
      </c>
      <c r="H3" s="2"/>
    </row>
    <row r="4" spans="1:8" x14ac:dyDescent="0.25">
      <c r="A4" t="str">
        <f>RTD("cqg.rtd", ,"ContractData", "X.US.CECADJPY", "LongDescription")</f>
        <v>Canada/Japan EBS</v>
      </c>
      <c r="B4" s="1">
        <f>RTD("cqg.rtd", , "X.US.CECADJPY!'LastQuote,T'")</f>
        <v>96.61</v>
      </c>
      <c r="C4" s="1" t="str">
        <f>RTD("cqg.rtd", , "X.US.CECADJPY!'NetLastQuoteToday,T'")</f>
        <v/>
      </c>
      <c r="D4" s="2" t="e">
        <f>RTD("cqg.rtd", , "X.US.CECADJPY!'PerCentNetLastQuote,T'")/100</f>
        <v>#VALUE!</v>
      </c>
      <c r="E4" s="4">
        <f>RTD("cqg.rtd", ,"ContractData", "X.US.CECADJPY", "TMLastQuote")</f>
        <v>2.7777777777777779E-3</v>
      </c>
      <c r="F4" t="s">
        <v>3</v>
      </c>
    </row>
    <row r="5" spans="1:8" x14ac:dyDescent="0.25">
      <c r="A5" t="str">
        <f>RTD("cqg.rtd", ,"ContractData", "X.US.CEEURAUD", "LongDescription")</f>
        <v>Euro / Australia EBS</v>
      </c>
      <c r="B5" s="1">
        <f>RTD("cqg.rtd", , "X.US.CEEURAUD!'LastQuote,T'")</f>
        <v>1.4314000000000002</v>
      </c>
      <c r="C5" s="1">
        <f>RTD("cqg.rtd", , "X.US.CEEURAUD!'NetLastQuoteToday,T'")</f>
        <v>1.0900000000000132E-2</v>
      </c>
      <c r="D5" s="2">
        <f>RTD("cqg.rtd", , "X.US.CEEURAUD!'PerCentNetLastQuote,T'")/100</f>
        <v>7.6733544526575151E-3</v>
      </c>
      <c r="E5" s="4">
        <f>RTD("cqg.rtd", ,"ContractData", "X.US.CEEURAUD", "TMLastQuote")</f>
        <v>0.54027777777777775</v>
      </c>
      <c r="F5" t="s">
        <v>4</v>
      </c>
    </row>
    <row r="6" spans="1:8" x14ac:dyDescent="0.25">
      <c r="A6" t="e">
        <f>RTD("cqg.rtd", ,"ContractData", "X.US.EBSXAU", "LongDescription")</f>
        <v>#N/A</v>
      </c>
      <c r="B6" s="1" t="e">
        <f>RTD("cqg.rtd", , "X.US.EBSXAU!'LastQuote,T'")</f>
        <v>#N/A</v>
      </c>
      <c r="C6" s="1" t="e">
        <f>RTD("cqg.rtd", , "X.US.EBSXAU!'NetLastQuoteToday,T'")</f>
        <v>#N/A</v>
      </c>
      <c r="D6" s="2" t="e">
        <f>RTD("cqg.rtd", , "X.US.EBSXAU!'PerCentNetLastQuote,T'")/100</f>
        <v>#N/A</v>
      </c>
      <c r="E6" s="4" t="e">
        <f>RTD("cqg.rtd", ,"ContractData", "X.US.EBSXAU", "TMLastQuote")</f>
        <v>#N/A</v>
      </c>
      <c r="F6" t="s">
        <v>5</v>
      </c>
    </row>
    <row r="7" spans="1:8" x14ac:dyDescent="0.25">
      <c r="A7" t="str">
        <f>RTD("cqg.rtd", ,"ContractData", "X.US.EBSXPD", "LongDescription")</f>
        <v>EBS Palladium</v>
      </c>
      <c r="B7" s="1">
        <f>RTD("cqg.rtd", , "X.US.EBSXPD!'LastQuote,T'")</f>
        <v>834</v>
      </c>
      <c r="C7" s="1">
        <f>RTD("cqg.rtd", , "X.US.EBSXPD!'NetLastQuoteToday,T'")</f>
        <v>0</v>
      </c>
      <c r="D7" s="2">
        <f>RTD("cqg.rtd", , "X.US.EBSXPD!'PerCentNetLastQuote,T'")/100</f>
        <v>0</v>
      </c>
      <c r="E7" s="4">
        <f>RTD("cqg.rtd", ,"ContractData", "X.US.EBSXPD", "TMLastQuote")</f>
        <v>0.5395833333333333</v>
      </c>
      <c r="F7" t="s">
        <v>6</v>
      </c>
    </row>
    <row r="8" spans="1:8" x14ac:dyDescent="0.25">
      <c r="A8" t="str">
        <f>RTD("cqg.rtd", ,"ContractData", "X.US.EBSXPT", "LongDescription")</f>
        <v>EBS Platinum</v>
      </c>
      <c r="B8" s="1">
        <f>RTD("cqg.rtd", , "X.US.EBSXPT!'LastQuote,T'")</f>
        <v>1366.5</v>
      </c>
      <c r="C8" s="1">
        <f>RTD("cqg.rtd", , "X.US.EBSXPT!'NetLastQuoteToday,T'")</f>
        <v>-7.5</v>
      </c>
      <c r="D8" s="2">
        <f>RTD("cqg.rtd", , "X.US.EBSXPT!'PerCentNetLastQuote,T'")/100</f>
        <v>-5.4585152838427953E-3</v>
      </c>
      <c r="E8" s="4">
        <f>RTD("cqg.rtd", ,"ContractData", "X.US.EBSXPT", "TMLastQuote")</f>
        <v>0.5395833333333333</v>
      </c>
      <c r="F8" t="s">
        <v>7</v>
      </c>
    </row>
    <row r="9" spans="1:8" x14ac:dyDescent="0.25">
      <c r="A9" t="str">
        <f>RTD("cqg.rtd", ,"ContractData", "X.US.EBSXAG", "LongDescription")</f>
        <v>EBS Silver</v>
      </c>
      <c r="B9" s="1">
        <f>RTD("cqg.rtd", , "X.US.EBSXAG!'LastQuote,T'")</f>
        <v>18.62</v>
      </c>
      <c r="C9" s="1">
        <f>RTD("cqg.rtd", , "X.US.EBSXAG!'NetLastQuoteToday,T'")</f>
        <v>-1.5000000000000568E-2</v>
      </c>
      <c r="D9" s="2">
        <f>RTD("cqg.rtd", , "X.US.EBSXAG!'PerCentNetLastQuote,T'")/100</f>
        <v>-8.0493694660584928E-4</v>
      </c>
      <c r="E9" s="4">
        <f>RTD("cqg.rtd", ,"ContractData", "X.US.EBSXAG", "TMLastQuote")</f>
        <v>0.54027777777777775</v>
      </c>
      <c r="F9" t="s">
        <v>8</v>
      </c>
    </row>
    <row r="10" spans="1:8" x14ac:dyDescent="0.25">
      <c r="A10" t="str">
        <f>RTD("cqg.rtd", ,"ContractData", "X.US.CEEURCZK", "LongDescription")</f>
        <v>Euro/Czech Koruna EBS</v>
      </c>
      <c r="B10" s="1">
        <f>RTD("cqg.rtd", , "X.US.CEEURCZK!'LastQuote,T'")</f>
        <v>27.557000000000002</v>
      </c>
      <c r="C10" s="1">
        <f>RTD("cqg.rtd", , "X.US.CEEURCZK!'NetLastQuoteToday,T'")</f>
        <v>-5.2999999999997272E-2</v>
      </c>
      <c r="D10" s="2">
        <f>RTD("cqg.rtd", , "X.US.CEEURCZK!'PerCentNetLastQuote,T'")/100</f>
        <v>-1.9195943498732343E-3</v>
      </c>
      <c r="E10" s="4">
        <f>RTD("cqg.rtd", ,"ContractData", "X.US.CEEURCZK", "TMLastQuote")</f>
        <v>0.52986111111111112</v>
      </c>
      <c r="F10" t="s">
        <v>9</v>
      </c>
    </row>
    <row r="11" spans="1:8" x14ac:dyDescent="0.25">
      <c r="A11" t="str">
        <f>RTD("cqg.rtd", ,"ContractData", "X.US.CEEURDKK", "LongDescription")</f>
        <v>Euro/Denmark EBS</v>
      </c>
      <c r="B11" s="1">
        <f>RTD("cqg.rtd", , "X.US.CEEURDKK!'LastQuote,T'")</f>
        <v>7.4435000000000002</v>
      </c>
      <c r="C11" s="1" t="str">
        <f>RTD("cqg.rtd", , "X.US.CEEURDKK!'NetLastQuoteToday,T'")</f>
        <v/>
      </c>
      <c r="D11" s="2" t="e">
        <f>RTD("cqg.rtd", , "X.US.CEEURDKK!'PerCentNetLastQuote,T'")/100</f>
        <v>#VALUE!</v>
      </c>
      <c r="E11" s="4">
        <f>RTD("cqg.rtd", ,"ContractData", "X.US.CEEURDKK", "TMLastQuote")</f>
        <v>0.54166666666666663</v>
      </c>
      <c r="F11" t="s">
        <v>10</v>
      </c>
    </row>
    <row r="12" spans="1:8" x14ac:dyDescent="0.25">
      <c r="A12" t="str">
        <f>RTD("cqg.rtd", ,"ContractData", "X.US.CEEURGBP", "LongDescription")</f>
        <v>Euro/Great Britain EBS</v>
      </c>
      <c r="B12" s="1">
        <f>RTD("cqg.rtd", , "X.US.CEEURGBP!'LastQuote,T'")</f>
        <v>0.79665000000000008</v>
      </c>
      <c r="C12" s="1">
        <f>RTD("cqg.rtd", , "X.US.CEEURGBP!'NetLastQuoteToday,T'")</f>
        <v>1.3499999999999623E-3</v>
      </c>
      <c r="D12" s="2">
        <f>RTD("cqg.rtd", , "X.US.CEEURGBP!'PerCentNetLastQuote,T'")/100</f>
        <v>1.6974726518294984E-3</v>
      </c>
      <c r="E12" s="4">
        <f>RTD("cqg.rtd", ,"ContractData", "X.US.CEEURGBP", "TMLastQuote")</f>
        <v>0.5395833333333333</v>
      </c>
      <c r="F12" t="s">
        <v>11</v>
      </c>
    </row>
    <row r="13" spans="1:8" x14ac:dyDescent="0.25">
      <c r="A13" t="str">
        <f>RTD("cqg.rtd", ,"ContractData", "X.US.CEEURHUF", "LongDescription")</f>
        <v>Euro/Hungarian Forint EBS</v>
      </c>
      <c r="B13" s="1">
        <f>RTD("cqg.rtd", , "X.US.CEEURHUF!'LastQuote,T'")</f>
        <v>314.55500000000001</v>
      </c>
      <c r="C13" s="1">
        <f>RTD("cqg.rtd", , "X.US.CEEURHUF!'NetLastQuoteToday,T'")</f>
        <v>0.375</v>
      </c>
      <c r="D13" s="2">
        <f>RTD("cqg.rtd", , "X.US.CEEURHUF!'PerCentNetLastQuote,T'")/100</f>
        <v>1.1935832961996308E-3</v>
      </c>
      <c r="E13" s="4">
        <f>RTD("cqg.rtd", ,"ContractData", "X.US.CEEURHUF", "TMLastQuote")</f>
        <v>0.53888888888888886</v>
      </c>
      <c r="F13" t="s">
        <v>12</v>
      </c>
    </row>
    <row r="14" spans="1:8" x14ac:dyDescent="0.25">
      <c r="A14" t="str">
        <f>RTD("cqg.rtd", ,"ContractData", "X.US.CEEURISK", "LongDescription")</f>
        <v>Euro/Iceland Krona EBS</v>
      </c>
      <c r="B14" s="1" t="str">
        <f>RTD("cqg.rtd", , "X.US.CEEURISK!'LastQuote,T'")</f>
        <v/>
      </c>
      <c r="C14" s="1" t="str">
        <f>RTD("cqg.rtd", , "X.US.CEEURISK!'NetLastQuoteToday,T'")</f>
        <v/>
      </c>
      <c r="D14" s="2" t="e">
        <f>RTD("cqg.rtd", , "X.US.CEEURISK!'PerCentNetLastQuote,T'")/100</f>
        <v>#VALUE!</v>
      </c>
      <c r="E14" s="4" t="str">
        <f>RTD("cqg.rtd", ,"ContractData", "X.US.CEEURISK", "TMLastQuote")</f>
        <v/>
      </c>
      <c r="F14" t="s">
        <v>13</v>
      </c>
    </row>
    <row r="15" spans="1:8" x14ac:dyDescent="0.25">
      <c r="A15" t="str">
        <f>RTD("cqg.rtd", ,"ContractData", "X.US.CEEURJPY", "LongDescription")</f>
        <v>Euro/Japan EBS</v>
      </c>
      <c r="B15" s="1">
        <f>RTD("cqg.rtd", , "X.US.CEEURJPY!'LastQuote,T'")</f>
        <v>138.91</v>
      </c>
      <c r="C15" s="1">
        <f>RTD("cqg.rtd", , "X.US.CEEURJPY!'NetLastQuoteToday,T'")</f>
        <v>0.52500000000000568</v>
      </c>
      <c r="D15" s="2">
        <f>RTD("cqg.rtd", , "X.US.CEEURJPY!'PerCentNetLastQuote,T'")/100</f>
        <v>3.7937637749756114E-3</v>
      </c>
      <c r="E15" s="4">
        <f>RTD("cqg.rtd", ,"ContractData", "X.US.CEEURJPY", "TMLastQuote")</f>
        <v>0.54027777777777775</v>
      </c>
      <c r="F15" t="s">
        <v>14</v>
      </c>
    </row>
    <row r="16" spans="1:8" x14ac:dyDescent="0.25">
      <c r="A16" t="str">
        <f>RTD("cqg.rtd", ,"ContractData", "X.US.CEEURNOK", "LongDescription")</f>
        <v>Euro/Norway EBS</v>
      </c>
      <c r="B16" s="1">
        <f>RTD("cqg.rtd", , "X.US.CEEURNOK!'LastQuote,T'")</f>
        <v>8.245000000000001</v>
      </c>
      <c r="C16" s="1">
        <f>RTD("cqg.rtd", , "X.US.CEEURNOK!'NetLastQuoteToday,T'")</f>
        <v>-3.9999999999995595E-3</v>
      </c>
      <c r="D16" s="2">
        <f>RTD("cqg.rtd", , "X.US.CEEURNOK!'PerCentNetLastQuote,T'")/100</f>
        <v>-4.8540743886900064E-4</v>
      </c>
      <c r="E16" s="4">
        <f>RTD("cqg.rtd", ,"ContractData", "X.US.CEEURNOK", "TMLastQuote")</f>
        <v>0.53819444444444442</v>
      </c>
      <c r="F16" t="s">
        <v>15</v>
      </c>
    </row>
    <row r="17" spans="1:7" x14ac:dyDescent="0.25">
      <c r="A17" t="str">
        <f>RTD("cqg.rtd", ,"ContractData", "X.US.CEEURPLN", "LongDescription")</f>
        <v>Euro/Polish Zloty EBS</v>
      </c>
      <c r="B17" s="1">
        <f>RTD("cqg.rtd", , "X.US.CEEURPLN!'LastQuote,T'")</f>
        <v>4.2054999999999998</v>
      </c>
      <c r="C17" s="1">
        <f>RTD("cqg.rtd", , "X.US.CEEURPLN!'NetLastQuoteToday,T'")</f>
        <v>8.49999999999973E-3</v>
      </c>
      <c r="D17" s="2">
        <f>RTD("cqg.rtd", , "X.US.CEEURPLN!'PerCentNetLastQuote,T'")/100</f>
        <v>2.0252561353347629E-3</v>
      </c>
      <c r="E17" s="4">
        <f>RTD("cqg.rtd", ,"ContractData", "X.US.CEEURPLN", "TMLastQuote")</f>
        <v>0.53611111111111109</v>
      </c>
      <c r="F17" t="s">
        <v>16</v>
      </c>
    </row>
    <row r="18" spans="1:7" x14ac:dyDescent="0.25">
      <c r="A18" t="str">
        <f>RTD("cqg.rtd", ,"ContractData", "X.US.CEEURSKK", "LongDescription")</f>
        <v>768: Current Message -&gt; Contract 'X.US.CEEURSKK' not found.</v>
      </c>
      <c r="B18" s="1" t="str">
        <f>RTD("cqg.rtd", , "X.US.CEEURSKK!'LastQuote,T'")</f>
        <v>768: Current Message -&gt; Contract 'X.US.CEEURSKK' not found.</v>
      </c>
      <c r="C18" s="1" t="str">
        <f>RTD("cqg.rtd", , "X.US.CEEURSKK!'NetLastQuoteToday,T'")</f>
        <v>768: Current Message -&gt; Contract 'X.US.CEEURSKK' not found.</v>
      </c>
      <c r="D18" s="2" t="e">
        <f>RTD("cqg.rtd", , "X.US.CEEURSKK!'PerCentNetLastQuote,T'")/100</f>
        <v>#VALUE!</v>
      </c>
      <c r="E18" s="4" t="str">
        <f>RTD("cqg.rtd", ,"ContractData", "X.US.CEEURSKK", "TMLastQuote")</f>
        <v>768: Current Message -&gt; Contract 'X.US.CEEURSKK' not found.</v>
      </c>
      <c r="F18" t="s">
        <v>17</v>
      </c>
    </row>
    <row r="19" spans="1:7" x14ac:dyDescent="0.25">
      <c r="A19" t="str">
        <f>RTD("cqg.rtd", ,"ContractData", "X.US.CEEURZAR", "LongDescription")</f>
        <v>Euro/South African Rand EBS</v>
      </c>
      <c r="B19" s="1" t="str">
        <f>RTD("cqg.rtd", , "X.US.CEEURZAR!'LastQuote,T'")</f>
        <v/>
      </c>
      <c r="C19" s="1" t="str">
        <f>RTD("cqg.rtd", , "X.US.CEEURZAR!'NetLastQuoteToday,T'")</f>
        <v/>
      </c>
      <c r="D19" s="2" t="e">
        <f>RTD("cqg.rtd", , "X.US.CEEURZAR!'PerCentNetLastQuote,T'")/100</f>
        <v>#VALUE!</v>
      </c>
      <c r="E19" s="4" t="str">
        <f>RTD("cqg.rtd", ,"ContractData", "X.US.CEEURZAR", "TMLastQuote")</f>
        <v/>
      </c>
      <c r="F19" t="s">
        <v>18</v>
      </c>
    </row>
    <row r="20" spans="1:7" x14ac:dyDescent="0.25">
      <c r="A20" t="str">
        <f>RTD("cqg.rtd", ,"ContractData", "X.US.CEEURSEK", "LongDescription")</f>
        <v>Euro/Sweden EBS</v>
      </c>
      <c r="B20" s="1">
        <f>RTD("cqg.rtd", , "X.US.CEEURSEK!'LastQuote,T'")</f>
        <v>9.2439999999999998</v>
      </c>
      <c r="C20" s="1">
        <f>RTD("cqg.rtd", , "X.US.CEEURSEK!'NetLastQuoteToday,T'")</f>
        <v>1.3999999999999346E-2</v>
      </c>
      <c r="D20" s="2">
        <f>RTD("cqg.rtd", , "X.US.CEEURSEK!'PerCentNetLastQuote,T'")/100</f>
        <v>1.5194269589754721E-3</v>
      </c>
      <c r="E20" s="4">
        <f>RTD("cqg.rtd", ,"ContractData", "X.US.CEEURSEK", "TMLastQuote")</f>
        <v>0.49930555555555556</v>
      </c>
      <c r="F20" t="s">
        <v>19</v>
      </c>
    </row>
    <row r="21" spans="1:7" x14ac:dyDescent="0.25">
      <c r="A21" t="str">
        <f>RTD("cqg.rtd", ,"ContractData", "X.US.CEEURCHF", "LongDescription")</f>
        <v>Euro/Switzerland EBS</v>
      </c>
      <c r="B21" s="1">
        <f>RTD("cqg.rtd", , "X.US.CEEURCHF!'LastQuote,T'")</f>
        <v>1.2095</v>
      </c>
      <c r="C21" s="1">
        <f>RTD("cqg.rtd", , "X.US.CEEURCHF!'NetLastQuoteToday,T'")</f>
        <v>9.9999999999988987E-5</v>
      </c>
      <c r="D21" s="2">
        <f>RTD("cqg.rtd", , "X.US.CEEURCHF!'PerCentNetLastQuote,T'")/100</f>
        <v>8.2685629237638501E-5</v>
      </c>
      <c r="E21" s="4">
        <f>RTD("cqg.rtd", ,"ContractData", "X.US.CEEURCHF", "TMLastQuote")</f>
        <v>0.5395833333333333</v>
      </c>
      <c r="F21" t="s">
        <v>20</v>
      </c>
    </row>
    <row r="22" spans="1:7" x14ac:dyDescent="0.25">
      <c r="A22" t="str">
        <f>RTD("cqg.rtd", ,"ContractData", "X.US.CEEURUSD", "LongDescription")</f>
        <v>Euro/United States EBS</v>
      </c>
      <c r="B22" s="1">
        <f>RTD("cqg.rtd", , "X.US.CEEURUSD!'LastQuote,T'")</f>
        <v>1.2950000000000002</v>
      </c>
      <c r="C22" s="1">
        <f>RTD("cqg.rtd", , "X.US.CEEURUSD!'NetLastQuoteToday,T'")</f>
        <v>2.4999999999999467E-3</v>
      </c>
      <c r="D22" s="2">
        <f>RTD("cqg.rtd", , "X.US.CEEURUSD!'PerCentNetLastQuote,T'")/100</f>
        <v>1.9342359767891681E-3</v>
      </c>
      <c r="E22" s="4">
        <f>RTD("cqg.rtd", ,"ContractData", "X.US.CEEURUSD", "TMLastQuote")</f>
        <v>0.54027777777777775</v>
      </c>
      <c r="F22" t="s">
        <v>21</v>
      </c>
      <c r="G22" t="s">
        <v>43</v>
      </c>
    </row>
    <row r="23" spans="1:7" x14ac:dyDescent="0.25">
      <c r="A23" t="str">
        <f>RTD("cqg.rtd", ,"ContractData", "X.US.CEGBPAUD", "LongDescription")</f>
        <v>Great Britain/Australia EBS</v>
      </c>
      <c r="B23" s="1">
        <f>RTD("cqg.rtd", , "X.US.CEGBPAUD!'LastQuote,T'")</f>
        <v>1.7937000000000001</v>
      </c>
      <c r="C23" s="1">
        <f>RTD("cqg.rtd", , "X.US.CEGBPAUD!'NetLastQuoteToday,T'")</f>
        <v>1.1700000000000044E-2</v>
      </c>
      <c r="D23" s="2">
        <f>RTD("cqg.rtd", , "X.US.CEGBPAUD!'PerCentNetLastQuote,T'")/100</f>
        <v>6.5656565656565654E-3</v>
      </c>
      <c r="E23" s="4">
        <f>RTD("cqg.rtd", ,"ContractData", "X.US.CEGBPAUD", "TMLastQuote")</f>
        <v>0.40208333333333335</v>
      </c>
      <c r="F23" t="s">
        <v>22</v>
      </c>
    </row>
    <row r="24" spans="1:7" x14ac:dyDescent="0.25">
      <c r="A24" t="str">
        <f>RTD("cqg.rtd", ,"ContractData", "X.US.CEGBPEUR", "LongDescription")</f>
        <v>Great Britain/Euro EBS</v>
      </c>
      <c r="B24" s="1" t="str">
        <f>RTD("cqg.rtd", , "X.US.CEGBPEUR!'LastQuote,T'")</f>
        <v/>
      </c>
      <c r="C24" s="1" t="str">
        <f>RTD("cqg.rtd", , "X.US.CEGBPEUR!'NetLastQuoteToday,T'")</f>
        <v/>
      </c>
      <c r="D24" s="2" t="e">
        <f>RTD("cqg.rtd", , "X.US.CEGBPEUR!'PerCentNetLastQuote,T'")/100</f>
        <v>#VALUE!</v>
      </c>
      <c r="E24" s="4" t="str">
        <f>RTD("cqg.rtd", ,"ContractData", "X.US.CEGBPEUR", "TMLastQuote")</f>
        <v/>
      </c>
      <c r="F24" t="s">
        <v>23</v>
      </c>
    </row>
    <row r="25" spans="1:7" x14ac:dyDescent="0.25">
      <c r="A25" t="str">
        <f>RTD("cqg.rtd", ,"ContractData", "X.US.CEGBPJPY", "LongDescription")</f>
        <v>Great Britain/Japan</v>
      </c>
      <c r="B25" s="1">
        <f>RTD("cqg.rtd", , "X.US.CEGBPJPY!'LastQuote,T'")</f>
        <v>174.41</v>
      </c>
      <c r="C25" s="1">
        <f>RTD("cqg.rtd", , "X.US.CEGBPJPY!'NetLastQuoteToday,T'")</f>
        <v>0.18000000000000682</v>
      </c>
      <c r="D25" s="2">
        <f>RTD("cqg.rtd", , "X.US.CEGBPJPY!'PerCentNetLastQuote,T'")/100</f>
        <v>1.0331171440050508E-3</v>
      </c>
      <c r="E25" s="4">
        <f>RTD("cqg.rtd", ,"ContractData", "X.US.CEGBPJPY", "TMLastQuote")</f>
        <v>0.54027777777777775</v>
      </c>
      <c r="F25" t="s">
        <v>24</v>
      </c>
    </row>
    <row r="26" spans="1:7" x14ac:dyDescent="0.25">
      <c r="A26" t="str">
        <f>RTD("cqg.rtd", ,"ContractData", "X.US.CEGBPCHF", "LongDescription")</f>
        <v>Great Britain/Switzerland EBS</v>
      </c>
      <c r="B26" s="1">
        <f>RTD("cqg.rtd", , "X.US.CEGBPCHF!'LastQuote,T'")</f>
        <v>1.5216000000000001</v>
      </c>
      <c r="C26" s="1" t="str">
        <f>RTD("cqg.rtd", , "X.US.CEGBPCHF!'NetLastQuoteToday,T'")</f>
        <v/>
      </c>
      <c r="D26" s="2" t="e">
        <f>RTD("cqg.rtd", , "X.US.CEGBPCHF!'PerCentNetLastQuote,T'")/100</f>
        <v>#VALUE!</v>
      </c>
      <c r="E26" s="4">
        <f>RTD("cqg.rtd", ,"ContractData", "X.US.CEGBPCHF", "TMLastQuote")</f>
        <v>0.2048611111111111</v>
      </c>
      <c r="F26" t="s">
        <v>25</v>
      </c>
    </row>
    <row r="27" spans="1:7" x14ac:dyDescent="0.25">
      <c r="A27" t="str">
        <f>RTD("cqg.rtd", ,"ContractData", "X.US.CEGBPUSD", "LongDescription")</f>
        <v>Great Britain/USA EBS</v>
      </c>
      <c r="B27" s="1">
        <f>RTD("cqg.rtd", , "X.US.CEGBPUSD!'LastQuote,T'")</f>
        <v>1.6256000000000002</v>
      </c>
      <c r="C27" s="1">
        <f>RTD("cqg.rtd", , "X.US.CEGBPUSD!'NetLastQuoteToday,T'")</f>
        <v>1.5499999999999403E-3</v>
      </c>
      <c r="D27" s="2">
        <f>RTD("cqg.rtd", , "X.US.CEGBPUSD!'PerCentNetLastQuote,T'")/100</f>
        <v>9.5440411317385555E-4</v>
      </c>
      <c r="E27" s="4">
        <f>RTD("cqg.rtd", ,"ContractData", "X.US.CEGBPUSD", "TMLastQuote")</f>
        <v>0.54027777777777775</v>
      </c>
      <c r="F27" t="s">
        <v>26</v>
      </c>
      <c r="G27" t="s">
        <v>43</v>
      </c>
    </row>
    <row r="28" spans="1:7" x14ac:dyDescent="0.25">
      <c r="A28" t="str">
        <f>RTD("cqg.rtd", ,"ContractData", "X.US.CENZDJPY", "LongDescription")</f>
        <v>New Zealand/Japan EBS</v>
      </c>
      <c r="B28" s="1">
        <f>RTD("cqg.rtd", , "X.US.CENZDJPY!'LastQuote,T'")</f>
        <v>87.49</v>
      </c>
      <c r="C28" s="1" t="str">
        <f>RTD("cqg.rtd", , "X.US.CENZDJPY!'NetLastQuoteToday,T'")</f>
        <v/>
      </c>
      <c r="D28" s="2" t="e">
        <f>RTD("cqg.rtd", , "X.US.CENZDJPY!'PerCentNetLastQuote,T'")/100</f>
        <v>#VALUE!</v>
      </c>
      <c r="E28" s="4">
        <f>RTD("cqg.rtd", ,"ContractData", "X.US.CENZDJPY", "TMLastQuote")</f>
        <v>0.24583333333333332</v>
      </c>
      <c r="F28" t="s">
        <v>27</v>
      </c>
    </row>
    <row r="29" spans="1:7" x14ac:dyDescent="0.25">
      <c r="A29" t="str">
        <f>RTD("cqg.rtd", ,"ContractData", "X.US.CENZDUSD", "LongDescription")</f>
        <v>New Zealand/USA</v>
      </c>
      <c r="B29" s="1">
        <f>RTD("cqg.rtd", , "X.US.CENZDUSD!'LastQuote,T'")</f>
        <v>0.81525000000000003</v>
      </c>
      <c r="C29" s="1">
        <f>RTD("cqg.rtd", , "X.US.CENZDUSD!'NetLastQuoteToday,T'")</f>
        <v>-2.5500000000000522E-3</v>
      </c>
      <c r="D29" s="2">
        <f>RTD("cqg.rtd", , "X.US.CENZDUSD!'PerCentNetLastQuote,T'")/100</f>
        <v>-3.1181217901687453E-3</v>
      </c>
      <c r="E29" s="4">
        <f>RTD("cqg.rtd", ,"ContractData", "X.US.CENZDUSD", "TMLastQuote")</f>
        <v>0.5395833333333333</v>
      </c>
      <c r="F29" t="s">
        <v>28</v>
      </c>
      <c r="G29" t="s">
        <v>43</v>
      </c>
    </row>
    <row r="30" spans="1:7" x14ac:dyDescent="0.25">
      <c r="A30" t="str">
        <f>RTD("cqg.rtd", ,"ContractData", "X.US.CEBKTRUB", "LongDescription")</f>
        <v>Russian Ruble Basket Trade EBS</v>
      </c>
      <c r="B30" s="1">
        <f>RTD("cqg.rtd", , "X.US.CEBKTRUB!'LastQuote,T'")</f>
        <v>42.835000000000001</v>
      </c>
      <c r="C30" s="1">
        <f>RTD("cqg.rtd", , "X.US.CEBKTRUB!'NetLastQuoteToday,T'")</f>
        <v>0.23499999999999943</v>
      </c>
      <c r="D30" s="2">
        <f>RTD("cqg.rtd", , "X.US.CEBKTRUB!'PerCentNetLastQuote,T'")/100</f>
        <v>5.5164319248826284E-3</v>
      </c>
      <c r="E30" s="4">
        <f>RTD("cqg.rtd", ,"ContractData", "X.US.CEBKTRUB", "TMLastQuote")</f>
        <v>0.54027777777777775</v>
      </c>
      <c r="F30" t="s">
        <v>29</v>
      </c>
    </row>
    <row r="31" spans="1:7" x14ac:dyDescent="0.25">
      <c r="A31" t="str">
        <f>RTD("cqg.rtd", ,"ContractData", "X.US.CESAUUSD", "LongDescription")</f>
        <v>768: Current Message -&gt; Contract 'X.US.CESAUUSD' not found.</v>
      </c>
      <c r="B31" s="1" t="str">
        <f>RTD("cqg.rtd", , "X.US.CESAUUSD!'LastQuote,T'")</f>
        <v>768: Current Message -&gt; Contract 'X.US.CESAUUSD' not found.</v>
      </c>
      <c r="C31" s="1" t="str">
        <f>RTD("cqg.rtd", , "X.US.CESAUUSD!'NetLastQuoteToday,T'")</f>
        <v>768: Current Message -&gt; Contract 'X.US.CESAUUSD' not found.</v>
      </c>
      <c r="D31" s="2" t="e">
        <f>RTD("cqg.rtd", , "X.US.CESAUUSD!'PerCentNetLastQuote,T'")/100</f>
        <v>#VALUE!</v>
      </c>
      <c r="E31" s="4" t="str">
        <f>RTD("cqg.rtd", ,"ContractData", "X.US.CESAUUSD", "TMLastQuote")</f>
        <v>768: Current Message -&gt; Contract 'X.US.CESAUUSD' not found.</v>
      </c>
      <c r="F31" t="s">
        <v>30</v>
      </c>
    </row>
    <row r="32" spans="1:7" x14ac:dyDescent="0.25">
      <c r="A32" t="str">
        <f>RTD("cqg.rtd", ,"ContractData", "X.US.CECHFJPY", "LongDescription")</f>
        <v>Switzerland/Japan EBS</v>
      </c>
      <c r="B32" s="1">
        <f>RTD("cqg.rtd", , "X.US.CECHFJPY!'LastQuote,T'")</f>
        <v>114.84</v>
      </c>
      <c r="C32" s="1">
        <f>RTD("cqg.rtd", , "X.US.CECHFJPY!'NetLastQuoteToday,T'")</f>
        <v>0.51000000000000512</v>
      </c>
      <c r="D32" s="2">
        <f>RTD("cqg.rtd", , "X.US.CECHFJPY!'PerCentNetLastQuote,T'")/100</f>
        <v>4.4607714510627137E-3</v>
      </c>
      <c r="E32" s="4">
        <f>RTD("cqg.rtd", ,"ContractData", "X.US.CECHFJPY", "TMLastQuote")</f>
        <v>0.54027777777777775</v>
      </c>
      <c r="F32" t="s">
        <v>31</v>
      </c>
    </row>
    <row r="33" spans="1:7" x14ac:dyDescent="0.25">
      <c r="A33" t="str">
        <f>RTD("cqg.rtd", ,"ContractData", "X.US.CEUSDCAD", "LongDescription")</f>
        <v>USA/Canada EBS</v>
      </c>
      <c r="B33" s="1">
        <f>RTD("cqg.rtd", , "X.US.CEUSDCAD!'LastQuote,T'")</f>
        <v>1.10965</v>
      </c>
      <c r="C33" s="1">
        <f>RTD("cqg.rtd", , "X.US.CEUSDCAD!'NetLastQuoteToday,T'")</f>
        <v>5.1499999999999879E-3</v>
      </c>
      <c r="D33" s="2">
        <f>RTD("cqg.rtd", , "X.US.CEUSDCAD!'PerCentNetLastQuote,T'")/100</f>
        <v>4.6627433227704844E-3</v>
      </c>
      <c r="E33" s="4">
        <f>RTD("cqg.rtd", ,"ContractData", "X.US.CEUSDCAD", "TMLastQuote")</f>
        <v>0.54027777777777775</v>
      </c>
      <c r="F33" t="s">
        <v>32</v>
      </c>
      <c r="G33" t="s">
        <v>43</v>
      </c>
    </row>
    <row r="34" spans="1:7" x14ac:dyDescent="0.25">
      <c r="A34" t="str">
        <f>RTD("cqg.rtd", ,"ContractData", "X.US.CEUSDHKD", "LongDescription")</f>
        <v>USA/Hong Kong EBS</v>
      </c>
      <c r="B34" s="1">
        <f>RTD("cqg.rtd", , "X.US.CEUSDHKD!'LastQuote,T'")</f>
        <v>7.7510000000000003</v>
      </c>
      <c r="C34" s="1">
        <f>RTD("cqg.rtd", , "X.US.CEUSDHKD!'NetLastQuoteToday,T'")</f>
        <v>7.0000000000014495E-4</v>
      </c>
      <c r="D34" s="2">
        <f>RTD("cqg.rtd", , "X.US.CEUSDHKD!'PerCentNetLastQuote,T'")/100</f>
        <v>9.0319084422538486E-5</v>
      </c>
      <c r="E34" s="4">
        <f>RTD("cqg.rtd", ,"ContractData", "X.US.CEUSDHKD", "TMLastQuote")</f>
        <v>0.52916666666666667</v>
      </c>
      <c r="F34" t="s">
        <v>33</v>
      </c>
    </row>
    <row r="35" spans="1:7" x14ac:dyDescent="0.25">
      <c r="A35" t="str">
        <f>RTD("cqg.rtd", ,"ContractData", "X.US.CEUSDJPY", "LongDescription")</f>
        <v>USA/Japan EBS</v>
      </c>
      <c r="B35" s="1">
        <f>RTD("cqg.rtd", , "X.US.CEUSDJPY!'LastQuote,T'")</f>
        <v>107.27500000000001</v>
      </c>
      <c r="C35" s="1">
        <f>RTD("cqg.rtd", , "X.US.CEUSDJPY!'NetLastQuoteToday,T'")</f>
        <v>0.17499999999999716</v>
      </c>
      <c r="D35" s="2">
        <f>RTD("cqg.rtd", , "X.US.CEUSDJPY!'PerCentNetLastQuote,T'")/100</f>
        <v>1.6339869281045752E-3</v>
      </c>
      <c r="E35" s="4">
        <f>RTD("cqg.rtd", ,"ContractData", "X.US.CEUSDJPY", "TMLastQuote")</f>
        <v>0.54027777777777775</v>
      </c>
      <c r="F35" t="s">
        <v>34</v>
      </c>
      <c r="G35" t="s">
        <v>43</v>
      </c>
    </row>
    <row r="36" spans="1:7" x14ac:dyDescent="0.25">
      <c r="A36" t="str">
        <f>RTD("cqg.rtd", ,"ContractData", "X.US.CEUSDMXN", "LongDescription")</f>
        <v>USA/Mexico EBS</v>
      </c>
      <c r="B36" s="1">
        <f>RTD("cqg.rtd", , "X.US.CEUSDMXN!'LastQuote,T'")</f>
        <v>13.253</v>
      </c>
      <c r="C36" s="1">
        <f>RTD("cqg.rtd", , "X.US.CEUSDMXN!'NetLastQuoteToday,T'")</f>
        <v>3.0699999999999505E-2</v>
      </c>
      <c r="D36" s="2">
        <f>RTD("cqg.rtd", , "X.US.CEUSDMXN!'PerCentNetLastQuote,T'")/100</f>
        <v>2.3218350816423768E-3</v>
      </c>
      <c r="E36" s="4">
        <f>RTD("cqg.rtd", ,"ContractData", "X.US.CEUSDMXN", "TMLastQuote")</f>
        <v>0.54027777777777775</v>
      </c>
      <c r="F36" t="s">
        <v>35</v>
      </c>
    </row>
    <row r="37" spans="1:7" x14ac:dyDescent="0.25">
      <c r="A37" t="str">
        <f>RTD("cqg.rtd", ,"ContractData", "X.US.CEUSDPLN", "LongDescription")</f>
        <v>USA/Polish Zloty EBS</v>
      </c>
      <c r="B37" s="1">
        <f>RTD("cqg.rtd", , "X.US.CEUSDPLN!'LastQuote,T'")</f>
        <v>3.2475000000000001</v>
      </c>
      <c r="C37" s="1">
        <f>RTD("cqg.rtd", , "X.US.CEUSDPLN!'NetLastQuoteToday,T'")</f>
        <v>-9.9999999999988987E-4</v>
      </c>
      <c r="D37" s="2">
        <f>RTD("cqg.rtd", , "X.US.CEUSDPLN!'PerCentNetLastQuote,T'")/100</f>
        <v>-3.0783438510081576E-4</v>
      </c>
      <c r="E37" s="4">
        <f>RTD("cqg.rtd", ,"ContractData", "X.US.CEUSDPLN", "TMLastQuote")</f>
        <v>0.5395833333333333</v>
      </c>
      <c r="F37" t="s">
        <v>36</v>
      </c>
    </row>
    <row r="38" spans="1:7" x14ac:dyDescent="0.25">
      <c r="A38" t="str">
        <f>RTD("cqg.rtd", ,"ContractData", "X.US.CEUSDRUB", "LongDescription")</f>
        <v>USA/Russian</v>
      </c>
      <c r="B38" s="1">
        <f>RTD("cqg.rtd", , "X.US.CEUSDRUB!'LastQuote,T'")</f>
        <v>37.768999999999998</v>
      </c>
      <c r="C38" s="1">
        <f>RTD("cqg.rtd", , "X.US.CEUSDRUB!'NetLastQuoteToday,T'")</f>
        <v>0.24849999999999994</v>
      </c>
      <c r="D38" s="2">
        <f>RTD("cqg.rtd", , "X.US.CEUSDRUB!'PerCentNetLastQuote,T'")/100</f>
        <v>6.6230460681494119E-3</v>
      </c>
      <c r="E38" s="4">
        <f>RTD("cqg.rtd", ,"ContractData", "X.US.CEUSDRUB", "TMLastQuote")</f>
        <v>0.5395833333333333</v>
      </c>
      <c r="F38" t="s">
        <v>37</v>
      </c>
    </row>
    <row r="39" spans="1:7" x14ac:dyDescent="0.25">
      <c r="A39" t="str">
        <f>RTD("cqg.rtd", ,"ContractData", "X.US.CEUSDSGD", "LongDescription")</f>
        <v>USA/Singapore Dollar EBS</v>
      </c>
      <c r="B39" s="1">
        <f>RTD("cqg.rtd", , "X.US.CEUSDSGD!'LastQuote,T'")</f>
        <v>1.2633500000000002</v>
      </c>
      <c r="C39" s="1">
        <f>RTD("cqg.rtd", , "X.US.CEUSDSGD!'NetLastQuoteToday,T'")</f>
        <v>-3.8999999999989043E-4</v>
      </c>
      <c r="D39" s="2">
        <f>RTD("cqg.rtd", , "X.US.CEUSDSGD!'PerCentNetLastQuote,T'")/100</f>
        <v>-3.086077832465539E-4</v>
      </c>
      <c r="E39" s="4">
        <f>RTD("cqg.rtd", ,"ContractData", "X.US.CEUSDSGD", "TMLastQuote")</f>
        <v>0.5395833333333333</v>
      </c>
      <c r="F39" t="s">
        <v>38</v>
      </c>
    </row>
    <row r="40" spans="1:7" x14ac:dyDescent="0.25">
      <c r="A40" t="str">
        <f>RTD("cqg.rtd", ,"ContractData", "X.US.CEUSDZAR", "LongDescription")</f>
        <v>USA/South African Rand EBS</v>
      </c>
      <c r="B40" s="1">
        <f>RTD("cqg.rtd", , "X.US.CEUSDZAR!'LastQuote,T'")</f>
        <v>11</v>
      </c>
      <c r="C40" s="1">
        <f>RTD("cqg.rtd", , "X.US.CEUSDZAR!'NetLastQuoteToday,T'")</f>
        <v>1.7999999999998906E-2</v>
      </c>
      <c r="D40" s="2">
        <f>RTD("cqg.rtd", , "X.US.CEUSDZAR!'PerCentNetLastQuote,T'")/100</f>
        <v>1.6390457111637225E-3</v>
      </c>
      <c r="E40" s="4">
        <f>RTD("cqg.rtd", ,"ContractData", "X.US.CEUSDZAR", "TMLastQuote")</f>
        <v>0.5395833333333333</v>
      </c>
      <c r="F40" t="s">
        <v>39</v>
      </c>
    </row>
    <row r="41" spans="1:7" x14ac:dyDescent="0.25">
      <c r="A41" t="str">
        <f>RTD("cqg.rtd", ,"ContractData", "X.US.CEUSDCHF", "LongDescription")</f>
        <v>USA/Switzerland EBS</v>
      </c>
      <c r="B41" s="1">
        <f>RTD("cqg.rtd", , "X.US.CEUSDCHF!'LastQuote,T'")</f>
        <v>0.93405000000000005</v>
      </c>
      <c r="C41" s="1">
        <f>RTD("cqg.rtd", , "X.US.CEUSDCHF!'NetLastQuoteToday,T'")</f>
        <v>-1.9500000000000073E-3</v>
      </c>
      <c r="D41" s="2">
        <f>RTD("cqg.rtd", , "X.US.CEUSDCHF!'PerCentNetLastQuote,T'")/100</f>
        <v>-2.0833333333333333E-3</v>
      </c>
      <c r="E41" s="4">
        <f>RTD("cqg.rtd", ,"ContractData", "X.US.CEUSDCHF", "TMLastQuote")</f>
        <v>0.54027777777777775</v>
      </c>
      <c r="F41" t="s">
        <v>40</v>
      </c>
      <c r="G41" t="s">
        <v>43</v>
      </c>
    </row>
    <row r="42" spans="1:7" x14ac:dyDescent="0.25">
      <c r="A42" t="str">
        <f>RTD("cqg.rtd", ,"ContractData", "X.US.CEUSDTHB", "LongDescription")</f>
        <v>USA/Thai Baht EBS</v>
      </c>
      <c r="B42" s="1" t="str">
        <f>RTD("cqg.rtd", , "X.US.CEUSDTHB!'LastQuote,T'")</f>
        <v/>
      </c>
      <c r="C42" s="1" t="str">
        <f>RTD("cqg.rtd", , "X.US.CEUSDTHB!'NetLastQuoteToday,T'")</f>
        <v/>
      </c>
      <c r="D42" s="2" t="e">
        <f>RTD("cqg.rtd", , "X.US.CEUSDTHB!'PerCentNetLastQuote,T'")/100</f>
        <v>#VALUE!</v>
      </c>
      <c r="E42" s="4" t="str">
        <f>RTD("cqg.rtd", ,"ContractData", "X.US.CEUSDTHB", "TMLastQuote")</f>
        <v/>
      </c>
      <c r="F42" t="s">
        <v>41</v>
      </c>
    </row>
    <row r="43" spans="1:7" x14ac:dyDescent="0.25">
      <c r="A43" t="str">
        <f>RTD("cqg.rtd", ,"ContractData", "X.US.CEUSDTRY", "LongDescription")</f>
        <v>USA/Turkish Lira EBS</v>
      </c>
      <c r="B43" s="1">
        <f>RTD("cqg.rtd", , "X.US.CEUSDTRY!'LastQuote,T'")</f>
        <v>2.2095000000000002</v>
      </c>
      <c r="C43" s="1">
        <f>RTD("cqg.rtd", , "X.US.CEUSDTRY!'NetLastQuoteToday,T'")</f>
        <v>7.4000000000000732E-3</v>
      </c>
      <c r="D43" s="2">
        <f>RTD("cqg.rtd", , "X.US.CEUSDTRY!'PerCentNetLastQuote,T'")/100</f>
        <v>3.3604286817129105E-3</v>
      </c>
      <c r="E43" s="4">
        <f>RTD("cqg.rtd", ,"ContractData", "X.US.CEUSDTRY", "TMLastQuote")</f>
        <v>0.53680555555555554</v>
      </c>
      <c r="F43" t="s">
        <v>42</v>
      </c>
    </row>
    <row r="44" spans="1:7" x14ac:dyDescent="0.25">
      <c r="A44" s="1"/>
    </row>
    <row r="45" spans="1:7" x14ac:dyDescent="0.25">
      <c r="A45" s="1"/>
    </row>
    <row r="46" spans="1:7" x14ac:dyDescent="0.25">
      <c r="A4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5"/>
  <sheetViews>
    <sheetView workbookViewId="0"/>
  </sheetViews>
  <sheetFormatPr defaultRowHeight="13.8" x14ac:dyDescent="0.25"/>
  <cols>
    <col min="1" max="1" width="24.69921875" customWidth="1"/>
    <col min="2" max="2" width="9.59765625" style="1" customWidth="1"/>
    <col min="6" max="6" width="18.3984375" customWidth="1"/>
  </cols>
  <sheetData>
    <row r="1" spans="1:11" s="7" customFormat="1" x14ac:dyDescent="0.25">
      <c r="A1" s="7" t="s">
        <v>44</v>
      </c>
      <c r="B1" s="8" t="s">
        <v>45</v>
      </c>
      <c r="C1" s="7" t="s">
        <v>46</v>
      </c>
      <c r="D1" s="7" t="s">
        <v>47</v>
      </c>
      <c r="E1" s="7" t="s">
        <v>48</v>
      </c>
      <c r="F1" s="7" t="s">
        <v>49</v>
      </c>
      <c r="G1" s="7" t="s">
        <v>50</v>
      </c>
      <c r="H1" s="7" t="s">
        <v>51</v>
      </c>
      <c r="I1" s="7" t="s">
        <v>52</v>
      </c>
      <c r="J1" s="7" t="s">
        <v>53</v>
      </c>
      <c r="K1" s="7" t="s">
        <v>54</v>
      </c>
    </row>
    <row r="2" spans="1:11" x14ac:dyDescent="0.25">
      <c r="A2" t="str">
        <f>RTD("cqg.rtd", ,"ContractData", "X.US.CEAUDUSD", "LongDescription")</f>
        <v>Australia/USA EBS</v>
      </c>
      <c r="B2" s="1">
        <f>RTD("cqg.rtd", , "X.US.CEAUDUSD!'LastQuote,T'")</f>
        <v>0.90475000000000005</v>
      </c>
      <c r="C2" s="1">
        <f>RTD("cqg.rtd", , "X.US.CEAUDUSD!'NetLastQuoteToday,T'")</f>
        <v>-4.9500000000000099E-3</v>
      </c>
      <c r="D2" s="2">
        <f>RTD("cqg.rtd", , "X.US.CEAUDUSD!'PerCentNetLastQuote,T'")/100</f>
        <v>-5.4413542926239422E-3</v>
      </c>
      <c r="E2" s="4">
        <f>RTD("cqg.rtd", ,"ContractData", "X.US.CEAUDUSD", "TMLastQuote")</f>
        <v>0.5395833333333333</v>
      </c>
      <c r="F2" t="s">
        <v>2</v>
      </c>
      <c r="G2" s="1">
        <f>RTD("cqg.rtd", , "X.US.CEAUDUSD!'High,T'")</f>
        <v>0.91070000000000007</v>
      </c>
      <c r="H2" s="1">
        <f>RTD("cqg.rtd", , "X.US.CEAUDUSD!'Low,T'")</f>
        <v>0.90305000000000002</v>
      </c>
      <c r="I2" s="1">
        <f>RTD("cqg.rtd", , "X.US.CEAUDUSD!'Bid,T'")</f>
        <v>0.90455000000000008</v>
      </c>
      <c r="J2" s="1">
        <f>RTD("cqg.rtd", , "X.US.CEAUDUSD!'ask,T'")</f>
        <v>0.90475000000000005</v>
      </c>
      <c r="K2">
        <f>RTD("cqg.rtd", ,"ContractData", "X.US.CEAUDUSD", "NumTicks")</f>
        <v>389</v>
      </c>
    </row>
    <row r="3" spans="1:11" x14ac:dyDescent="0.25">
      <c r="A3" t="str">
        <f>RTD("cqg.rtd", ,"ContractData", "X.US.CEEURUSD", "LongDescription")</f>
        <v>Euro/United States EBS</v>
      </c>
      <c r="B3" s="1">
        <f>RTD("cqg.rtd", , "X.US.CEEURUSD!'LastQuote,T'")</f>
        <v>1.2950000000000002</v>
      </c>
      <c r="C3" s="1">
        <f>RTD("cqg.rtd", , "X.US.CEEURUSD!'NetLastQuoteToday,T'")</f>
        <v>2.4999999999999467E-3</v>
      </c>
      <c r="D3" s="2">
        <f>RTD("cqg.rtd", , "X.US.CEEURUSD!'PerCentNetLastQuote,T'")/100</f>
        <v>1.9342359767891681E-3</v>
      </c>
      <c r="E3" s="4">
        <f>RTD("cqg.rtd", ,"ContractData", "X.US.CEEURUSD", "TMLastQuote")</f>
        <v>0.54027777777777775</v>
      </c>
      <c r="F3" t="s">
        <v>21</v>
      </c>
      <c r="G3" s="1">
        <f>RTD("cqg.rtd", , "X.US.CEEURUSD!'High,T'")</f>
        <v>1.298</v>
      </c>
      <c r="H3" s="1">
        <f>RTD("cqg.rtd", , "X.US.CEEURUSD!'Low,T'")</f>
        <v>1.2908000000000002</v>
      </c>
      <c r="I3" s="1">
        <f>RTD("cqg.rtd", , "X.US.CEEURUSD!'Bid,T'")</f>
        <v>1.2950000000000002</v>
      </c>
      <c r="J3" s="1">
        <f>RTD("cqg.rtd", , "X.US.CEEURUSD!'ask,T'")</f>
        <v>1.2951000000000001</v>
      </c>
      <c r="K3">
        <f>RTD("cqg.rtd", ,"ContractData", "X.US.CEEURUSD", "NumTicks")</f>
        <v>5629</v>
      </c>
    </row>
    <row r="4" spans="1:11" x14ac:dyDescent="0.25">
      <c r="A4" t="str">
        <f>RTD("cqg.rtd", ,"ContractData", "X.US.CEGBPUSD", "LongDescription")</f>
        <v>Great Britain/USA EBS</v>
      </c>
      <c r="B4" s="1">
        <f>RTD("cqg.rtd", , "X.US.CEGBPUSD!'LastQuote,T'")</f>
        <v>1.6256000000000002</v>
      </c>
      <c r="C4" s="1">
        <f>RTD("cqg.rtd", , "X.US.CEGBPUSD!'NetLastQuoteToday,T'")</f>
        <v>1.5499999999999403E-3</v>
      </c>
      <c r="D4" s="2">
        <f>RTD("cqg.rtd", , "X.US.CEGBPUSD!'PerCentNetLastQuote,T'")/100</f>
        <v>9.5440411317385555E-4</v>
      </c>
      <c r="E4" s="4">
        <f>RTD("cqg.rtd", ,"ContractData", "X.US.CEGBPUSD", "TMLastQuote")</f>
        <v>0.54027777777777775</v>
      </c>
      <c r="F4" t="s">
        <v>26</v>
      </c>
      <c r="G4" s="1">
        <f>RTD("cqg.rtd", , "X.US.CEGBPUSD!'High,T'")</f>
        <v>1.6272000000000002</v>
      </c>
      <c r="H4" s="1">
        <f>RTD("cqg.rtd", , "X.US.CEGBPUSD!'Low,T'")</f>
        <v>1.6206500000000001</v>
      </c>
      <c r="I4" s="1">
        <f>RTD("cqg.rtd", , "X.US.CEGBPUSD!'Bid,T'")</f>
        <v>1.6256000000000002</v>
      </c>
      <c r="J4" s="1">
        <f>RTD("cqg.rtd", , "X.US.CEGBPUSD!'ask,T'")</f>
        <v>1.6258500000000002</v>
      </c>
      <c r="K4">
        <f>RTD("cqg.rtd", ,"ContractData", "X.US.CEGBPUSD", "NumTicks")</f>
        <v>182</v>
      </c>
    </row>
    <row r="5" spans="1:11" x14ac:dyDescent="0.25">
      <c r="A5" t="str">
        <f>RTD("cqg.rtd", ,"ContractData", "X.US.CENZDUSD", "LongDescription")</f>
        <v>New Zealand/USA</v>
      </c>
      <c r="B5" s="1">
        <f>RTD("cqg.rtd", , "X.US.CENZDUSD!'LastQuote,T'")</f>
        <v>0.81525000000000003</v>
      </c>
      <c r="C5" s="1">
        <f>RTD("cqg.rtd", , "X.US.CENZDUSD!'NetLastQuoteToday,T'")</f>
        <v>-2.5500000000000522E-3</v>
      </c>
      <c r="D5" s="2">
        <f>RTD("cqg.rtd", , "X.US.CENZDUSD!'PerCentNetLastQuote,T'")/100</f>
        <v>-3.1181217901687453E-3</v>
      </c>
      <c r="E5" s="4">
        <f>RTD("cqg.rtd", ,"ContractData", "X.US.CENZDUSD", "TMLastQuote")</f>
        <v>0.5395833333333333</v>
      </c>
      <c r="F5" t="s">
        <v>28</v>
      </c>
      <c r="G5" s="1">
        <f>RTD("cqg.rtd", , "X.US.CENZDUSD!'High,T'")</f>
        <v>0.81950000000000012</v>
      </c>
      <c r="H5" s="1">
        <f>RTD("cqg.rtd", , "X.US.CENZDUSD!'Low,T'")</f>
        <v>0.8146500000000001</v>
      </c>
      <c r="I5" s="1">
        <f>RTD("cqg.rtd", , "X.US.CENZDUSD!'Bid,T'")</f>
        <v>0.81505000000000005</v>
      </c>
      <c r="J5" s="1">
        <f>RTD("cqg.rtd", , "X.US.CENZDUSD!'ask,T'")</f>
        <v>0.81525000000000003</v>
      </c>
      <c r="K5">
        <f>RTD("cqg.rtd", ,"ContractData", "X.US.CENZDUSD", "NumTicks")</f>
        <v>54</v>
      </c>
    </row>
    <row r="6" spans="1:11" x14ac:dyDescent="0.25">
      <c r="A6" t="str">
        <f>RTD("cqg.rtd", ,"ContractData", "X.US.CEUSDCAD", "LongDescription")</f>
        <v>USA/Canada EBS</v>
      </c>
      <c r="B6" s="1">
        <f>RTD("cqg.rtd", , "X.US.CEUSDCAD!'LastQuote,T'")</f>
        <v>1.10965</v>
      </c>
      <c r="C6" s="1">
        <f>RTD("cqg.rtd", , "X.US.CEUSDCAD!'NetLastQuoteToday,T'")</f>
        <v>5.1499999999999879E-3</v>
      </c>
      <c r="D6" s="2">
        <f>RTD("cqg.rtd", , "X.US.CEUSDCAD!'PerCentNetLastQuote,T'")/100</f>
        <v>4.6627433227704844E-3</v>
      </c>
      <c r="E6" s="4">
        <f>RTD("cqg.rtd", ,"ContractData", "X.US.CEUSDCAD", "TMLastQuote")</f>
        <v>0.54027777777777775</v>
      </c>
      <c r="F6" t="s">
        <v>32</v>
      </c>
      <c r="G6" s="1">
        <f>RTD("cqg.rtd", , "X.US.CEUSDCAD!'High,T'")</f>
        <v>1.10975</v>
      </c>
      <c r="H6" s="1">
        <f>RTD("cqg.rtd", , "X.US.CEUSDCAD!'Low,T'")</f>
        <v>1.1031000000000002</v>
      </c>
      <c r="I6" s="1">
        <f>RTD("cqg.rtd", , "X.US.CEUSDCAD!'Bid,T'")</f>
        <v>1.1093500000000001</v>
      </c>
      <c r="J6" s="1">
        <f>RTD("cqg.rtd", , "X.US.CEUSDCAD!'ask,T'")</f>
        <v>1.10965</v>
      </c>
      <c r="K6">
        <f>RTD("cqg.rtd", ,"ContractData", "X.US.CEUSDCAD", "NumTicks")</f>
        <v>125</v>
      </c>
    </row>
    <row r="7" spans="1:11" x14ac:dyDescent="0.25">
      <c r="A7" t="str">
        <f>RTD("cqg.rtd", ,"ContractData", "X.US.CEUSDJPY", "LongDescription")</f>
        <v>USA/Japan EBS</v>
      </c>
      <c r="B7" s="1">
        <f>RTD("cqg.rtd", , "X.US.CEUSDJPY!'LastQuote,T'")</f>
        <v>107.27500000000001</v>
      </c>
      <c r="C7" s="1">
        <f>RTD("cqg.rtd", , "X.US.CEUSDJPY!'NetLastQuoteToday,T'")</f>
        <v>0.17499999999999716</v>
      </c>
      <c r="D7" s="2">
        <f>RTD("cqg.rtd", , "X.US.CEUSDJPY!'PerCentNetLastQuote,T'")/100</f>
        <v>1.6339869281045752E-3</v>
      </c>
      <c r="E7" s="4">
        <f>RTD("cqg.rtd", ,"ContractData", "X.US.CEUSDJPY", "TMLastQuote")</f>
        <v>0.54027777777777775</v>
      </c>
      <c r="F7" s="6" t="s">
        <v>34</v>
      </c>
      <c r="G7" s="1">
        <f>RTD("cqg.rtd", , "X.US.CEUSDJPY!'High,T'")</f>
        <v>107.395</v>
      </c>
      <c r="H7" s="1">
        <f>RTD("cqg.rtd", , "X.US.CEUSDJPY!'Low,T'")</f>
        <v>106.97</v>
      </c>
      <c r="I7" s="1">
        <f>RTD("cqg.rtd", , "X.US.CEUSDJPY!'Bid,T'")</f>
        <v>107.265</v>
      </c>
      <c r="J7" s="1">
        <f>RTD("cqg.rtd", , "X.US.CEUSDJPY!'ask,T'")</f>
        <v>107.27500000000001</v>
      </c>
      <c r="K7">
        <f>RTD("cqg.rtd", ,"ContractData", "X.US.CEUSDJPY", "NumTicks")</f>
        <v>3923</v>
      </c>
    </row>
    <row r="8" spans="1:11" x14ac:dyDescent="0.25">
      <c r="A8" t="str">
        <f>RTD("cqg.rtd", ,"ContractData", "X.US.CEUSDCHF", "LongDescription")</f>
        <v>USA/Switzerland EBS</v>
      </c>
      <c r="B8" s="1">
        <f>RTD("cqg.rtd", , "X.US.CEUSDCHF!'LastQuote,T'")</f>
        <v>0.93405000000000005</v>
      </c>
      <c r="C8" s="1">
        <f>RTD("cqg.rtd", , "X.US.CEUSDCHF!'NetLastQuoteToday,T'")</f>
        <v>-1.9500000000000073E-3</v>
      </c>
      <c r="D8" s="2">
        <f>RTD("cqg.rtd", , "X.US.CEUSDCHF!'PerCentNetLastQuote,T'")/100</f>
        <v>-2.0833333333333333E-3</v>
      </c>
      <c r="E8" s="4">
        <f>RTD("cqg.rtd", ,"ContractData", "X.US.CEUSDCHF", "TMLastQuote")</f>
        <v>0.54027777777777775</v>
      </c>
      <c r="F8" s="6" t="s">
        <v>40</v>
      </c>
      <c r="G8" s="1">
        <f>RTD("cqg.rtd", , "X.US.CEUSDCHF!'High,T'")</f>
        <v>0.93685000000000007</v>
      </c>
      <c r="H8" s="1">
        <f>RTD("cqg.rtd", , "X.US.CEUSDCHF!'Low,T'")</f>
        <v>0.93190000000000006</v>
      </c>
      <c r="I8" s="1">
        <f>RTD("cqg.rtd", , "X.US.CEUSDCHF!'Bid,T'")</f>
        <v>0.93395000000000006</v>
      </c>
      <c r="J8" s="1">
        <f>RTD("cqg.rtd", , "X.US.CEUSDCHF!'ask,T'")</f>
        <v>0.93405000000000005</v>
      </c>
      <c r="K8">
        <f>RTD("cqg.rtd", ,"ContractData", "X.US.CEUSDCHF", "NumTicks")</f>
        <v>1659</v>
      </c>
    </row>
    <row r="9" spans="1:11" x14ac:dyDescent="0.25">
      <c r="C9" s="1"/>
      <c r="D9" s="2"/>
      <c r="E9" s="4"/>
      <c r="F9" s="6"/>
      <c r="G9" s="6"/>
    </row>
    <row r="10" spans="1:11" x14ac:dyDescent="0.25">
      <c r="A10" t="str">
        <f>RTD("cqg.rtd", ,"ContractData", "X.US.CEAUDJPY", "LongDescription")</f>
        <v>Australia/Japan EBS</v>
      </c>
      <c r="B10" s="1">
        <f>RTD("cqg.rtd", , "X.US.CEAUDJPY!'LastQuote,T'")</f>
        <v>97.05</v>
      </c>
      <c r="C10" s="1">
        <f>RTD("cqg.rtd", , "X.US.CEAUDJPY!'NetLastQuoteToday,T'")</f>
        <v>-0.90000000000000568</v>
      </c>
      <c r="D10" s="2">
        <f>RTD("cqg.rtd", , "X.US.CEAUDJPY!'PerCentNetLastQuote,T'")/100</f>
        <v>-9.1883614088820835E-3</v>
      </c>
      <c r="E10" s="4">
        <f>RTD("cqg.rtd", ,"ContractData", "X.US.CEAUDJPY", "TMLastQuote")</f>
        <v>0.54027777777777775</v>
      </c>
      <c r="F10" s="6" t="s">
        <v>0</v>
      </c>
      <c r="G10" s="1">
        <f>RTD("cqg.rtd", , "X.US.CEAUDJPY!'High,T'")</f>
        <v>97.47</v>
      </c>
      <c r="H10" s="1">
        <f>RTD("cqg.rtd", , "X.US.CEAUDJPY!'Low,T'")</f>
        <v>96.94</v>
      </c>
      <c r="I10" s="1">
        <f>RTD("cqg.rtd", , "X.US.CEAUDJPY!'Bid,T'")</f>
        <v>97.02</v>
      </c>
      <c r="J10" s="1">
        <f>RTD("cqg.rtd", , "X.US.CEAUDJPY!'ask,T'")</f>
        <v>97.05</v>
      </c>
      <c r="K10">
        <f>RTD("cqg.rtd", ,"ContractData", "X.US.CEAUDJPY", "NumTicks")</f>
        <v>31</v>
      </c>
    </row>
    <row r="11" spans="1:11" x14ac:dyDescent="0.25">
      <c r="A11" t="str">
        <f>RTD("cqg.rtd", ,"ContractData", "X.US.CEAUDNZD", "LongDescription")</f>
        <v>Australia/New Zealand EBS</v>
      </c>
      <c r="B11" s="1">
        <f>RTD("cqg.rtd", , "X.US.CEAUDNZD!'LastQuote,T'")</f>
        <v>1.1066</v>
      </c>
      <c r="C11" s="1">
        <f>RTD("cqg.rtd", , "X.US.CEAUDNZD!'NetLastQuoteToday,T'")</f>
        <v>-6.2999999999999723E-3</v>
      </c>
      <c r="D11" s="2">
        <f>RTD("cqg.rtd", , "X.US.CEAUDNZD!'PerCentNetLastQuote,T'")/100</f>
        <v>-5.6608859735825324E-3</v>
      </c>
      <c r="E11" s="4">
        <f>RTD("cqg.rtd", ,"ContractData", "X.US.CEAUDNZD", "TMLastQuote")</f>
        <v>0.5395833333333333</v>
      </c>
      <c r="F11" s="6" t="s">
        <v>1</v>
      </c>
      <c r="G11" s="1">
        <f>RTD("cqg.rtd", , "X.US.CEAUDNZD!'High,T'")</f>
        <v>1.1093</v>
      </c>
      <c r="H11" s="1">
        <f>RTD("cqg.rtd", , "X.US.CEAUDNZD!'Low,T'")</f>
        <v>1.1068</v>
      </c>
      <c r="I11" s="1">
        <f>RTD("cqg.rtd", , "X.US.CEAUDNZD!'Bid,T'")</f>
        <v>1.1066</v>
      </c>
      <c r="J11" s="1">
        <f>RTD("cqg.rtd", , "X.US.CEAUDNZD!'ask,T'")</f>
        <v>1.1104000000000001</v>
      </c>
      <c r="K11">
        <f>RTD("cqg.rtd", ,"ContractData", "X.US.CEAUDNZD", "NumTicks")</f>
        <v>2</v>
      </c>
    </row>
    <row r="12" spans="1:11" x14ac:dyDescent="0.25">
      <c r="A12" t="str">
        <f>RTD("cqg.rtd", ,"ContractData", "X.US.CECADJPY", "LongDescription")</f>
        <v>Canada/Japan EBS</v>
      </c>
      <c r="B12" s="1">
        <f>RTD("cqg.rtd", , "X.US.CECADJPY!'LastQuote,T'")</f>
        <v>96.61</v>
      </c>
      <c r="C12" s="1" t="str">
        <f>RTD("cqg.rtd", , "X.US.CECADJPY!'NetLastQuoteToday,T'")</f>
        <v/>
      </c>
      <c r="D12" s="2" t="e">
        <f>RTD("cqg.rtd", , "X.US.CECADJPY!'PerCentNetLastQuote,T'")/100</f>
        <v>#VALUE!</v>
      </c>
      <c r="E12" s="4">
        <f>RTD("cqg.rtd", ,"ContractData", "X.US.CECADJPY", "TMLastQuote")</f>
        <v>2.7777777777777779E-3</v>
      </c>
      <c r="F12" s="6" t="s">
        <v>3</v>
      </c>
      <c r="G12" s="1" t="str">
        <f>RTD("cqg.rtd", , "X.US.CECADJPY!'High,T'")</f>
        <v/>
      </c>
      <c r="H12" s="1" t="str">
        <f>RTD("cqg.rtd", , "X.US.CECADJPY!'Low,T'")</f>
        <v/>
      </c>
      <c r="I12" s="1" t="str">
        <f>RTD("cqg.rtd", , "X.US.CECADJPY!'Bid,T'")</f>
        <v/>
      </c>
      <c r="J12" s="1" t="str">
        <f>RTD("cqg.rtd", , "X.US.CECADJPY!'ask,T'")</f>
        <v/>
      </c>
      <c r="K12">
        <f>RTD("cqg.rtd", ,"ContractData", "X.US.CECADJPY", "NumTicks")</f>
        <v>0</v>
      </c>
    </row>
    <row r="13" spans="1:11" x14ac:dyDescent="0.25">
      <c r="A13" t="str">
        <f>RTD("cqg.rtd", ,"ContractData", "X.US.CEEURAUD", "LongDescription")</f>
        <v>Euro / Australia EBS</v>
      </c>
      <c r="B13" s="1">
        <f>RTD("cqg.rtd", , "X.US.CEEURAUD!'LastQuote,T'")</f>
        <v>1.4314000000000002</v>
      </c>
      <c r="C13" s="1">
        <f>RTD("cqg.rtd", , "X.US.CEEURAUD!'NetLastQuoteToday,T'")</f>
        <v>1.0900000000000132E-2</v>
      </c>
      <c r="D13" s="2">
        <f>RTD("cqg.rtd", , "X.US.CEEURAUD!'PerCentNetLastQuote,T'")/100</f>
        <v>7.6733544526575151E-3</v>
      </c>
      <c r="E13" s="4">
        <f>RTD("cqg.rtd", ,"ContractData", "X.US.CEEURAUD", "TMLastQuote")</f>
        <v>0.54027777777777775</v>
      </c>
      <c r="F13" s="6" t="s">
        <v>4</v>
      </c>
      <c r="G13" s="1">
        <f>RTD("cqg.rtd", , "X.US.CEEURAUD!'High,T'")</f>
        <v>1.4345000000000001</v>
      </c>
      <c r="H13" s="1">
        <f>RTD("cqg.rtd", , "X.US.CEEURAUD!'Low,T'")</f>
        <v>1.4210500000000001</v>
      </c>
      <c r="I13" s="1">
        <f>RTD("cqg.rtd", , "X.US.CEEURAUD!'Bid,T'")</f>
        <v>1.4314000000000002</v>
      </c>
      <c r="J13" s="1">
        <f>RTD("cqg.rtd", , "X.US.CEEURAUD!'ask,T'")</f>
        <v>1.4317000000000002</v>
      </c>
      <c r="K13">
        <f>RTD("cqg.rtd", ,"ContractData", "X.US.CEAUDJPY", "NumTicks")</f>
        <v>31</v>
      </c>
    </row>
    <row r="14" spans="1:11" x14ac:dyDescent="0.25">
      <c r="A14" t="str">
        <f>RTD("cqg.rtd", ,"ContractData", "X.US.CEEURCZK", "LongDescription")</f>
        <v>Euro/Czech Koruna EBS</v>
      </c>
      <c r="B14" s="1">
        <f>RTD("cqg.rtd", , "X.US.CEEURCZK!'LastQuote,T'")</f>
        <v>27.557000000000002</v>
      </c>
      <c r="C14" s="1">
        <f>RTD("cqg.rtd", , "X.US.CEEURCZK!'NetLastQuoteToday,T'")</f>
        <v>-5.2999999999997272E-2</v>
      </c>
      <c r="D14" s="2">
        <f>RTD("cqg.rtd", , "X.US.CEEURCZK!'PerCentNetLastQuote,T'")/100</f>
        <v>-1.9195943498732343E-3</v>
      </c>
      <c r="E14" s="4">
        <f>RTD("cqg.rtd", ,"ContractData", "X.US.CEEURCZK", "TMLastQuote")</f>
        <v>0.52986111111111112</v>
      </c>
      <c r="F14" s="6" t="s">
        <v>9</v>
      </c>
      <c r="G14" s="1" t="str">
        <f>RTD("cqg.rtd", , "X.US.CEEURCZK!'High,T'")</f>
        <v/>
      </c>
      <c r="H14" s="1" t="str">
        <f>RTD("cqg.rtd", , "X.US.CEEURCZK!'Low,T'")</f>
        <v/>
      </c>
      <c r="I14" s="1">
        <f>RTD("cqg.rtd", , "X.US.CEEURCZK!'Bid,T'")</f>
        <v>27.557000000000002</v>
      </c>
      <c r="J14" s="1">
        <f>RTD("cqg.rtd", , "X.US.CEEURCZK!'ask,T'")</f>
        <v>27.603000000000002</v>
      </c>
      <c r="K14">
        <f>RTD("cqg.rtd", ,"ContractData", "X.US.CEEURCZK", "NumTicks")</f>
        <v>0</v>
      </c>
    </row>
    <row r="15" spans="1:11" x14ac:dyDescent="0.25">
      <c r="A15" t="str">
        <f>RTD("cqg.rtd", ,"ContractData", "X.US.CEEURDKK", "LongDescription")</f>
        <v>Euro/Denmark EBS</v>
      </c>
      <c r="B15" s="1">
        <f>RTD("cqg.rtd", , "X.US.CEEURDKK!'LastQuote,T'")</f>
        <v>7.4435000000000002</v>
      </c>
      <c r="C15" s="1" t="str">
        <f>RTD("cqg.rtd", , "X.US.CEEURDKK!'NetLastQuoteToday,T'")</f>
        <v/>
      </c>
      <c r="D15" s="2" t="e">
        <f>RTD("cqg.rtd", , "X.US.CEEURDKK!'PerCentNetLastQuote,T'")/100</f>
        <v>#VALUE!</v>
      </c>
      <c r="E15" s="4">
        <f>RTD("cqg.rtd", ,"ContractData", "X.US.CEEURDKK", "TMLastQuote")</f>
        <v>0.54166666666666663</v>
      </c>
      <c r="F15" t="s">
        <v>10</v>
      </c>
      <c r="G15" s="1" t="str">
        <f>RTD("cqg.rtd", , "X.US.CEEURDKK!'High,T'")</f>
        <v/>
      </c>
      <c r="H15" s="1" t="str">
        <f>RTD("cqg.rtd", , "X.US.CEEURDKK!'Low,T'")</f>
        <v/>
      </c>
      <c r="I15" s="1" t="str">
        <f>RTD("cqg.rtd", , "X.US.CEEURDKK!'Bid,T'")</f>
        <v/>
      </c>
      <c r="J15" s="1" t="str">
        <f>RTD("cqg.rtd", , "X.US.CEEURDKK!'ask,T'")</f>
        <v/>
      </c>
      <c r="K15">
        <f>RTD("cqg.rtd", ,"ContractData", "X.US.CEEURDKK", "NumTicks")</f>
        <v>0</v>
      </c>
    </row>
    <row r="16" spans="1:11" x14ac:dyDescent="0.25">
      <c r="A16" t="str">
        <f>RTD("cqg.rtd", ,"ContractData", "X.US.CEEURGBP", "LongDescription")</f>
        <v>Euro/Great Britain EBS</v>
      </c>
      <c r="B16" s="1">
        <f>RTD("cqg.rtd", , "X.US.CEEURGBP!'LastQuote,T'")</f>
        <v>0.79665000000000008</v>
      </c>
      <c r="C16" s="1">
        <f>RTD("cqg.rtd", , "X.US.CEEURGBP!'NetLastQuoteToday,T'")</f>
        <v>1.3499999999999623E-3</v>
      </c>
      <c r="D16" s="2">
        <f>RTD("cqg.rtd", , "X.US.CEEURGBP!'PerCentNetLastQuote,T'")/100</f>
        <v>1.6974726518294984E-3</v>
      </c>
      <c r="E16" s="4">
        <f>RTD("cqg.rtd", ,"ContractData", "X.US.CEEURGBP", "TMLastQuote")</f>
        <v>0.5395833333333333</v>
      </c>
      <c r="F16" t="s">
        <v>11</v>
      </c>
      <c r="G16" s="1">
        <f>RTD("cqg.rtd", , "X.US.CEEURGBP!'High,T'")</f>
        <v>0.79810000000000003</v>
      </c>
      <c r="H16" s="1">
        <f>RTD("cqg.rtd", , "X.US.CEEURGBP!'Low,T'")</f>
        <v>0.79425000000000001</v>
      </c>
      <c r="I16" s="1">
        <f>RTD("cqg.rtd", , "X.US.CEEURGBP!'Bid,T'")</f>
        <v>0.7964500000000001</v>
      </c>
      <c r="J16" s="1">
        <f>RTD("cqg.rtd", , "X.US.CEEURGBP!'ask,T'")</f>
        <v>0.79665000000000008</v>
      </c>
      <c r="K16">
        <f>RTD("cqg.rtd", ,"ContractData", "X.US.CEEURGBP", "NumTicks")</f>
        <v>74</v>
      </c>
    </row>
    <row r="17" spans="1:11" x14ac:dyDescent="0.25">
      <c r="A17" t="str">
        <f>RTD("cqg.rtd", ,"ContractData", "X.US.CEEURHUF", "LongDescription")</f>
        <v>Euro/Hungarian Forint EBS</v>
      </c>
      <c r="B17" s="1">
        <f>RTD("cqg.rtd", , "X.US.CEEURHUF!'LastQuote,T'")</f>
        <v>314.55500000000001</v>
      </c>
      <c r="C17" s="1">
        <f>RTD("cqg.rtd", , "X.US.CEEURHUF!'NetLastQuoteToday,T'")</f>
        <v>0.375</v>
      </c>
      <c r="D17" s="2">
        <f>RTD("cqg.rtd", , "X.US.CEEURHUF!'PerCentNetLastQuote,T'")/100</f>
        <v>1.1935832961996308E-3</v>
      </c>
      <c r="E17" s="4">
        <f>RTD("cqg.rtd", ,"ContractData", "X.US.CEEURHUF", "TMLastQuote")</f>
        <v>0.53888888888888886</v>
      </c>
      <c r="F17" t="s">
        <v>12</v>
      </c>
      <c r="G17" s="1" t="str">
        <f>RTD("cqg.rtd", , "X.US.CEEURHUF!'High,T'")</f>
        <v/>
      </c>
      <c r="H17" s="1" t="str">
        <f>RTD("cqg.rtd", , "X.US.CEEURHUF!'Low,T'")</f>
        <v/>
      </c>
      <c r="I17" s="1">
        <f>RTD("cqg.rtd", , "X.US.CEEURHUF!'Bid,T'")</f>
        <v>314.55500000000001</v>
      </c>
      <c r="J17" s="1">
        <f>RTD("cqg.rtd", , "X.US.CEEURHUF!'ask,T'")</f>
        <v>314.94499999999999</v>
      </c>
      <c r="K17">
        <f>RTD("cqg.rtd", ,"ContractData", "X.US.CEEURHUF", "NumTicks")</f>
        <v>0</v>
      </c>
    </row>
    <row r="18" spans="1:11" x14ac:dyDescent="0.25">
      <c r="A18" t="str">
        <f>RTD("cqg.rtd", ,"ContractData", "X.US.CEEURISK", "LongDescription")</f>
        <v>Euro/Iceland Krona EBS</v>
      </c>
      <c r="B18" s="1" t="str">
        <f>RTD("cqg.rtd", , "X.US.CEEURISK!'LastQuote,T'")</f>
        <v/>
      </c>
      <c r="C18" s="1" t="str">
        <f>RTD("cqg.rtd", , "X.US.CEEURISK!'NetLastQuoteToday,T'")</f>
        <v/>
      </c>
      <c r="D18" s="2" t="e">
        <f>RTD("cqg.rtd", , "X.US.CEEURISK!'PerCentNetLastQuote,T'")/100</f>
        <v>#VALUE!</v>
      </c>
      <c r="E18" s="4" t="str">
        <f>RTD("cqg.rtd", ,"ContractData", "X.US.CEEURISK", "TMLastQuote")</f>
        <v/>
      </c>
      <c r="F18" t="s">
        <v>13</v>
      </c>
      <c r="G18" s="1" t="str">
        <f>RTD("cqg.rtd", , "X.US.CEEURISK!'High,T'")</f>
        <v/>
      </c>
      <c r="H18" s="1" t="str">
        <f>RTD("cqg.rtd", , "X.US.CEEURISK!'Low,T'")</f>
        <v/>
      </c>
      <c r="I18" s="1" t="str">
        <f>RTD("cqg.rtd", , "X.US.CEEURISK!'Bid,T'")</f>
        <v/>
      </c>
      <c r="J18" s="1" t="str">
        <f>RTD("cqg.rtd", , "X.US.CEEURISK!'ask,T'")</f>
        <v/>
      </c>
      <c r="K18">
        <f>RTD("cqg.rtd", ,"ContractData", "X.US.CEEURISK", "NumTicks")</f>
        <v>0</v>
      </c>
    </row>
    <row r="19" spans="1:11" x14ac:dyDescent="0.25">
      <c r="A19" t="str">
        <f>RTD("cqg.rtd", ,"ContractData", "X.US.CEEURJPY", "LongDescription")</f>
        <v>Euro/Japan EBS</v>
      </c>
      <c r="B19" s="1">
        <f>RTD("cqg.rtd", , "X.US.CEEURJPY!'LastQuote,T'")</f>
        <v>138.91</v>
      </c>
      <c r="C19" s="1">
        <f>RTD("cqg.rtd", , "X.US.CEEURJPY!'NetLastQuoteToday,T'")</f>
        <v>0.52500000000000568</v>
      </c>
      <c r="D19" s="2">
        <f>RTD("cqg.rtd", , "X.US.CEEURJPY!'PerCentNetLastQuote,T'")/100</f>
        <v>3.7937637749756114E-3</v>
      </c>
      <c r="E19" s="4">
        <f>RTD("cqg.rtd", ,"ContractData", "X.US.CEEURJPY", "TMLastQuote")</f>
        <v>0.54027777777777775</v>
      </c>
      <c r="F19" t="s">
        <v>14</v>
      </c>
      <c r="G19" s="1">
        <f>RTD("cqg.rtd", , "X.US.CEEURJPY!'High,T'")</f>
        <v>139.15</v>
      </c>
      <c r="H19" s="1">
        <f>RTD("cqg.rtd", , "X.US.CEEURJPY!'Low,T'")</f>
        <v>138.26</v>
      </c>
      <c r="I19" s="1">
        <f>RTD("cqg.rtd", , "X.US.CEEURJPY!'Bid,T'")</f>
        <v>138.91</v>
      </c>
      <c r="J19" s="1">
        <f>RTD("cqg.rtd", , "X.US.CEEURJPY!'ask,T'")</f>
        <v>138.93</v>
      </c>
      <c r="K19">
        <f>RTD("cqg.rtd", ,"ContractData", "X.US.CEEURJPY", "NumTicks")</f>
        <v>1037</v>
      </c>
    </row>
    <row r="20" spans="1:11" x14ac:dyDescent="0.25">
      <c r="A20" t="str">
        <f>RTD("cqg.rtd", ,"ContractData", "X.US.CEEURNOK", "LongDescription")</f>
        <v>Euro/Norway EBS</v>
      </c>
      <c r="B20" s="1">
        <f>RTD("cqg.rtd", , "X.US.CEEURNOK!'LastQuote,T'")</f>
        <v>8.245000000000001</v>
      </c>
      <c r="C20" s="1">
        <f>RTD("cqg.rtd", , "X.US.CEEURNOK!'NetLastQuoteToday,T'")</f>
        <v>-3.9999999999995595E-3</v>
      </c>
      <c r="D20" s="2">
        <f>RTD("cqg.rtd", , "X.US.CEEURNOK!'PerCentNetLastQuote,T'")/100</f>
        <v>-4.8540743886900064E-4</v>
      </c>
      <c r="E20" s="4">
        <f>RTD("cqg.rtd", ,"ContractData", "X.US.CEEURNOK", "TMLastQuote")</f>
        <v>0.53819444444444442</v>
      </c>
      <c r="F20" t="s">
        <v>15</v>
      </c>
      <c r="G20" s="1">
        <f>RTD("cqg.rtd", , "X.US.CEEURNOK!'High,T'")</f>
        <v>8.2560000000000002</v>
      </c>
      <c r="H20" s="1">
        <f>RTD("cqg.rtd", , "X.US.CEEURNOK!'Low,T'")</f>
        <v>8.2270000000000003</v>
      </c>
      <c r="I20" s="1" t="str">
        <f>RTD("cqg.rtd", , "X.US.CEEURNOK!'Bid,T'")</f>
        <v/>
      </c>
      <c r="J20" s="1" t="str">
        <f>RTD("cqg.rtd", , "X.US.CEEURNOK!'ask,T'")</f>
        <v/>
      </c>
      <c r="K20">
        <f>RTD("cqg.rtd", ,"ContractData", "X.US.CEEURNOK", "NumTicks")</f>
        <v>6</v>
      </c>
    </row>
    <row r="21" spans="1:11" x14ac:dyDescent="0.25">
      <c r="A21" t="str">
        <f>RTD("cqg.rtd", ,"ContractData", "X.US.CEEURPLN", "LongDescription")</f>
        <v>Euro/Polish Zloty EBS</v>
      </c>
      <c r="B21" s="1">
        <f>RTD("cqg.rtd", , "X.US.CEEURPLN!'LastQuote,T'")</f>
        <v>4.2054999999999998</v>
      </c>
      <c r="C21" s="1">
        <f>RTD("cqg.rtd", , "X.US.CEEURPLN!'NetLastQuoteToday,T'")</f>
        <v>8.49999999999973E-3</v>
      </c>
      <c r="D21" s="2">
        <f>RTD("cqg.rtd", , "X.US.CEEURPLN!'PerCentNetLastQuote,T'")/100</f>
        <v>2.0252561353347629E-3</v>
      </c>
      <c r="E21" s="4">
        <f>RTD("cqg.rtd", ,"ContractData", "X.US.CEEURPLN", "TMLastQuote")</f>
        <v>0.53611111111111109</v>
      </c>
      <c r="F21" t="s">
        <v>16</v>
      </c>
      <c r="G21" s="1" t="str">
        <f>RTD("cqg.rtd", , "X.US.CEEURPLN!'High,T'")</f>
        <v/>
      </c>
      <c r="H21" s="1" t="str">
        <f>RTD("cqg.rtd", , "X.US.CEEURPLN!'Low,T'")</f>
        <v/>
      </c>
      <c r="I21" s="1">
        <f>RTD("cqg.rtd", , "X.US.CEEURPLN!'Bid,T'")</f>
        <v>4.2004999999999999</v>
      </c>
      <c r="J21" s="1">
        <f>RTD("cqg.rtd", , "X.US.CEEURPLN!'ask,T'")</f>
        <v>4.2054999999999998</v>
      </c>
      <c r="K21">
        <f>RTD("cqg.rtd", ,"ContractData", "X.US.CEEURPLN", "NumTicks")</f>
        <v>0</v>
      </c>
    </row>
    <row r="22" spans="1:11" x14ac:dyDescent="0.25">
      <c r="A22" t="str">
        <f>RTD("cqg.rtd", ,"ContractData", "X.US.CEEURZAR", "LongDescription")</f>
        <v>Euro/South African Rand EBS</v>
      </c>
      <c r="B22" s="1" t="str">
        <f>RTD("cqg.rtd", , "X.US.CEEURZAR!'LastQuote,T'")</f>
        <v/>
      </c>
      <c r="C22" s="1" t="str">
        <f>RTD("cqg.rtd", , "X.US.CEEURZAR!'NetLastQuoteToday,T'")</f>
        <v/>
      </c>
      <c r="D22" s="2" t="e">
        <f>RTD("cqg.rtd", , "X.US.CEEURZAR!'PerCentNetLastQuote,T'")/100</f>
        <v>#VALUE!</v>
      </c>
      <c r="E22" s="4" t="str">
        <f>RTD("cqg.rtd", ,"ContractData", "X.US.CEEURZAR", "TMLastQuote")</f>
        <v/>
      </c>
      <c r="F22" t="s">
        <v>18</v>
      </c>
      <c r="G22" s="1" t="str">
        <f>RTD("cqg.rtd", , "X.US.CEEURZAR!'High,T'")</f>
        <v/>
      </c>
      <c r="H22" s="1" t="str">
        <f>RTD("cqg.rtd", , "X.US.CEEURZAR!'Low,T'")</f>
        <v/>
      </c>
      <c r="I22" s="1" t="str">
        <f>RTD("cqg.rtd", , "X.US.CEEURZAR!'Bid,T'")</f>
        <v/>
      </c>
      <c r="J22" s="1" t="str">
        <f>RTD("cqg.rtd", , "X.US.CEEURZAR!'ask,T'")</f>
        <v/>
      </c>
      <c r="K22">
        <f>RTD("cqg.rtd", ,"ContractData", "X.US.CEEURZAR", "NumTicks")</f>
        <v>0</v>
      </c>
    </row>
    <row r="23" spans="1:11" x14ac:dyDescent="0.25">
      <c r="A23" t="str">
        <f>RTD("cqg.rtd", ,"ContractData", "X.US.CEEURSEK", "LongDescription")</f>
        <v>Euro/Sweden EBS</v>
      </c>
      <c r="B23" s="1">
        <f>RTD("cqg.rtd", , "X.US.CEEURSEK!'LastQuote,T'")</f>
        <v>9.2439999999999998</v>
      </c>
      <c r="C23" s="1">
        <f>RTD("cqg.rtd", , "X.US.CEEURSEK!'NetLastQuoteToday,T'")</f>
        <v>1.3999999999999346E-2</v>
      </c>
      <c r="D23" s="2">
        <f>RTD("cqg.rtd", , "X.US.CEEURSEK!'PerCentNetLastQuote,T'")/100</f>
        <v>1.5194269589754721E-3</v>
      </c>
      <c r="E23" s="4">
        <f>RTD("cqg.rtd", ,"ContractData", "X.US.CEEURSEK", "TMLastQuote")</f>
        <v>0.49930555555555556</v>
      </c>
      <c r="F23" t="s">
        <v>19</v>
      </c>
      <c r="G23" s="1">
        <f>RTD("cqg.rtd", , "X.US.CEEURSEK!'High,T'")</f>
        <v>9.2420000000000009</v>
      </c>
      <c r="H23" s="1">
        <f>RTD("cqg.rtd", , "X.US.CEEURSEK!'Low,T'")</f>
        <v>9.2110000000000003</v>
      </c>
      <c r="I23" s="1" t="str">
        <f>RTD("cqg.rtd", , "X.US.CEEURSEK!'Bid,T'")</f>
        <v/>
      </c>
      <c r="J23" s="1" t="str">
        <f>RTD("cqg.rtd", , "X.US.CEEURSEK!'ask,T'")</f>
        <v/>
      </c>
      <c r="K23">
        <f>RTD("cqg.rtd", ,"ContractData", "X.US.CEEURSEK", "NumTicks")</f>
        <v>0</v>
      </c>
    </row>
    <row r="24" spans="1:11" x14ac:dyDescent="0.25">
      <c r="A24" t="str">
        <f>RTD("cqg.rtd", ,"ContractData", "X.US.CEEURCHF", "LongDescription")</f>
        <v>Euro/Switzerland EBS</v>
      </c>
      <c r="B24" s="1">
        <f>RTD("cqg.rtd", , "X.US.CEEURCHF!'LastQuote,T'")</f>
        <v>1.2095</v>
      </c>
      <c r="C24" s="1">
        <f>RTD("cqg.rtd", , "X.US.CEEURCHF!'NetLastQuoteToday,T'")</f>
        <v>9.9999999999988987E-5</v>
      </c>
      <c r="D24" s="2">
        <f>RTD("cqg.rtd", , "X.US.CEEURCHF!'PerCentNetLastQuote,T'")/100</f>
        <v>8.2685629237638501E-5</v>
      </c>
      <c r="E24" s="4">
        <f>RTD("cqg.rtd", ,"ContractData", "X.US.CEEURCHF", "TMLastQuote")</f>
        <v>0.5395833333333333</v>
      </c>
      <c r="F24" t="s">
        <v>20</v>
      </c>
      <c r="G24" s="1">
        <f>RTD("cqg.rtd", , "X.US.CEEURCHF!'High,T'")</f>
        <v>1.2103000000000002</v>
      </c>
      <c r="H24" s="1">
        <f>RTD("cqg.rtd", , "X.US.CEEURCHF!'Low,T'")</f>
        <v>1.2084000000000001</v>
      </c>
      <c r="I24" s="1">
        <f>RTD("cqg.rtd", , "X.US.CEEURCHF!'Bid,T'")</f>
        <v>1.2095</v>
      </c>
      <c r="J24" s="1">
        <f>RTD("cqg.rtd", , "X.US.CEEURCHF!'ask,T'")</f>
        <v>1.2096</v>
      </c>
      <c r="K24">
        <f>RTD("cqg.rtd", ,"ContractData", "X.US.CEEURCHF", "NumTicks")</f>
        <v>578</v>
      </c>
    </row>
    <row r="25" spans="1:11" x14ac:dyDescent="0.25">
      <c r="A25" t="str">
        <f>RTD("cqg.rtd", ,"ContractData", "X.US.CEGBPAUD", "LongDescription")</f>
        <v>Great Britain/Australia EBS</v>
      </c>
      <c r="B25" s="1">
        <f>RTD("cqg.rtd", , "X.US.CEGBPAUD!'LastQuote,T'")</f>
        <v>1.7937000000000001</v>
      </c>
      <c r="C25" s="1">
        <f>RTD("cqg.rtd", , "X.US.CEGBPAUD!'NetLastQuoteToday,T'")</f>
        <v>1.1700000000000044E-2</v>
      </c>
      <c r="D25" s="2">
        <f>RTD("cqg.rtd", , "X.US.CEGBPAUD!'PerCentNetLastQuote,T'")/100</f>
        <v>6.5656565656565654E-3</v>
      </c>
      <c r="E25" s="4">
        <f>RTD("cqg.rtd", ,"ContractData", "X.US.CEGBPAUD", "TMLastQuote")</f>
        <v>0.40208333333333335</v>
      </c>
      <c r="F25" t="s">
        <v>22</v>
      </c>
      <c r="G25" s="1">
        <f>RTD("cqg.rtd", , "X.US.CEGBPAUD!'High,T'")</f>
        <v>1.7950000000000002</v>
      </c>
      <c r="H25" s="1">
        <f>RTD("cqg.rtd", , "X.US.CEGBPAUD!'Low,T'")</f>
        <v>1.7865</v>
      </c>
      <c r="I25" s="1" t="str">
        <f>RTD("cqg.rtd", , "X.US.CEGBPAUD!'Bid,T'")</f>
        <v/>
      </c>
      <c r="J25" s="1" t="str">
        <f>RTD("cqg.rtd", , "X.US.CEGBPAUD!'ask,T'")</f>
        <v/>
      </c>
      <c r="K25">
        <f>RTD("cqg.rtd", ,"ContractData", "X.US.CEGBPAUD", "NumTicks")</f>
        <v>6</v>
      </c>
    </row>
    <row r="26" spans="1:11" x14ac:dyDescent="0.25">
      <c r="A26" t="str">
        <f>RTD("cqg.rtd", ,"ContractData", "X.US.CEGBPEUR", "LongDescription")</f>
        <v>Great Britain/Euro EBS</v>
      </c>
      <c r="B26" s="1" t="str">
        <f>RTD("cqg.rtd", , "X.US.CEGBPEUR!'LastQuote,T'")</f>
        <v/>
      </c>
      <c r="C26" s="1" t="str">
        <f>RTD("cqg.rtd", , "X.US.CEGBPEUR!'NetLastQuoteToday,T'")</f>
        <v/>
      </c>
      <c r="D26" s="2" t="e">
        <f>RTD("cqg.rtd", , "X.US.CEGBPEUR!'PerCentNetLastQuote,T'")/100</f>
        <v>#VALUE!</v>
      </c>
      <c r="E26" s="4" t="str">
        <f>RTD("cqg.rtd", ,"ContractData", "X.US.CEGBPEUR", "TMLastQuote")</f>
        <v/>
      </c>
      <c r="F26" t="s">
        <v>23</v>
      </c>
      <c r="G26" s="1" t="str">
        <f>RTD("cqg.rtd", , "X.US.CEGBPEUR!'High,T'")</f>
        <v/>
      </c>
      <c r="H26" s="1" t="str">
        <f>RTD("cqg.rtd", , "X.US.CEGBPEUR!'Low,T'")</f>
        <v/>
      </c>
      <c r="I26" s="1" t="str">
        <f>RTD("cqg.rtd", , "X.US.CEGBPEUR!'Bid,T'")</f>
        <v/>
      </c>
      <c r="J26" s="1" t="str">
        <f>RTD("cqg.rtd", , "X.US.CEGBPEUR!'ask,T'")</f>
        <v/>
      </c>
      <c r="K26">
        <f>RTD("cqg.rtd", ,"ContractData", "X.US.CEGBPEUR", "NumTicks")</f>
        <v>0</v>
      </c>
    </row>
    <row r="27" spans="1:11" x14ac:dyDescent="0.25">
      <c r="A27" t="str">
        <f>RTD("cqg.rtd", ,"ContractData", "X.US.CEGBPJPY", "LongDescription")</f>
        <v>Great Britain/Japan</v>
      </c>
      <c r="B27" s="1">
        <f>RTD("cqg.rtd", , "X.US.CEGBPJPY!'LastQuote,T'")</f>
        <v>174.41</v>
      </c>
      <c r="C27" s="1">
        <f>RTD("cqg.rtd", , "X.US.CEGBPJPY!'NetLastQuoteToday,T'")</f>
        <v>0.18000000000000682</v>
      </c>
      <c r="D27" s="2">
        <f>RTD("cqg.rtd", , "X.US.CEGBPJPY!'PerCentNetLastQuote,T'")/100</f>
        <v>1.0331171440050508E-3</v>
      </c>
      <c r="E27" s="4">
        <f>RTD("cqg.rtd", ,"ContractData", "X.US.CEGBPJPY", "TMLastQuote")</f>
        <v>0.54027777777777775</v>
      </c>
      <c r="F27" t="s">
        <v>24</v>
      </c>
      <c r="G27" s="1">
        <f>RTD("cqg.rtd", , "X.US.CEGBPJPY!'High,T'")</f>
        <v>174.41</v>
      </c>
      <c r="H27" s="1">
        <f>RTD("cqg.rtd", , "X.US.CEGBPJPY!'Low,T'")</f>
        <v>173.72</v>
      </c>
      <c r="I27" s="1">
        <f>RTD("cqg.rtd", , "X.US.CEGBPJPY!'Bid,T'")</f>
        <v>174.37</v>
      </c>
      <c r="J27" s="1">
        <f>RTD("cqg.rtd", , "X.US.CEGBPJPY!'ask,T'")</f>
        <v>174.41</v>
      </c>
      <c r="K27">
        <f>RTD("cqg.rtd", ,"ContractData", "X.US.CEGBPJPY", "NumTicks")</f>
        <v>3</v>
      </c>
    </row>
    <row r="28" spans="1:11" x14ac:dyDescent="0.25">
      <c r="A28" t="str">
        <f>RTD("cqg.rtd", ,"ContractData", "X.US.CEGBPCHF", "LongDescription")</f>
        <v>Great Britain/Switzerland EBS</v>
      </c>
      <c r="B28" s="1">
        <f>RTD("cqg.rtd", , "X.US.CEGBPCHF!'LastQuote,T'")</f>
        <v>1.5216000000000001</v>
      </c>
      <c r="C28" s="1" t="str">
        <f>RTD("cqg.rtd", , "X.US.CEGBPCHF!'NetLastQuoteToday,T'")</f>
        <v/>
      </c>
      <c r="D28" s="2" t="e">
        <f>RTD("cqg.rtd", , "X.US.CEGBPCHF!'PerCentNetLastQuote,T'")/100</f>
        <v>#VALUE!</v>
      </c>
      <c r="E28" s="4">
        <f>RTD("cqg.rtd", ,"ContractData", "X.US.CEGBPCHF", "TMLastQuote")</f>
        <v>0.2048611111111111</v>
      </c>
      <c r="F28" t="s">
        <v>25</v>
      </c>
      <c r="G28" s="1" t="str">
        <f>RTD("cqg.rtd", , "X.US.CEGBPCHF!'High,T'")</f>
        <v/>
      </c>
      <c r="H28" s="1" t="str">
        <f>RTD("cqg.rtd", , "X.US.CEGBPCHF!'Low,T'")</f>
        <v/>
      </c>
      <c r="I28" s="1" t="str">
        <f>RTD("cqg.rtd", , "X.US.CEGBPCHF!'Bid,T'")</f>
        <v/>
      </c>
      <c r="J28" s="1" t="str">
        <f>RTD("cqg.rtd", , "X.US.CEGBPCHF!'ask,T'")</f>
        <v/>
      </c>
      <c r="K28">
        <f>RTD("cqg.rtd", ,"ContractData", "X.US.CEGBPCHF", "NumTicks")</f>
        <v>0</v>
      </c>
    </row>
    <row r="29" spans="1:11" x14ac:dyDescent="0.25">
      <c r="A29" t="str">
        <f>RTD("cqg.rtd", ,"ContractData", "X.US.CENZDJPY", "LongDescription")</f>
        <v>New Zealand/Japan EBS</v>
      </c>
      <c r="B29" s="1">
        <f>RTD("cqg.rtd", , "X.US.CENZDJPY!'LastQuote,T'")</f>
        <v>87.49</v>
      </c>
      <c r="C29" s="1" t="str">
        <f>RTD("cqg.rtd", , "X.US.CENZDJPY!'NetLastQuoteToday,T'")</f>
        <v/>
      </c>
      <c r="D29" s="2" t="e">
        <f>RTD("cqg.rtd", , "X.US.CENZDJPY!'PerCentNetLastQuote,T'")/100</f>
        <v>#VALUE!</v>
      </c>
      <c r="E29" s="4">
        <f>RTD("cqg.rtd", ,"ContractData", "X.US.CENZDJPY", "TMLastQuote")</f>
        <v>0.24583333333333332</v>
      </c>
      <c r="F29" t="s">
        <v>27</v>
      </c>
      <c r="G29" s="1" t="str">
        <f>RTD("cqg.rtd", , "X.US.CENZDJPY!'High,T'")</f>
        <v/>
      </c>
      <c r="H29" s="1" t="str">
        <f>RTD("cqg.rtd", , "X.US.CENZDJPY!'Low,T'")</f>
        <v/>
      </c>
      <c r="I29" s="1" t="str">
        <f>RTD("cqg.rtd", , "X.US.CENZDJPY!'Bid,T'")</f>
        <v/>
      </c>
      <c r="J29" s="1" t="str">
        <f>RTD("cqg.rtd", , "X.US.CENZDJPY!'ask,T'")</f>
        <v/>
      </c>
      <c r="K29">
        <f>RTD("cqg.rtd", ,"ContractData", "X.US.CENZDJPY", "NumTicks")</f>
        <v>0</v>
      </c>
    </row>
    <row r="30" spans="1:11" x14ac:dyDescent="0.25">
      <c r="A30" t="str">
        <f>RTD("cqg.rtd", ,"ContractData", "X.US.CEBKTRUB", "LongDescription")</f>
        <v>Russian Ruble Basket Trade EBS</v>
      </c>
      <c r="B30" s="1">
        <f>RTD("cqg.rtd", , "X.US.CEBKTRUB!'LastQuote,T'")</f>
        <v>42.835000000000001</v>
      </c>
      <c r="C30" s="1">
        <f>RTD("cqg.rtd", , "X.US.CEBKTRUB!'NetLastQuoteToday,T'")</f>
        <v>0.23499999999999943</v>
      </c>
      <c r="D30" s="2">
        <f>RTD("cqg.rtd", , "X.US.CEBKTRUB!'PerCentNetLastQuote,T'")/100</f>
        <v>5.5164319248826284E-3</v>
      </c>
      <c r="E30" s="4">
        <f>RTD("cqg.rtd", ,"ContractData", "X.US.CEBKTRUB", "TMLastQuote")</f>
        <v>0.54027777777777775</v>
      </c>
      <c r="F30" t="s">
        <v>29</v>
      </c>
      <c r="G30" s="1">
        <f>RTD("cqg.rtd", , "X.US.CEBKTRUB!'High,T'")</f>
        <v>42.983000000000004</v>
      </c>
      <c r="H30" s="1">
        <f>RTD("cqg.rtd", , "X.US.CEBKTRUB!'Low,T'")</f>
        <v>42.517500000000005</v>
      </c>
      <c r="I30" s="1">
        <f>RTD("cqg.rtd", , "X.US.CEBKTRUB!'Bid,T'")</f>
        <v>42.767500000000005</v>
      </c>
      <c r="J30" s="1">
        <f>RTD("cqg.rtd", , "X.US.CEBKTRUB!'ask,T'")</f>
        <v>42.835000000000001</v>
      </c>
      <c r="K30">
        <f>RTD("cqg.rtd", ,"ContractData", "X.US.CEBKTRUB", "NumTicks")</f>
        <v>4</v>
      </c>
    </row>
    <row r="31" spans="1:11" x14ac:dyDescent="0.25">
      <c r="A31" t="str">
        <f>RTD("cqg.rtd", ,"ContractData", "X.US.CECHFJPY", "LongDescription")</f>
        <v>Switzerland/Japan EBS</v>
      </c>
      <c r="B31" s="1">
        <f>RTD("cqg.rtd", , "X.US.CECHFJPY!'LastQuote,T'")</f>
        <v>114.84</v>
      </c>
      <c r="C31" s="1">
        <f>RTD("cqg.rtd", , "X.US.CECHFJPY!'NetLastQuoteToday,T'")</f>
        <v>0.51000000000000512</v>
      </c>
      <c r="D31" s="2">
        <f>RTD("cqg.rtd", , "X.US.CECHFJPY!'PerCentNetLastQuote,T'")/100</f>
        <v>4.4607714510627137E-3</v>
      </c>
      <c r="E31" s="4">
        <f>RTD("cqg.rtd", ,"ContractData", "X.US.CECHFJPY", "TMLastQuote")</f>
        <v>0.54027777777777775</v>
      </c>
      <c r="F31" t="s">
        <v>31</v>
      </c>
      <c r="G31" s="1">
        <f>RTD("cqg.rtd", , "X.US.CECHFJPY!'High,T'")</f>
        <v>115</v>
      </c>
      <c r="H31" s="1">
        <f>RTD("cqg.rtd", , "X.US.CECHFJPY!'Low,T'")</f>
        <v>114.52</v>
      </c>
      <c r="I31" s="1">
        <f>RTD("cqg.rtd", , "X.US.CECHFJPY!'Bid,T'")</f>
        <v>114.84</v>
      </c>
      <c r="J31" s="1">
        <f>RTD("cqg.rtd", , "X.US.CECHFJPY!'ask,T'")</f>
        <v>114.86</v>
      </c>
      <c r="K31">
        <f>RTD("cqg.rtd", ,"ContractData", "X.US.CECHFJPY", "NumTicks")</f>
        <v>2</v>
      </c>
    </row>
    <row r="32" spans="1:11" x14ac:dyDescent="0.25">
      <c r="A32" t="str">
        <f>RTD("cqg.rtd", ,"ContractData", "X.US.CEUSDHKD", "LongDescription")</f>
        <v>USA/Hong Kong EBS</v>
      </c>
      <c r="B32" s="1">
        <f>RTD("cqg.rtd", , "X.US.CEUSDHKD!'LastQuote,T'")</f>
        <v>7.7510000000000003</v>
      </c>
      <c r="C32" s="1">
        <f>RTD("cqg.rtd", , "X.US.CEUSDHKD!'NetLastQuoteToday,T'")</f>
        <v>7.0000000000014495E-4</v>
      </c>
      <c r="D32" s="2">
        <f>RTD("cqg.rtd", , "X.US.CEUSDHKD!'PerCentNetLastQuote,T'")/100</f>
        <v>9.0319084422538486E-5</v>
      </c>
      <c r="E32" s="4">
        <f>RTD("cqg.rtd", ,"ContractData", "X.US.CEUSDHKD", "TMLastQuote")</f>
        <v>0.52916666666666667</v>
      </c>
      <c r="F32" t="s">
        <v>33</v>
      </c>
      <c r="G32" s="1">
        <f>RTD("cqg.rtd", , "X.US.CEUSDHKD!'High,T'")</f>
        <v>7.7507000000000001</v>
      </c>
      <c r="H32" s="1">
        <f>RTD("cqg.rtd", , "X.US.CEUSDHKD!'Low,T'")</f>
        <v>7.7503000000000002</v>
      </c>
      <c r="I32" s="1">
        <f>RTD("cqg.rtd", , "X.US.CEUSDHKD!'Bid,T'")</f>
        <v>7.7504</v>
      </c>
      <c r="J32" s="1">
        <f>RTD("cqg.rtd", , "X.US.CEUSDHKD!'Ask,T'")</f>
        <v>7.7510000000000003</v>
      </c>
      <c r="K32">
        <f>RTD("cqg.rtd", ,"ContractData", "X.US.CEUSDHKD", "NumTicks")</f>
        <v>9</v>
      </c>
    </row>
    <row r="33" spans="1:11" x14ac:dyDescent="0.25">
      <c r="A33" t="str">
        <f>RTD("cqg.rtd", ,"ContractData", "X.US.CEUSDMXN", "LongDescription")</f>
        <v>USA/Mexico EBS</v>
      </c>
      <c r="B33" s="1">
        <f>RTD("cqg.rtd", , "X.US.CEUSDMXN!'LastQuote,T'")</f>
        <v>13.253</v>
      </c>
      <c r="C33" s="1">
        <f>RTD("cqg.rtd", , "X.US.CEUSDMXN!'NetLastQuoteToday,T'")</f>
        <v>3.0699999999999505E-2</v>
      </c>
      <c r="D33" s="2">
        <f>RTD("cqg.rtd", , "X.US.CEUSDMXN!'PerCentNetLastQuote,T'")/100</f>
        <v>2.3218350816423768E-3</v>
      </c>
      <c r="E33" s="4">
        <f>RTD("cqg.rtd", ,"ContractData", "X.US.CEUSDMXN", "TMLastQuote")</f>
        <v>0.54027777777777775</v>
      </c>
      <c r="F33" t="s">
        <v>35</v>
      </c>
      <c r="G33" s="1">
        <f>RTD("cqg.rtd", , "X.US.CEUSDMXN!'High,T'")</f>
        <v>13.298</v>
      </c>
      <c r="H33" s="1">
        <f>RTD("cqg.rtd", , "X.US.CEUSDMXN!'Low,T'")</f>
        <v>13.229000000000001</v>
      </c>
      <c r="I33" s="1">
        <f>RTD("cqg.rtd", , "X.US.CEUSDMXN!'Bid,T'")</f>
        <v>13.246500000000001</v>
      </c>
      <c r="J33" s="1">
        <f>RTD("cqg.rtd", , "X.US.CEUSDMXN!'ask,T'")</f>
        <v>13.253</v>
      </c>
      <c r="K33">
        <f>RTD("cqg.rtd", ,"ContractData", "X.US.CEUSDMXN", "NumTicks")</f>
        <v>24</v>
      </c>
    </row>
    <row r="34" spans="1:11" x14ac:dyDescent="0.25">
      <c r="A34" t="str">
        <f>RTD("cqg.rtd", ,"ContractData", "X.US.CEUSDPLN", "LongDescription")</f>
        <v>USA/Polish Zloty EBS</v>
      </c>
      <c r="B34" s="1">
        <f>RTD("cqg.rtd", , "X.US.CEUSDPLN!'LastQuote,T'")</f>
        <v>3.2475000000000001</v>
      </c>
      <c r="C34" s="1">
        <f>RTD("cqg.rtd", , "X.US.CEUSDPLN!'NetLastQuoteToday,T'")</f>
        <v>-9.9999999999988987E-4</v>
      </c>
      <c r="D34" s="2">
        <f>RTD("cqg.rtd", , "X.US.CEUSDPLN!'PerCentNetLastQuote,T'")/100</f>
        <v>-3.0783438510081576E-4</v>
      </c>
      <c r="E34" s="4">
        <f>RTD("cqg.rtd", ,"ContractData", "X.US.CEUSDPLN", "TMLastQuote")</f>
        <v>0.5395833333333333</v>
      </c>
      <c r="F34" t="s">
        <v>36</v>
      </c>
      <c r="G34" s="1" t="str">
        <f>RTD("cqg.rtd", , "X.US.CEUSDPLN!'High,T'")</f>
        <v/>
      </c>
      <c r="H34" s="1" t="str">
        <f>RTD("cqg.rtd", , "X.US.CEUSDPLN!'Low,T'")</f>
        <v/>
      </c>
      <c r="I34" s="1">
        <f>RTD("cqg.rtd", , "X.US.CEUSDPLN!'Bid,T'")</f>
        <v>3.2444999999999999</v>
      </c>
      <c r="J34" s="1">
        <f>RTD("cqg.rtd", , "X.US.CEUSDPLN!'ask,T'")</f>
        <v>3.2475000000000001</v>
      </c>
      <c r="K34">
        <f>RTD("cqg.rtd", ,"ContractData", "X.US.CEUSDPLN", "NumTicks")</f>
        <v>0</v>
      </c>
    </row>
    <row r="35" spans="1:11" x14ac:dyDescent="0.25">
      <c r="A35" t="str">
        <f>RTD("cqg.rtd", ,"ContractData", "X.US.CEUSDRUB", "LongDescription")</f>
        <v>USA/Russian</v>
      </c>
      <c r="B35" s="1">
        <f>RTD("cqg.rtd", , "X.US.CEUSDRUB!'LastQuote,T'")</f>
        <v>37.768999999999998</v>
      </c>
      <c r="C35" s="1">
        <f>RTD("cqg.rtd", , "X.US.CEUSDRUB!'NetLastQuoteToday,T'")</f>
        <v>0.24849999999999994</v>
      </c>
      <c r="D35" s="2">
        <f>RTD("cqg.rtd", , "X.US.CEUSDRUB!'PerCentNetLastQuote,T'")/100</f>
        <v>6.6230460681494119E-3</v>
      </c>
      <c r="E35" s="4">
        <f>RTD("cqg.rtd", ,"ContractData", "X.US.CEUSDRUB", "TMLastQuote")</f>
        <v>0.5395833333333333</v>
      </c>
      <c r="F35" t="s">
        <v>37</v>
      </c>
      <c r="G35" s="1">
        <f>RTD("cqg.rtd", , "X.US.CEUSDRUB!'High,T'")</f>
        <v>37.975000000000001</v>
      </c>
      <c r="H35" s="1">
        <f>RTD("cqg.rtd", , "X.US.CEUSDRUB!'Low,T'")</f>
        <v>37.547499999999999</v>
      </c>
      <c r="I35" s="1">
        <f>RTD("cqg.rtd", , "X.US.CEUSDRUB!'Bid,T'")</f>
        <v>37.768999999999998</v>
      </c>
      <c r="J35" s="1">
        <f>RTD("cqg.rtd", , "X.US.CEUSDRUB!'ask,T'")</f>
        <v>37.808500000000002</v>
      </c>
      <c r="K35">
        <f>RTD("cqg.rtd", ,"ContractData", "X.US.CEUSDRUB", "NumTicks")</f>
        <v>1374</v>
      </c>
    </row>
    <row r="36" spans="1:11" x14ac:dyDescent="0.25">
      <c r="A36" t="str">
        <f>RTD("cqg.rtd", ,"ContractData", "X.US.CEUSDSGD", "LongDescription")</f>
        <v>USA/Singapore Dollar EBS</v>
      </c>
      <c r="B36" s="1">
        <f>RTD("cqg.rtd", , "X.US.CEUSDSGD!'LastQuote,T'")</f>
        <v>1.2633500000000002</v>
      </c>
      <c r="C36" s="1">
        <f>RTD("cqg.rtd", , "X.US.CEUSDSGD!'NetLastQuoteToday,T'")</f>
        <v>-3.8999999999989043E-4</v>
      </c>
      <c r="D36" s="2">
        <f>RTD("cqg.rtd", , "X.US.CEUSDSGD!'PerCentNetLastQuote,T'")/100</f>
        <v>-3.086077832465539E-4</v>
      </c>
      <c r="E36" s="4">
        <f>RTD("cqg.rtd", ,"ContractData", "X.US.CEUSDSGD", "TMLastQuote")</f>
        <v>0.5395833333333333</v>
      </c>
      <c r="F36" t="s">
        <v>38</v>
      </c>
      <c r="G36" s="1">
        <f>RTD("cqg.rtd", , "X.US.CEUSDSGD!'High,T'")</f>
        <v>1.2657</v>
      </c>
      <c r="H36" s="1">
        <f>RTD("cqg.rtd", , "X.US.CEUSDSGD!'Low,T'")</f>
        <v>1.2607000000000002</v>
      </c>
      <c r="I36" s="1">
        <f>RTD("cqg.rtd", , "X.US.CEUSDSGD!'Bid,T'")</f>
        <v>1.2624500000000001</v>
      </c>
      <c r="J36" s="1">
        <f>RTD("cqg.rtd", , "X.US.CEUSDSGD!'ask,T'")</f>
        <v>1.2633500000000002</v>
      </c>
      <c r="K36">
        <f>RTD("cqg.rtd", ,"ContractData", "X.US.CEUSDSGD", "NumTicks")</f>
        <v>18</v>
      </c>
    </row>
    <row r="37" spans="1:11" x14ac:dyDescent="0.25">
      <c r="A37" t="str">
        <f>RTD("cqg.rtd", ,"ContractData", "X.US.CEUSDZAR", "LongDescription")</f>
        <v>USA/South African Rand EBS</v>
      </c>
      <c r="B37" s="1">
        <f>RTD("cqg.rtd", , "X.US.CEUSDZAR!'LastQuote,T'")</f>
        <v>11</v>
      </c>
      <c r="C37" s="1">
        <f>RTD("cqg.rtd", , "X.US.CEUSDZAR!'NetLastQuoteToday,T'")</f>
        <v>1.7999999999998906E-2</v>
      </c>
      <c r="D37" s="2">
        <f>RTD("cqg.rtd", , "X.US.CEUSDZAR!'PerCentNetLastQuote,T'")/100</f>
        <v>1.6390457111637225E-3</v>
      </c>
      <c r="E37" s="4">
        <f>RTD("cqg.rtd", ,"ContractData", "X.US.CEUSDZAR", "TMLastQuote")</f>
        <v>0.5395833333333333</v>
      </c>
      <c r="F37" t="s">
        <v>39</v>
      </c>
      <c r="G37" s="1">
        <f>RTD("cqg.rtd", , "X.US.CEUSDZAR!'High,T'")</f>
        <v>11.025</v>
      </c>
      <c r="H37" s="1">
        <f>RTD("cqg.rtd", , "X.US.CEUSDZAR!'Low,T'")</f>
        <v>10.96</v>
      </c>
      <c r="I37" s="1">
        <f>RTD("cqg.rtd", , "X.US.CEUSDZAR!'Bid,T'")</f>
        <v>11</v>
      </c>
      <c r="J37" s="1">
        <f>RTD("cqg.rtd", , "X.US.CEUSDZAR!'ask,T'")</f>
        <v>11.0275</v>
      </c>
      <c r="K37">
        <f>RTD("cqg.rtd", ,"ContractData", "X.US.CEUSDZAR", "NumTicks")</f>
        <v>15</v>
      </c>
    </row>
    <row r="38" spans="1:11" x14ac:dyDescent="0.25">
      <c r="A38" t="str">
        <f>RTD("cqg.rtd", ,"ContractData", "X.US.CEUSDTHB", "LongDescription")</f>
        <v>USA/Thai Baht EBS</v>
      </c>
      <c r="B38" s="1" t="str">
        <f>RTD("cqg.rtd", , "X.US.CEUSDTHB!'LastQuote,T'")</f>
        <v/>
      </c>
      <c r="C38" s="1" t="str">
        <f>RTD("cqg.rtd", , "X.US.CEUSDTHB!'NetLastQuoteToday,T'")</f>
        <v/>
      </c>
      <c r="D38" s="2" t="e">
        <f>RTD("cqg.rtd", , "X.US.CEUSDTHB!'PerCentNetLastQuote,T'")/100</f>
        <v>#VALUE!</v>
      </c>
      <c r="E38" s="4" t="str">
        <f>RTD("cqg.rtd", ,"ContractData", "X.US.CEUSDTHB", "TMLastQuote")</f>
        <v/>
      </c>
      <c r="F38" t="s">
        <v>41</v>
      </c>
      <c r="G38" s="1" t="str">
        <f>RTD("cqg.rtd", , "X.US.CEUSDTHB!'High,T'")</f>
        <v/>
      </c>
      <c r="H38" s="1" t="str">
        <f>RTD("cqg.rtd", , "X.US.CEUSDTHB!'Low,T'")</f>
        <v/>
      </c>
      <c r="I38" s="1" t="str">
        <f>RTD("cqg.rtd", , "X.US.CEUSDTHB!'Bid,T'")</f>
        <v/>
      </c>
      <c r="J38" s="1" t="str">
        <f>RTD("cqg.rtd", , "X.US.CEUSDTHB!'ask,T'")</f>
        <v/>
      </c>
      <c r="K38">
        <f>RTD("cqg.rtd", ,"ContractData", "X.US.CEUSDTHB", "NumTicks")</f>
        <v>0</v>
      </c>
    </row>
    <row r="39" spans="1:11" x14ac:dyDescent="0.25">
      <c r="A39" t="str">
        <f>RTD("cqg.rtd", ,"ContractData", "X.US.CEUSDTRY", "LongDescription")</f>
        <v>USA/Turkish Lira EBS</v>
      </c>
      <c r="B39" s="1">
        <f>RTD("cqg.rtd", , "X.US.CEUSDTRY!'LastQuote,T'")</f>
        <v>2.2095000000000002</v>
      </c>
      <c r="C39" s="1">
        <f>RTD("cqg.rtd", , "X.US.CEUSDTRY!'NetLastQuoteToday,T'")</f>
        <v>7.4000000000000732E-3</v>
      </c>
      <c r="D39" s="2">
        <f>RTD("cqg.rtd", , "X.US.CEUSDTRY!'PerCentNetLastQuote,T'")/100</f>
        <v>3.3604286817129105E-3</v>
      </c>
      <c r="E39" s="4">
        <f>RTD("cqg.rtd", ,"ContractData", "X.US.CEUSDTRY", "TMLastQuote")</f>
        <v>0.53680555555555554</v>
      </c>
      <c r="F39" t="s">
        <v>42</v>
      </c>
      <c r="G39" s="1">
        <f>RTD("cqg.rtd", , "X.US.CEUSDTRY!'High,T'")</f>
        <v>2.2158000000000002</v>
      </c>
      <c r="H39" s="1">
        <f>RTD("cqg.rtd", , "X.US.CEUSDTRY!'Low,T'")</f>
        <v>2.2015000000000002</v>
      </c>
      <c r="I39" s="1">
        <f>RTD("cqg.rtd", , "X.US.CEUSDTRY!'Bid,T'")</f>
        <v>2.2095000000000002</v>
      </c>
      <c r="J39" s="1">
        <f>RTD("cqg.rtd", , "X.US.CEUSDTRY!'ask,T'")</f>
        <v>2.2170000000000001</v>
      </c>
      <c r="K39">
        <f>RTD("cqg.rtd", ,"ContractData", "X.US.CEUSDTRY", "NumTicks")</f>
        <v>2</v>
      </c>
    </row>
    <row r="40" spans="1:11" x14ac:dyDescent="0.25">
      <c r="A40" s="1"/>
      <c r="G40" s="1"/>
      <c r="H40" s="1"/>
    </row>
    <row r="41" spans="1:11" x14ac:dyDescent="0.25">
      <c r="A41" t="e">
        <f>RTD("cqg.rtd", ,"ContractData", "X.US.EBSXAU", "LongDescription")</f>
        <v>#N/A</v>
      </c>
      <c r="B41" s="1" t="e">
        <f>RTD("cqg.rtd", , "X.US.EBSXAU!'LastQuote,T'")</f>
        <v>#N/A</v>
      </c>
      <c r="C41" s="1" t="e">
        <f>RTD("cqg.rtd", , "X.US.EBSXAU!'NetLastQuoteToday,T'")</f>
        <v>#N/A</v>
      </c>
      <c r="D41" s="2" t="e">
        <f>RTD("cqg.rtd", , "X.US.EBSXAU!'PerCentNetLastQuote,T'")/100</f>
        <v>#N/A</v>
      </c>
      <c r="E41" s="4" t="e">
        <f>RTD("cqg.rtd", ,"ContractData", "X.US.EBSXAU", "TMLastQuote")</f>
        <v>#N/A</v>
      </c>
      <c r="F41" t="s">
        <v>5</v>
      </c>
      <c r="G41" s="1" t="str">
        <f>RTD("cqg.rtd", , "X.US.EBSXAU!'High,T'")</f>
        <v/>
      </c>
      <c r="H41" s="1" t="e">
        <f>RTD("cqg.rtd", , "X.US.EBSXAU!'Low,T'")</f>
        <v>#N/A</v>
      </c>
      <c r="I41" s="1" t="str">
        <f>RTD("cqg.rtd", , "X.US.EBSXAU!'Bid,T'")</f>
        <v/>
      </c>
      <c r="J41" s="1" t="str">
        <f>RTD("cqg.rtd", , "X.US.EBSXAU!'ask,T'")</f>
        <v/>
      </c>
      <c r="K41" t="e">
        <f>RTD("cqg.rtd", ,"ContractData", "X.US.EBSXAU", "NumTicks")</f>
        <v>#N/A</v>
      </c>
    </row>
    <row r="42" spans="1:11" x14ac:dyDescent="0.25">
      <c r="A42" t="str">
        <f>RTD("cqg.rtd", ,"ContractData", "X.US.CESAUUSD", "LongDescription")</f>
        <v>768: Current Message -&gt; Contract 'X.US.CESAUUSD' not found.</v>
      </c>
      <c r="B42" s="1" t="str">
        <f>RTD("cqg.rtd", , "X.US.CESAUUSD!'LastQuote,T'")</f>
        <v>768: Current Message -&gt; Contract 'X.US.CESAUUSD' not found.</v>
      </c>
      <c r="C42" s="1" t="str">
        <f>RTD("cqg.rtd", , "X.US.CESAUUSD!'NetLastQuoteToday,T'")</f>
        <v>768: Current Message -&gt; Contract 'X.US.CESAUUSD' not found.</v>
      </c>
      <c r="D42" s="2" t="e">
        <f>RTD("cqg.rtd", , "X.US.CESAUUSD!'PerCentNetLastQuote,T'")/100</f>
        <v>#VALUE!</v>
      </c>
      <c r="E42" s="4" t="str">
        <f>RTD("cqg.rtd", ,"ContractData", "X.US.CESAUUSD", "TMLastQuote")</f>
        <v>768: Current Message -&gt; Contract 'X.US.CESAUUSD' not found.</v>
      </c>
      <c r="F42" t="s">
        <v>30</v>
      </c>
      <c r="G42" s="1" t="str">
        <f>RTD("cqg.rtd", , "X.US.CESAUUSD!'High,T'")</f>
        <v>768: Current Message -&gt; Contract 'X.US.CESAUUSD' not found.</v>
      </c>
      <c r="H42" s="1" t="str">
        <f>RTD("cqg.rtd", , "X.US.CESAUUSD!'Low,T'")</f>
        <v>768: Current Message -&gt; Contract 'X.US.CESAUUSD' not found.</v>
      </c>
      <c r="I42" s="1" t="str">
        <f>RTD("cqg.rtd", , "X.US.CESAUUSD!'Bid,T'")</f>
        <v>768: Current Message -&gt; Contract 'X.US.CESAUUSD' not found.</v>
      </c>
      <c r="J42" s="1" t="str">
        <f>RTD("cqg.rtd", , "X.US.CESAUUSD!'ask,T'")</f>
        <v>768: Current Message -&gt; Contract 'X.US.CESAUUSD' not found.</v>
      </c>
      <c r="K42" t="str">
        <f>RTD("cqg.rtd", ,"ContractData", "X.US.CESAUUSD", "NumTicks")</f>
        <v>768: Current Message -&gt; Contract 'X.US.CESAUUSD' not found.</v>
      </c>
    </row>
    <row r="43" spans="1:11" x14ac:dyDescent="0.25">
      <c r="A43" t="str">
        <f>RTD("cqg.rtd", ,"ContractData", "X.US.EBSXPD", "LongDescription")</f>
        <v>EBS Palladium</v>
      </c>
      <c r="B43" s="1">
        <f>RTD("cqg.rtd", , "X.US.EBSXPD!'LastQuote,T'")</f>
        <v>834</v>
      </c>
      <c r="C43" s="1">
        <f>RTD("cqg.rtd", , "X.US.EBSXPD!'NetLastQuoteToday,T'")</f>
        <v>0</v>
      </c>
      <c r="D43" s="2">
        <f>RTD("cqg.rtd", , "X.US.EBSXPD!'PerCentNetLastQuote,T'")/100</f>
        <v>0</v>
      </c>
      <c r="E43" s="4">
        <f>RTD("cqg.rtd", ,"ContractData", "X.US.EBSXPD", "TMLastQuote")</f>
        <v>0.5395833333333333</v>
      </c>
      <c r="F43" t="s">
        <v>6</v>
      </c>
      <c r="G43" s="1">
        <f>RTD("cqg.rtd", , "X.US.EBSXPD!'High,T'")</f>
        <v>836.5</v>
      </c>
      <c r="H43" s="1">
        <f>RTD("cqg.rtd", , "X.US.EBSXPD!'Low,T'")</f>
        <v>822</v>
      </c>
      <c r="I43" s="1">
        <f>RTD("cqg.rtd", , "X.US.EBSXPD!'Bid,T'")</f>
        <v>832</v>
      </c>
      <c r="J43" s="1">
        <f>RTD("cqg.rtd", , "X.US.EBSXPD!'ask,T'")</f>
        <v>834</v>
      </c>
      <c r="K43">
        <f>RTD("cqg.rtd", ,"ContractData", "X.US.EBSXPD", "NumTicks")</f>
        <v>1</v>
      </c>
    </row>
    <row r="44" spans="1:11" x14ac:dyDescent="0.25">
      <c r="A44" t="str">
        <f>RTD("cqg.rtd", ,"ContractData", "X.US.EBSXPT", "LongDescription")</f>
        <v>EBS Platinum</v>
      </c>
      <c r="B44" s="1">
        <f>RTD("cqg.rtd", , "X.US.EBSXPT!'LastQuote,T'")</f>
        <v>1366.5</v>
      </c>
      <c r="C44" s="1">
        <f>RTD("cqg.rtd", , "X.US.EBSXPT!'NetLastQuoteToday,T'")</f>
        <v>-7.5</v>
      </c>
      <c r="D44" s="2">
        <f>RTD("cqg.rtd", , "X.US.EBSXPT!'PerCentNetLastQuote,T'")/100</f>
        <v>-5.4585152838427953E-3</v>
      </c>
      <c r="E44" s="4">
        <f>RTD("cqg.rtd", ,"ContractData", "X.US.EBSXPT", "TMLastQuote")</f>
        <v>0.5395833333333333</v>
      </c>
      <c r="F44" t="s">
        <v>7</v>
      </c>
      <c r="G44" s="1">
        <f>RTD("cqg.rtd", , "X.US.EBSXPT!'High,T'")</f>
        <v>1370</v>
      </c>
      <c r="H44" s="1">
        <f>RTD("cqg.rtd", , "X.US.EBSXPT!'Low,T'")</f>
        <v>1356</v>
      </c>
      <c r="I44" s="1">
        <f>RTD("cqg.rtd", , "X.US.EBSXPT!'Bid,T'")</f>
        <v>1366.5</v>
      </c>
      <c r="J44" s="1">
        <f>RTD("cqg.rtd", , "X.US.EBSXPT!'ask,T'")</f>
        <v>1368.5</v>
      </c>
      <c r="K44">
        <f>RTD("cqg.rtd", ,"ContractData", "X.US.EBSXPT", "NumTicks")</f>
        <v>10</v>
      </c>
    </row>
    <row r="45" spans="1:11" x14ac:dyDescent="0.25">
      <c r="A45" t="str">
        <f>RTD("cqg.rtd", ,"ContractData", "X.US.EBSXAG", "LongDescription")</f>
        <v>EBS Silver</v>
      </c>
      <c r="B45" s="1">
        <f>RTD("cqg.rtd", , "X.US.EBSXAG!'LastQuote,T'")</f>
        <v>18.62</v>
      </c>
      <c r="C45" s="1">
        <f>RTD("cqg.rtd", , "X.US.EBSXAG!'NetLastQuoteToday,T'")</f>
        <v>-1.5000000000000568E-2</v>
      </c>
      <c r="D45" s="2">
        <f>RTD("cqg.rtd", , "X.US.EBSXAG!'PerCentNetLastQuote,T'")/100</f>
        <v>-8.0493694660584928E-4</v>
      </c>
      <c r="E45" s="4">
        <f>RTD("cqg.rtd", ,"ContractData", "X.US.EBSXAG", "TMLastQuote")</f>
        <v>0.54027777777777775</v>
      </c>
      <c r="F45" t="s">
        <v>8</v>
      </c>
      <c r="G45" s="1">
        <f>RTD("cqg.rtd", , "X.US.EBSXAG!'High,T'")</f>
        <v>18.71</v>
      </c>
      <c r="H45" s="1">
        <f>RTD("cqg.rtd", , "X.US.EBSXAG!'Low,T'")</f>
        <v>18.48</v>
      </c>
      <c r="I45" s="1">
        <f>RTD("cqg.rtd", , "X.US.EBSXAG!'Bid,T'")</f>
        <v>18.61</v>
      </c>
      <c r="J45" s="1">
        <f>RTD("cqg.rtd", , "X.US.EBSXAG!'ask,T'")</f>
        <v>18.62</v>
      </c>
      <c r="K45">
        <f>RTD("cqg.rtd", ,"ContractData", "X.US.EBSXAG", "NumTicks")</f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42"/>
  <sheetViews>
    <sheetView workbookViewId="0"/>
  </sheetViews>
  <sheetFormatPr defaultRowHeight="13.8" x14ac:dyDescent="0.25"/>
  <cols>
    <col min="1" max="1" width="5.59765625" customWidth="1"/>
    <col min="2" max="2" width="4.69921875" customWidth="1"/>
    <col min="3" max="3" width="8.59765625" customWidth="1"/>
    <col min="4" max="4" width="5.59765625" style="20" customWidth="1"/>
    <col min="5" max="5" width="8.59765625" style="20" customWidth="1"/>
    <col min="6" max="6" width="7.59765625" style="20" customWidth="1"/>
    <col min="7" max="7" width="6.59765625" style="20" customWidth="1"/>
    <col min="8" max="8" width="5.59765625" customWidth="1"/>
    <col min="9" max="9" width="4.69921875" customWidth="1"/>
    <col min="10" max="10" width="7.59765625" customWidth="1"/>
    <col min="11" max="11" width="5.59765625" customWidth="1"/>
    <col min="12" max="13" width="7.59765625" customWidth="1"/>
    <col min="14" max="14" width="6.59765625" customWidth="1"/>
    <col min="15" max="15" width="5.59765625" customWidth="1"/>
    <col min="16" max="16" width="4.69921875" customWidth="1"/>
    <col min="17" max="18" width="6.59765625" customWidth="1"/>
    <col min="19" max="20" width="7.59765625" customWidth="1"/>
    <col min="21" max="21" width="6.59765625" customWidth="1"/>
  </cols>
  <sheetData>
    <row r="1" spans="1:27" x14ac:dyDescent="0.25">
      <c r="A1" s="9"/>
      <c r="B1" s="9"/>
      <c r="C1" s="9"/>
      <c r="D1" s="18"/>
      <c r="E1" s="18"/>
      <c r="F1" s="18"/>
      <c r="G1" s="1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x14ac:dyDescent="0.25">
      <c r="A2" s="9"/>
      <c r="B2" s="9"/>
      <c r="C2" s="9"/>
      <c r="D2" s="18"/>
      <c r="E2" s="18"/>
      <c r="F2" s="18"/>
      <c r="G2" s="1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x14ac:dyDescent="0.25">
      <c r="A3" s="9"/>
      <c r="B3" s="13" t="str">
        <f>Sheet4!B25</f>
        <v>Australia/USA EBS</v>
      </c>
      <c r="C3" s="13"/>
      <c r="D3" s="16"/>
      <c r="E3" s="16"/>
      <c r="F3" s="16"/>
      <c r="G3" s="16"/>
      <c r="H3" s="9"/>
      <c r="I3" s="13" t="str">
        <f>Sheet4!B27</f>
        <v>Great Britain/USA EBS</v>
      </c>
      <c r="J3" s="13"/>
      <c r="K3" s="13"/>
      <c r="L3" s="13"/>
      <c r="M3" s="13"/>
      <c r="N3" s="13"/>
      <c r="O3" s="9"/>
      <c r="P3" s="13" t="str">
        <f>Sheet4!B30</f>
        <v>USA/Japan EBS</v>
      </c>
      <c r="Q3" s="13"/>
      <c r="R3" s="13"/>
      <c r="S3" s="13"/>
      <c r="T3" s="13"/>
      <c r="U3" s="13"/>
      <c r="V3" s="9"/>
      <c r="W3" s="9"/>
      <c r="X3" s="9"/>
      <c r="Y3" s="9"/>
      <c r="Z3" s="9"/>
      <c r="AA3" s="9"/>
    </row>
    <row r="4" spans="1:27" x14ac:dyDescent="0.25">
      <c r="A4" s="9"/>
      <c r="B4" s="17" t="s">
        <v>57</v>
      </c>
      <c r="C4" s="11">
        <f>Sheet4!C25</f>
        <v>0.90475000000000005</v>
      </c>
      <c r="D4" s="19" t="s">
        <v>60</v>
      </c>
      <c r="E4" s="10">
        <f>Sheet4!D25</f>
        <v>-4.9500000000000099E-3</v>
      </c>
      <c r="F4" s="15" t="s">
        <v>61</v>
      </c>
      <c r="G4" s="10">
        <f>Sheet4!E25</f>
        <v>-5.4413542926239422E-3</v>
      </c>
      <c r="H4" s="9"/>
      <c r="I4" s="17" t="s">
        <v>57</v>
      </c>
      <c r="J4" s="11">
        <f>Sheet4!C25</f>
        <v>0.90475000000000005</v>
      </c>
      <c r="K4" s="19" t="s">
        <v>60</v>
      </c>
      <c r="L4" s="10">
        <f>Sheet4!D27</f>
        <v>1.5499999999999403E-3</v>
      </c>
      <c r="M4" s="15" t="s">
        <v>61</v>
      </c>
      <c r="N4" s="10">
        <f>Sheet4!E27</f>
        <v>9.5440411317385555E-4</v>
      </c>
      <c r="O4" s="9"/>
      <c r="P4" s="17" t="s">
        <v>57</v>
      </c>
      <c r="Q4" s="11">
        <f>Sheet4!C30</f>
        <v>107.27500000000001</v>
      </c>
      <c r="R4" s="19" t="s">
        <v>60</v>
      </c>
      <c r="S4" s="10">
        <f>Sheet4!D30</f>
        <v>0.17499999999999716</v>
      </c>
      <c r="T4" s="15" t="s">
        <v>61</v>
      </c>
      <c r="U4" s="10">
        <f>Sheet4!E30</f>
        <v>1.6339869281045752E-3</v>
      </c>
      <c r="V4" s="9"/>
      <c r="W4" s="9"/>
      <c r="X4" s="9"/>
      <c r="Y4" s="9"/>
      <c r="Z4" s="9"/>
      <c r="AA4" s="9"/>
    </row>
    <row r="5" spans="1:27" x14ac:dyDescent="0.25">
      <c r="A5" s="9"/>
      <c r="B5" s="12" t="s">
        <v>56</v>
      </c>
      <c r="C5" s="11">
        <f>Sheet4!K25</f>
        <v>0.90475000000000005</v>
      </c>
      <c r="D5" s="16" t="s">
        <v>58</v>
      </c>
      <c r="E5" s="11">
        <f>Sheet4!H25</f>
        <v>0.91070000000000007</v>
      </c>
      <c r="F5" s="16" t="s">
        <v>62</v>
      </c>
      <c r="G5" s="15">
        <f>Sheet4!F25</f>
        <v>0.5395833333333333</v>
      </c>
      <c r="H5" s="9"/>
      <c r="I5" s="12" t="s">
        <v>55</v>
      </c>
      <c r="J5" s="11">
        <f>Sheet4!J27</f>
        <v>1.6256000000000002</v>
      </c>
      <c r="K5" s="16" t="s">
        <v>58</v>
      </c>
      <c r="L5" s="11">
        <f>Sheet4!H27</f>
        <v>1.6272000000000002</v>
      </c>
      <c r="M5" s="16" t="s">
        <v>62</v>
      </c>
      <c r="N5" s="15">
        <f>Sheet4!F27</f>
        <v>0.54027777777777775</v>
      </c>
      <c r="O5" s="9"/>
      <c r="P5" s="12" t="s">
        <v>55</v>
      </c>
      <c r="Q5" s="11">
        <f>Sheet4!J27</f>
        <v>1.6256000000000002</v>
      </c>
      <c r="R5" s="16" t="s">
        <v>58</v>
      </c>
      <c r="S5" s="11">
        <f>Sheet4!H30</f>
        <v>107.395</v>
      </c>
      <c r="T5" s="16" t="s">
        <v>62</v>
      </c>
      <c r="U5" s="15">
        <f>Sheet4!F30</f>
        <v>0.54027777777777775</v>
      </c>
      <c r="V5" s="9"/>
      <c r="W5" s="9"/>
      <c r="X5" s="9"/>
      <c r="Y5" s="9"/>
      <c r="Z5" s="9"/>
      <c r="AA5" s="9"/>
    </row>
    <row r="6" spans="1:27" x14ac:dyDescent="0.25">
      <c r="A6" s="9"/>
      <c r="B6" s="12" t="s">
        <v>55</v>
      </c>
      <c r="C6" s="11">
        <f>Sheet4!J25</f>
        <v>0.90455000000000008</v>
      </c>
      <c r="D6" s="16" t="s">
        <v>59</v>
      </c>
      <c r="E6" s="11">
        <f>Sheet4!I25</f>
        <v>0.90305000000000002</v>
      </c>
      <c r="F6" s="16" t="s">
        <v>63</v>
      </c>
      <c r="G6" s="16">
        <f>Sheet4!L25</f>
        <v>389</v>
      </c>
      <c r="H6" s="9"/>
      <c r="I6" s="12" t="s">
        <v>56</v>
      </c>
      <c r="J6" s="11">
        <f>Sheet4!K27</f>
        <v>1.6258500000000002</v>
      </c>
      <c r="K6" s="16" t="s">
        <v>59</v>
      </c>
      <c r="L6" s="11">
        <f>Sheet4!I27</f>
        <v>1.6206500000000001</v>
      </c>
      <c r="M6" s="16" t="s">
        <v>63</v>
      </c>
      <c r="N6" s="16">
        <f>Sheet4!L27</f>
        <v>182</v>
      </c>
      <c r="O6" s="9"/>
      <c r="P6" s="12" t="s">
        <v>56</v>
      </c>
      <c r="Q6" s="11">
        <f>Sheet4!K27</f>
        <v>1.6258500000000002</v>
      </c>
      <c r="R6" s="16" t="s">
        <v>59</v>
      </c>
      <c r="S6" s="11">
        <f>Sheet4!I30</f>
        <v>106.97</v>
      </c>
      <c r="T6" s="16" t="s">
        <v>63</v>
      </c>
      <c r="U6" s="16">
        <f>Sheet4!L30</f>
        <v>3923</v>
      </c>
      <c r="V6" s="9"/>
      <c r="W6" s="9"/>
      <c r="X6" s="9"/>
      <c r="Y6" s="9"/>
      <c r="Z6" s="9"/>
      <c r="AA6" s="9"/>
    </row>
    <row r="7" spans="1:27" ht="21" customHeight="1" x14ac:dyDescent="0.25">
      <c r="A7" s="9"/>
      <c r="B7" s="18"/>
      <c r="C7" s="18"/>
      <c r="D7" s="18"/>
      <c r="E7" s="18"/>
      <c r="F7" s="18"/>
      <c r="G7" s="18"/>
      <c r="H7" s="9"/>
      <c r="I7" s="9"/>
      <c r="J7" s="9"/>
      <c r="K7" s="18"/>
      <c r="L7" s="18"/>
      <c r="M7" s="18"/>
      <c r="N7" s="18"/>
      <c r="O7" s="9"/>
      <c r="P7" s="9"/>
      <c r="Q7" s="9"/>
      <c r="R7" s="18"/>
      <c r="S7" s="18"/>
      <c r="T7" s="18"/>
      <c r="U7" s="18"/>
      <c r="V7" s="9"/>
      <c r="W7" s="9"/>
      <c r="X7" s="9"/>
      <c r="Y7" s="9"/>
      <c r="Z7" s="9"/>
      <c r="AA7" s="9"/>
    </row>
    <row r="8" spans="1:27" ht="14.25" customHeight="1" x14ac:dyDescent="0.25">
      <c r="A8" s="9"/>
      <c r="B8" s="18"/>
      <c r="C8" s="18"/>
      <c r="D8" s="18"/>
      <c r="E8" s="18"/>
      <c r="F8" s="18"/>
      <c r="G8" s="18"/>
      <c r="H8" s="9"/>
      <c r="I8" s="9"/>
      <c r="J8" s="9"/>
      <c r="K8" s="18"/>
      <c r="L8" s="18"/>
      <c r="M8" s="18"/>
      <c r="N8" s="18"/>
      <c r="O8" s="9"/>
      <c r="P8" s="9"/>
      <c r="Q8" s="9"/>
      <c r="R8" s="18"/>
      <c r="S8" s="18"/>
      <c r="T8" s="18"/>
      <c r="U8" s="18"/>
      <c r="V8" s="9"/>
      <c r="W8" s="9"/>
      <c r="X8" s="9"/>
      <c r="Y8" s="9"/>
      <c r="Z8" s="9"/>
      <c r="AA8" s="9"/>
    </row>
    <row r="9" spans="1:27" x14ac:dyDescent="0.25">
      <c r="A9" s="9"/>
      <c r="B9" s="13" t="str">
        <f>Sheet4!B26</f>
        <v>Euro/United States EBS</v>
      </c>
      <c r="C9" s="13"/>
      <c r="D9" s="16"/>
      <c r="E9" s="16"/>
      <c r="F9" s="16"/>
      <c r="G9" s="16"/>
      <c r="H9" s="9"/>
      <c r="I9" s="13" t="str">
        <f>Sheet4!B29</f>
        <v>USA/Canada EBS</v>
      </c>
      <c r="J9" s="13"/>
      <c r="K9" s="16"/>
      <c r="L9" s="16"/>
      <c r="M9" s="16"/>
      <c r="N9" s="16"/>
      <c r="O9" s="9"/>
      <c r="P9" s="14" t="str">
        <f>Sheet4!B31</f>
        <v>USA/Switzerland EBS</v>
      </c>
      <c r="Q9" s="13"/>
      <c r="R9" s="16"/>
      <c r="S9" s="16"/>
      <c r="T9" s="16"/>
      <c r="U9" s="16"/>
      <c r="V9" s="9"/>
      <c r="W9" s="9"/>
      <c r="X9" s="9"/>
      <c r="Y9" s="9"/>
      <c r="Z9" s="9"/>
      <c r="AA9" s="9"/>
    </row>
    <row r="10" spans="1:27" x14ac:dyDescent="0.25">
      <c r="A10" s="9"/>
      <c r="B10" s="17" t="s">
        <v>57</v>
      </c>
      <c r="C10" s="11">
        <f>Sheet4!C26</f>
        <v>1.2950000000000002</v>
      </c>
      <c r="D10" s="19" t="s">
        <v>60</v>
      </c>
      <c r="E10" s="10">
        <f>Sheet4!D26</f>
        <v>2.4999999999999467E-3</v>
      </c>
      <c r="F10" s="15" t="s">
        <v>61</v>
      </c>
      <c r="G10" s="10">
        <f>Sheet4!E26</f>
        <v>1.9342359767891681E-3</v>
      </c>
      <c r="H10" s="9"/>
      <c r="I10" s="17" t="s">
        <v>57</v>
      </c>
      <c r="J10" s="11">
        <f>Sheet4!C29</f>
        <v>1.10965</v>
      </c>
      <c r="K10" s="19" t="s">
        <v>60</v>
      </c>
      <c r="L10" s="10">
        <f>Sheet4!D29</f>
        <v>5.1499999999999879E-3</v>
      </c>
      <c r="M10" s="15" t="s">
        <v>61</v>
      </c>
      <c r="N10" s="10">
        <f>Sheet4!E29</f>
        <v>4.6627433227704844E-3</v>
      </c>
      <c r="O10" s="9"/>
      <c r="P10" s="17" t="s">
        <v>57</v>
      </c>
      <c r="Q10" s="11">
        <f>Sheet4!C31</f>
        <v>0.93405000000000005</v>
      </c>
      <c r="R10" s="19" t="s">
        <v>60</v>
      </c>
      <c r="S10" s="10">
        <f>Sheet4!D31</f>
        <v>-1.9500000000000073E-3</v>
      </c>
      <c r="T10" s="15" t="s">
        <v>61</v>
      </c>
      <c r="U10" s="10">
        <f>Sheet4!E31</f>
        <v>-2.0833333333333333E-3</v>
      </c>
      <c r="V10" s="9"/>
      <c r="W10" s="9"/>
      <c r="X10" s="9"/>
      <c r="Y10" s="9"/>
      <c r="Z10" s="9"/>
      <c r="AA10" s="9"/>
    </row>
    <row r="11" spans="1:27" x14ac:dyDescent="0.25">
      <c r="A11" s="9"/>
      <c r="B11" s="12" t="s">
        <v>55</v>
      </c>
      <c r="C11" s="11">
        <f>Sheet4!J26</f>
        <v>1.2950000000000002</v>
      </c>
      <c r="D11" s="16" t="s">
        <v>58</v>
      </c>
      <c r="E11" s="11">
        <f>Sheet4!H26</f>
        <v>1.298</v>
      </c>
      <c r="F11" s="16" t="s">
        <v>62</v>
      </c>
      <c r="G11" s="15">
        <f>Sheet4!F26</f>
        <v>0.54027777777777775</v>
      </c>
      <c r="H11" s="9"/>
      <c r="I11" s="12" t="s">
        <v>55</v>
      </c>
      <c r="J11" s="11">
        <f>Sheet4!J29</f>
        <v>1.1093500000000001</v>
      </c>
      <c r="K11" s="16" t="s">
        <v>58</v>
      </c>
      <c r="L11" s="11">
        <f>Sheet4!H29</f>
        <v>1.10975</v>
      </c>
      <c r="M11" s="16" t="s">
        <v>62</v>
      </c>
      <c r="N11" s="15">
        <f>Sheet4!F29</f>
        <v>0.54027777777777775</v>
      </c>
      <c r="O11" s="9"/>
      <c r="P11" s="12" t="s">
        <v>55</v>
      </c>
      <c r="Q11" s="11">
        <f>Sheet4!J31</f>
        <v>0.93395000000000006</v>
      </c>
      <c r="R11" s="16" t="s">
        <v>58</v>
      </c>
      <c r="S11" s="11">
        <f>Sheet4!H31</f>
        <v>0.93685000000000007</v>
      </c>
      <c r="T11" s="16" t="s">
        <v>62</v>
      </c>
      <c r="U11" s="15">
        <f>Sheet4!F31</f>
        <v>0.54027777777777775</v>
      </c>
      <c r="V11" s="9"/>
      <c r="W11" s="9"/>
      <c r="X11" s="9"/>
      <c r="Y11" s="9"/>
      <c r="Z11" s="9"/>
      <c r="AA11" s="9"/>
    </row>
    <row r="12" spans="1:27" x14ac:dyDescent="0.25">
      <c r="A12" s="9"/>
      <c r="B12" s="12" t="s">
        <v>56</v>
      </c>
      <c r="C12" s="11">
        <f>Sheet4!K26</f>
        <v>1.2951000000000001</v>
      </c>
      <c r="D12" s="16" t="s">
        <v>59</v>
      </c>
      <c r="E12" s="11">
        <f>Sheet4!I26</f>
        <v>1.2908000000000002</v>
      </c>
      <c r="F12" s="16" t="s">
        <v>63</v>
      </c>
      <c r="G12" s="16">
        <f>Sheet4!L26</f>
        <v>5629</v>
      </c>
      <c r="H12" s="9"/>
      <c r="I12" s="12" t="s">
        <v>56</v>
      </c>
      <c r="J12" s="11">
        <f>Sheet4!K29</f>
        <v>1.10965</v>
      </c>
      <c r="K12" s="16" t="s">
        <v>59</v>
      </c>
      <c r="L12" s="11">
        <f>Sheet4!I29</f>
        <v>1.1031000000000002</v>
      </c>
      <c r="M12" s="16" t="s">
        <v>63</v>
      </c>
      <c r="N12" s="16">
        <f>Sheet4!L29</f>
        <v>125</v>
      </c>
      <c r="O12" s="9"/>
      <c r="P12" s="12" t="s">
        <v>56</v>
      </c>
      <c r="Q12" s="11">
        <f>Sheet4!K31</f>
        <v>0.93405000000000005</v>
      </c>
      <c r="R12" s="16" t="s">
        <v>59</v>
      </c>
      <c r="S12" s="11">
        <f>Sheet4!I31</f>
        <v>0.93190000000000006</v>
      </c>
      <c r="T12" s="16" t="s">
        <v>63</v>
      </c>
      <c r="U12" s="16">
        <f>Sheet4!L31</f>
        <v>1659</v>
      </c>
      <c r="V12" s="9"/>
      <c r="W12" s="9"/>
      <c r="X12" s="9"/>
      <c r="Y12" s="9"/>
      <c r="Z12" s="9"/>
      <c r="AA12" s="9"/>
    </row>
    <row r="13" spans="1:27" ht="14.25" customHeight="1" x14ac:dyDescent="0.25">
      <c r="A13" s="9"/>
      <c r="B13" s="9"/>
      <c r="C13" s="9"/>
      <c r="D13" s="18"/>
      <c r="E13" s="18"/>
      <c r="F13" s="18"/>
      <c r="G13" s="1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9"/>
      <c r="B14" s="9"/>
      <c r="C14" s="9"/>
      <c r="D14" s="18"/>
      <c r="E14" s="18"/>
      <c r="F14" s="18"/>
      <c r="G14" s="1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9"/>
      <c r="B15" s="9"/>
      <c r="C15" s="9"/>
      <c r="D15" s="18"/>
      <c r="E15" s="18"/>
      <c r="F15" s="18"/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9"/>
      <c r="B16" s="9"/>
      <c r="C16" s="9"/>
      <c r="D16" s="18"/>
      <c r="E16" s="18"/>
      <c r="F16" s="18"/>
      <c r="G16" s="1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9"/>
      <c r="B17" s="9"/>
      <c r="C17" s="9"/>
      <c r="D17" s="18"/>
      <c r="E17" s="18"/>
      <c r="F17" s="18"/>
      <c r="G17" s="1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x14ac:dyDescent="0.25">
      <c r="A18" s="9"/>
      <c r="B18" s="9"/>
      <c r="C18" s="9"/>
      <c r="D18" s="18"/>
      <c r="E18" s="18"/>
      <c r="F18" s="18"/>
      <c r="G18" s="1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25" spans="1:27" x14ac:dyDescent="0.25">
      <c r="C25" s="20"/>
    </row>
    <row r="26" spans="1:27" x14ac:dyDescent="0.25">
      <c r="C26" s="20"/>
    </row>
    <row r="27" spans="1:27" x14ac:dyDescent="0.25">
      <c r="C27" s="20"/>
    </row>
    <row r="28" spans="1:27" x14ac:dyDescent="0.25">
      <c r="C28" s="20"/>
    </row>
    <row r="29" spans="1:27" x14ac:dyDescent="0.25">
      <c r="C29" s="20"/>
    </row>
    <row r="30" spans="1:27" x14ac:dyDescent="0.25">
      <c r="C30" s="20"/>
    </row>
    <row r="31" spans="1:27" x14ac:dyDescent="0.25">
      <c r="C31" s="20"/>
    </row>
    <row r="32" spans="1:27" x14ac:dyDescent="0.25">
      <c r="C32" s="20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  <row r="36" spans="3:3" x14ac:dyDescent="0.25">
      <c r="C36" s="20"/>
    </row>
    <row r="37" spans="3:3" x14ac:dyDescent="0.25">
      <c r="C37" s="20"/>
    </row>
    <row r="38" spans="3:3" x14ac:dyDescent="0.25">
      <c r="C38" s="20"/>
    </row>
    <row r="39" spans="3:3" x14ac:dyDescent="0.25">
      <c r="C39" s="20"/>
    </row>
    <row r="40" spans="3:3" x14ac:dyDescent="0.25">
      <c r="C40" s="20"/>
    </row>
    <row r="41" spans="3:3" x14ac:dyDescent="0.25">
      <c r="C41" s="20"/>
    </row>
    <row r="42" spans="3:3" x14ac:dyDescent="0.25">
      <c r="C42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8:L34"/>
  <sheetViews>
    <sheetView workbookViewId="0"/>
  </sheetViews>
  <sheetFormatPr defaultRowHeight="13.8" x14ac:dyDescent="0.25"/>
  <sheetData>
    <row r="18" spans="2:12" x14ac:dyDescent="0.25">
      <c r="F18" t="b">
        <f>IF(D25=0,TRUE,FALSE)</f>
        <v>0</v>
      </c>
    </row>
    <row r="19" spans="2:12" x14ac:dyDescent="0.25">
      <c r="F19" t="b">
        <f>IF(D34=0,TRUE,FALSE)</f>
        <v>0</v>
      </c>
    </row>
    <row r="22" spans="2:12" x14ac:dyDescent="0.25">
      <c r="C22" s="1">
        <v>1</v>
      </c>
    </row>
    <row r="24" spans="2:12" x14ac:dyDescent="0.25">
      <c r="B24" s="7" t="s">
        <v>44</v>
      </c>
      <c r="C24" s="8" t="s">
        <v>45</v>
      </c>
      <c r="D24" s="7" t="s">
        <v>46</v>
      </c>
      <c r="E24" s="7" t="s">
        <v>47</v>
      </c>
      <c r="F24" s="7" t="s">
        <v>48</v>
      </c>
      <c r="G24" s="7" t="s">
        <v>49</v>
      </c>
      <c r="H24" s="7" t="s">
        <v>50</v>
      </c>
      <c r="I24" s="7" t="s">
        <v>51</v>
      </c>
      <c r="J24" s="7" t="s">
        <v>52</v>
      </c>
      <c r="K24" s="7" t="s">
        <v>53</v>
      </c>
      <c r="L24" s="7" t="s">
        <v>54</v>
      </c>
    </row>
    <row r="25" spans="2:12" x14ac:dyDescent="0.25">
      <c r="B25" t="str">
        <f>RTD("cqg.rtd", ,"ContractData", "X.US.CEAUDUSD", "LongDescription")</f>
        <v>Australia/USA EBS</v>
      </c>
      <c r="C25" s="1">
        <f>RTD("cqg.rtd", , "X.US.CEAUDUSD!'LastQuote,T'")</f>
        <v>0.90475000000000005</v>
      </c>
      <c r="D25" s="1">
        <f>RTD("cqg.rtd", , "X.US.CEAUDUSD!'NetLastQuoteToday,T'")</f>
        <v>-4.9500000000000099E-3</v>
      </c>
      <c r="E25" s="2">
        <f>RTD("cqg.rtd", , "X.US.CEAUDUSD!'PerCentNetLastQuote,T'")/100</f>
        <v>-5.4413542926239422E-3</v>
      </c>
      <c r="F25" s="4">
        <f>RTD("cqg.rtd", ,"ContractData", "X.US.CEAUDUSD", "TMLastQuote")</f>
        <v>0.5395833333333333</v>
      </c>
      <c r="G25" t="s">
        <v>2</v>
      </c>
      <c r="H25" s="1">
        <f>RTD("cqg.rtd", , "X.US.CEAUDUSD!'High,T'")</f>
        <v>0.91070000000000007</v>
      </c>
      <c r="I25" s="1">
        <f>RTD("cqg.rtd", , "X.US.CEAUDUSD!'Low,T'")</f>
        <v>0.90305000000000002</v>
      </c>
      <c r="J25" s="1">
        <f>RTD("cqg.rtd", , "X.US.CEAUDUSD!'Bid,T'")</f>
        <v>0.90455000000000008</v>
      </c>
      <c r="K25" s="1">
        <f>RTD("cqg.rtd", , "X.US.CEAUDUSD!'ask,T'")</f>
        <v>0.90475000000000005</v>
      </c>
      <c r="L25">
        <f>RTD("cqg.rtd", ,"ContractData", "X.US.CEAUDUSD", "NumTicks")</f>
        <v>389</v>
      </c>
    </row>
    <row r="26" spans="2:12" x14ac:dyDescent="0.25">
      <c r="B26" t="str">
        <f>RTD("cqg.rtd", ,"ContractData", "X.US.CEEURUSD", "LongDescription")</f>
        <v>Euro/United States EBS</v>
      </c>
      <c r="C26" s="1">
        <f>RTD("cqg.rtd", , "X.US.CEEURUSD!'LastQuote,T'")</f>
        <v>1.2950000000000002</v>
      </c>
      <c r="D26" s="1">
        <f>RTD("cqg.rtd", , "X.US.CEEURUSD!'NetLastQuoteToday,T'")</f>
        <v>2.4999999999999467E-3</v>
      </c>
      <c r="E26" s="2">
        <f>RTD("cqg.rtd", , "X.US.CEEURUSD!'PerCentNetLastQuote,T'")/100</f>
        <v>1.9342359767891681E-3</v>
      </c>
      <c r="F26" s="4">
        <f>RTD("cqg.rtd", ,"ContractData", "X.US.CEEURUSD", "TMLastQuote")</f>
        <v>0.54027777777777775</v>
      </c>
      <c r="G26" t="s">
        <v>21</v>
      </c>
      <c r="H26" s="1">
        <f>RTD("cqg.rtd", , "X.US.CEEURUSD!'High,T'")</f>
        <v>1.298</v>
      </c>
      <c r="I26" s="1">
        <f>RTD("cqg.rtd", , "X.US.CEEURUSD!'Low,T'")</f>
        <v>1.2908000000000002</v>
      </c>
      <c r="J26" s="1">
        <f>RTD("cqg.rtd", , "X.US.CEEURUSD!'Bid,T'")</f>
        <v>1.2950000000000002</v>
      </c>
      <c r="K26" s="1">
        <f>RTD("cqg.rtd", , "X.US.CEEURUSD!'ask,T'")</f>
        <v>1.2951000000000001</v>
      </c>
      <c r="L26">
        <f>RTD("cqg.rtd", ,"ContractData", "X.US.CEEURUSD", "NumTicks")</f>
        <v>5629</v>
      </c>
    </row>
    <row r="27" spans="2:12" x14ac:dyDescent="0.25">
      <c r="B27" t="str">
        <f>RTD("cqg.rtd", ,"ContractData", "X.US.CEGBPUSD", "LongDescription")</f>
        <v>Great Britain/USA EBS</v>
      </c>
      <c r="C27" s="1">
        <f>RTD("cqg.rtd", , "X.US.CEGBPUSD!'LastQuote,T'")</f>
        <v>1.6256000000000002</v>
      </c>
      <c r="D27" s="1">
        <f>RTD("cqg.rtd", , "X.US.CEGBPUSD!'NetLastQuoteToday,T'")</f>
        <v>1.5499999999999403E-3</v>
      </c>
      <c r="E27" s="2">
        <f>RTD("cqg.rtd", , "X.US.CEGBPUSD!'PerCentNetLastQuote,T'")/100</f>
        <v>9.5440411317385555E-4</v>
      </c>
      <c r="F27" s="4">
        <f>RTD("cqg.rtd", ,"ContractData", "X.US.CEGBPUSD", "TMLastQuote")</f>
        <v>0.54027777777777775</v>
      </c>
      <c r="G27" t="s">
        <v>26</v>
      </c>
      <c r="H27" s="1">
        <f>RTD("cqg.rtd", , "X.US.CEGBPUSD!'High,T'")</f>
        <v>1.6272000000000002</v>
      </c>
      <c r="I27" s="1">
        <f>RTD("cqg.rtd", , "X.US.CEGBPUSD!'Low,T'")</f>
        <v>1.6206500000000001</v>
      </c>
      <c r="J27" s="1">
        <f>RTD("cqg.rtd", , "X.US.CEGBPUSD!'Bid,T'")</f>
        <v>1.6256000000000002</v>
      </c>
      <c r="K27" s="1">
        <f>RTD("cqg.rtd", , "X.US.CEGBPUSD!'ask,T'")</f>
        <v>1.6258500000000002</v>
      </c>
      <c r="L27">
        <f>RTD("cqg.rtd", ,"ContractData", "X.US.CEGBPUSD", "NumTicks")</f>
        <v>182</v>
      </c>
    </row>
    <row r="28" spans="2:12" x14ac:dyDescent="0.25">
      <c r="B28" t="str">
        <f>RTD("cqg.rtd", ,"ContractData", "X.US.CENZDUSD", "LongDescription")</f>
        <v>New Zealand/USA</v>
      </c>
      <c r="C28" s="1">
        <f>RTD("cqg.rtd", , "X.US.CENZDUSD!'LastQuote,T'")</f>
        <v>0.81525000000000003</v>
      </c>
      <c r="D28" s="1">
        <f>RTD("cqg.rtd", , "X.US.CENZDUSD!'NetLastQuoteToday,T'")</f>
        <v>-2.5500000000000522E-3</v>
      </c>
      <c r="E28" s="2">
        <f>RTD("cqg.rtd", , "X.US.CENZDUSD!'PerCentNetLastQuote,T'")/100</f>
        <v>-3.1181217901687453E-3</v>
      </c>
      <c r="F28" s="4">
        <f>RTD("cqg.rtd", ,"ContractData", "X.US.CENZDUSD", "TMLastQuote")</f>
        <v>0.5395833333333333</v>
      </c>
      <c r="G28" t="s">
        <v>28</v>
      </c>
      <c r="H28" s="1">
        <f>RTD("cqg.rtd", , "X.US.CENZDUSD!'High,T'")</f>
        <v>0.81950000000000012</v>
      </c>
      <c r="I28" s="1">
        <f>RTD("cqg.rtd", , "X.US.CENZDUSD!'Low,T'")</f>
        <v>0.8146500000000001</v>
      </c>
      <c r="J28" s="1">
        <f>RTD("cqg.rtd", , "X.US.CENZDUSD!'Bid,T'")</f>
        <v>0.81505000000000005</v>
      </c>
      <c r="K28" s="1">
        <f>RTD("cqg.rtd", , "X.US.CENZDUSD!'ask,T'")</f>
        <v>0.81525000000000003</v>
      </c>
      <c r="L28">
        <f>RTD("cqg.rtd", ,"ContractData", "X.US.CENZDUSD", "NumTicks")</f>
        <v>54</v>
      </c>
    </row>
    <row r="29" spans="2:12" x14ac:dyDescent="0.25">
      <c r="B29" t="str">
        <f>RTD("cqg.rtd", ,"ContractData", "X.US.CEUSDCAD", "LongDescription")</f>
        <v>USA/Canada EBS</v>
      </c>
      <c r="C29" s="1">
        <f>RTD("cqg.rtd", , "X.US.CEUSDCAD!'LastQuote,T'")</f>
        <v>1.10965</v>
      </c>
      <c r="D29" s="1">
        <f>RTD("cqg.rtd", , "X.US.CEUSDCAD!'NetLastQuoteToday,T'")</f>
        <v>5.1499999999999879E-3</v>
      </c>
      <c r="E29" s="2">
        <f>RTD("cqg.rtd", , "X.US.CEUSDCAD!'PerCentNetLastQuote,T'")/100</f>
        <v>4.6627433227704844E-3</v>
      </c>
      <c r="F29" s="4">
        <f>RTD("cqg.rtd", ,"ContractData", "X.US.CEUSDCAD", "TMLastQuote")</f>
        <v>0.54027777777777775</v>
      </c>
      <c r="G29" t="s">
        <v>32</v>
      </c>
      <c r="H29" s="1">
        <f>RTD("cqg.rtd", , "X.US.CEUSDCAD!'High,T'")</f>
        <v>1.10975</v>
      </c>
      <c r="I29" s="1">
        <f>RTD("cqg.rtd", , "X.US.CEUSDCAD!'Low,T'")</f>
        <v>1.1031000000000002</v>
      </c>
      <c r="J29" s="1">
        <f>RTD("cqg.rtd", , "X.US.CEUSDCAD!'Bid,T'")</f>
        <v>1.1093500000000001</v>
      </c>
      <c r="K29" s="1">
        <f>RTD("cqg.rtd", , "X.US.CEUSDCAD!'ask,T'")</f>
        <v>1.10965</v>
      </c>
      <c r="L29">
        <f>RTD("cqg.rtd", ,"ContractData", "X.US.CEUSDCAD", "NumTicks")</f>
        <v>125</v>
      </c>
    </row>
    <row r="30" spans="2:12" x14ac:dyDescent="0.25">
      <c r="B30" t="str">
        <f>RTD("cqg.rtd", ,"ContractData", "X.US.CEUSDJPY", "LongDescription")</f>
        <v>USA/Japan EBS</v>
      </c>
      <c r="C30" s="1">
        <f>RTD("cqg.rtd", , "X.US.CEUSDJPY!'LastQuote,T'")</f>
        <v>107.27500000000001</v>
      </c>
      <c r="D30" s="1">
        <f>RTD("cqg.rtd", , "X.US.CEUSDJPY!'NetLastQuoteToday,T'")</f>
        <v>0.17499999999999716</v>
      </c>
      <c r="E30" s="2">
        <f>RTD("cqg.rtd", , "X.US.CEUSDJPY!'PerCentNetLastQuote,T'")/100</f>
        <v>1.6339869281045752E-3</v>
      </c>
      <c r="F30" s="4">
        <f>RTD("cqg.rtd", ,"ContractData", "X.US.CEUSDJPY", "TMLastQuote")</f>
        <v>0.54027777777777775</v>
      </c>
      <c r="G30" s="6" t="s">
        <v>34</v>
      </c>
      <c r="H30" s="1">
        <f>RTD("cqg.rtd", , "X.US.CEUSDJPY!'High,T'")</f>
        <v>107.395</v>
      </c>
      <c r="I30" s="1">
        <f>RTD("cqg.rtd", , "X.US.CEUSDJPY!'Low,T'")</f>
        <v>106.97</v>
      </c>
      <c r="J30" s="1">
        <f>RTD("cqg.rtd", , "X.US.CEUSDJPY!'Bid,T'")</f>
        <v>107.265</v>
      </c>
      <c r="K30" s="1">
        <f>RTD("cqg.rtd", , "X.US.CEUSDJPY!'ask,T'")</f>
        <v>107.27500000000001</v>
      </c>
      <c r="L30">
        <f>RTD("cqg.rtd", ,"ContractData", "X.US.CEUSDJPY", "NumTicks")</f>
        <v>3923</v>
      </c>
    </row>
    <row r="31" spans="2:12" x14ac:dyDescent="0.25">
      <c r="B31" t="str">
        <f>RTD("cqg.rtd", ,"ContractData", "X.US.CEUSDCHF", "LongDescription")</f>
        <v>USA/Switzerland EBS</v>
      </c>
      <c r="C31" s="1">
        <f>RTD("cqg.rtd", , "X.US.CEUSDCHF!'LastQuote,T'")</f>
        <v>0.93405000000000005</v>
      </c>
      <c r="D31" s="1">
        <f>RTD("cqg.rtd", , "X.US.CEUSDCHF!'NetLastQuoteToday,T'")</f>
        <v>-1.9500000000000073E-3</v>
      </c>
      <c r="E31" s="2">
        <f>RTD("cqg.rtd", , "X.US.CEUSDCHF!'PerCentNetLastQuote,T'")/100</f>
        <v>-2.0833333333333333E-3</v>
      </c>
      <c r="F31" s="4">
        <f>RTD("cqg.rtd", ,"ContractData", "X.US.CEUSDCHF", "TMLastQuote")</f>
        <v>0.54027777777777775</v>
      </c>
      <c r="G31" s="6" t="s">
        <v>40</v>
      </c>
      <c r="H31" s="1">
        <f>RTD("cqg.rtd", , "X.US.CEUSDCHF!'High,T'")</f>
        <v>0.93685000000000007</v>
      </c>
      <c r="I31" s="1">
        <f>RTD("cqg.rtd", , "X.US.CEUSDCHF!'Low,T'")</f>
        <v>0.93190000000000006</v>
      </c>
      <c r="J31" s="1">
        <f>RTD("cqg.rtd", , "X.US.CEUSDCHF!'Bid,T'")</f>
        <v>0.93395000000000006</v>
      </c>
      <c r="K31" s="1">
        <f>RTD("cqg.rtd", , "X.US.CEUSDCHF!'ask,T'")</f>
        <v>0.93405000000000005</v>
      </c>
      <c r="L31">
        <f>RTD("cqg.rtd", ,"ContractData", "X.US.CEUSDCHF", "NumTicks")</f>
        <v>1659</v>
      </c>
    </row>
    <row r="34" spans="2:12" x14ac:dyDescent="0.25">
      <c r="B34" t="str">
        <f>RTD("cqg.rtd", ,"ContractData", "X.US.CECADJPY", "LongDescription")</f>
        <v>Canada/Japan EBS</v>
      </c>
      <c r="C34" s="1">
        <f>RTD("cqg.rtd", , "X.US.CECADJPY!'LastQuote,T'")</f>
        <v>96.61</v>
      </c>
      <c r="D34" s="1" t="str">
        <f>RTD("cqg.rtd", , "X.US.CECADJPY!'NetLastQuoteToday,T'")</f>
        <v/>
      </c>
      <c r="E34" s="2" t="e">
        <f>RTD("cqg.rtd", , "X.US.CECADJPY!'PerCentNetLastQuote,T'")/100</f>
        <v>#VALUE!</v>
      </c>
      <c r="F34" s="4">
        <f>RTD("cqg.rtd", ,"ContractData", "X.US.CECADJPY", "TMLastQuote")</f>
        <v>2.7777777777777779E-3</v>
      </c>
      <c r="G34" s="6" t="s">
        <v>3</v>
      </c>
      <c r="H34" s="1" t="str">
        <f>RTD("cqg.rtd", , "X.US.CECADJPY!'High,T'")</f>
        <v/>
      </c>
      <c r="I34" s="1" t="str">
        <f>RTD("cqg.rtd", , "X.US.CECADJPY!'Low,T'")</f>
        <v/>
      </c>
      <c r="J34" s="1" t="str">
        <f>RTD("cqg.rtd", , "X.US.CECADJPY!'Bid,T'")</f>
        <v/>
      </c>
      <c r="K34" s="1" t="str">
        <f>RTD("cqg.rtd", , "X.US.CECADJPY!'ask,T'")</f>
        <v/>
      </c>
      <c r="L34">
        <f>RTD("cqg.rtd", ,"ContractData", "X.US.CECADJPY", "NumTicks")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03"/>
  <sheetViews>
    <sheetView workbookViewId="0"/>
  </sheetViews>
  <sheetFormatPr defaultRowHeight="13.8" x14ac:dyDescent="0.25"/>
  <cols>
    <col min="1" max="1" width="19.8984375" customWidth="1"/>
    <col min="4" max="18" width="10.59765625" customWidth="1"/>
    <col min="19" max="19" width="16.8984375" customWidth="1"/>
    <col min="21" max="21" width="10.19921875" bestFit="1" customWidth="1"/>
  </cols>
  <sheetData>
    <row r="1" spans="1:20" x14ac:dyDescent="0.25">
      <c r="A1" t="s">
        <v>49</v>
      </c>
      <c r="B1" t="s">
        <v>869</v>
      </c>
      <c r="R1" t="s">
        <v>45</v>
      </c>
      <c r="S1" t="s">
        <v>52</v>
      </c>
      <c r="T1" t="s">
        <v>53</v>
      </c>
    </row>
    <row r="2" spans="1:20" x14ac:dyDescent="0.25">
      <c r="A2" t="s">
        <v>82</v>
      </c>
      <c r="B2" t="s">
        <v>83</v>
      </c>
      <c r="E2" t="str">
        <f>RTD("cqg.rtd", , "X.US.USDAFN!'LastQuote,T'")</f>
        <v/>
      </c>
      <c r="G2" t="s">
        <v>867</v>
      </c>
      <c r="I2" t="str">
        <f t="shared" ref="I2:I5" si="0">A2</f>
        <v>X.US.USDAFN</v>
      </c>
      <c r="K2" t="s">
        <v>868</v>
      </c>
      <c r="M2" t="str">
        <f t="shared" ref="M2:M5" si="1">G2&amp;I2&amp;K2</f>
        <v>=RTD("cqg.rtd", , "X.US.USDAFN!'Ask,T'")</v>
      </c>
      <c r="R2" t="str">
        <f>RTD("cqg.rtd", , "X.US.USDAFN!'LastQuote,T'")</f>
        <v/>
      </c>
      <c r="S2" t="str">
        <f>RTD("cqg.rtd", , "X.US.USDAFN!'Bid,T'")</f>
        <v/>
      </c>
      <c r="T2" t="str">
        <f>RTD("cqg.rtd", , "X.US.USDAFN!'Ask,T'")</f>
        <v/>
      </c>
    </row>
    <row r="3" spans="1:20" x14ac:dyDescent="0.25">
      <c r="A3" t="s">
        <v>84</v>
      </c>
      <c r="B3" t="s">
        <v>85</v>
      </c>
      <c r="G3" t="s">
        <v>867</v>
      </c>
      <c r="I3" t="str">
        <f t="shared" si="0"/>
        <v>X.US.USDALL</v>
      </c>
      <c r="K3" t="s">
        <v>868</v>
      </c>
      <c r="M3" t="str">
        <f t="shared" si="1"/>
        <v>=RTD("cqg.rtd", , "X.US.USDALL!'Ask,T'")</v>
      </c>
      <c r="R3">
        <f>RTD("cqg.rtd", , "X.US.USDALL!'LastQuote,T'")</f>
        <v>108.65</v>
      </c>
      <c r="S3">
        <f>RTD("cqg.rtd", , "X.US.USDALL!'Bid,T'")</f>
        <v>108.41</v>
      </c>
      <c r="T3">
        <f>RTD("cqg.rtd", , "X.US.USDALL!'Ask,T'")</f>
        <v>108.65</v>
      </c>
    </row>
    <row r="4" spans="1:20" x14ac:dyDescent="0.25">
      <c r="A4" t="s">
        <v>86</v>
      </c>
      <c r="B4" t="s">
        <v>87</v>
      </c>
      <c r="G4" t="s">
        <v>867</v>
      </c>
      <c r="I4" t="str">
        <f t="shared" si="0"/>
        <v>X.US.USDDZD</v>
      </c>
      <c r="K4" t="s">
        <v>868</v>
      </c>
      <c r="M4" t="str">
        <f t="shared" si="1"/>
        <v>=RTD("cqg.rtd", , "X.US.USDDZD!'Ask,T'")</v>
      </c>
      <c r="R4">
        <f>RTD("cqg.rtd", , "X.US.USDDZD!'LastQuote,T'")</f>
        <v>82.378</v>
      </c>
      <c r="S4">
        <f>RTD("cqg.rtd", , "X.US.USDDZD!'Bid,T'")</f>
        <v>79.478000000000009</v>
      </c>
      <c r="T4">
        <f>RTD("cqg.rtd", , "X.US.USDDZD!'Ask,T'")</f>
        <v>82.378</v>
      </c>
    </row>
    <row r="5" spans="1:20" x14ac:dyDescent="0.25">
      <c r="A5" t="s">
        <v>88</v>
      </c>
      <c r="B5" t="s">
        <v>89</v>
      </c>
      <c r="G5" t="s">
        <v>867</v>
      </c>
      <c r="I5" t="str">
        <f t="shared" si="0"/>
        <v>X.US.USDAOA</v>
      </c>
      <c r="K5" t="s">
        <v>868</v>
      </c>
      <c r="M5" t="str">
        <f t="shared" si="1"/>
        <v>=RTD("cqg.rtd", , "X.US.USDAOA!'Ask,T'")</v>
      </c>
      <c r="R5">
        <f>RTD("cqg.rtd", , "X.US.USDAOA!'LastQuote,T'")</f>
        <v>98.025000000000006</v>
      </c>
      <c r="S5">
        <f>RTD("cqg.rtd", , "X.US.USDAOA!'Bid,T'")</f>
        <v>97.625</v>
      </c>
      <c r="T5">
        <f>RTD("cqg.rtd", , "X.US.USDAOA!'Ask,T'")</f>
        <v>98.025000000000006</v>
      </c>
    </row>
    <row r="6" spans="1:20" x14ac:dyDescent="0.25">
      <c r="A6" t="s">
        <v>90</v>
      </c>
      <c r="B6" t="s">
        <v>91</v>
      </c>
      <c r="E6">
        <f>RTD("cqg.rtd", , "X.US.USDARS!'LastQuote,T'")</f>
        <v>8.4030000000000005</v>
      </c>
      <c r="G6" t="s">
        <v>867</v>
      </c>
      <c r="I6" t="str">
        <f>A6</f>
        <v>X.US.USDARS</v>
      </c>
      <c r="K6" t="s">
        <v>868</v>
      </c>
      <c r="M6" t="str">
        <f>G6&amp;I6&amp;K6</f>
        <v>=RTD("cqg.rtd", , "X.US.USDARS!'Ask,T'")</v>
      </c>
      <c r="R6">
        <f>RTD("cqg.rtd", , "X.US.USDARS!'LastQuote,T'")</f>
        <v>8.4030000000000005</v>
      </c>
      <c r="S6">
        <f>RTD("cqg.rtd", , "X.US.USDARS!'Bid,T'")</f>
        <v>8.3990000000000009</v>
      </c>
      <c r="T6">
        <f>RTD("cqg.rtd", , "X.US.USDARS!'Ask,T'")</f>
        <v>8.4030000000000005</v>
      </c>
    </row>
    <row r="7" spans="1:20" x14ac:dyDescent="0.25">
      <c r="A7" t="s">
        <v>92</v>
      </c>
      <c r="B7" t="s">
        <v>93</v>
      </c>
      <c r="G7" t="s">
        <v>867</v>
      </c>
      <c r="I7" t="str">
        <f t="shared" ref="I7:I19" si="2">A7</f>
        <v>X.US.ARSBRL</v>
      </c>
      <c r="K7" t="s">
        <v>868</v>
      </c>
      <c r="M7" t="str">
        <f t="shared" ref="M7:M19" si="3">G7&amp;I7&amp;K7</f>
        <v>=RTD("cqg.rtd", , "X.US.ARSBRL!'Ask,T'")</v>
      </c>
      <c r="R7">
        <f>RTD("cqg.rtd", , "X.US.ARSBRL!'LastQuote,T'")</f>
        <v>0.27860000000000001</v>
      </c>
      <c r="S7">
        <f>RTD("cqg.rtd", , "X.US.ARSBRL!'Bid,T'")</f>
        <v>0.27840000000000004</v>
      </c>
      <c r="T7">
        <f>RTD("cqg.rtd", , "X.US.ARSBRL!'Ask,T'")</f>
        <v>0.27860000000000001</v>
      </c>
    </row>
    <row r="8" spans="1:20" x14ac:dyDescent="0.25">
      <c r="A8" t="s">
        <v>94</v>
      </c>
      <c r="B8" t="s">
        <v>95</v>
      </c>
      <c r="G8" t="s">
        <v>867</v>
      </c>
      <c r="I8" t="str">
        <f t="shared" si="2"/>
        <v>X.US.USDAMD</v>
      </c>
      <c r="K8" t="s">
        <v>868</v>
      </c>
      <c r="M8" t="str">
        <f t="shared" si="3"/>
        <v>=RTD("cqg.rtd", , "X.US.USDAMD!'Ask,T'")</v>
      </c>
      <c r="R8">
        <f>RTD("cqg.rtd", , "X.US.USDAMD!'LastQuote,T'")</f>
        <v>409.11</v>
      </c>
      <c r="S8">
        <f>RTD("cqg.rtd", , "X.US.USDAMD!'Bid,T'")</f>
        <v>409.01</v>
      </c>
      <c r="T8">
        <f>RTD("cqg.rtd", , "X.US.USDAMD!'Ask,T'")</f>
        <v>409.11</v>
      </c>
    </row>
    <row r="9" spans="1:20" x14ac:dyDescent="0.25">
      <c r="A9" t="s">
        <v>96</v>
      </c>
      <c r="B9" t="s">
        <v>97</v>
      </c>
      <c r="G9" t="s">
        <v>867</v>
      </c>
      <c r="I9" t="str">
        <f t="shared" si="2"/>
        <v>X.US.USDAWG</v>
      </c>
      <c r="K9" t="s">
        <v>868</v>
      </c>
      <c r="M9" t="str">
        <f t="shared" si="3"/>
        <v>=RTD("cqg.rtd", , "X.US.USDAWG!'Ask,T'")</v>
      </c>
      <c r="R9" t="str">
        <f>RTD("cqg.rtd", , "X.US.USDAWG!'LastQuote,T'")</f>
        <v/>
      </c>
      <c r="S9" t="str">
        <f>RTD("cqg.rtd", , "X.US.USDAWG!'Bid,T'")</f>
        <v/>
      </c>
      <c r="T9" t="str">
        <f>RTD("cqg.rtd", , "X.US.USDAWG!'Ask,T'")</f>
        <v/>
      </c>
    </row>
    <row r="10" spans="1:20" x14ac:dyDescent="0.25">
      <c r="A10" t="s">
        <v>98</v>
      </c>
      <c r="B10" t="s">
        <v>99</v>
      </c>
      <c r="G10" t="s">
        <v>867</v>
      </c>
      <c r="I10" t="str">
        <f t="shared" si="2"/>
        <v>X.US.AUDUSD</v>
      </c>
      <c r="K10" t="s">
        <v>868</v>
      </c>
      <c r="M10" t="str">
        <f t="shared" si="3"/>
        <v>=RTD("cqg.rtd", , "X.US.AUDUSD!'Ask,T'")</v>
      </c>
      <c r="R10">
        <f>RTD("cqg.rtd", , "X.US.AUDUSD!'LastQuote,T'")</f>
        <v>0.90480000000000005</v>
      </c>
      <c r="S10">
        <f>RTD("cqg.rtd", , "X.US.AUDUSD!'Bid,T'")</f>
        <v>0.90440000000000009</v>
      </c>
      <c r="T10">
        <f>RTD("cqg.rtd", , "X.US.AUDUSD!'Ask,T'")</f>
        <v>0.90480000000000005</v>
      </c>
    </row>
    <row r="11" spans="1:20" x14ac:dyDescent="0.25">
      <c r="A11" t="s">
        <v>100</v>
      </c>
      <c r="B11" t="s">
        <v>101</v>
      </c>
      <c r="G11" t="s">
        <v>867</v>
      </c>
      <c r="I11" t="str">
        <f t="shared" si="2"/>
        <v>X.US.AUDCAD</v>
      </c>
      <c r="K11" t="s">
        <v>868</v>
      </c>
      <c r="M11" t="str">
        <f t="shared" si="3"/>
        <v>=RTD("cqg.rtd", , "X.US.AUDCAD!'Ask,T'")</v>
      </c>
      <c r="R11">
        <f>RTD("cqg.rtd", , "X.US.AUDCAD!'LastQuote,T'")</f>
        <v>1.0044</v>
      </c>
      <c r="S11">
        <f>RTD("cqg.rtd", , "X.US.AUDCAD!'Bid,T'")</f>
        <v>1.0034000000000001</v>
      </c>
      <c r="T11">
        <f>RTD("cqg.rtd", , "X.US.AUDCAD!'Ask,T'")</f>
        <v>1.0044</v>
      </c>
    </row>
    <row r="12" spans="1:20" x14ac:dyDescent="0.25">
      <c r="A12" t="s">
        <v>102</v>
      </c>
      <c r="B12" t="s">
        <v>103</v>
      </c>
      <c r="G12" t="s">
        <v>867</v>
      </c>
      <c r="I12" t="str">
        <f t="shared" si="2"/>
        <v>X.US.AUDHKD</v>
      </c>
      <c r="K12" t="s">
        <v>868</v>
      </c>
      <c r="M12" t="str">
        <f t="shared" si="3"/>
        <v>=RTD("cqg.rtd", , "X.US.AUDHKD!'Ask,T'")</v>
      </c>
      <c r="R12">
        <f>RTD("cqg.rtd", , "X.US.AUDHKD!'LastQuote,T'")</f>
        <v>7.0129999999999999</v>
      </c>
      <c r="S12">
        <f>RTD("cqg.rtd", , "X.US.AUDHKD!'Bid,T'")</f>
        <v>7.0090000000000003</v>
      </c>
      <c r="T12">
        <f>RTD("cqg.rtd", , "X.US.AUDHKD!'Ask,T'")</f>
        <v>7.0129999999999999</v>
      </c>
    </row>
    <row r="13" spans="1:20" x14ac:dyDescent="0.25">
      <c r="A13" t="s">
        <v>104</v>
      </c>
      <c r="B13" t="s">
        <v>105</v>
      </c>
      <c r="G13" t="s">
        <v>867</v>
      </c>
      <c r="I13" t="str">
        <f t="shared" si="2"/>
        <v>X.US.AUDJPY</v>
      </c>
      <c r="K13" t="s">
        <v>868</v>
      </c>
      <c r="M13" t="str">
        <f t="shared" si="3"/>
        <v>=RTD("cqg.rtd", , "X.US.AUDJPY!'Ask,T'")</v>
      </c>
      <c r="R13">
        <f>RTD("cqg.rtd", , "X.US.AUDJPY!'LastQuote,T'")</f>
        <v>97.05</v>
      </c>
      <c r="S13">
        <f>RTD("cqg.rtd", , "X.US.AUDJPY!'Bid,T'")</f>
        <v>97.01</v>
      </c>
      <c r="T13">
        <f>RTD("cqg.rtd", , "X.US.AUDJPY!'Ask,T'")</f>
        <v>97.05</v>
      </c>
    </row>
    <row r="14" spans="1:20" x14ac:dyDescent="0.25">
      <c r="A14" t="s">
        <v>106</v>
      </c>
      <c r="B14" t="s">
        <v>107</v>
      </c>
      <c r="G14" t="s">
        <v>867</v>
      </c>
      <c r="I14" t="str">
        <f t="shared" si="2"/>
        <v>X.US.AUDNZD</v>
      </c>
      <c r="K14" t="s">
        <v>868</v>
      </c>
      <c r="M14" t="str">
        <f t="shared" si="3"/>
        <v>=RTD("cqg.rtd", , "X.US.AUDNZD!'Ask,T'")</v>
      </c>
      <c r="R14">
        <f>RTD("cqg.rtd", , "X.US.AUDNZD!'LastQuote,T'")</f>
        <v>1.1107</v>
      </c>
      <c r="S14">
        <f>RTD("cqg.rtd", , "X.US.AUDNZD!'Bid,T'")</f>
        <v>1.1087</v>
      </c>
      <c r="T14">
        <f>RTD("cqg.rtd", , "X.US.AUDNZD!'Ask,T'")</f>
        <v>1.1107</v>
      </c>
    </row>
    <row r="15" spans="1:20" x14ac:dyDescent="0.25">
      <c r="A15" t="s">
        <v>108</v>
      </c>
      <c r="B15" t="s">
        <v>109</v>
      </c>
      <c r="G15" t="s">
        <v>867</v>
      </c>
      <c r="I15" t="str">
        <f t="shared" si="2"/>
        <v>X.US.AUDSGD</v>
      </c>
      <c r="K15" t="s">
        <v>868</v>
      </c>
      <c r="M15" t="str">
        <f t="shared" si="3"/>
        <v>=RTD("cqg.rtd", , "X.US.AUDSGD!'Ask,T'")</v>
      </c>
      <c r="R15">
        <f>RTD("cqg.rtd", , "X.US.AUDSGD!'LastQuote,T'")</f>
        <v>1.1431</v>
      </c>
      <c r="S15">
        <f>RTD("cqg.rtd", , "X.US.AUDSGD!'Bid,T'")</f>
        <v>1.1417000000000002</v>
      </c>
      <c r="T15">
        <f>RTD("cqg.rtd", , "X.US.AUDSGD!'Ask,T'")</f>
        <v>1.1431</v>
      </c>
    </row>
    <row r="16" spans="1:20" x14ac:dyDescent="0.25">
      <c r="A16" t="s">
        <v>110</v>
      </c>
      <c r="B16" t="s">
        <v>111</v>
      </c>
      <c r="G16" t="s">
        <v>867</v>
      </c>
      <c r="I16" t="str">
        <f t="shared" si="2"/>
        <v>X.US.AUDCHF</v>
      </c>
      <c r="K16" t="s">
        <v>868</v>
      </c>
      <c r="M16" t="str">
        <f t="shared" si="3"/>
        <v>=RTD("cqg.rtd", , "X.US.AUDCHF!'Ask,T'")</v>
      </c>
      <c r="R16">
        <f>RTD("cqg.rtd", , "X.US.AUDCHF!'LastQuote,T'")</f>
        <v>0.84540000000000004</v>
      </c>
      <c r="S16">
        <f>RTD("cqg.rtd", , "X.US.AUDCHF!'Bid,T'")</f>
        <v>0.84440000000000004</v>
      </c>
      <c r="T16">
        <f>RTD("cqg.rtd", , "X.US.AUDCHF!'Ask,T'")</f>
        <v>0.84540000000000004</v>
      </c>
    </row>
    <row r="17" spans="1:20" x14ac:dyDescent="0.25">
      <c r="A17" t="s">
        <v>112</v>
      </c>
      <c r="B17" t="s">
        <v>113</v>
      </c>
      <c r="G17" t="s">
        <v>867</v>
      </c>
      <c r="I17" t="str">
        <f t="shared" si="2"/>
        <v>X.US.AUDBRL</v>
      </c>
      <c r="K17" t="s">
        <v>868</v>
      </c>
      <c r="M17" t="str">
        <f t="shared" si="3"/>
        <v>=RTD("cqg.rtd", , "X.US.AUDBRL!'Ask,T'")</v>
      </c>
      <c r="R17">
        <f>RTD("cqg.rtd", , "X.US.AUDBRL!'LastQuote,T'")</f>
        <v>2.1183000000000001</v>
      </c>
      <c r="S17">
        <f>RTD("cqg.rtd", , "X.US.AUDBRL!'Bid,T'")</f>
        <v>2.1147</v>
      </c>
      <c r="T17">
        <f>RTD("cqg.rtd", , "X.US.AUDBRL!'Ask,T'")</f>
        <v>2.1183000000000001</v>
      </c>
    </row>
    <row r="18" spans="1:20" x14ac:dyDescent="0.25">
      <c r="A18" t="s">
        <v>114</v>
      </c>
      <c r="B18" t="s">
        <v>115</v>
      </c>
      <c r="G18" t="s">
        <v>867</v>
      </c>
      <c r="I18" t="str">
        <f t="shared" si="2"/>
        <v>X.US.AUDEUR</v>
      </c>
      <c r="K18" t="s">
        <v>868</v>
      </c>
      <c r="M18" t="str">
        <f t="shared" si="3"/>
        <v>=RTD("cqg.rtd", , "X.US.AUDEUR!'Ask,T'")</v>
      </c>
      <c r="R18">
        <f>RTD("cqg.rtd", , "X.US.AUDEUR!'LastQuote,T'")</f>
        <v>0.69880000000000009</v>
      </c>
      <c r="S18">
        <f>RTD("cqg.rtd", , "X.US.AUDEUR!'Bid,T'")</f>
        <v>0.69840000000000002</v>
      </c>
      <c r="T18">
        <f>RTD("cqg.rtd", , "X.US.AUDEUR!'Ask,T'")</f>
        <v>0.69880000000000009</v>
      </c>
    </row>
    <row r="19" spans="1:20" x14ac:dyDescent="0.25">
      <c r="A19" t="s">
        <v>116</v>
      </c>
      <c r="B19" t="s">
        <v>117</v>
      </c>
      <c r="G19" t="s">
        <v>867</v>
      </c>
      <c r="I19" t="str">
        <f t="shared" si="2"/>
        <v>X.US.AUDDEM</v>
      </c>
      <c r="K19" t="s">
        <v>868</v>
      </c>
      <c r="M19" t="str">
        <f t="shared" si="3"/>
        <v>=RTD("cqg.rtd", , "X.US.AUDDEM!'Ask,T'")</v>
      </c>
      <c r="R19" t="str">
        <f>RTD("cqg.rtd", , "X.US.AUDDEM!'LastQuote,T'")</f>
        <v/>
      </c>
      <c r="S19" t="str">
        <f>RTD("cqg.rtd", , "X.US.AUDDEM!'Bid,T'")</f>
        <v/>
      </c>
      <c r="T19" t="str">
        <f>RTD("cqg.rtd", , "X.US.AUDDEM!'Ask,T'")</f>
        <v/>
      </c>
    </row>
    <row r="20" spans="1:20" x14ac:dyDescent="0.25">
      <c r="A20" t="s">
        <v>118</v>
      </c>
      <c r="B20" t="s">
        <v>119</v>
      </c>
      <c r="G20" t="s">
        <v>867</v>
      </c>
      <c r="I20" t="str">
        <f t="shared" ref="I20:I83" si="4">A20</f>
        <v>X.US.AUDMXN</v>
      </c>
      <c r="K20" t="s">
        <v>868</v>
      </c>
      <c r="M20" t="str">
        <f t="shared" ref="M20:M83" si="5">G20&amp;I20&amp;K20</f>
        <v>=RTD("cqg.rtd", , "X.US.AUDMXN!'Ask,T'")</v>
      </c>
      <c r="R20">
        <f>RTD("cqg.rtd", , "X.US.AUDMXN!'LastQuote,T'")</f>
        <v>12.001100000000001</v>
      </c>
      <c r="S20">
        <f>RTD("cqg.rtd", , "X.US.AUDMXN!'Bid,T'")</f>
        <v>11.9687</v>
      </c>
      <c r="T20">
        <f>RTD("cqg.rtd", , "X.US.AUDMXN!'Ask,T'")</f>
        <v>12.001100000000001</v>
      </c>
    </row>
    <row r="21" spans="1:20" x14ac:dyDescent="0.25">
      <c r="A21" t="s">
        <v>120</v>
      </c>
      <c r="B21" t="s">
        <v>121</v>
      </c>
      <c r="G21" t="s">
        <v>867</v>
      </c>
      <c r="I21" t="str">
        <f t="shared" si="4"/>
        <v>X.US.AUDNOK</v>
      </c>
      <c r="K21" t="s">
        <v>868</v>
      </c>
      <c r="M21" t="str">
        <f t="shared" si="5"/>
        <v>=RTD("cqg.rtd", , "X.US.AUDNOK!'Ask,T'")</v>
      </c>
      <c r="R21">
        <f>RTD("cqg.rtd", , "X.US.AUDNOK!'LastQuote,T'")</f>
        <v>5.7648999999999999</v>
      </c>
      <c r="S21">
        <f>RTD("cqg.rtd", , "X.US.AUDNOK!'Bid,T'")</f>
        <v>5.7568999999999999</v>
      </c>
      <c r="T21">
        <f>RTD("cqg.rtd", , "X.US.AUDNOK!'Ask,T'")</f>
        <v>5.7648999999999999</v>
      </c>
    </row>
    <row r="22" spans="1:20" x14ac:dyDescent="0.25">
      <c r="A22" t="s">
        <v>122</v>
      </c>
      <c r="B22" t="s">
        <v>123</v>
      </c>
      <c r="G22" t="s">
        <v>867</v>
      </c>
      <c r="I22" t="str">
        <f t="shared" si="4"/>
        <v>X.US.AUDZAR</v>
      </c>
      <c r="K22" t="s">
        <v>868</v>
      </c>
      <c r="M22" t="str">
        <f t="shared" si="5"/>
        <v>=RTD("cqg.rtd", , "X.US.AUDZAR!'Ask,T'")</v>
      </c>
      <c r="R22">
        <f>RTD("cqg.rtd", , "X.US.AUDZAR!'LastQuote,T'")</f>
        <v>9.979000000000001</v>
      </c>
      <c r="S22">
        <f>RTD("cqg.rtd", , "X.US.AUDZAR!'Bid,T'")</f>
        <v>9.9480000000000004</v>
      </c>
      <c r="T22">
        <f>RTD("cqg.rtd", , "X.US.AUDZAR!'Ask,T'")</f>
        <v>9.979000000000001</v>
      </c>
    </row>
    <row r="23" spans="1:20" x14ac:dyDescent="0.25">
      <c r="A23" t="s">
        <v>124</v>
      </c>
      <c r="B23" t="s">
        <v>125</v>
      </c>
      <c r="G23" t="s">
        <v>867</v>
      </c>
      <c r="I23" t="str">
        <f t="shared" si="4"/>
        <v>X.US.AUDSEK</v>
      </c>
      <c r="K23" t="s">
        <v>868</v>
      </c>
      <c r="M23" t="str">
        <f t="shared" si="5"/>
        <v>=RTD("cqg.rtd", , "X.US.AUDSEK!'Ask,T'")</v>
      </c>
      <c r="R23">
        <f>RTD("cqg.rtd", , "X.US.AUDSEK!'LastQuote,T'")</f>
        <v>6.4595000000000002</v>
      </c>
      <c r="S23">
        <f>RTD("cqg.rtd", , "X.US.AUDSEK!'Bid,T'")</f>
        <v>6.4485000000000001</v>
      </c>
      <c r="T23">
        <f>RTD("cqg.rtd", , "X.US.AUDSEK!'Ask,T'")</f>
        <v>6.4595000000000002</v>
      </c>
    </row>
    <row r="24" spans="1:20" x14ac:dyDescent="0.25">
      <c r="A24" t="s">
        <v>126</v>
      </c>
      <c r="B24" t="s">
        <v>127</v>
      </c>
      <c r="G24" t="s">
        <v>867</v>
      </c>
      <c r="I24" t="str">
        <f t="shared" si="4"/>
        <v>X.US.AUDIDR</v>
      </c>
      <c r="K24" t="s">
        <v>868</v>
      </c>
      <c r="M24" t="str">
        <f t="shared" si="5"/>
        <v>=RTD("cqg.rtd", , "X.US.AUDIDR!'Ask,T'")</v>
      </c>
      <c r="R24">
        <f>RTD("cqg.rtd", , "X.US.AUDIDR!'LastQuote,T'")</f>
        <v>10744</v>
      </c>
      <c r="S24">
        <f>RTD("cqg.rtd", , "X.US.AUDIDR!'Bid,T'")</f>
        <v>10730</v>
      </c>
      <c r="T24">
        <f>RTD("cqg.rtd", , "X.US.AUDIDR!'Ask,T'")</f>
        <v>10744</v>
      </c>
    </row>
    <row r="25" spans="1:20" x14ac:dyDescent="0.25">
      <c r="A25" t="s">
        <v>128</v>
      </c>
      <c r="B25" t="s">
        <v>129</v>
      </c>
      <c r="G25" t="s">
        <v>867</v>
      </c>
      <c r="I25" t="str">
        <f t="shared" si="4"/>
        <v>X.US.AUDTHB</v>
      </c>
      <c r="K25" t="s">
        <v>868</v>
      </c>
      <c r="M25" t="str">
        <f t="shared" si="5"/>
        <v>=RTD("cqg.rtd", , "X.US.AUDTHB!'Ask,T'")</v>
      </c>
      <c r="R25">
        <f>RTD("cqg.rtd", , "X.US.AUDTHB!'LastQuote,T'")</f>
        <v>29.17</v>
      </c>
      <c r="S25">
        <f>RTD("cqg.rtd", , "X.US.AUDTHB!'Bid,T'")</f>
        <v>29.138999999999999</v>
      </c>
      <c r="T25">
        <f>RTD("cqg.rtd", , "X.US.AUDTHB!'Ask,T'")</f>
        <v>29.17</v>
      </c>
    </row>
    <row r="26" spans="1:20" x14ac:dyDescent="0.25">
      <c r="A26" t="s">
        <v>130</v>
      </c>
      <c r="B26" t="s">
        <v>131</v>
      </c>
      <c r="G26" t="s">
        <v>867</v>
      </c>
      <c r="I26" t="str">
        <f t="shared" si="4"/>
        <v>X.US.USDAZN</v>
      </c>
      <c r="K26" t="s">
        <v>868</v>
      </c>
      <c r="M26" t="str">
        <f t="shared" si="5"/>
        <v>=RTD("cqg.rtd", , "X.US.USDAZN!'Ask,T'")</v>
      </c>
      <c r="R26">
        <f>RTD("cqg.rtd", , "X.US.USDAZN!'LastQuote,T'")</f>
        <v>0.78439999999999999</v>
      </c>
      <c r="S26">
        <f>RTD("cqg.rtd", , "X.US.USDAZN!'Bid,T'")</f>
        <v>0.78420000000000001</v>
      </c>
      <c r="T26">
        <f>RTD("cqg.rtd", , "X.US.USDAZN!'Ask,T'")</f>
        <v>0.78439999999999999</v>
      </c>
    </row>
    <row r="27" spans="1:20" x14ac:dyDescent="0.25">
      <c r="A27" t="s">
        <v>132</v>
      </c>
      <c r="B27" t="s">
        <v>133</v>
      </c>
      <c r="G27" t="s">
        <v>867</v>
      </c>
      <c r="I27" t="str">
        <f t="shared" si="4"/>
        <v>X.US.USDBSD</v>
      </c>
      <c r="K27" t="s">
        <v>868</v>
      </c>
      <c r="M27" t="str">
        <f t="shared" si="5"/>
        <v>=RTD("cqg.rtd", , "X.US.USDBSD!'Ask,T'")</v>
      </c>
      <c r="R27">
        <f>RTD("cqg.rtd", , "X.US.USDBSD!'LastQuote,T'")</f>
        <v>1.0050000000000001</v>
      </c>
      <c r="S27">
        <f>RTD("cqg.rtd", , "X.US.USDBSD!'Bid,T'")</f>
        <v>0.995</v>
      </c>
      <c r="T27">
        <f>RTD("cqg.rtd", , "X.US.USDBSD!'Ask,T'")</f>
        <v>1.0050000000000001</v>
      </c>
    </row>
    <row r="28" spans="1:20" x14ac:dyDescent="0.25">
      <c r="A28" t="s">
        <v>134</v>
      </c>
      <c r="B28" t="s">
        <v>135</v>
      </c>
      <c r="G28" t="s">
        <v>867</v>
      </c>
      <c r="I28" t="str">
        <f t="shared" si="4"/>
        <v>X.US.USDBHD</v>
      </c>
      <c r="K28" t="s">
        <v>868</v>
      </c>
      <c r="M28" t="str">
        <f t="shared" si="5"/>
        <v>=RTD("cqg.rtd", , "X.US.USDBHD!'Ask,T'")</v>
      </c>
      <c r="R28">
        <f>RTD("cqg.rtd", , "X.US.USDBHD!'LastQuote,T'")</f>
        <v>0.379</v>
      </c>
      <c r="S28">
        <f>RTD("cqg.rtd", , "X.US.USDBHD!'Bid,T'")</f>
        <v>0.375</v>
      </c>
      <c r="T28">
        <f>RTD("cqg.rtd", , "X.US.USDBHD!'Ask,T'")</f>
        <v>0.379</v>
      </c>
    </row>
    <row r="29" spans="1:20" x14ac:dyDescent="0.25">
      <c r="A29" t="s">
        <v>136</v>
      </c>
      <c r="B29" t="s">
        <v>137</v>
      </c>
      <c r="G29" t="s">
        <v>867</v>
      </c>
      <c r="I29" t="str">
        <f t="shared" si="4"/>
        <v>X.US.USDBDT</v>
      </c>
      <c r="K29" t="s">
        <v>868</v>
      </c>
      <c r="M29" t="str">
        <f t="shared" si="5"/>
        <v>=RTD("cqg.rtd", , "X.US.USDBDT!'Ask,T'")</v>
      </c>
      <c r="R29">
        <f>RTD("cqg.rtd", , "X.US.USDBDT!'LastQuote,T'")</f>
        <v>78.2</v>
      </c>
      <c r="S29">
        <f>RTD("cqg.rtd", , "X.US.USDBDT!'Bid,T'")</f>
        <v>76.7</v>
      </c>
      <c r="T29">
        <f>RTD("cqg.rtd", , "X.US.USDBDT!'Ask,T'")</f>
        <v>78.2</v>
      </c>
    </row>
    <row r="30" spans="1:20" x14ac:dyDescent="0.25">
      <c r="A30" t="s">
        <v>138</v>
      </c>
      <c r="B30" t="s">
        <v>139</v>
      </c>
      <c r="G30" t="s">
        <v>867</v>
      </c>
      <c r="I30" t="str">
        <f t="shared" si="4"/>
        <v>X.US.USDBBD</v>
      </c>
      <c r="K30" t="s">
        <v>868</v>
      </c>
      <c r="M30" t="str">
        <f t="shared" si="5"/>
        <v>=RTD("cqg.rtd", , "X.US.USDBBD!'Ask,T'")</v>
      </c>
      <c r="R30">
        <f>RTD("cqg.rtd", , "X.US.USDBBD!'LastQuote,T'")</f>
        <v>2.0300000000000002</v>
      </c>
      <c r="S30">
        <f>RTD("cqg.rtd", , "X.US.USDBBD!'Bid,T'")</f>
        <v>1.98</v>
      </c>
      <c r="T30">
        <f>RTD("cqg.rtd", , "X.US.USDBBD!'Ask,T'")</f>
        <v>2.0300000000000002</v>
      </c>
    </row>
    <row r="31" spans="1:20" x14ac:dyDescent="0.25">
      <c r="A31" t="s">
        <v>140</v>
      </c>
      <c r="B31" t="s">
        <v>141</v>
      </c>
      <c r="G31" t="s">
        <v>867</v>
      </c>
      <c r="I31" t="str">
        <f t="shared" si="4"/>
        <v>X.US.USDBYB</v>
      </c>
      <c r="K31" t="s">
        <v>868</v>
      </c>
      <c r="M31" t="str">
        <f t="shared" si="5"/>
        <v>=RTD("cqg.rtd", , "X.US.USDBYB!'Ask,T'")</v>
      </c>
      <c r="R31" t="str">
        <f>RTD("cqg.rtd", , "X.US.USDBYB!'LastQuote,T'")</f>
        <v/>
      </c>
      <c r="S31" t="str">
        <f>RTD("cqg.rtd", , "X.US.USDBYB!'Bid,T'")</f>
        <v/>
      </c>
      <c r="T31" t="str">
        <f>RTD("cqg.rtd", , "X.US.USDBYB!'Ask,T'")</f>
        <v/>
      </c>
    </row>
    <row r="32" spans="1:20" x14ac:dyDescent="0.25">
      <c r="A32" t="s">
        <v>142</v>
      </c>
      <c r="B32" t="s">
        <v>143</v>
      </c>
      <c r="G32" t="s">
        <v>867</v>
      </c>
      <c r="I32" t="str">
        <f t="shared" si="4"/>
        <v>X.US.USDBZD</v>
      </c>
      <c r="K32" t="s">
        <v>868</v>
      </c>
      <c r="M32" t="str">
        <f t="shared" si="5"/>
        <v>=RTD("cqg.rtd", , "X.US.USDBZD!'Ask,T'")</v>
      </c>
      <c r="R32">
        <f>RTD("cqg.rtd", , "X.US.USDBZD!'LastQuote,T'")</f>
        <v>2.04</v>
      </c>
      <c r="S32">
        <f>RTD("cqg.rtd", , "X.US.USDBZD!'Bid,T'")</f>
        <v>1.97</v>
      </c>
      <c r="T32">
        <f>RTD("cqg.rtd", , "X.US.USDBZD!'Ask,T'")</f>
        <v>2.04</v>
      </c>
    </row>
    <row r="33" spans="1:20" x14ac:dyDescent="0.25">
      <c r="A33" t="s">
        <v>144</v>
      </c>
      <c r="B33" t="s">
        <v>145</v>
      </c>
      <c r="G33" t="s">
        <v>867</v>
      </c>
      <c r="I33" t="str">
        <f t="shared" si="4"/>
        <v>X.US.USDBMD</v>
      </c>
      <c r="K33" t="s">
        <v>868</v>
      </c>
      <c r="M33" t="str">
        <f t="shared" si="5"/>
        <v>=RTD("cqg.rtd", , "X.US.USDBMD!'Ask,T'")</v>
      </c>
      <c r="R33" t="str">
        <f>RTD("cqg.rtd", , "X.US.USDBMD!'LastQuote,T'")</f>
        <v/>
      </c>
      <c r="S33" t="str">
        <f>RTD("cqg.rtd", , "X.US.USDBMD!'Bid,T'")</f>
        <v/>
      </c>
      <c r="T33" t="str">
        <f>RTD("cqg.rtd", , "X.US.USDBMD!'Ask,T'")</f>
        <v/>
      </c>
    </row>
    <row r="34" spans="1:20" x14ac:dyDescent="0.25">
      <c r="A34" t="s">
        <v>146</v>
      </c>
      <c r="B34" t="s">
        <v>147</v>
      </c>
      <c r="G34" t="s">
        <v>867</v>
      </c>
      <c r="I34" t="str">
        <f t="shared" si="4"/>
        <v>X.US.USDBTN</v>
      </c>
      <c r="K34" t="s">
        <v>868</v>
      </c>
      <c r="M34" t="str">
        <f t="shared" si="5"/>
        <v>=RTD("cqg.rtd", , "X.US.USDBTN!'Ask,T'")</v>
      </c>
      <c r="R34" t="str">
        <f>RTD("cqg.rtd", , "X.US.USDBTN!'LastQuote,T'")</f>
        <v/>
      </c>
      <c r="S34" t="str">
        <f>RTD("cqg.rtd", , "X.US.USDBTN!'Bid,T'")</f>
        <v/>
      </c>
      <c r="T34" t="str">
        <f>RTD("cqg.rtd", , "X.US.USDBTN!'Ask,T'")</f>
        <v/>
      </c>
    </row>
    <row r="35" spans="1:20" x14ac:dyDescent="0.25">
      <c r="A35" t="s">
        <v>148</v>
      </c>
      <c r="B35" t="s">
        <v>149</v>
      </c>
      <c r="G35" t="s">
        <v>867</v>
      </c>
      <c r="I35" t="str">
        <f t="shared" si="4"/>
        <v>X.US.USDBOB</v>
      </c>
      <c r="K35" t="s">
        <v>868</v>
      </c>
      <c r="M35" t="str">
        <f t="shared" si="5"/>
        <v>=RTD("cqg.rtd", , "X.US.USDBOB!'Ask,T'")</v>
      </c>
      <c r="R35" t="str">
        <f>RTD("cqg.rtd", , "X.US.USDBOB!'LastQuote,T'")</f>
        <v>768: Current Message -&gt; Contract 'X.US.USDBOB' not found.</v>
      </c>
      <c r="S35" t="str">
        <f>RTD("cqg.rtd", , "X.US.USDBOB!'Bid,T'")</f>
        <v>768: Current Message -&gt; Contract 'X.US.USDBOB' not found.</v>
      </c>
      <c r="T35" t="str">
        <f>RTD("cqg.rtd", , "X.US.USDBOB!'Ask,T'")</f>
        <v>768: Current Message -&gt; Contract 'X.US.USDBOB' not found.</v>
      </c>
    </row>
    <row r="36" spans="1:20" x14ac:dyDescent="0.25">
      <c r="A36" t="s">
        <v>150</v>
      </c>
      <c r="B36" t="s">
        <v>151</v>
      </c>
      <c r="G36" t="s">
        <v>867</v>
      </c>
      <c r="I36" t="str">
        <f t="shared" si="4"/>
        <v>X.US.BOBBRL</v>
      </c>
      <c r="K36" t="s">
        <v>868</v>
      </c>
      <c r="M36" t="str">
        <f t="shared" si="5"/>
        <v>=RTD("cqg.rtd", , "X.US.BOBBRL!'Ask,T'")</v>
      </c>
      <c r="R36">
        <f>RTD("cqg.rtd", , "X.US.BOBBRL!'LastQuote,T'")</f>
        <v>0.33779999999999999</v>
      </c>
      <c r="S36">
        <f>RTD("cqg.rtd", , "X.US.BOBBRL!'Bid,T'")</f>
        <v>0.32819999999999999</v>
      </c>
      <c r="T36">
        <f>RTD("cqg.rtd", , "X.US.BOBBRL!'Ask,T'")</f>
        <v>0.33779999999999999</v>
      </c>
    </row>
    <row r="37" spans="1:20" x14ac:dyDescent="0.25">
      <c r="A37" t="s">
        <v>152</v>
      </c>
      <c r="B37" t="s">
        <v>153</v>
      </c>
      <c r="G37" t="s">
        <v>867</v>
      </c>
      <c r="I37" t="str">
        <f t="shared" si="4"/>
        <v>X.US.USDBAM</v>
      </c>
      <c r="K37" t="s">
        <v>868</v>
      </c>
      <c r="M37" t="str">
        <f t="shared" si="5"/>
        <v>=RTD("cqg.rtd", , "X.US.USDBAM!'Ask,T'")</v>
      </c>
      <c r="R37">
        <f>RTD("cqg.rtd", , "X.US.USDBAM!'LastQuote,T'")</f>
        <v>1.5144</v>
      </c>
      <c r="S37">
        <f>RTD("cqg.rtd", , "X.US.USDBAM!'Bid,T'")</f>
        <v>1.5119</v>
      </c>
      <c r="T37">
        <f>RTD("cqg.rtd", , "X.US.USDBAM!'Ask,T'")</f>
        <v>1.5144</v>
      </c>
    </row>
    <row r="38" spans="1:20" x14ac:dyDescent="0.25">
      <c r="A38" t="s">
        <v>154</v>
      </c>
      <c r="B38" t="s">
        <v>155</v>
      </c>
      <c r="G38" t="s">
        <v>867</v>
      </c>
      <c r="I38" t="str">
        <f t="shared" si="4"/>
        <v>X.US.USDBWP</v>
      </c>
      <c r="K38" t="s">
        <v>868</v>
      </c>
      <c r="M38" t="str">
        <f t="shared" si="5"/>
        <v>=RTD("cqg.rtd", , "X.US.USDBWP!'Ask,T'")</v>
      </c>
      <c r="R38">
        <f>RTD("cqg.rtd", , "X.US.USDBWP!'LastQuote,T'")</f>
        <v>0.16950000000000001</v>
      </c>
      <c r="S38">
        <f>RTD("cqg.rtd", , "X.US.USDBWP!'Bid,T'")</f>
        <v>5.0500000000000003E-2</v>
      </c>
      <c r="T38">
        <f>RTD("cqg.rtd", , "X.US.USDBWP!'Ask,T'")</f>
        <v>0.16950000000000001</v>
      </c>
    </row>
    <row r="39" spans="1:20" x14ac:dyDescent="0.25">
      <c r="A39" t="s">
        <v>156</v>
      </c>
      <c r="B39" t="s">
        <v>157</v>
      </c>
      <c r="G39" t="s">
        <v>867</v>
      </c>
      <c r="I39" t="str">
        <f t="shared" si="4"/>
        <v>X.US.USDBRL</v>
      </c>
      <c r="K39" t="s">
        <v>868</v>
      </c>
      <c r="M39" t="str">
        <f t="shared" si="5"/>
        <v>=RTD("cqg.rtd", , "X.US.USDBRL!'Ask,T'")</v>
      </c>
      <c r="R39">
        <f>RTD("cqg.rtd", , "X.US.USDBRL!'LastQuote,T'")</f>
        <v>2.3412000000000002</v>
      </c>
      <c r="S39">
        <f>RTD("cqg.rtd", , "X.US.USDBRL!'Bid,T'")</f>
        <v>2.3382000000000001</v>
      </c>
      <c r="T39">
        <f>RTD("cqg.rtd", , "X.US.USDBRL!'Ask,T'")</f>
        <v>2.3412000000000002</v>
      </c>
    </row>
    <row r="40" spans="1:20" x14ac:dyDescent="0.25">
      <c r="A40" t="s">
        <v>158</v>
      </c>
      <c r="B40" t="s">
        <v>159</v>
      </c>
      <c r="G40" t="s">
        <v>867</v>
      </c>
      <c r="I40" t="str">
        <f t="shared" si="4"/>
        <v>X.US.BRLARS</v>
      </c>
      <c r="K40" t="s">
        <v>868</v>
      </c>
      <c r="M40" t="str">
        <f t="shared" si="5"/>
        <v>=RTD("cqg.rtd", , "X.US.BRLARS!'Ask,T'")</v>
      </c>
      <c r="R40">
        <f>RTD("cqg.rtd", , "X.US.BRLARS!'LastQuote,T'")</f>
        <v>3.5920000000000001</v>
      </c>
      <c r="S40">
        <f>RTD("cqg.rtd", , "X.US.BRLARS!'Bid,T'")</f>
        <v>3.589</v>
      </c>
      <c r="T40">
        <f>RTD("cqg.rtd", , "X.US.BRLARS!'Ask,T'")</f>
        <v>3.5920000000000001</v>
      </c>
    </row>
    <row r="41" spans="1:20" x14ac:dyDescent="0.25">
      <c r="A41" t="s">
        <v>160</v>
      </c>
      <c r="B41" t="s">
        <v>161</v>
      </c>
      <c r="G41" t="s">
        <v>867</v>
      </c>
      <c r="I41" t="str">
        <f t="shared" si="4"/>
        <v>X.US.BRLAUD</v>
      </c>
      <c r="K41" t="s">
        <v>868</v>
      </c>
      <c r="M41" t="str">
        <f t="shared" si="5"/>
        <v>=RTD("cqg.rtd", , "X.US.BRLAUD!'Ask,T'")</v>
      </c>
      <c r="R41">
        <f>RTD("cqg.rtd", , "X.US.BRLAUD!'LastQuote,T'")</f>
        <v>0.47290000000000004</v>
      </c>
      <c r="S41">
        <f>RTD("cqg.rtd", , "X.US.BRLAUD!'Bid,T'")</f>
        <v>0.47210000000000002</v>
      </c>
      <c r="T41">
        <f>RTD("cqg.rtd", , "X.US.BRLAUD!'Ask,T'")</f>
        <v>0.47290000000000004</v>
      </c>
    </row>
    <row r="42" spans="1:20" x14ac:dyDescent="0.25">
      <c r="A42" t="s">
        <v>162</v>
      </c>
      <c r="B42" t="s">
        <v>163</v>
      </c>
      <c r="G42" t="s">
        <v>867</v>
      </c>
      <c r="I42" t="str">
        <f t="shared" si="4"/>
        <v>X.US.BRLBOB</v>
      </c>
      <c r="K42" t="s">
        <v>868</v>
      </c>
      <c r="M42" t="str">
        <f t="shared" si="5"/>
        <v>=RTD("cqg.rtd", , "X.US.BRLBOB!'Ask,T'")</v>
      </c>
      <c r="R42">
        <f>RTD("cqg.rtd", , "X.US.BRLBOB!'LastQuote,T'")</f>
        <v>3.0468000000000002</v>
      </c>
      <c r="S42">
        <f>RTD("cqg.rtd", , "X.US.BRLBOB!'Bid,T'")</f>
        <v>2.9596</v>
      </c>
      <c r="T42">
        <f>RTD("cqg.rtd", , "X.US.BRLBOB!'Ask,T'")</f>
        <v>3.0468000000000002</v>
      </c>
    </row>
    <row r="43" spans="1:20" x14ac:dyDescent="0.25">
      <c r="A43" t="s">
        <v>164</v>
      </c>
      <c r="B43" t="s">
        <v>165</v>
      </c>
      <c r="G43" t="s">
        <v>867</v>
      </c>
      <c r="I43" t="str">
        <f t="shared" si="4"/>
        <v>X.US.BRLCLP</v>
      </c>
      <c r="K43" t="s">
        <v>868</v>
      </c>
      <c r="M43" t="str">
        <f t="shared" si="5"/>
        <v>=RTD("cqg.rtd", , "X.US.BRLCLP!'Ask,T'")</v>
      </c>
      <c r="R43">
        <f>RTD("cqg.rtd", , "X.US.BRLCLP!'LastQuote,T'")</f>
        <v>253.54520000000002</v>
      </c>
      <c r="S43">
        <f>RTD("cqg.rtd", , "X.US.BRLCLP!'Bid,T'")</f>
        <v>253.44280000000001</v>
      </c>
      <c r="T43">
        <f>RTD("cqg.rtd", , "X.US.BRLCLP!'Ask,T'")</f>
        <v>253.54520000000002</v>
      </c>
    </row>
    <row r="44" spans="1:20" x14ac:dyDescent="0.25">
      <c r="A44" t="s">
        <v>166</v>
      </c>
      <c r="B44" t="s">
        <v>167</v>
      </c>
      <c r="G44" t="s">
        <v>867</v>
      </c>
      <c r="I44" t="str">
        <f t="shared" si="4"/>
        <v>X.US.BRLCNY</v>
      </c>
      <c r="K44" t="s">
        <v>868</v>
      </c>
      <c r="M44" t="str">
        <f t="shared" si="5"/>
        <v>=RTD("cqg.rtd", , "X.US.BRLCNY!'Ask,T'")</v>
      </c>
      <c r="R44">
        <f>RTD("cqg.rtd", , "X.US.BRLCNY!'LastQuote,T'")</f>
        <v>2.6236000000000002</v>
      </c>
      <c r="S44">
        <f>RTD("cqg.rtd", , "X.US.BRLCNY!'Bid,T'")</f>
        <v>2.621</v>
      </c>
      <c r="T44">
        <f>RTD("cqg.rtd", , "X.US.BRLCNY!'Ask,T'")</f>
        <v>2.6236000000000002</v>
      </c>
    </row>
    <row r="45" spans="1:20" x14ac:dyDescent="0.25">
      <c r="A45" t="s">
        <v>168</v>
      </c>
      <c r="B45" t="s">
        <v>169</v>
      </c>
      <c r="G45" t="s">
        <v>867</v>
      </c>
      <c r="I45" t="str">
        <f t="shared" si="4"/>
        <v>X.US.BRLCOP</v>
      </c>
      <c r="K45" t="s">
        <v>868</v>
      </c>
      <c r="M45" t="str">
        <f t="shared" si="5"/>
        <v>=RTD("cqg.rtd", , "X.US.BRLCOP!'Ask,T'")</v>
      </c>
      <c r="R45">
        <f>RTD("cqg.rtd", , "X.US.BRLCOP!'LastQuote,T'")</f>
        <v>853.61350000000004</v>
      </c>
      <c r="S45">
        <f>RTD("cqg.rtd", , "X.US.BRLCOP!'Bid,T'")</f>
        <v>853.21190000000001</v>
      </c>
      <c r="T45">
        <f>RTD("cqg.rtd", , "X.US.BRLCOP!'Ask,T'")</f>
        <v>853.61350000000004</v>
      </c>
    </row>
    <row r="46" spans="1:20" x14ac:dyDescent="0.25">
      <c r="A46" t="s">
        <v>170</v>
      </c>
      <c r="B46" t="s">
        <v>171</v>
      </c>
      <c r="G46" t="s">
        <v>867</v>
      </c>
      <c r="I46" t="str">
        <f t="shared" si="4"/>
        <v>X.US.BRLEUR</v>
      </c>
      <c r="K46" t="s">
        <v>868</v>
      </c>
      <c r="M46" t="str">
        <f t="shared" si="5"/>
        <v>=RTD("cqg.rtd", , "X.US.BRLEUR!'Ask,T'")</v>
      </c>
      <c r="R46">
        <f>RTD("cqg.rtd", , "X.US.BRLEUR!'LastQuote,T'")</f>
        <v>0.33030000000000004</v>
      </c>
      <c r="S46">
        <f>RTD("cqg.rtd", , "X.US.BRLEUR!'Bid,T'")</f>
        <v>0.32990000000000003</v>
      </c>
      <c r="T46">
        <f>RTD("cqg.rtd", , "X.US.BRLEUR!'Ask,T'")</f>
        <v>0.33030000000000004</v>
      </c>
    </row>
    <row r="47" spans="1:20" x14ac:dyDescent="0.25">
      <c r="A47" t="s">
        <v>172</v>
      </c>
      <c r="B47" t="s">
        <v>173</v>
      </c>
      <c r="G47" t="s">
        <v>867</v>
      </c>
      <c r="I47" t="str">
        <f t="shared" si="4"/>
        <v>X.US.BRLGBP</v>
      </c>
      <c r="K47" t="s">
        <v>868</v>
      </c>
      <c r="M47" t="str">
        <f t="shared" si="5"/>
        <v>=RTD("cqg.rtd", , "X.US.BRLGBP!'Ask,T'")</v>
      </c>
      <c r="R47">
        <f>RTD("cqg.rtd", , "X.US.BRLGBP!'LastQuote,T'")</f>
        <v>0.2631</v>
      </c>
      <c r="S47">
        <f>RTD("cqg.rtd", , "X.US.BRLGBP!'Bid,T'")</f>
        <v>0.26269999999999999</v>
      </c>
      <c r="T47">
        <f>RTD("cqg.rtd", , "X.US.BRLGBP!'Ask,T'")</f>
        <v>0.2631</v>
      </c>
    </row>
    <row r="48" spans="1:20" x14ac:dyDescent="0.25">
      <c r="A48" t="s">
        <v>174</v>
      </c>
      <c r="B48" t="s">
        <v>175</v>
      </c>
      <c r="G48" t="s">
        <v>867</v>
      </c>
      <c r="I48" t="str">
        <f t="shared" si="4"/>
        <v>X.US.BRLHKD</v>
      </c>
      <c r="K48" t="s">
        <v>868</v>
      </c>
      <c r="M48" t="str">
        <f t="shared" si="5"/>
        <v>=RTD("cqg.rtd", , "X.US.BRLHKD!'Ask,T'")</v>
      </c>
      <c r="R48">
        <f>RTD("cqg.rtd", , "X.US.BRLHKD!'LastQuote,T'")</f>
        <v>3.3147000000000002</v>
      </c>
      <c r="S48">
        <f>RTD("cqg.rtd", , "X.US.BRLHKD!'Bid,T'")</f>
        <v>3.3107000000000002</v>
      </c>
      <c r="T48">
        <f>RTD("cqg.rtd", , "X.US.BRLHKD!'Ask,T'")</f>
        <v>3.3147000000000002</v>
      </c>
    </row>
    <row r="49" spans="1:22" x14ac:dyDescent="0.25">
      <c r="A49" t="s">
        <v>176</v>
      </c>
      <c r="B49" t="s">
        <v>177</v>
      </c>
      <c r="G49" t="s">
        <v>867</v>
      </c>
      <c r="I49" t="str">
        <f t="shared" si="4"/>
        <v>X.US.BRLIDR</v>
      </c>
      <c r="K49" t="s">
        <v>868</v>
      </c>
      <c r="M49" t="str">
        <f t="shared" si="5"/>
        <v>=RTD("cqg.rtd", , "X.US.BRLIDR!'Ask,T'")</v>
      </c>
      <c r="R49">
        <f>RTD("cqg.rtd", , "X.US.BRLIDR!'LastQuote,T'")</f>
        <v>5074.4160000000002</v>
      </c>
      <c r="S49">
        <f>RTD("cqg.rtd", , "X.US.BRLIDR!'Bid,T'")</f>
        <v>5072.1850000000004</v>
      </c>
      <c r="T49">
        <f>RTD("cqg.rtd", , "X.US.BRLIDR!'Ask,T'")</f>
        <v>5074.4160000000002</v>
      </c>
    </row>
    <row r="50" spans="1:22" x14ac:dyDescent="0.25">
      <c r="A50" t="s">
        <v>178</v>
      </c>
      <c r="B50" t="s">
        <v>179</v>
      </c>
      <c r="G50" t="s">
        <v>867</v>
      </c>
      <c r="I50" t="str">
        <f t="shared" si="4"/>
        <v>X.US.BRLILS</v>
      </c>
      <c r="K50" t="s">
        <v>868</v>
      </c>
      <c r="M50" t="str">
        <f t="shared" si="5"/>
        <v>=RTD("cqg.rtd", , "X.US.BRLILS!'Ask,T'")</v>
      </c>
      <c r="R50">
        <f>RTD("cqg.rtd", , "X.US.BRLILS!'LastQuote,T'")</f>
        <v>1.5538000000000001</v>
      </c>
      <c r="S50">
        <f>RTD("cqg.rtd", , "X.US.BRLILS!'Bid,T'")</f>
        <v>1.5472000000000001</v>
      </c>
      <c r="T50">
        <f>RTD("cqg.rtd", , "X.US.BRLILS!'Ask,T'")</f>
        <v>1.5538000000000001</v>
      </c>
    </row>
    <row r="51" spans="1:22" x14ac:dyDescent="0.25">
      <c r="A51" t="s">
        <v>180</v>
      </c>
      <c r="B51" t="s">
        <v>181</v>
      </c>
      <c r="G51" t="s">
        <v>867</v>
      </c>
      <c r="I51" t="str">
        <f t="shared" si="4"/>
        <v>X.US.BRLJPY</v>
      </c>
      <c r="K51" t="s">
        <v>868</v>
      </c>
      <c r="M51" t="str">
        <f t="shared" si="5"/>
        <v>=RTD("cqg.rtd", , "X.US.BRLJPY!'Ask,T'")</v>
      </c>
      <c r="R51">
        <f>RTD("cqg.rtd", , "X.US.BRLJPY!'LastQuote,T'")</f>
        <v>45.873000000000005</v>
      </c>
      <c r="S51">
        <f>RTD("cqg.rtd", , "X.US.BRLJPY!'Bid,T'")</f>
        <v>45.819000000000003</v>
      </c>
      <c r="T51">
        <f>RTD("cqg.rtd", , "X.US.BRLJPY!'Ask,T'")</f>
        <v>45.873000000000005</v>
      </c>
      <c r="V51">
        <f>RTD("cqg.rtd", , "X.US.CADCHF!'Bid,T'")</f>
        <v>0.84140000000000004</v>
      </c>
    </row>
    <row r="52" spans="1:22" x14ac:dyDescent="0.25">
      <c r="A52" t="s">
        <v>182</v>
      </c>
      <c r="B52" t="s">
        <v>183</v>
      </c>
      <c r="G52" t="s">
        <v>867</v>
      </c>
      <c r="I52" t="str">
        <f t="shared" si="4"/>
        <v>X.US.BRLNZD</v>
      </c>
      <c r="K52" t="s">
        <v>868</v>
      </c>
      <c r="M52" t="str">
        <f t="shared" si="5"/>
        <v>=RTD("cqg.rtd", , "X.US.BRLNZD!'Ask,T'")</v>
      </c>
      <c r="R52">
        <f>RTD("cqg.rtd", , "X.US.BRLNZD!'LastQuote,T'")</f>
        <v>0.52480000000000004</v>
      </c>
      <c r="S52">
        <f>RTD("cqg.rtd", , "X.US.BRLNZD!'Bid,T'")</f>
        <v>0.52380000000000004</v>
      </c>
      <c r="T52">
        <f>RTD("cqg.rtd", , "X.US.BRLNZD!'Ask,T'")</f>
        <v>0.52480000000000004</v>
      </c>
    </row>
    <row r="53" spans="1:22" x14ac:dyDescent="0.25">
      <c r="A53" t="s">
        <v>184</v>
      </c>
      <c r="B53" t="s">
        <v>185</v>
      </c>
      <c r="G53" t="s">
        <v>867</v>
      </c>
      <c r="I53" t="str">
        <f t="shared" si="4"/>
        <v>X.US.BRLPEN</v>
      </c>
      <c r="K53" t="s">
        <v>868</v>
      </c>
      <c r="M53" t="str">
        <f t="shared" si="5"/>
        <v>=RTD("cqg.rtd", , "X.US.BRLPEN!'Ask,T'")</v>
      </c>
      <c r="R53">
        <f>RTD("cqg.rtd", , "X.US.BRLPEN!'LastQuote,T'")</f>
        <v>1.2261</v>
      </c>
      <c r="S53">
        <f>RTD("cqg.rtd", , "X.US.BRLPEN!'Bid,T'")</f>
        <v>1.2191000000000001</v>
      </c>
      <c r="T53">
        <f>RTD("cqg.rtd", , "X.US.BRLPEN!'Ask,T'")</f>
        <v>1.2261</v>
      </c>
    </row>
    <row r="54" spans="1:22" x14ac:dyDescent="0.25">
      <c r="A54" t="s">
        <v>186</v>
      </c>
      <c r="B54" t="s">
        <v>187</v>
      </c>
      <c r="G54" t="s">
        <v>867</v>
      </c>
      <c r="I54" t="str">
        <f t="shared" si="4"/>
        <v>X.US.BRLRUR</v>
      </c>
      <c r="K54" t="s">
        <v>868</v>
      </c>
      <c r="M54" t="str">
        <f t="shared" si="5"/>
        <v>=RTD("cqg.rtd", , "X.US.BRLRUR!'Ask,T'")</v>
      </c>
      <c r="R54">
        <f>RTD("cqg.rtd", , "X.US.BRLRUR!'LastQuote,T'")</f>
        <v>16.170000000000002</v>
      </c>
      <c r="S54">
        <f>RTD("cqg.rtd", , "X.US.BRLRUR!'Bid,T'")</f>
        <v>16.13</v>
      </c>
      <c r="T54">
        <f>RTD("cqg.rtd", , "X.US.BRLRUR!'Ask,T'")</f>
        <v>16.170000000000002</v>
      </c>
    </row>
    <row r="55" spans="1:22" x14ac:dyDescent="0.25">
      <c r="A55" t="s">
        <v>188</v>
      </c>
      <c r="B55" t="s">
        <v>189</v>
      </c>
      <c r="G55" t="s">
        <v>867</v>
      </c>
      <c r="I55" t="str">
        <f t="shared" si="4"/>
        <v>X.US.BRLCHF</v>
      </c>
      <c r="K55" t="s">
        <v>868</v>
      </c>
      <c r="M55" t="str">
        <f t="shared" si="5"/>
        <v>=RTD("cqg.rtd", , "X.US.BRLCHF!'Ask,T'")</v>
      </c>
      <c r="R55">
        <f>RTD("cqg.rtd", , "X.US.BRLCHF!'LastQuote,T'")</f>
        <v>0.39940000000000003</v>
      </c>
      <c r="S55">
        <f>RTD("cqg.rtd", , "X.US.BRLCHF!'Bid,T'")</f>
        <v>0.39900000000000002</v>
      </c>
      <c r="T55">
        <f>RTD("cqg.rtd", , "X.US.BRLCHF!'Ask,T'")</f>
        <v>0.39940000000000003</v>
      </c>
    </row>
    <row r="56" spans="1:22" x14ac:dyDescent="0.25">
      <c r="A56" t="s">
        <v>190</v>
      </c>
      <c r="B56" t="s">
        <v>191</v>
      </c>
      <c r="G56" t="s">
        <v>867</v>
      </c>
      <c r="I56" t="str">
        <f t="shared" si="4"/>
        <v>X.US.BRLVEB</v>
      </c>
      <c r="K56" t="s">
        <v>868</v>
      </c>
      <c r="M56" t="str">
        <f t="shared" si="5"/>
        <v>=RTD("cqg.rtd", , "X.US.BRLVEB!'Ask,T'")</v>
      </c>
      <c r="R56">
        <f>RTD("cqg.rtd", , "X.US.BRLVEB!'LastQuote,T'")</f>
        <v>2.6875</v>
      </c>
      <c r="S56">
        <f>RTD("cqg.rtd", , "X.US.BRLVEB!'Bid,T'")</f>
        <v>2.6873</v>
      </c>
      <c r="T56">
        <f>RTD("cqg.rtd", , "X.US.BRLVEB!'Ask,T'")</f>
        <v>2.6875</v>
      </c>
    </row>
    <row r="57" spans="1:22" x14ac:dyDescent="0.25">
      <c r="A57" t="s">
        <v>192</v>
      </c>
      <c r="B57" t="s">
        <v>193</v>
      </c>
      <c r="G57" t="s">
        <v>867</v>
      </c>
      <c r="I57" t="str">
        <f t="shared" si="4"/>
        <v>X.US.BRLMXN</v>
      </c>
      <c r="K57" t="s">
        <v>868</v>
      </c>
      <c r="M57" t="str">
        <f t="shared" si="5"/>
        <v>=RTD("cqg.rtd", , "X.US.BRLMXN!'Ask,T'")</v>
      </c>
      <c r="R57">
        <f>RTD("cqg.rtd", , "X.US.BRLMXN!'LastQuote,T'")</f>
        <v>5.6653000000000002</v>
      </c>
      <c r="S57">
        <f>RTD("cqg.rtd", , "X.US.BRLMXN!'Bid,T'")</f>
        <v>5.6597</v>
      </c>
      <c r="T57">
        <f>RTD("cqg.rtd", , "X.US.BRLMXN!'Ask,T'")</f>
        <v>5.6653000000000002</v>
      </c>
    </row>
    <row r="58" spans="1:22" x14ac:dyDescent="0.25">
      <c r="A58" t="s">
        <v>64</v>
      </c>
      <c r="B58" t="s">
        <v>194</v>
      </c>
      <c r="G58" t="s">
        <v>867</v>
      </c>
      <c r="I58" t="str">
        <f t="shared" si="4"/>
        <v>X.US.USDBND</v>
      </c>
      <c r="K58" t="s">
        <v>868</v>
      </c>
      <c r="M58" t="str">
        <f t="shared" si="5"/>
        <v>=RTD("cqg.rtd", , "X.US.USDBND!'Ask,T'")</v>
      </c>
      <c r="R58">
        <f>RTD("cqg.rtd", , "X.US.USDBND!'LastQuote,T'")</f>
        <v>1.2722</v>
      </c>
      <c r="S58">
        <f>RTD("cqg.rtd", , "X.US.USDBND!'Bid,T'")</f>
        <v>1.2522</v>
      </c>
      <c r="T58">
        <f>RTD("cqg.rtd", , "X.US.USDBND!'Ask,T'")</f>
        <v>1.2722</v>
      </c>
    </row>
    <row r="59" spans="1:22" x14ac:dyDescent="0.25">
      <c r="A59" t="s">
        <v>65</v>
      </c>
      <c r="B59" t="s">
        <v>195</v>
      </c>
      <c r="G59" t="s">
        <v>867</v>
      </c>
      <c r="I59" t="str">
        <f t="shared" si="4"/>
        <v>X.US.USDBGN</v>
      </c>
      <c r="K59" t="s">
        <v>868</v>
      </c>
      <c r="M59" t="str">
        <f t="shared" si="5"/>
        <v>=RTD("cqg.rtd", , "X.US.USDBGN!'Ask,T'")</v>
      </c>
      <c r="R59">
        <f>RTD("cqg.rtd", , "X.US.USDBGN!'LastQuote,T'")</f>
        <v>1.5108000000000001</v>
      </c>
      <c r="S59">
        <f>RTD("cqg.rtd", , "X.US.USDBGN!'Bid,T'")</f>
        <v>1.5098</v>
      </c>
      <c r="T59">
        <f>RTD("cqg.rtd", , "X.US.USDBGN!'Ask,T'")</f>
        <v>1.5108000000000001</v>
      </c>
    </row>
    <row r="60" spans="1:22" x14ac:dyDescent="0.25">
      <c r="A60" t="s">
        <v>66</v>
      </c>
      <c r="B60" t="s">
        <v>196</v>
      </c>
      <c r="G60" t="s">
        <v>867</v>
      </c>
      <c r="I60" t="str">
        <f t="shared" si="4"/>
        <v>X.US.USDBIF</v>
      </c>
      <c r="K60" t="s">
        <v>868</v>
      </c>
      <c r="M60" t="str">
        <f t="shared" si="5"/>
        <v>=RTD("cqg.rtd", , "X.US.USDBIF!'Ask,T'")</v>
      </c>
      <c r="R60">
        <f>RTD("cqg.rtd", , "X.US.USDBIF!'LastQuote,T'")</f>
        <v>1565</v>
      </c>
      <c r="S60">
        <f>RTD("cqg.rtd", , "X.US.USDBIF!'Bid,T'")</f>
        <v>1533</v>
      </c>
      <c r="T60">
        <f>RTD("cqg.rtd", , "X.US.USDBIF!'Ask,T'")</f>
        <v>1565</v>
      </c>
    </row>
    <row r="61" spans="1:22" x14ac:dyDescent="0.25">
      <c r="A61" t="s">
        <v>67</v>
      </c>
      <c r="B61" t="s">
        <v>197</v>
      </c>
      <c r="G61" t="s">
        <v>867</v>
      </c>
      <c r="I61" t="str">
        <f t="shared" si="4"/>
        <v>X.US.USDKHR</v>
      </c>
      <c r="K61" t="s">
        <v>868</v>
      </c>
      <c r="M61" t="str">
        <f t="shared" si="5"/>
        <v>=RTD("cqg.rtd", , "X.US.USDKHR!'Ask,T'")</v>
      </c>
      <c r="R61">
        <f>RTD("cqg.rtd", , "X.US.USDKHR!'LastQuote,T'")</f>
        <v>4103</v>
      </c>
      <c r="S61">
        <f>RTD("cqg.rtd", , "X.US.USDKHR!'Bid,T'")</f>
        <v>4053</v>
      </c>
      <c r="T61">
        <f>RTD("cqg.rtd", , "X.US.USDKHR!'Ask,T'")</f>
        <v>4103</v>
      </c>
    </row>
    <row r="62" spans="1:22" x14ac:dyDescent="0.25">
      <c r="A62" t="s">
        <v>68</v>
      </c>
      <c r="B62" t="s">
        <v>198</v>
      </c>
      <c r="G62" t="s">
        <v>867</v>
      </c>
      <c r="I62" t="str">
        <f t="shared" si="4"/>
        <v>X.US.USDCAD</v>
      </c>
      <c r="K62" t="s">
        <v>868</v>
      </c>
      <c r="M62" t="str">
        <f t="shared" si="5"/>
        <v>=RTD("cqg.rtd", , "X.US.USDCAD!'Ask,T'")</v>
      </c>
      <c r="R62">
        <f>RTD("cqg.rtd", , "X.US.USDCAD!'LastQuote,T'")</f>
        <v>1.1098000000000001</v>
      </c>
      <c r="S62">
        <f>RTD("cqg.rtd", , "X.US.USDCAD!'Bid,T'")</f>
        <v>1.1093</v>
      </c>
      <c r="T62">
        <f>RTD("cqg.rtd", , "X.US.USDCAD!'Ask,T'")</f>
        <v>1.1098000000000001</v>
      </c>
    </row>
    <row r="63" spans="1:22" x14ac:dyDescent="0.25">
      <c r="A63" t="s">
        <v>69</v>
      </c>
      <c r="B63" t="s">
        <v>199</v>
      </c>
      <c r="G63" t="s">
        <v>867</v>
      </c>
      <c r="I63" t="str">
        <f t="shared" si="4"/>
        <v>X.US.CADJPY</v>
      </c>
      <c r="K63" t="s">
        <v>868</v>
      </c>
      <c r="M63" t="str">
        <f t="shared" si="5"/>
        <v>=RTD("cqg.rtd", , "X.US.CADJPY!'Ask,T'")</v>
      </c>
      <c r="R63">
        <f>RTD("cqg.rtd", , "X.US.CADJPY!'LastQuote,T'")</f>
        <v>96.69</v>
      </c>
      <c r="S63">
        <f>RTD("cqg.rtd", , "X.US.CADJPY!'Bid,T'")</f>
        <v>96.64</v>
      </c>
      <c r="T63">
        <f>RTD("cqg.rtd", , "X.US.CADJPY!'Ask,T'")</f>
        <v>96.69</v>
      </c>
    </row>
    <row r="64" spans="1:22" x14ac:dyDescent="0.25">
      <c r="A64" t="s">
        <v>70</v>
      </c>
      <c r="B64" t="s">
        <v>200</v>
      </c>
      <c r="G64" t="s">
        <v>867</v>
      </c>
      <c r="I64" t="str">
        <f t="shared" si="4"/>
        <v>X.US.CADNGN</v>
      </c>
      <c r="K64" t="s">
        <v>868</v>
      </c>
      <c r="M64" t="str">
        <f t="shared" si="5"/>
        <v>=RTD("cqg.rtd", , "X.US.CADNGN!'Ask,T'")</v>
      </c>
      <c r="R64">
        <f>RTD("cqg.rtd", , "X.US.CADNGN!'LastQuote,T'")</f>
        <v>147.595</v>
      </c>
      <c r="S64">
        <f>RTD("cqg.rtd", , "X.US.CADNGN!'Bid,T'")</f>
        <v>146.75900000000001</v>
      </c>
      <c r="T64">
        <f>RTD("cqg.rtd", , "X.US.CADNGN!'Ask,T'")</f>
        <v>147.595</v>
      </c>
    </row>
    <row r="65" spans="1:21" x14ac:dyDescent="0.25">
      <c r="A65" t="s">
        <v>71</v>
      </c>
      <c r="B65" t="s">
        <v>201</v>
      </c>
      <c r="G65" t="s">
        <v>867</v>
      </c>
      <c r="I65" t="str">
        <f t="shared" si="4"/>
        <v>X.US.CADCHF</v>
      </c>
      <c r="K65" t="s">
        <v>868</v>
      </c>
      <c r="M65" t="str">
        <f t="shared" si="5"/>
        <v>=RTD("cqg.rtd", , "X.US.CADCHF!'Ask,T'")</v>
      </c>
      <c r="R65">
        <f>RTD("cqg.rtd", , "X.US.CADCHF!'LastQuote,T'")</f>
        <v>0.84240000000000004</v>
      </c>
      <c r="S65">
        <f>RTD("cqg.rtd", , "X.US.CADCHF!'Bid,T'")</f>
        <v>0.84140000000000004</v>
      </c>
      <c r="T65">
        <f>RTD("cqg.rtd", , "X.US.CADCHF!'Ask,T'")</f>
        <v>0.84240000000000004</v>
      </c>
      <c r="U65" s="4">
        <f>RTD("cqg.rtd", ,"ContractData", "X.US.CADCHF", "TMLastQuote")</f>
        <v>0.54027777777777775</v>
      </c>
    </row>
    <row r="66" spans="1:21" x14ac:dyDescent="0.25">
      <c r="A66" t="s">
        <v>72</v>
      </c>
      <c r="B66" t="s">
        <v>202</v>
      </c>
      <c r="G66" t="s">
        <v>867</v>
      </c>
      <c r="I66" t="str">
        <f t="shared" si="4"/>
        <v>X.US.CADEUR</v>
      </c>
      <c r="K66" t="s">
        <v>868</v>
      </c>
      <c r="M66" t="str">
        <f t="shared" si="5"/>
        <v>=RTD("cqg.rtd", , "X.US.CADEUR!'Ask,T'")</v>
      </c>
      <c r="R66" t="str">
        <f>RTD("cqg.rtd", , "X.US.CADEUR!'LastQuote,T'")</f>
        <v>768: Current Message -&gt; Contract 'X.US.CADEUR' not found.</v>
      </c>
      <c r="S66" t="str">
        <f>RTD("cqg.rtd", , "X.US.CADEUR!'Bid,T'")</f>
        <v>768: Current Message -&gt; Contract 'X.US.CADEUR' not found.</v>
      </c>
      <c r="T66" t="str">
        <f>RTD("cqg.rtd", , "X.US.CADEUR!'Ask,T'")</f>
        <v>768: Current Message -&gt; Contract 'X.US.CADEUR' not found.</v>
      </c>
    </row>
    <row r="67" spans="1:21" x14ac:dyDescent="0.25">
      <c r="A67" t="s">
        <v>73</v>
      </c>
      <c r="B67" t="s">
        <v>203</v>
      </c>
      <c r="G67" t="s">
        <v>867</v>
      </c>
      <c r="I67" t="str">
        <f t="shared" si="4"/>
        <v>X.US.CADDEM</v>
      </c>
      <c r="K67" t="s">
        <v>868</v>
      </c>
      <c r="M67" t="str">
        <f t="shared" si="5"/>
        <v>=RTD("cqg.rtd", , "X.US.CADDEM!'Ask,T'")</v>
      </c>
      <c r="R67" t="str">
        <f>RTD("cqg.rtd", , "X.US.CADDEM!'LastQuote,T'")</f>
        <v/>
      </c>
      <c r="S67" t="str">
        <f>RTD("cqg.rtd", , "X.US.CADDEM!'Bid,T'")</f>
        <v/>
      </c>
      <c r="T67" t="str">
        <f>RTD("cqg.rtd", , "X.US.CADDEM!'Ask,T'")</f>
        <v/>
      </c>
    </row>
    <row r="68" spans="1:21" x14ac:dyDescent="0.25">
      <c r="A68" t="s">
        <v>74</v>
      </c>
      <c r="B68" t="s">
        <v>204</v>
      </c>
      <c r="G68" t="s">
        <v>867</v>
      </c>
      <c r="I68" t="str">
        <f t="shared" si="4"/>
        <v>X.US.CADMXN</v>
      </c>
      <c r="K68" t="s">
        <v>868</v>
      </c>
      <c r="M68" t="str">
        <f t="shared" si="5"/>
        <v>=RTD("cqg.rtd", , "X.US.CADMXN!'Ask,T'")</v>
      </c>
      <c r="R68">
        <f>RTD("cqg.rtd", , "X.US.CADMXN!'LastQuote,T'")</f>
        <v>11.952</v>
      </c>
      <c r="S68">
        <f>RTD("cqg.rtd", , "X.US.CADMXN!'Bid,T'")</f>
        <v>11.93</v>
      </c>
      <c r="T68">
        <f>RTD("cqg.rtd", , "X.US.CADMXN!'Ask,T'")</f>
        <v>11.952</v>
      </c>
    </row>
    <row r="69" spans="1:21" x14ac:dyDescent="0.25">
      <c r="A69" t="s">
        <v>75</v>
      </c>
      <c r="B69" t="s">
        <v>205</v>
      </c>
      <c r="G69" t="s">
        <v>867</v>
      </c>
      <c r="I69" t="str">
        <f t="shared" si="4"/>
        <v>X.US.CADNOK</v>
      </c>
      <c r="K69" t="s">
        <v>868</v>
      </c>
      <c r="M69" t="str">
        <f t="shared" si="5"/>
        <v>=RTD("cqg.rtd", , "X.US.CADNOK!'Ask,T'")</v>
      </c>
      <c r="R69">
        <f>RTD("cqg.rtd", , "X.US.CADNOK!'LastQuote,T'")</f>
        <v>5.7410000000000005</v>
      </c>
      <c r="S69">
        <f>RTD("cqg.rtd", , "X.US.CADNOK!'Bid,T'")</f>
        <v>5.7380000000000004</v>
      </c>
      <c r="T69">
        <f>RTD("cqg.rtd", , "X.US.CADNOK!'Ask,T'")</f>
        <v>5.7410000000000005</v>
      </c>
    </row>
    <row r="70" spans="1:21" x14ac:dyDescent="0.25">
      <c r="A70" t="s">
        <v>76</v>
      </c>
      <c r="B70" t="s">
        <v>206</v>
      </c>
      <c r="G70" t="s">
        <v>867</v>
      </c>
      <c r="I70" t="str">
        <f t="shared" si="4"/>
        <v>X.US.CADSGD</v>
      </c>
      <c r="K70" t="s">
        <v>868</v>
      </c>
      <c r="M70" t="str">
        <f t="shared" si="5"/>
        <v>=RTD("cqg.rtd", , "X.US.CADSGD!'Ask,T'")</v>
      </c>
      <c r="R70">
        <f>RTD("cqg.rtd", , "X.US.CADSGD!'LastQuote,T'")</f>
        <v>1.1384000000000001</v>
      </c>
      <c r="S70">
        <f>RTD("cqg.rtd", , "X.US.CADSGD!'Bid,T'")</f>
        <v>1.1380000000000001</v>
      </c>
      <c r="T70">
        <f>RTD("cqg.rtd", , "X.US.CADSGD!'Ask,T'")</f>
        <v>1.1384000000000001</v>
      </c>
    </row>
    <row r="71" spans="1:21" x14ac:dyDescent="0.25">
      <c r="A71" t="s">
        <v>77</v>
      </c>
      <c r="B71" t="s">
        <v>207</v>
      </c>
      <c r="G71" t="s">
        <v>867</v>
      </c>
      <c r="I71" t="str">
        <f t="shared" si="4"/>
        <v>X.US.CADZAR</v>
      </c>
      <c r="K71" t="s">
        <v>868</v>
      </c>
      <c r="M71" t="str">
        <f t="shared" si="5"/>
        <v>=RTD("cqg.rtd", , "X.US.CADZAR!'Ask,T'")</v>
      </c>
      <c r="R71">
        <f>RTD("cqg.rtd", , "X.US.CADZAR!'LastQuote,T'")</f>
        <v>9.9150000000000009</v>
      </c>
      <c r="S71">
        <f>RTD("cqg.rtd", , "X.US.CADZAR!'Bid,T'")</f>
        <v>9.9150000000000009</v>
      </c>
      <c r="T71">
        <f>RTD("cqg.rtd", , "X.US.CADZAR!'Ask,T'")</f>
        <v>9.9380000000000006</v>
      </c>
    </row>
    <row r="72" spans="1:21" x14ac:dyDescent="0.25">
      <c r="A72" t="s">
        <v>78</v>
      </c>
      <c r="B72" t="s">
        <v>208</v>
      </c>
      <c r="G72" t="s">
        <v>867</v>
      </c>
      <c r="I72" t="str">
        <f t="shared" si="4"/>
        <v>X.US.CADSEK</v>
      </c>
      <c r="K72" t="s">
        <v>868</v>
      </c>
      <c r="M72" t="str">
        <f t="shared" si="5"/>
        <v>=RTD("cqg.rtd", , "X.US.CADSEK!'Ask,T'")</v>
      </c>
      <c r="R72">
        <f>RTD("cqg.rtd", , "X.US.CADSEK!'LastQuote,T'")</f>
        <v>6.4320000000000004</v>
      </c>
      <c r="S72">
        <f>RTD("cqg.rtd", , "X.US.CADSEK!'Bid,T'")</f>
        <v>6.4270000000000005</v>
      </c>
      <c r="T72">
        <f>RTD("cqg.rtd", , "X.US.CADSEK!'Ask,T'")</f>
        <v>6.4320000000000004</v>
      </c>
    </row>
    <row r="73" spans="1:21" x14ac:dyDescent="0.25">
      <c r="A73" t="s">
        <v>79</v>
      </c>
      <c r="B73" t="s">
        <v>209</v>
      </c>
      <c r="G73" t="s">
        <v>867</v>
      </c>
      <c r="I73" t="str">
        <f t="shared" si="4"/>
        <v>X.US.CADTHB</v>
      </c>
      <c r="K73" t="s">
        <v>868</v>
      </c>
      <c r="M73" t="str">
        <f t="shared" si="5"/>
        <v>=RTD("cqg.rtd", , "X.US.CADTHB!'Ask,T'")</v>
      </c>
      <c r="R73">
        <f>RTD("cqg.rtd", , "X.US.CADTHB!'LastQuote,T'")</f>
        <v>29.05</v>
      </c>
      <c r="S73">
        <f>RTD("cqg.rtd", , "X.US.CADTHB!'Bid,T'")</f>
        <v>29.045999999999999</v>
      </c>
      <c r="T73">
        <f>RTD("cqg.rtd", , "X.US.CADTHB!'Ask,T'")</f>
        <v>29.05</v>
      </c>
    </row>
    <row r="74" spans="1:21" x14ac:dyDescent="0.25">
      <c r="A74" t="s">
        <v>80</v>
      </c>
      <c r="B74" t="s">
        <v>210</v>
      </c>
      <c r="G74" t="s">
        <v>867</v>
      </c>
      <c r="I74" t="str">
        <f t="shared" si="4"/>
        <v>X.US.USDCVE</v>
      </c>
      <c r="K74" t="s">
        <v>868</v>
      </c>
      <c r="M74" t="str">
        <f t="shared" si="5"/>
        <v>=RTD("cqg.rtd", , "X.US.USDCVE!'Ask,T'")</v>
      </c>
      <c r="R74">
        <f>RTD("cqg.rtd", , "X.US.USDCVE!'LastQuote,T'")</f>
        <v>84.45</v>
      </c>
      <c r="S74">
        <f>RTD("cqg.rtd", , "X.US.USDCVE!'Bid,T'")</f>
        <v>83.95</v>
      </c>
      <c r="T74">
        <f>RTD("cqg.rtd", , "X.US.USDCVE!'Ask,T'")</f>
        <v>84.45</v>
      </c>
    </row>
    <row r="75" spans="1:21" x14ac:dyDescent="0.25">
      <c r="A75" t="s">
        <v>81</v>
      </c>
      <c r="B75" t="s">
        <v>211</v>
      </c>
      <c r="G75" t="s">
        <v>867</v>
      </c>
      <c r="I75" t="str">
        <f t="shared" si="4"/>
        <v>X.US.USDLYD</v>
      </c>
      <c r="K75" t="s">
        <v>868</v>
      </c>
      <c r="M75" t="str">
        <f t="shared" si="5"/>
        <v>=RTD("cqg.rtd", , "X.US.USDLYD!'Ask,T'")</v>
      </c>
      <c r="R75">
        <f>RTD("cqg.rtd", , "X.US.USDLYD!'LastQuote,T'")</f>
        <v>1.22</v>
      </c>
      <c r="S75">
        <f>RTD("cqg.rtd", , "X.US.USDLYD!'Bid,T'")</f>
        <v>1.2</v>
      </c>
      <c r="T75">
        <f>RTD("cqg.rtd", , "X.US.USDLYD!'Ask,T'")</f>
        <v>1.22</v>
      </c>
    </row>
    <row r="76" spans="1:21" x14ac:dyDescent="0.25">
      <c r="A76" t="s">
        <v>212</v>
      </c>
      <c r="B76" t="s">
        <v>211</v>
      </c>
      <c r="G76" t="s">
        <v>867</v>
      </c>
      <c r="I76" t="str">
        <f t="shared" si="4"/>
        <v>X.US.USDKYD</v>
      </c>
      <c r="K76" t="s">
        <v>868</v>
      </c>
      <c r="M76" t="str">
        <f t="shared" si="5"/>
        <v>=RTD("cqg.rtd", , "X.US.USDKYD!'Ask,T'")</v>
      </c>
      <c r="R76">
        <f>RTD("cqg.rtd", , "X.US.USDKYD!'LastQuote,T'")</f>
        <v>0.83000000000000007</v>
      </c>
      <c r="S76">
        <f>RTD("cqg.rtd", , "X.US.USDKYD!'Bid,T'")</f>
        <v>0.83000000000000007</v>
      </c>
      <c r="T76">
        <f>RTD("cqg.rtd", , "X.US.USDKYD!'Ask,T'")</f>
        <v>0.83000000000000007</v>
      </c>
    </row>
    <row r="77" spans="1:21" x14ac:dyDescent="0.25">
      <c r="A77" t="s">
        <v>213</v>
      </c>
      <c r="B77" t="s">
        <v>214</v>
      </c>
      <c r="G77" t="s">
        <v>867</v>
      </c>
      <c r="I77" t="str">
        <f t="shared" si="4"/>
        <v>X.US.USDXAF</v>
      </c>
      <c r="K77" t="s">
        <v>868</v>
      </c>
      <c r="M77" t="str">
        <f t="shared" si="5"/>
        <v>=RTD("cqg.rtd", , "X.US.USDXAF!'Ask,T'")</v>
      </c>
      <c r="R77">
        <f>RTD("cqg.rtd", , "X.US.USDXAF!'LastQuote,T'")</f>
        <v>508.95</v>
      </c>
      <c r="S77">
        <f>RTD("cqg.rtd", , "X.US.USDXAF!'Bid,T'")</f>
        <v>503.95</v>
      </c>
      <c r="T77">
        <f>RTD("cqg.rtd", , "X.US.USDXAF!'Ask,T'")</f>
        <v>508.95</v>
      </c>
    </row>
    <row r="78" spans="1:21" x14ac:dyDescent="0.25">
      <c r="A78" t="s">
        <v>215</v>
      </c>
      <c r="B78" t="s">
        <v>216</v>
      </c>
      <c r="G78" t="s">
        <v>867</v>
      </c>
      <c r="I78" t="str">
        <f t="shared" si="4"/>
        <v>X.US.USDCLP</v>
      </c>
      <c r="K78" t="s">
        <v>868</v>
      </c>
      <c r="M78" t="str">
        <f t="shared" si="5"/>
        <v>=RTD("cqg.rtd", , "X.US.USDCLP!'Ask,T'")</v>
      </c>
      <c r="R78">
        <f>RTD("cqg.rtd", , "X.US.USDCLP!'LastQuote,T'")</f>
        <v>593.6</v>
      </c>
      <c r="S78">
        <f>RTD("cqg.rtd", , "X.US.USDCLP!'Bid,T'")</f>
        <v>592.6</v>
      </c>
      <c r="T78">
        <f>RTD("cqg.rtd", , "X.US.USDCLP!'Ask,T'")</f>
        <v>593.6</v>
      </c>
    </row>
    <row r="79" spans="1:21" x14ac:dyDescent="0.25">
      <c r="A79" t="s">
        <v>217</v>
      </c>
      <c r="B79" t="s">
        <v>218</v>
      </c>
      <c r="G79" t="s">
        <v>867</v>
      </c>
      <c r="I79" t="str">
        <f t="shared" si="4"/>
        <v>X.US.CLPBRL</v>
      </c>
      <c r="K79" t="s">
        <v>868</v>
      </c>
      <c r="M79" t="str">
        <f t="shared" si="5"/>
        <v>=RTD("cqg.rtd", , "X.US.CLPBRL!'Ask,T'")</v>
      </c>
      <c r="R79">
        <f>RTD("cqg.rtd", , "X.US.CLPBRL!'LastQuote,T'")</f>
        <v>3.9000000000000003E-3</v>
      </c>
      <c r="S79">
        <f>RTD("cqg.rtd", , "X.US.CLPBRL!'Bid,T'")</f>
        <v>3.9000000000000003E-3</v>
      </c>
      <c r="T79">
        <f>RTD("cqg.rtd", , "X.US.CLPBRL!'Ask,T'")</f>
        <v>3.9000000000000003E-3</v>
      </c>
    </row>
    <row r="80" spans="1:21" x14ac:dyDescent="0.25">
      <c r="A80" t="s">
        <v>219</v>
      </c>
      <c r="B80" t="s">
        <v>220</v>
      </c>
      <c r="G80" t="s">
        <v>867</v>
      </c>
      <c r="I80" t="str">
        <f t="shared" si="4"/>
        <v>X.US.USDCNY</v>
      </c>
      <c r="K80" t="s">
        <v>868</v>
      </c>
      <c r="M80" t="str">
        <f t="shared" si="5"/>
        <v>=RTD("cqg.rtd", , "X.US.USDCNY!'Ask,T'")</v>
      </c>
      <c r="R80">
        <f>RTD("cqg.rtd", , "X.US.USDCNY!'LastQuote,T'")</f>
        <v>6.1363000000000003</v>
      </c>
      <c r="S80">
        <f>RTD("cqg.rtd", , "X.US.USDCNY!'Bid,T'")</f>
        <v>6.1343000000000005</v>
      </c>
      <c r="T80">
        <f>RTD("cqg.rtd", , "X.US.USDCNY!'Ask,T'")</f>
        <v>6.1363000000000003</v>
      </c>
    </row>
    <row r="81" spans="1:20" x14ac:dyDescent="0.25">
      <c r="A81" t="s">
        <v>221</v>
      </c>
      <c r="B81" t="s">
        <v>222</v>
      </c>
      <c r="G81" t="s">
        <v>867</v>
      </c>
      <c r="I81" t="str">
        <f t="shared" si="4"/>
        <v>X.US.CNYBRL</v>
      </c>
      <c r="K81" t="s">
        <v>868</v>
      </c>
      <c r="M81" t="str">
        <f t="shared" si="5"/>
        <v>=RTD("cqg.rtd", , "X.US.CNYBRL!'Ask,T'")</v>
      </c>
      <c r="R81">
        <f>RTD("cqg.rtd", , "X.US.CNYBRL!'LastQuote,T'")</f>
        <v>0.38159999999999999</v>
      </c>
      <c r="S81">
        <f>RTD("cqg.rtd", , "X.US.CNYBRL!'Bid,T'")</f>
        <v>0.38120000000000004</v>
      </c>
      <c r="T81">
        <f>RTD("cqg.rtd", , "X.US.CNYBRL!'Ask,T'")</f>
        <v>0.38159999999999999</v>
      </c>
    </row>
    <row r="82" spans="1:20" x14ac:dyDescent="0.25">
      <c r="A82" t="s">
        <v>223</v>
      </c>
      <c r="B82" t="s">
        <v>224</v>
      </c>
      <c r="G82" t="s">
        <v>867</v>
      </c>
      <c r="I82" t="str">
        <f t="shared" si="4"/>
        <v>X.US.CNYJPY</v>
      </c>
      <c r="K82" t="s">
        <v>868</v>
      </c>
      <c r="M82" t="str">
        <f t="shared" si="5"/>
        <v>=RTD("cqg.rtd", , "X.US.CNYJPY!'Ask,T'")</v>
      </c>
      <c r="R82">
        <f>RTD("cqg.rtd", , "X.US.CNYJPY!'LastQuote,T'")</f>
        <v>17.48</v>
      </c>
      <c r="S82">
        <f>RTD("cqg.rtd", , "X.US.CNYJPY!'Bid,T'")</f>
        <v>17.48</v>
      </c>
      <c r="T82">
        <f>RTD("cqg.rtd", , "X.US.CNYJPY!'Ask,T'")</f>
        <v>17.48</v>
      </c>
    </row>
    <row r="83" spans="1:20" x14ac:dyDescent="0.25">
      <c r="A83" t="s">
        <v>225</v>
      </c>
      <c r="B83" t="s">
        <v>226</v>
      </c>
      <c r="G83" t="s">
        <v>867</v>
      </c>
      <c r="I83" t="str">
        <f t="shared" si="4"/>
        <v>X.US.CNYPHP</v>
      </c>
      <c r="K83" t="s">
        <v>868</v>
      </c>
      <c r="M83" t="str">
        <f t="shared" si="5"/>
        <v>=RTD("cqg.rtd", , "X.US.CNYPHP!'Ask,T'")</v>
      </c>
      <c r="R83">
        <f>RTD("cqg.rtd", , "X.US.CNYPHP!'LastQuote,T'")</f>
        <v>7.1801000000000004</v>
      </c>
      <c r="S83">
        <f>RTD("cqg.rtd", , "X.US.CNYPHP!'Bid,T'")</f>
        <v>7.1499000000000006</v>
      </c>
      <c r="T83">
        <f>RTD("cqg.rtd", , "X.US.CNYPHP!'Ask,T'")</f>
        <v>7.1801000000000004</v>
      </c>
    </row>
    <row r="84" spans="1:20" x14ac:dyDescent="0.25">
      <c r="A84" t="s">
        <v>227</v>
      </c>
      <c r="B84" t="s">
        <v>228</v>
      </c>
      <c r="G84" t="s">
        <v>867</v>
      </c>
      <c r="I84" t="str">
        <f t="shared" ref="I84:I147" si="6">A84</f>
        <v>X.US.COPBRL</v>
      </c>
      <c r="K84" t="s">
        <v>868</v>
      </c>
      <c r="M84" t="str">
        <f t="shared" ref="M84:M147" si="7">G84&amp;I84&amp;K84</f>
        <v>=RTD("cqg.rtd", , "X.US.COPBRL!'Ask,T'")</v>
      </c>
      <c r="R84">
        <f>RTD("cqg.rtd", , "X.US.COPBRL!'LastQuote,T'")</f>
        <v>1.1000000000000001E-3</v>
      </c>
      <c r="S84">
        <f>RTD("cqg.rtd", , "X.US.COPBRL!'Bid,T'")</f>
        <v>1.1000000000000001E-3</v>
      </c>
      <c r="T84">
        <f>RTD("cqg.rtd", , "X.US.COPBRL!'Ask,T'")</f>
        <v>1.1000000000000001E-3</v>
      </c>
    </row>
    <row r="85" spans="1:20" x14ac:dyDescent="0.25">
      <c r="A85" t="s">
        <v>229</v>
      </c>
      <c r="B85" t="s">
        <v>230</v>
      </c>
      <c r="G85" t="s">
        <v>867</v>
      </c>
      <c r="I85" t="str">
        <f t="shared" si="6"/>
        <v>X.US.USDCOP</v>
      </c>
      <c r="K85" t="s">
        <v>868</v>
      </c>
      <c r="M85" t="str">
        <f t="shared" si="7"/>
        <v>=RTD("cqg.rtd", , "X.US.USDCOP!'Ask,T'")</v>
      </c>
      <c r="R85">
        <f>RTD("cqg.rtd", , "X.US.USDCOP!'LastQuote,T'")</f>
        <v>1998.4</v>
      </c>
      <c r="S85">
        <f>RTD("cqg.rtd", , "X.US.USDCOP!'Bid,T'")</f>
        <v>1994.9</v>
      </c>
      <c r="T85">
        <f>RTD("cqg.rtd", , "X.US.USDCOP!'Ask,T'")</f>
        <v>1998.4</v>
      </c>
    </row>
    <row r="86" spans="1:20" x14ac:dyDescent="0.25">
      <c r="A86" t="s">
        <v>231</v>
      </c>
      <c r="B86" t="s">
        <v>232</v>
      </c>
      <c r="G86" t="s">
        <v>867</v>
      </c>
      <c r="I86" t="str">
        <f t="shared" si="6"/>
        <v>X.US.COPCLP</v>
      </c>
      <c r="K86" t="s">
        <v>868</v>
      </c>
      <c r="M86" t="str">
        <f t="shared" si="7"/>
        <v>=RTD("cqg.rtd", , "X.US.COPCLP!'Ask,T'")</v>
      </c>
      <c r="R86">
        <f>RTD("cqg.rtd", , "X.US.COPCLP!'LastQuote,T'")</f>
        <v>0.29720000000000002</v>
      </c>
      <c r="S86">
        <f>RTD("cqg.rtd", , "X.US.COPCLP!'Bid,T'")</f>
        <v>0.29680000000000001</v>
      </c>
      <c r="T86">
        <f>RTD("cqg.rtd", , "X.US.COPCLP!'Ask,T'")</f>
        <v>0.29720000000000002</v>
      </c>
    </row>
    <row r="87" spans="1:20" x14ac:dyDescent="0.25">
      <c r="A87" t="s">
        <v>233</v>
      </c>
      <c r="B87" t="s">
        <v>234</v>
      </c>
      <c r="G87" t="s">
        <v>867</v>
      </c>
      <c r="I87" t="str">
        <f t="shared" si="6"/>
        <v>X.US.COPVEF</v>
      </c>
      <c r="K87" t="s">
        <v>868</v>
      </c>
      <c r="M87" t="str">
        <f t="shared" si="7"/>
        <v>=RTD("cqg.rtd", , "X.US.COPVEF!'Ask,T'")</v>
      </c>
      <c r="R87">
        <f>RTD("cqg.rtd", , "X.US.COPVEF!'LastQuote,T'")</f>
        <v>3.1000000000000003E-3</v>
      </c>
      <c r="S87">
        <f>RTD("cqg.rtd", , "X.US.COPVEF!'Bid,T'")</f>
        <v>3.1000000000000003E-3</v>
      </c>
      <c r="T87">
        <f>RTD("cqg.rtd", , "X.US.COPVEF!'Ask,T'")</f>
        <v>3.1000000000000003E-3</v>
      </c>
    </row>
    <row r="88" spans="1:20" x14ac:dyDescent="0.25">
      <c r="A88" t="s">
        <v>235</v>
      </c>
      <c r="B88" t="s">
        <v>236</v>
      </c>
      <c r="G88" t="s">
        <v>867</v>
      </c>
      <c r="I88" t="str">
        <f t="shared" si="6"/>
        <v>X.US.USDKMF</v>
      </c>
      <c r="K88" t="s">
        <v>868</v>
      </c>
      <c r="M88" t="str">
        <f t="shared" si="7"/>
        <v>=RTD("cqg.rtd", , "X.US.USDKMF!'Ask,T'")</v>
      </c>
      <c r="R88">
        <f>RTD("cqg.rtd", , "X.US.USDKMF!'LastQuote,T'")</f>
        <v>381.19</v>
      </c>
      <c r="S88">
        <f>RTD("cqg.rtd", , "X.US.USDKMF!'Bid,T'")</f>
        <v>380.19</v>
      </c>
      <c r="T88">
        <f>RTD("cqg.rtd", , "X.US.USDKMF!'Ask,T'")</f>
        <v>381.19</v>
      </c>
    </row>
    <row r="89" spans="1:20" x14ac:dyDescent="0.25">
      <c r="A89" t="s">
        <v>237</v>
      </c>
      <c r="B89" t="s">
        <v>238</v>
      </c>
      <c r="G89" t="s">
        <v>867</v>
      </c>
      <c r="I89" t="str">
        <f t="shared" si="6"/>
        <v>X.US.USDCRC</v>
      </c>
      <c r="K89" t="s">
        <v>868</v>
      </c>
      <c r="M89" t="str">
        <f t="shared" si="7"/>
        <v>=RTD("cqg.rtd", , "X.US.USDCRC!'Ask,T'")</v>
      </c>
      <c r="R89">
        <f>RTD("cqg.rtd", , "X.US.USDCRC!'LastQuote,T'")</f>
        <v>541.9</v>
      </c>
      <c r="S89">
        <f>RTD("cqg.rtd", , "X.US.USDCRC!'Bid,T'")</f>
        <v>539.9</v>
      </c>
      <c r="T89">
        <f>RTD("cqg.rtd", , "X.US.USDCRC!'Ask,T'")</f>
        <v>541.9</v>
      </c>
    </row>
    <row r="90" spans="1:20" x14ac:dyDescent="0.25">
      <c r="A90" t="s">
        <v>239</v>
      </c>
      <c r="B90" t="s">
        <v>240</v>
      </c>
      <c r="G90" t="s">
        <v>867</v>
      </c>
      <c r="I90" t="str">
        <f t="shared" si="6"/>
        <v>X.US.USDHRD</v>
      </c>
      <c r="K90" t="s">
        <v>868</v>
      </c>
      <c r="M90" t="str">
        <f t="shared" si="7"/>
        <v>=RTD("cqg.rtd", , "X.US.USDHRD!'Ask,T'")</v>
      </c>
      <c r="R90" t="str">
        <f>RTD("cqg.rtd", , "X.US.USDHRD!'LastQuote,T'")</f>
        <v/>
      </c>
      <c r="S90" t="str">
        <f>RTD("cqg.rtd", , "X.US.USDHRD!'Bid,T'")</f>
        <v/>
      </c>
      <c r="T90" t="str">
        <f>RTD("cqg.rtd", , "X.US.USDHRD!'Ask,T'")</f>
        <v/>
      </c>
    </row>
    <row r="91" spans="1:20" x14ac:dyDescent="0.25">
      <c r="A91" t="s">
        <v>241</v>
      </c>
      <c r="B91" t="s">
        <v>242</v>
      </c>
      <c r="G91" t="s">
        <v>867</v>
      </c>
      <c r="I91" t="str">
        <f t="shared" si="6"/>
        <v>X.US.USDHRK</v>
      </c>
      <c r="K91" t="s">
        <v>868</v>
      </c>
      <c r="M91" t="str">
        <f t="shared" si="7"/>
        <v>=RTD("cqg.rtd", , "X.US.USDHRK!'Ask,T'")</v>
      </c>
      <c r="R91">
        <f>RTD("cqg.rtd", , "X.US.USDHRK!'LastQuote,T'")</f>
        <v>5.9011000000000005</v>
      </c>
      <c r="S91">
        <f>RTD("cqg.rtd", , "X.US.USDHRK!'Bid,T'")</f>
        <v>5.8711000000000002</v>
      </c>
      <c r="T91">
        <f>RTD("cqg.rtd", , "X.US.USDHRK!'Ask,T'")</f>
        <v>5.9011000000000005</v>
      </c>
    </row>
    <row r="92" spans="1:20" x14ac:dyDescent="0.25">
      <c r="A92" t="s">
        <v>243</v>
      </c>
      <c r="B92" t="s">
        <v>244</v>
      </c>
      <c r="G92" t="s">
        <v>867</v>
      </c>
      <c r="I92" t="str">
        <f t="shared" si="6"/>
        <v>X.US.USDCUP</v>
      </c>
      <c r="K92" t="s">
        <v>868</v>
      </c>
      <c r="M92" t="str">
        <f t="shared" si="7"/>
        <v>=RTD("cqg.rtd", , "X.US.USDCUP!'Ask,T'")</v>
      </c>
      <c r="R92">
        <f>RTD("cqg.rtd", , "X.US.USDCUP!'LastQuote,T'")</f>
        <v>1.0237000000000001</v>
      </c>
      <c r="S92">
        <f>RTD("cqg.rtd", , "X.US.USDCUP!'Bid,T'")</f>
        <v>0.97670000000000001</v>
      </c>
      <c r="T92">
        <f>RTD("cqg.rtd", , "X.US.USDCUP!'Ask,T'")</f>
        <v>1.0237000000000001</v>
      </c>
    </row>
    <row r="93" spans="1:20" x14ac:dyDescent="0.25">
      <c r="A93" t="s">
        <v>245</v>
      </c>
      <c r="B93" t="s">
        <v>246</v>
      </c>
      <c r="G93" t="s">
        <v>867</v>
      </c>
      <c r="I93" t="str">
        <f t="shared" si="6"/>
        <v>X.US.USDCYP</v>
      </c>
      <c r="K93" t="s">
        <v>868</v>
      </c>
      <c r="M93" t="str">
        <f t="shared" si="7"/>
        <v>=RTD("cqg.rtd", , "X.US.USDCYP!'Ask,T'")</v>
      </c>
      <c r="R93" t="str">
        <f>RTD("cqg.rtd", , "X.US.USDCYP!'LastQuote,T'")</f>
        <v/>
      </c>
      <c r="S93" t="str">
        <f>RTD("cqg.rtd", , "X.US.USDCYP!'Bid,T'")</f>
        <v/>
      </c>
      <c r="T93" t="str">
        <f>RTD("cqg.rtd", , "X.US.USDCYP!'Ask,T'")</f>
        <v/>
      </c>
    </row>
    <row r="94" spans="1:20" x14ac:dyDescent="0.25">
      <c r="A94" t="s">
        <v>247</v>
      </c>
      <c r="B94" t="s">
        <v>248</v>
      </c>
      <c r="G94" t="s">
        <v>867</v>
      </c>
      <c r="I94" t="str">
        <f t="shared" si="6"/>
        <v>X.US.USDCZK</v>
      </c>
      <c r="K94" t="s">
        <v>868</v>
      </c>
      <c r="M94" t="str">
        <f t="shared" si="7"/>
        <v>=RTD("cqg.rtd", , "X.US.USDCZK!'Ask,T'")</v>
      </c>
      <c r="R94">
        <f>RTD("cqg.rtd", , "X.US.USDCZK!'LastQuote,T'")</f>
        <v>21.318000000000001</v>
      </c>
      <c r="S94">
        <f>RTD("cqg.rtd", , "X.US.USDCZK!'Bid,T'")</f>
        <v>21.268000000000001</v>
      </c>
      <c r="T94">
        <f>RTD("cqg.rtd", , "X.US.USDCZK!'Ask,T'")</f>
        <v>21.318000000000001</v>
      </c>
    </row>
    <row r="95" spans="1:20" x14ac:dyDescent="0.25">
      <c r="A95" t="s">
        <v>249</v>
      </c>
      <c r="B95" t="s">
        <v>250</v>
      </c>
      <c r="G95" t="s">
        <v>867</v>
      </c>
      <c r="I95" t="str">
        <f t="shared" si="6"/>
        <v>X.US.CZKMXN</v>
      </c>
      <c r="K95" t="s">
        <v>868</v>
      </c>
      <c r="M95" t="str">
        <f t="shared" si="7"/>
        <v>=RTD("cqg.rtd", , "X.US.CZKMXN!'Ask,T'")</v>
      </c>
      <c r="R95">
        <f>RTD("cqg.rtd", , "X.US.CZKMXN!'LastQuote,T'")</f>
        <v>0.62229999999999996</v>
      </c>
      <c r="S95">
        <f>RTD("cqg.rtd", , "X.US.CZKMXN!'Bid,T'")</f>
        <v>0.62190000000000001</v>
      </c>
      <c r="T95">
        <f>RTD("cqg.rtd", , "X.US.CZKMXN!'Ask,T'")</f>
        <v>0.62229999999999996</v>
      </c>
    </row>
    <row r="96" spans="1:20" x14ac:dyDescent="0.25">
      <c r="A96" t="s">
        <v>251</v>
      </c>
      <c r="B96" t="s">
        <v>252</v>
      </c>
      <c r="G96" t="s">
        <v>867</v>
      </c>
      <c r="I96" t="str">
        <f t="shared" si="6"/>
        <v>X.US.CZKZAR</v>
      </c>
      <c r="K96" t="s">
        <v>868</v>
      </c>
      <c r="M96" t="str">
        <f t="shared" si="7"/>
        <v>=RTD("cqg.rtd", , "X.US.CZKZAR!'Ask,T'")</v>
      </c>
      <c r="R96">
        <f>RTD("cqg.rtd", , "X.US.CZKZAR!'LastQuote,T'")</f>
        <v>0.51730000000000009</v>
      </c>
      <c r="S96">
        <f>RTD("cqg.rtd", , "X.US.CZKZAR!'Bid,T'")</f>
        <v>0.5171</v>
      </c>
      <c r="T96">
        <f>RTD("cqg.rtd", , "X.US.CZKZAR!'Ask,T'")</f>
        <v>0.51730000000000009</v>
      </c>
    </row>
    <row r="97" spans="1:20" x14ac:dyDescent="0.25">
      <c r="A97" t="s">
        <v>253</v>
      </c>
      <c r="B97" t="s">
        <v>254</v>
      </c>
      <c r="G97" t="s">
        <v>867</v>
      </c>
      <c r="I97" t="str">
        <f t="shared" si="6"/>
        <v>X.US.USDDKK</v>
      </c>
      <c r="K97" t="s">
        <v>868</v>
      </c>
      <c r="M97" t="str">
        <f t="shared" si="7"/>
        <v>=RTD("cqg.rtd", , "X.US.USDDKK!'Ask,T'")</v>
      </c>
      <c r="R97">
        <f>RTD("cqg.rtd", , "X.US.USDDKK!'LastQuote,T'")</f>
        <v>5.7480000000000002</v>
      </c>
      <c r="S97">
        <f>RTD("cqg.rtd", , "X.US.USDDKK!'Bid,T'")</f>
        <v>5.7469999999999999</v>
      </c>
      <c r="T97">
        <f>RTD("cqg.rtd", , "X.US.USDDKK!'Ask,T'")</f>
        <v>5.7480000000000002</v>
      </c>
    </row>
    <row r="98" spans="1:20" x14ac:dyDescent="0.25">
      <c r="A98" t="s">
        <v>255</v>
      </c>
      <c r="B98" t="s">
        <v>256</v>
      </c>
      <c r="G98" t="s">
        <v>867</v>
      </c>
      <c r="I98" t="str">
        <f t="shared" si="6"/>
        <v>X.US.USDDJF</v>
      </c>
      <c r="K98" t="s">
        <v>868</v>
      </c>
      <c r="M98" t="str">
        <f t="shared" si="7"/>
        <v>=RTD("cqg.rtd", , "X.US.USDDJF!'Ask,T'")</v>
      </c>
      <c r="R98">
        <f>RTD("cqg.rtd", , "X.US.USDDJF!'LastQuote,T'")</f>
        <v>181.20000000000002</v>
      </c>
      <c r="S98">
        <f>RTD("cqg.rtd", , "X.US.USDDJF!'Bid,T'")</f>
        <v>174.20000000000002</v>
      </c>
      <c r="T98">
        <f>RTD("cqg.rtd", , "X.US.USDDJF!'Ask,T'")</f>
        <v>181.20000000000002</v>
      </c>
    </row>
    <row r="99" spans="1:20" x14ac:dyDescent="0.25">
      <c r="A99" t="s">
        <v>257</v>
      </c>
      <c r="B99" t="s">
        <v>258</v>
      </c>
      <c r="G99" t="s">
        <v>867</v>
      </c>
      <c r="I99" t="str">
        <f t="shared" si="6"/>
        <v>X.US.EURTND</v>
      </c>
      <c r="K99" t="s">
        <v>868</v>
      </c>
      <c r="M99" t="str">
        <f t="shared" si="7"/>
        <v>=RTD("cqg.rtd", , "X.US.EURTND!'Ask,T'")</v>
      </c>
      <c r="R99">
        <f>RTD("cqg.rtd", , "X.US.EURTND!'LastQuote,T'")</f>
        <v>2.3076000000000003</v>
      </c>
      <c r="S99">
        <f>RTD("cqg.rtd", , "X.US.EURTND!'Bid,T'")</f>
        <v>2.2682000000000002</v>
      </c>
      <c r="T99">
        <f>RTD("cqg.rtd", , "X.US.EURTND!'Ask,T'")</f>
        <v>2.3076000000000003</v>
      </c>
    </row>
    <row r="100" spans="1:20" x14ac:dyDescent="0.25">
      <c r="A100" t="s">
        <v>259</v>
      </c>
      <c r="B100" t="s">
        <v>260</v>
      </c>
      <c r="G100" t="s">
        <v>867</v>
      </c>
      <c r="I100" t="str">
        <f t="shared" si="6"/>
        <v>X.US.EURTRL</v>
      </c>
      <c r="K100" t="s">
        <v>868</v>
      </c>
      <c r="M100" t="str">
        <f t="shared" si="7"/>
        <v>=RTD("cqg.rtd", , "X.US.EURTRL!'Ask,T'")</v>
      </c>
      <c r="R100" t="str">
        <f>RTD("cqg.rtd", , "X.US.EURTRL!'LastQuote,T'")</f>
        <v>768: Current Message -&gt; Contract 'X.US.EURTRL' not found.</v>
      </c>
      <c r="S100" t="str">
        <f>RTD("cqg.rtd", , "X.US.EURTRL!'Bid,T'")</f>
        <v>768: Current Message -&gt; Contract 'X.US.EURTRL' not found.</v>
      </c>
      <c r="T100" t="str">
        <f>RTD("cqg.rtd", , "X.US.EURTRL!'Ask,T'")</f>
        <v>768: Current Message -&gt; Contract 'X.US.EURTRL' not found.</v>
      </c>
    </row>
    <row r="101" spans="1:20" x14ac:dyDescent="0.25">
      <c r="A101" t="s">
        <v>261</v>
      </c>
      <c r="B101" t="s">
        <v>262</v>
      </c>
      <c r="G101" t="s">
        <v>867</v>
      </c>
      <c r="I101" t="str">
        <f t="shared" si="6"/>
        <v>X.US.EURAUD</v>
      </c>
      <c r="K101" t="s">
        <v>868</v>
      </c>
      <c r="M101" t="str">
        <f t="shared" si="7"/>
        <v>=RTD("cqg.rtd", , "X.US.EURAUD!'Ask,T'")</v>
      </c>
      <c r="R101">
        <f>RTD("cqg.rtd", , "X.US.EURAUD!'LastQuote,T'")</f>
        <v>1.4319000000000002</v>
      </c>
      <c r="S101">
        <f>RTD("cqg.rtd", , "X.US.EURAUD!'Bid,T'")</f>
        <v>1.4309000000000001</v>
      </c>
      <c r="T101">
        <f>RTD("cqg.rtd", , "X.US.EURAUD!'Ask,T'")</f>
        <v>1.4319000000000002</v>
      </c>
    </row>
    <row r="102" spans="1:20" x14ac:dyDescent="0.25">
      <c r="A102" t="s">
        <v>263</v>
      </c>
      <c r="B102" t="s">
        <v>264</v>
      </c>
      <c r="G102" t="s">
        <v>867</v>
      </c>
      <c r="I102" t="str">
        <f t="shared" si="6"/>
        <v>X.US.EURBRL</v>
      </c>
      <c r="K102" t="s">
        <v>868</v>
      </c>
      <c r="M102" t="str">
        <f t="shared" si="7"/>
        <v>=RTD("cqg.rtd", , "X.US.EURBRL!'Ask,T'")</v>
      </c>
      <c r="R102">
        <f>RTD("cqg.rtd", , "X.US.EURBRL!'LastQuote,T'")</f>
        <v>3.0323000000000002</v>
      </c>
      <c r="S102">
        <f>RTD("cqg.rtd", , "X.US.EURBRL!'Bid,T'")</f>
        <v>3.0277000000000003</v>
      </c>
      <c r="T102">
        <f>RTD("cqg.rtd", , "X.US.EURBRL!'Ask,T'")</f>
        <v>3.0323000000000002</v>
      </c>
    </row>
    <row r="103" spans="1:20" x14ac:dyDescent="0.25">
      <c r="A103" t="s">
        <v>265</v>
      </c>
      <c r="B103" t="s">
        <v>266</v>
      </c>
      <c r="G103" t="s">
        <v>867</v>
      </c>
      <c r="I103" t="str">
        <f t="shared" si="6"/>
        <v>X.US.EURCAD</v>
      </c>
      <c r="K103" t="s">
        <v>868</v>
      </c>
      <c r="M103" t="str">
        <f t="shared" si="7"/>
        <v>=RTD("cqg.rtd", , "X.US.EURCAD!'Ask,T'")</v>
      </c>
      <c r="R103">
        <f>RTD("cqg.rtd", , "X.US.EURCAD!'LastQuote,T'")</f>
        <v>1.4375</v>
      </c>
      <c r="S103">
        <f>RTD("cqg.rtd", , "X.US.EURCAD!'Bid,T'")</f>
        <v>1.4365000000000001</v>
      </c>
      <c r="T103">
        <f>RTD("cqg.rtd", , "X.US.EURCAD!'Ask,T'")</f>
        <v>1.4375</v>
      </c>
    </row>
    <row r="104" spans="1:20" x14ac:dyDescent="0.25">
      <c r="A104" t="s">
        <v>267</v>
      </c>
      <c r="B104" t="s">
        <v>268</v>
      </c>
      <c r="G104" t="s">
        <v>867</v>
      </c>
      <c r="I104" t="str">
        <f t="shared" si="6"/>
        <v>X.US.EURCZK</v>
      </c>
      <c r="K104" t="s">
        <v>868</v>
      </c>
      <c r="M104" t="str">
        <f t="shared" si="7"/>
        <v>=RTD("cqg.rtd", , "X.US.EURCZK!'Ask,T'")</v>
      </c>
      <c r="R104">
        <f>RTD("cqg.rtd", , "X.US.EURCZK!'LastQuote,T'")</f>
        <v>27.591000000000001</v>
      </c>
      <c r="S104">
        <f>RTD("cqg.rtd", , "X.US.EURCZK!'Bid,T'")</f>
        <v>27.561</v>
      </c>
      <c r="T104">
        <f>RTD("cqg.rtd", , "X.US.EURCZK!'Ask,T'")</f>
        <v>27.591000000000001</v>
      </c>
    </row>
    <row r="105" spans="1:20" x14ac:dyDescent="0.25">
      <c r="A105" t="s">
        <v>269</v>
      </c>
      <c r="B105" t="s">
        <v>270</v>
      </c>
      <c r="G105" t="s">
        <v>867</v>
      </c>
      <c r="I105" t="str">
        <f t="shared" si="6"/>
        <v>X.US.EURDKK</v>
      </c>
      <c r="K105" t="s">
        <v>868</v>
      </c>
      <c r="M105" t="str">
        <f t="shared" si="7"/>
        <v>=RTD("cqg.rtd", , "X.US.EURDKK!'Ask,T'")</v>
      </c>
      <c r="R105">
        <f>RTD("cqg.rtd", , "X.US.EURDKK!'LastQuote,T'")</f>
        <v>7.4436</v>
      </c>
      <c r="S105">
        <f>RTD("cqg.rtd", , "X.US.EURDKK!'Bid,T'")</f>
        <v>7.4429000000000007</v>
      </c>
      <c r="T105">
        <f>RTD("cqg.rtd", , "X.US.EURDKK!'Ask,T'")</f>
        <v>7.4436</v>
      </c>
    </row>
    <row r="106" spans="1:20" x14ac:dyDescent="0.25">
      <c r="A106" t="s">
        <v>271</v>
      </c>
      <c r="B106" t="s">
        <v>272</v>
      </c>
      <c r="G106" t="s">
        <v>867</v>
      </c>
      <c r="I106" t="str">
        <f t="shared" si="6"/>
        <v>X.US.EURGBP</v>
      </c>
      <c r="K106" t="s">
        <v>868</v>
      </c>
      <c r="M106" t="str">
        <f t="shared" si="7"/>
        <v>=RTD("cqg.rtd", , "X.US.EURGBP!'Ask,T'")</v>
      </c>
      <c r="R106">
        <f>RTD("cqg.rtd", , "X.US.EURGBP!'LastQuote,T'")</f>
        <v>0.79680000000000006</v>
      </c>
      <c r="S106">
        <f>RTD("cqg.rtd", , "X.US.EURGBP!'Bid,T'")</f>
        <v>0.79649999999999999</v>
      </c>
      <c r="T106">
        <f>RTD("cqg.rtd", , "X.US.EURGBP!'Ask,T'")</f>
        <v>0.79680000000000006</v>
      </c>
    </row>
    <row r="107" spans="1:20" x14ac:dyDescent="0.25">
      <c r="A107" t="s">
        <v>273</v>
      </c>
      <c r="B107" t="s">
        <v>274</v>
      </c>
      <c r="G107" t="s">
        <v>867</v>
      </c>
      <c r="I107" t="str">
        <f t="shared" si="6"/>
        <v>X.US.EURHUF</v>
      </c>
      <c r="K107" t="s">
        <v>868</v>
      </c>
      <c r="M107" t="str">
        <f t="shared" si="7"/>
        <v>=RTD("cqg.rtd", , "X.US.EURHUF!'Ask,T'")</v>
      </c>
      <c r="R107">
        <f>RTD("cqg.rtd", , "X.US.EURHUF!'LastQuote,T'")</f>
        <v>314.95</v>
      </c>
      <c r="S107">
        <f>RTD("cqg.rtd", , "X.US.EURHUF!'Bid,T'")</f>
        <v>314.55</v>
      </c>
      <c r="T107">
        <f>RTD("cqg.rtd", , "X.US.EURHUF!'Ask,T'")</f>
        <v>314.95</v>
      </c>
    </row>
    <row r="108" spans="1:20" x14ac:dyDescent="0.25">
      <c r="A108" t="s">
        <v>275</v>
      </c>
      <c r="B108" t="s">
        <v>276</v>
      </c>
      <c r="G108" t="s">
        <v>867</v>
      </c>
      <c r="I108" t="str">
        <f t="shared" si="6"/>
        <v>X.US.EURINR</v>
      </c>
      <c r="K108" t="s">
        <v>868</v>
      </c>
      <c r="M108" t="str">
        <f t="shared" si="7"/>
        <v>=RTD("cqg.rtd", , "X.US.EURINR!'Ask,T'")</v>
      </c>
      <c r="R108">
        <f>RTD("cqg.rtd", , "X.US.EURINR!'LastQuote,T'")</f>
        <v>78.947000000000003</v>
      </c>
      <c r="S108">
        <f>RTD("cqg.rtd", , "X.US.EURINR!'Bid,T'")</f>
        <v>78.903000000000006</v>
      </c>
      <c r="T108">
        <f>RTD("cqg.rtd", , "X.US.EURINR!'Ask,T'")</f>
        <v>78.947000000000003</v>
      </c>
    </row>
    <row r="109" spans="1:20" x14ac:dyDescent="0.25">
      <c r="A109" t="s">
        <v>277</v>
      </c>
      <c r="B109" t="s">
        <v>278</v>
      </c>
      <c r="G109" t="s">
        <v>867</v>
      </c>
      <c r="I109" t="str">
        <f t="shared" si="6"/>
        <v>X.US.EURJPY</v>
      </c>
      <c r="K109" t="s">
        <v>868</v>
      </c>
      <c r="M109" t="str">
        <f t="shared" si="7"/>
        <v>=RTD("cqg.rtd", , "X.US.EURJPY!'Ask,T'")</v>
      </c>
      <c r="R109">
        <f>RTD("cqg.rtd", , "X.US.EURJPY!'LastQuote,T'")</f>
        <v>138.92000000000002</v>
      </c>
      <c r="S109">
        <f>RTD("cqg.rtd", , "X.US.EURJPY!'Bid,T'")</f>
        <v>138.88</v>
      </c>
      <c r="T109">
        <f>RTD("cqg.rtd", , "X.US.EURJPY!'Ask,T'")</f>
        <v>138.92000000000002</v>
      </c>
    </row>
    <row r="110" spans="1:20" x14ac:dyDescent="0.25">
      <c r="A110" t="s">
        <v>279</v>
      </c>
      <c r="B110" t="s">
        <v>280</v>
      </c>
      <c r="G110" t="s">
        <v>867</v>
      </c>
      <c r="I110" t="str">
        <f t="shared" si="6"/>
        <v>X.US.EURKRW</v>
      </c>
      <c r="K110" t="s">
        <v>868</v>
      </c>
      <c r="M110" t="str">
        <f t="shared" si="7"/>
        <v>=RTD("cqg.rtd", , "X.US.EURKRW!'Ask,T'")</v>
      </c>
      <c r="R110">
        <f>RTD("cqg.rtd", , "X.US.EURKRW!'LastQuote,T'")</f>
        <v>1342.6000000000001</v>
      </c>
      <c r="S110">
        <f>RTD("cqg.rtd", , "X.US.EURKRW!'Bid,T'")</f>
        <v>1339.7</v>
      </c>
      <c r="T110">
        <f>RTD("cqg.rtd", , "X.US.EURKRW!'Ask,T'")</f>
        <v>1342.6000000000001</v>
      </c>
    </row>
    <row r="111" spans="1:20" x14ac:dyDescent="0.25">
      <c r="A111" t="s">
        <v>281</v>
      </c>
      <c r="B111" t="s">
        <v>282</v>
      </c>
      <c r="G111" t="s">
        <v>867</v>
      </c>
      <c r="I111" t="str">
        <f t="shared" si="6"/>
        <v>X.US.EURNZD</v>
      </c>
      <c r="K111" t="s">
        <v>868</v>
      </c>
      <c r="M111" t="str">
        <f t="shared" si="7"/>
        <v>=RTD("cqg.rtd", , "X.US.EURNZD!'Ask,T'")</v>
      </c>
      <c r="R111">
        <f>RTD("cqg.rtd", , "X.US.EURNZD!'LastQuote,T'")</f>
        <v>1.5896000000000001</v>
      </c>
      <c r="S111">
        <f>RTD("cqg.rtd", , "X.US.EURNZD!'Bid,T'")</f>
        <v>1.5876000000000001</v>
      </c>
      <c r="T111">
        <f>RTD("cqg.rtd", , "X.US.EURNZD!'Ask,T'")</f>
        <v>1.5896000000000001</v>
      </c>
    </row>
    <row r="112" spans="1:20" x14ac:dyDescent="0.25">
      <c r="A112" t="s">
        <v>283</v>
      </c>
      <c r="B112" t="s">
        <v>284</v>
      </c>
      <c r="G112" t="s">
        <v>867</v>
      </c>
      <c r="I112" t="str">
        <f t="shared" si="6"/>
        <v>X.US.EURNGN</v>
      </c>
      <c r="K112" t="s">
        <v>868</v>
      </c>
      <c r="M112" t="str">
        <f t="shared" si="7"/>
        <v>=RTD("cqg.rtd", , "X.US.EURNGN!'Ask,T'")</v>
      </c>
      <c r="R112">
        <f>RTD("cqg.rtd", , "X.US.EURNGN!'LastQuote,T'")</f>
        <v>212.108</v>
      </c>
      <c r="S112">
        <f>RTD("cqg.rtd", , "X.US.EURNGN!'Bid,T'")</f>
        <v>210.762</v>
      </c>
      <c r="T112">
        <f>RTD("cqg.rtd", , "X.US.EURNGN!'Ask,T'")</f>
        <v>212.108</v>
      </c>
    </row>
    <row r="113" spans="1:20" x14ac:dyDescent="0.25">
      <c r="A113" t="s">
        <v>285</v>
      </c>
      <c r="B113" t="s">
        <v>286</v>
      </c>
      <c r="G113" t="s">
        <v>867</v>
      </c>
      <c r="I113" t="str">
        <f t="shared" si="6"/>
        <v>X.US.EURNOK</v>
      </c>
      <c r="K113" t="s">
        <v>868</v>
      </c>
      <c r="M113" t="str">
        <f t="shared" si="7"/>
        <v>=RTD("cqg.rtd", , "X.US.EURNOK!'Ask,T'")</v>
      </c>
      <c r="R113">
        <f>RTD("cqg.rtd", , "X.US.EURNOK!'LastQuote,T'")</f>
        <v>8.2498000000000005</v>
      </c>
      <c r="S113">
        <f>RTD("cqg.rtd", , "X.US.EURNOK!'Bid,T'")</f>
        <v>8.2447999999999997</v>
      </c>
      <c r="T113">
        <f>RTD("cqg.rtd", , "X.US.EURNOK!'Ask,T'")</f>
        <v>8.2498000000000005</v>
      </c>
    </row>
    <row r="114" spans="1:20" x14ac:dyDescent="0.25">
      <c r="A114" t="s">
        <v>287</v>
      </c>
      <c r="B114" t="s">
        <v>288</v>
      </c>
      <c r="G114" t="s">
        <v>867</v>
      </c>
      <c r="I114" t="str">
        <f t="shared" si="6"/>
        <v>X.US.EURPLZ</v>
      </c>
      <c r="K114" t="s">
        <v>868</v>
      </c>
      <c r="M114" t="str">
        <f t="shared" si="7"/>
        <v>=RTD("cqg.rtd", , "X.US.EURPLZ!'Ask,T'")</v>
      </c>
      <c r="R114">
        <f>RTD("cqg.rtd", , "X.US.EURPLZ!'LastQuote,T'")</f>
        <v>4.2071000000000005</v>
      </c>
      <c r="S114">
        <f>RTD("cqg.rtd", , "X.US.EURPLZ!'Bid,T'")</f>
        <v>4.1997</v>
      </c>
      <c r="T114">
        <f>RTD("cqg.rtd", , "X.US.EURPLZ!'Ask,T'")</f>
        <v>4.2071000000000005</v>
      </c>
    </row>
    <row r="115" spans="1:20" x14ac:dyDescent="0.25">
      <c r="A115" t="s">
        <v>289</v>
      </c>
      <c r="B115" t="s">
        <v>290</v>
      </c>
      <c r="G115" t="s">
        <v>867</v>
      </c>
      <c r="I115" t="str">
        <f t="shared" si="6"/>
        <v>X.US.EURRON</v>
      </c>
      <c r="K115" t="s">
        <v>868</v>
      </c>
      <c r="M115" t="str">
        <f t="shared" si="7"/>
        <v>=RTD("cqg.rtd", , "X.US.EURRON!'Ask,T'")</v>
      </c>
      <c r="R115">
        <f>RTD("cqg.rtd", , "X.US.EURRON!'LastQuote,T'")</f>
        <v>4.4290000000000003</v>
      </c>
      <c r="S115">
        <f>RTD("cqg.rtd", , "X.US.EURRON!'Bid,T'")</f>
        <v>4.415</v>
      </c>
      <c r="T115">
        <f>RTD("cqg.rtd", , "X.US.EURRON!'Ask,T'")</f>
        <v>4.4290000000000003</v>
      </c>
    </row>
    <row r="116" spans="1:20" x14ac:dyDescent="0.25">
      <c r="A116" t="s">
        <v>291</v>
      </c>
      <c r="B116" t="s">
        <v>292</v>
      </c>
      <c r="G116" t="s">
        <v>867</v>
      </c>
      <c r="I116" t="str">
        <f t="shared" si="6"/>
        <v>X.US.EURRUR</v>
      </c>
      <c r="K116" t="s">
        <v>868</v>
      </c>
      <c r="M116" t="str">
        <f t="shared" si="7"/>
        <v>=RTD("cqg.rtd", , "X.US.EURRUR!'Ask,T'")</v>
      </c>
      <c r="R116">
        <f>RTD("cqg.rtd", , "X.US.EURRUR!'LastQuote,T'")</f>
        <v>48.95</v>
      </c>
      <c r="S116">
        <f>RTD("cqg.rtd", , "X.US.EURRUR!'Bid,T'")</f>
        <v>48.913000000000004</v>
      </c>
      <c r="T116">
        <f>RTD("cqg.rtd", , "X.US.EURRUR!'Ask,T'")</f>
        <v>48.95</v>
      </c>
    </row>
    <row r="117" spans="1:20" x14ac:dyDescent="0.25">
      <c r="A117" t="s">
        <v>293</v>
      </c>
      <c r="B117" t="s">
        <v>294</v>
      </c>
      <c r="G117" t="s">
        <v>867</v>
      </c>
      <c r="I117" t="str">
        <f t="shared" si="6"/>
        <v>X.US.EURZAR</v>
      </c>
      <c r="K117" t="s">
        <v>868</v>
      </c>
      <c r="M117" t="str">
        <f t="shared" si="7"/>
        <v>=RTD("cqg.rtd", , "X.US.EURZAR!'Ask,T'")</v>
      </c>
      <c r="R117">
        <f>RTD("cqg.rtd", , "X.US.EURZAR!'LastQuote,T'")</f>
        <v>14.2796</v>
      </c>
      <c r="S117">
        <f>RTD("cqg.rtd", , "X.US.EURZAR!'Bid,T'")</f>
        <v>14.249600000000001</v>
      </c>
      <c r="T117">
        <f>RTD("cqg.rtd", , "X.US.EURZAR!'Ask,T'")</f>
        <v>14.2796</v>
      </c>
    </row>
    <row r="118" spans="1:20" x14ac:dyDescent="0.25">
      <c r="A118" t="s">
        <v>295</v>
      </c>
      <c r="B118" t="s">
        <v>296</v>
      </c>
      <c r="G118" t="s">
        <v>867</v>
      </c>
      <c r="I118" t="str">
        <f t="shared" si="6"/>
        <v>X.US.EURSEK</v>
      </c>
      <c r="K118" t="s">
        <v>868</v>
      </c>
      <c r="M118" t="str">
        <f t="shared" si="7"/>
        <v>=RTD("cqg.rtd", , "X.US.EURSEK!'Ask,T'")</v>
      </c>
      <c r="R118">
        <f>RTD("cqg.rtd", , "X.US.EURSEK!'LastQuote,T'")</f>
        <v>9.2430000000000003</v>
      </c>
      <c r="S118">
        <f>RTD("cqg.rtd", , "X.US.EURSEK!'Bid,T'")</f>
        <v>9.2330000000000005</v>
      </c>
      <c r="T118">
        <f>RTD("cqg.rtd", , "X.US.EURSEK!'Ask,T'")</f>
        <v>9.2430000000000003</v>
      </c>
    </row>
    <row r="119" spans="1:20" x14ac:dyDescent="0.25">
      <c r="A119" t="s">
        <v>297</v>
      </c>
      <c r="B119" t="s">
        <v>298</v>
      </c>
      <c r="G119" t="s">
        <v>867</v>
      </c>
      <c r="I119" t="str">
        <f t="shared" si="6"/>
        <v>X.US.EURCHF</v>
      </c>
      <c r="K119" t="s">
        <v>868</v>
      </c>
      <c r="M119" t="str">
        <f t="shared" si="7"/>
        <v>=RTD("cqg.rtd", , "X.US.EURCHF!'Ask,T'")</v>
      </c>
      <c r="R119">
        <f>RTD("cqg.rtd", , "X.US.EURCHF!'LastQuote,T'")</f>
        <v>1.2098</v>
      </c>
      <c r="S119">
        <f>RTD("cqg.rtd", , "X.US.EURCHF!'Bid,T'")</f>
        <v>1.2095</v>
      </c>
      <c r="T119">
        <f>RTD("cqg.rtd", , "X.US.EURCHF!'Ask,T'")</f>
        <v>1.2098</v>
      </c>
    </row>
    <row r="120" spans="1:20" x14ac:dyDescent="0.25">
      <c r="A120" t="s">
        <v>299</v>
      </c>
      <c r="B120" t="s">
        <v>300</v>
      </c>
      <c r="G120" t="s">
        <v>867</v>
      </c>
      <c r="I120" t="str">
        <f t="shared" si="6"/>
        <v>X.US.EURTHB</v>
      </c>
      <c r="K120" t="s">
        <v>868</v>
      </c>
      <c r="M120" t="str">
        <f t="shared" si="7"/>
        <v>=RTD("cqg.rtd", , "X.US.EURTHB!'Ask,T'")</v>
      </c>
      <c r="R120">
        <f>RTD("cqg.rtd", , "X.US.EURTHB!'LastQuote,T'")</f>
        <v>41.71</v>
      </c>
      <c r="S120">
        <f>RTD("cqg.rtd", , "X.US.EURTHB!'Bid,T'")</f>
        <v>41.71</v>
      </c>
      <c r="T120">
        <f>RTD("cqg.rtd", , "X.US.EURTHB!'Ask,T'")</f>
        <v>41.75</v>
      </c>
    </row>
    <row r="121" spans="1:20" x14ac:dyDescent="0.25">
      <c r="A121" t="s">
        <v>301</v>
      </c>
      <c r="B121" t="s">
        <v>302</v>
      </c>
      <c r="G121" t="s">
        <v>867</v>
      </c>
      <c r="I121" t="str">
        <f t="shared" si="6"/>
        <v>X.US.EURUSD</v>
      </c>
      <c r="K121" t="s">
        <v>868</v>
      </c>
      <c r="M121" t="str">
        <f t="shared" si="7"/>
        <v>=RTD("cqg.rtd", , "X.US.EURUSD!'Ask,T'")</v>
      </c>
      <c r="R121">
        <f>RTD("cqg.rtd", , "X.US.EURUSD!'LastQuote,T'")</f>
        <v>1.2951000000000001</v>
      </c>
      <c r="S121">
        <f>RTD("cqg.rtd", , "X.US.EURUSD!'Bid,T'")</f>
        <v>1.2948000000000002</v>
      </c>
      <c r="T121">
        <f>RTD("cqg.rtd", , "X.US.EURUSD!'Ask,T'")</f>
        <v>1.2951000000000001</v>
      </c>
    </row>
    <row r="122" spans="1:20" x14ac:dyDescent="0.25">
      <c r="A122" t="s">
        <v>303</v>
      </c>
      <c r="B122" t="s">
        <v>304</v>
      </c>
      <c r="G122" t="s">
        <v>867</v>
      </c>
      <c r="I122" t="str">
        <f t="shared" si="6"/>
        <v>X.US.EURARS</v>
      </c>
      <c r="K122" t="s">
        <v>868</v>
      </c>
      <c r="M122" t="str">
        <f t="shared" si="7"/>
        <v>=RTD("cqg.rtd", , "X.US.EURARS!'Ask,T'")</v>
      </c>
      <c r="R122">
        <f>RTD("cqg.rtd", , "X.US.EURARS!'LastQuote,T'")</f>
        <v>10.883000000000001</v>
      </c>
      <c r="S122">
        <f>RTD("cqg.rtd", , "X.US.EURARS!'Bid,T'")</f>
        <v>10.875999999999999</v>
      </c>
      <c r="T122">
        <f>RTD("cqg.rtd", , "X.US.EURARS!'Ask,T'")</f>
        <v>10.883000000000001</v>
      </c>
    </row>
    <row r="123" spans="1:20" x14ac:dyDescent="0.25">
      <c r="A123" t="s">
        <v>305</v>
      </c>
      <c r="B123" t="s">
        <v>306</v>
      </c>
      <c r="G123" t="s">
        <v>867</v>
      </c>
      <c r="I123" t="str">
        <f t="shared" si="6"/>
        <v>X.US.EURCLP</v>
      </c>
      <c r="K123" t="s">
        <v>868</v>
      </c>
      <c r="M123" t="str">
        <f t="shared" si="7"/>
        <v>=RTD("cqg.rtd", , "X.US.EURCLP!'Ask,T'")</v>
      </c>
      <c r="R123">
        <f>RTD("cqg.rtd", , "X.US.EURCLP!'LastQuote,T'")</f>
        <v>768.77</v>
      </c>
      <c r="S123">
        <f>RTD("cqg.rtd", , "X.US.EURCLP!'Bid,T'")</f>
        <v>767.29</v>
      </c>
      <c r="T123">
        <f>RTD("cqg.rtd", , "X.US.EURCLP!'Ask,T'")</f>
        <v>768.77</v>
      </c>
    </row>
    <row r="124" spans="1:20" x14ac:dyDescent="0.25">
      <c r="A124" t="s">
        <v>307</v>
      </c>
      <c r="B124" t="s">
        <v>308</v>
      </c>
      <c r="G124" t="s">
        <v>867</v>
      </c>
      <c r="I124" t="str">
        <f t="shared" si="6"/>
        <v>X.US.EURCNY</v>
      </c>
      <c r="K124" t="s">
        <v>868</v>
      </c>
      <c r="M124" t="str">
        <f t="shared" si="7"/>
        <v>=RTD("cqg.rtd", , "X.US.EURCNY!'Ask,T'")</v>
      </c>
      <c r="R124">
        <f>RTD("cqg.rtd", , "X.US.EURCNY!'LastQuote,T'")</f>
        <v>7.9477000000000002</v>
      </c>
      <c r="S124">
        <f>RTD("cqg.rtd", , "X.US.EURCNY!'Bid,T'")</f>
        <v>7.9433000000000007</v>
      </c>
      <c r="T124">
        <f>RTD("cqg.rtd", , "X.US.EURCNY!'Ask,T'")</f>
        <v>7.9477000000000002</v>
      </c>
    </row>
    <row r="125" spans="1:20" x14ac:dyDescent="0.25">
      <c r="A125" t="s">
        <v>309</v>
      </c>
      <c r="B125" t="s">
        <v>310</v>
      </c>
      <c r="G125" t="s">
        <v>867</v>
      </c>
      <c r="I125" t="str">
        <f t="shared" si="6"/>
        <v>X.US.EURHKD</v>
      </c>
      <c r="K125" t="s">
        <v>868</v>
      </c>
      <c r="M125" t="str">
        <f t="shared" si="7"/>
        <v>=RTD("cqg.rtd", , "X.US.EURHKD!'Ask,T'")</v>
      </c>
      <c r="R125">
        <f>RTD("cqg.rtd", , "X.US.EURHKD!'LastQuote,T'")</f>
        <v>10.039</v>
      </c>
      <c r="S125">
        <f>RTD("cqg.rtd", , "X.US.EURHKD!'Bid,T'")</f>
        <v>10.037000000000001</v>
      </c>
      <c r="T125">
        <f>RTD("cqg.rtd", , "X.US.EURHKD!'Ask,T'")</f>
        <v>10.039</v>
      </c>
    </row>
    <row r="126" spans="1:20" x14ac:dyDescent="0.25">
      <c r="A126" t="s">
        <v>311</v>
      </c>
      <c r="B126" t="s">
        <v>312</v>
      </c>
      <c r="G126" t="s">
        <v>867</v>
      </c>
      <c r="I126" t="str">
        <f t="shared" si="6"/>
        <v>X.US.EURIDR</v>
      </c>
      <c r="K126" t="s">
        <v>868</v>
      </c>
      <c r="M126" t="str">
        <f t="shared" si="7"/>
        <v>=RTD("cqg.rtd", , "X.US.EURIDR!'Ask,T'")</v>
      </c>
      <c r="R126">
        <f>RTD("cqg.rtd", , "X.US.EURIDR!'LastQuote,T'")</f>
        <v>15380</v>
      </c>
      <c r="S126">
        <f>RTD("cqg.rtd", , "X.US.EURIDR!'Bid,T'")</f>
        <v>15363</v>
      </c>
      <c r="T126">
        <f>RTD("cqg.rtd", , "X.US.EURIDR!'Ask,T'")</f>
        <v>15380</v>
      </c>
    </row>
    <row r="127" spans="1:20" x14ac:dyDescent="0.25">
      <c r="A127" t="s">
        <v>313</v>
      </c>
      <c r="B127" t="s">
        <v>314</v>
      </c>
      <c r="G127" t="s">
        <v>867</v>
      </c>
      <c r="I127" t="str">
        <f t="shared" si="6"/>
        <v>X.US.EURILS</v>
      </c>
      <c r="K127" t="s">
        <v>868</v>
      </c>
      <c r="M127" t="str">
        <f t="shared" si="7"/>
        <v>=RTD("cqg.rtd", , "X.US.EURILS!'Ask,T'")</v>
      </c>
      <c r="R127">
        <f>RTD("cqg.rtd", , "X.US.EURILS!'LastQuote,T'")</f>
        <v>4.7113000000000005</v>
      </c>
      <c r="S127">
        <f>RTD("cqg.rtd", , "X.US.EURILS!'Bid,T'")</f>
        <v>4.6843000000000004</v>
      </c>
      <c r="T127">
        <f>RTD("cqg.rtd", , "X.US.EURILS!'Ask,T'")</f>
        <v>4.7113000000000005</v>
      </c>
    </row>
    <row r="128" spans="1:20" x14ac:dyDescent="0.25">
      <c r="A128" t="s">
        <v>315</v>
      </c>
      <c r="B128" t="s">
        <v>316</v>
      </c>
      <c r="G128" t="s">
        <v>867</v>
      </c>
      <c r="I128" t="str">
        <f t="shared" si="6"/>
        <v>X.US.EURKES</v>
      </c>
      <c r="K128" t="s">
        <v>868</v>
      </c>
      <c r="M128" t="str">
        <f t="shared" si="7"/>
        <v>=RTD("cqg.rtd", , "X.US.EURKES!'Ask,T'")</v>
      </c>
      <c r="R128">
        <f>RTD("cqg.rtd", , "X.US.EURKES!'LastQuote,T'")</f>
        <v>116.3</v>
      </c>
      <c r="S128">
        <f>RTD("cqg.rtd", , "X.US.EURKES!'Bid,T'")</f>
        <v>113.69</v>
      </c>
      <c r="T128">
        <f>RTD("cqg.rtd", , "X.US.EURKES!'Ask,T'")</f>
        <v>116.3</v>
      </c>
    </row>
    <row r="129" spans="1:20" x14ac:dyDescent="0.25">
      <c r="A129" t="s">
        <v>317</v>
      </c>
      <c r="B129" t="s">
        <v>318</v>
      </c>
      <c r="G129" t="s">
        <v>867</v>
      </c>
      <c r="I129" t="str">
        <f t="shared" si="6"/>
        <v>X.US.EURLVL</v>
      </c>
      <c r="K129" t="s">
        <v>868</v>
      </c>
      <c r="M129" t="str">
        <f t="shared" si="7"/>
        <v>=RTD("cqg.rtd", , "X.US.EURLVL!'Ask,T'")</v>
      </c>
      <c r="R129" t="str">
        <f>RTD("cqg.rtd", , "X.US.EURLVL!'LastQuote,T'")</f>
        <v/>
      </c>
      <c r="S129" t="str">
        <f>RTD("cqg.rtd", , "X.US.EURLVL!'Bid,T'")</f>
        <v/>
      </c>
      <c r="T129" t="str">
        <f>RTD("cqg.rtd", , "X.US.EURLVL!'Ask,T'")</f>
        <v/>
      </c>
    </row>
    <row r="130" spans="1:20" x14ac:dyDescent="0.25">
      <c r="A130" t="s">
        <v>319</v>
      </c>
      <c r="B130" t="s">
        <v>320</v>
      </c>
      <c r="G130" t="s">
        <v>867</v>
      </c>
      <c r="I130" t="str">
        <f t="shared" si="6"/>
        <v>X.US.EURMYR</v>
      </c>
      <c r="K130" t="s">
        <v>868</v>
      </c>
      <c r="M130" t="str">
        <f t="shared" si="7"/>
        <v>=RTD("cqg.rtd", , "X.US.EURMYR!'Ask,T'")</v>
      </c>
      <c r="R130">
        <f>RTD("cqg.rtd", , "X.US.EURMYR!'LastQuote,T'")</f>
        <v>4.1467000000000001</v>
      </c>
      <c r="S130">
        <f>RTD("cqg.rtd", , "X.US.EURMYR!'Bid,T'")</f>
        <v>4.1393000000000004</v>
      </c>
      <c r="T130">
        <f>RTD("cqg.rtd", , "X.US.EURMYR!'Ask,T'")</f>
        <v>4.1467000000000001</v>
      </c>
    </row>
    <row r="131" spans="1:20" x14ac:dyDescent="0.25">
      <c r="A131" t="s">
        <v>321</v>
      </c>
      <c r="B131" t="s">
        <v>322</v>
      </c>
      <c r="G131" t="s">
        <v>867</v>
      </c>
      <c r="I131" t="str">
        <f t="shared" si="6"/>
        <v>X.US.EURMXN</v>
      </c>
      <c r="K131" t="s">
        <v>868</v>
      </c>
      <c r="M131" t="str">
        <f t="shared" si="7"/>
        <v>=RTD("cqg.rtd", , "X.US.EURMXN!'Ask,T'")</v>
      </c>
      <c r="R131">
        <f>RTD("cqg.rtd", , "X.US.EURMXN!'LastQuote,T'")</f>
        <v>17.177900000000001</v>
      </c>
      <c r="S131">
        <f>RTD("cqg.rtd", , "X.US.EURMXN!'Bid,T'")</f>
        <v>17.135100000000001</v>
      </c>
      <c r="T131">
        <f>RTD("cqg.rtd", , "X.US.EURMXN!'Ask,T'")</f>
        <v>17.177900000000001</v>
      </c>
    </row>
    <row r="132" spans="1:20" x14ac:dyDescent="0.25">
      <c r="A132" t="s">
        <v>323</v>
      </c>
      <c r="B132" t="s">
        <v>324</v>
      </c>
      <c r="G132" t="s">
        <v>867</v>
      </c>
      <c r="I132" t="str">
        <f t="shared" si="6"/>
        <v>X.US.EURMAD</v>
      </c>
      <c r="K132" t="s">
        <v>868</v>
      </c>
      <c r="M132" t="str">
        <f t="shared" si="7"/>
        <v>=RTD("cqg.rtd", , "X.US.EURMAD!'Ask,T'")</v>
      </c>
      <c r="R132" t="str">
        <f>RTD("cqg.rtd", , "X.US.EURMAD!'LastQuote,T'")</f>
        <v/>
      </c>
      <c r="S132" t="str">
        <f>RTD("cqg.rtd", , "X.US.EURMAD!'Bid,T'")</f>
        <v/>
      </c>
      <c r="T132" t="str">
        <f>RTD("cqg.rtd", , "X.US.EURMAD!'Ask,T'")</f>
        <v/>
      </c>
    </row>
    <row r="133" spans="1:20" x14ac:dyDescent="0.25">
      <c r="A133" t="s">
        <v>325</v>
      </c>
      <c r="B133" t="s">
        <v>326</v>
      </c>
      <c r="G133" t="s">
        <v>867</v>
      </c>
      <c r="I133" t="str">
        <f t="shared" si="6"/>
        <v>X.US.EURPEN</v>
      </c>
      <c r="K133" t="s">
        <v>868</v>
      </c>
      <c r="M133" t="str">
        <f t="shared" si="7"/>
        <v>=RTD("cqg.rtd", , "X.US.EURPEN!'Ask,T'")</v>
      </c>
      <c r="R133">
        <f>RTD("cqg.rtd", , "X.US.EURPEN!'LastQuote,T'")</f>
        <v>3.7176</v>
      </c>
      <c r="S133">
        <f>RTD("cqg.rtd", , "X.US.EURPEN!'Bid,T'")</f>
        <v>3.6908000000000003</v>
      </c>
      <c r="T133">
        <f>RTD("cqg.rtd", , "X.US.EURPEN!'Ask,T'")</f>
        <v>3.7176</v>
      </c>
    </row>
    <row r="134" spans="1:20" x14ac:dyDescent="0.25">
      <c r="A134" t="s">
        <v>327</v>
      </c>
      <c r="B134" t="s">
        <v>328</v>
      </c>
      <c r="G134" t="s">
        <v>867</v>
      </c>
      <c r="I134" t="str">
        <f t="shared" si="6"/>
        <v>X.US.EURPHP</v>
      </c>
      <c r="K134" t="s">
        <v>868</v>
      </c>
      <c r="M134" t="str">
        <f t="shared" si="7"/>
        <v>=RTD("cqg.rtd", , "X.US.EURPHP!'Ask,T'")</v>
      </c>
      <c r="R134">
        <f>RTD("cqg.rtd", , "X.US.EURPHP!'LastQuote,T'")</f>
        <v>57.066000000000003</v>
      </c>
      <c r="S134">
        <f>RTD("cqg.rtd", , "X.US.EURPHP!'Bid,T'")</f>
        <v>56.794000000000004</v>
      </c>
      <c r="T134">
        <f>RTD("cqg.rtd", , "X.US.EURPHP!'Ask,T'")</f>
        <v>57.066000000000003</v>
      </c>
    </row>
    <row r="135" spans="1:20" x14ac:dyDescent="0.25">
      <c r="A135" t="s">
        <v>329</v>
      </c>
      <c r="B135" t="s">
        <v>330</v>
      </c>
      <c r="G135" t="s">
        <v>867</v>
      </c>
      <c r="I135" t="str">
        <f t="shared" si="6"/>
        <v>X.US.EURROL</v>
      </c>
      <c r="K135" t="s">
        <v>868</v>
      </c>
      <c r="M135" t="str">
        <f t="shared" si="7"/>
        <v>=RTD("cqg.rtd", , "X.US.EURROL!'Ask,T'")</v>
      </c>
      <c r="R135" t="str">
        <f>RTD("cqg.rtd", , "X.US.EURROL!'LastQuote,T'")</f>
        <v/>
      </c>
      <c r="S135" t="str">
        <f>RTD("cqg.rtd", , "X.US.EURROL!'Bid,T'")</f>
        <v/>
      </c>
      <c r="T135" t="str">
        <f>RTD("cqg.rtd", , "X.US.EURROL!'Ask,T'")</f>
        <v/>
      </c>
    </row>
    <row r="136" spans="1:20" x14ac:dyDescent="0.25">
      <c r="A136" t="s">
        <v>331</v>
      </c>
      <c r="B136" t="s">
        <v>332</v>
      </c>
      <c r="G136" t="s">
        <v>867</v>
      </c>
      <c r="I136" t="str">
        <f t="shared" si="6"/>
        <v>X.US.EURSAR</v>
      </c>
      <c r="K136" t="s">
        <v>868</v>
      </c>
      <c r="M136" t="str">
        <f t="shared" si="7"/>
        <v>=RTD("cqg.rtd", , "X.US.EURSAR!'Ask,T'")</v>
      </c>
      <c r="R136">
        <f>RTD("cqg.rtd", , "X.US.EURSAR!'LastQuote,T'")</f>
        <v>4.8578000000000001</v>
      </c>
      <c r="S136">
        <f>RTD("cqg.rtd", , "X.US.EURSAR!'Bid,T'")</f>
        <v>4.8562000000000003</v>
      </c>
      <c r="T136">
        <f>RTD("cqg.rtd", , "X.US.EURSAR!'Ask,T'")</f>
        <v>4.8578000000000001</v>
      </c>
    </row>
    <row r="137" spans="1:20" x14ac:dyDescent="0.25">
      <c r="A137" t="s">
        <v>333</v>
      </c>
      <c r="B137" t="s">
        <v>334</v>
      </c>
      <c r="G137" t="s">
        <v>867</v>
      </c>
      <c r="I137" t="str">
        <f t="shared" si="6"/>
        <v>X.US.EURSGD</v>
      </c>
      <c r="K137" t="s">
        <v>868</v>
      </c>
      <c r="M137" t="str">
        <f t="shared" si="7"/>
        <v>=RTD("cqg.rtd", , "X.US.EURSGD!'Ask,T'")</v>
      </c>
      <c r="R137">
        <f>RTD("cqg.rtd", , "X.US.EURSGD!'LastQuote,T'")</f>
        <v>1.6362000000000001</v>
      </c>
      <c r="S137">
        <f>RTD("cqg.rtd", , "X.US.EURSGD!'Bid,T'")</f>
        <v>1.6346000000000001</v>
      </c>
      <c r="T137">
        <f>RTD("cqg.rtd", , "X.US.EURSGD!'Ask,T'")</f>
        <v>1.6362000000000001</v>
      </c>
    </row>
    <row r="138" spans="1:20" x14ac:dyDescent="0.25">
      <c r="A138" t="s">
        <v>335</v>
      </c>
      <c r="B138" t="s">
        <v>336</v>
      </c>
      <c r="G138" t="s">
        <v>867</v>
      </c>
      <c r="I138" t="str">
        <f t="shared" si="6"/>
        <v>X.US.EURSRD</v>
      </c>
      <c r="K138" t="s">
        <v>868</v>
      </c>
      <c r="M138" t="str">
        <f t="shared" si="7"/>
        <v>=RTD("cqg.rtd", , "X.US.EURSRD!'Ask,T'")</v>
      </c>
      <c r="R138">
        <f>RTD("cqg.rtd", , "X.US.EURSRD!'LastQuote,T'")</f>
        <v>4.29</v>
      </c>
      <c r="S138">
        <f>RTD("cqg.rtd", , "X.US.EURSRD!'Bid,T'")</f>
        <v>4.1980000000000004</v>
      </c>
      <c r="T138">
        <f>RTD("cqg.rtd", , "X.US.EURSRD!'Ask,T'")</f>
        <v>4.29</v>
      </c>
    </row>
    <row r="139" spans="1:20" x14ac:dyDescent="0.25">
      <c r="A139" t="s">
        <v>337</v>
      </c>
      <c r="B139" t="s">
        <v>338</v>
      </c>
      <c r="G139" t="s">
        <v>867</v>
      </c>
      <c r="I139" t="str">
        <f t="shared" si="6"/>
        <v>X.US.EURTWD</v>
      </c>
      <c r="K139" t="s">
        <v>868</v>
      </c>
      <c r="M139" t="str">
        <f t="shared" si="7"/>
        <v>=RTD("cqg.rtd", , "X.US.EURTWD!'Ask,T'")</v>
      </c>
      <c r="R139">
        <f>RTD("cqg.rtd", , "X.US.EURTWD!'LastQuote,T'")</f>
        <v>38.917999999999999</v>
      </c>
      <c r="S139">
        <f>RTD("cqg.rtd", , "X.US.EURTWD!'Bid,T'")</f>
        <v>38.902000000000001</v>
      </c>
      <c r="T139">
        <f>RTD("cqg.rtd", , "X.US.EURTWD!'Ask,T'")</f>
        <v>38.917999999999999</v>
      </c>
    </row>
    <row r="140" spans="1:20" x14ac:dyDescent="0.25">
      <c r="A140" t="s">
        <v>339</v>
      </c>
      <c r="B140" t="s">
        <v>340</v>
      </c>
      <c r="G140" t="s">
        <v>867</v>
      </c>
      <c r="I140" t="str">
        <f t="shared" si="6"/>
        <v>X.US.EURUYU</v>
      </c>
      <c r="K140" t="s">
        <v>868</v>
      </c>
      <c r="M140" t="str">
        <f t="shared" si="7"/>
        <v>=RTD("cqg.rtd", , "X.US.EURUYU!'Ask,T'")</v>
      </c>
      <c r="R140">
        <f>RTD("cqg.rtd", , "X.US.EURUYU!'LastQuote,T'")</f>
        <v>31.475000000000001</v>
      </c>
      <c r="S140">
        <f>RTD("cqg.rtd", , "X.US.EURUYU!'Bid,T'")</f>
        <v>31.209</v>
      </c>
      <c r="T140">
        <f>RTD("cqg.rtd", , "X.US.EURUYU!'Ask,T'")</f>
        <v>31.475000000000001</v>
      </c>
    </row>
    <row r="141" spans="1:20" x14ac:dyDescent="0.25">
      <c r="A141" t="s">
        <v>341</v>
      </c>
      <c r="B141" t="s">
        <v>342</v>
      </c>
      <c r="G141" t="s">
        <v>867</v>
      </c>
      <c r="I141" t="str">
        <f t="shared" si="6"/>
        <v>X.US.USDDOP</v>
      </c>
      <c r="K141" t="s">
        <v>868</v>
      </c>
      <c r="M141" t="str">
        <f t="shared" si="7"/>
        <v>=RTD("cqg.rtd", , "X.US.USDDOP!'Ask,T'")</v>
      </c>
      <c r="R141">
        <f>RTD("cqg.rtd", , "X.US.USDDOP!'LastQuote,T'")</f>
        <v>43.800000000000004</v>
      </c>
      <c r="S141">
        <f>RTD("cqg.rtd", , "X.US.USDDOP!'Bid,T'")</f>
        <v>43.6</v>
      </c>
      <c r="T141">
        <f>RTD("cqg.rtd", , "X.US.USDDOP!'Ask,T'")</f>
        <v>43.800000000000004</v>
      </c>
    </row>
    <row r="142" spans="1:20" x14ac:dyDescent="0.25">
      <c r="A142" t="s">
        <v>343</v>
      </c>
      <c r="B142" t="s">
        <v>344</v>
      </c>
      <c r="G142" t="s">
        <v>867</v>
      </c>
      <c r="I142" t="str">
        <f t="shared" si="6"/>
        <v>X.US.USDXCD</v>
      </c>
      <c r="K142" t="s">
        <v>868</v>
      </c>
      <c r="M142" t="str">
        <f t="shared" si="7"/>
        <v>=RTD("cqg.rtd", , "X.US.USDXCD!'Ask,T'")</v>
      </c>
      <c r="R142" t="str">
        <f>RTD("cqg.rtd", , "X.US.USDXCD!'LastQuote,T'")</f>
        <v/>
      </c>
      <c r="S142" t="str">
        <f>RTD("cqg.rtd", , "X.US.USDXCD!'Bid,T'")</f>
        <v/>
      </c>
      <c r="T142" t="str">
        <f>RTD("cqg.rtd", , "X.US.USDXCD!'Ask,T'")</f>
        <v/>
      </c>
    </row>
    <row r="143" spans="1:20" x14ac:dyDescent="0.25">
      <c r="A143" t="s">
        <v>345</v>
      </c>
      <c r="B143" t="s">
        <v>346</v>
      </c>
      <c r="G143" t="s">
        <v>867</v>
      </c>
      <c r="I143" t="str">
        <f t="shared" si="6"/>
        <v>X.US.USDEGP</v>
      </c>
      <c r="K143" t="s">
        <v>868</v>
      </c>
      <c r="M143" t="str">
        <f t="shared" si="7"/>
        <v>=RTD("cqg.rtd", , "X.US.USDEGP!'Ask,T'")</v>
      </c>
      <c r="R143">
        <f>RTD("cqg.rtd", , "X.US.USDEGP!'LastQuote,T'")</f>
        <v>7.1560000000000006</v>
      </c>
      <c r="S143">
        <f>RTD("cqg.rtd", , "X.US.USDEGP!'Bid,T'")</f>
        <v>7.1510000000000007</v>
      </c>
      <c r="T143">
        <f>RTD("cqg.rtd", , "X.US.USDEGP!'Ask,T'")</f>
        <v>7.1560000000000006</v>
      </c>
    </row>
    <row r="144" spans="1:20" x14ac:dyDescent="0.25">
      <c r="A144" t="s">
        <v>347</v>
      </c>
      <c r="B144" t="s">
        <v>348</v>
      </c>
      <c r="G144" t="s">
        <v>867</v>
      </c>
      <c r="I144" t="str">
        <f t="shared" si="6"/>
        <v>X.US.USDSVC</v>
      </c>
      <c r="K144" t="s">
        <v>868</v>
      </c>
      <c r="M144" t="str">
        <f t="shared" si="7"/>
        <v>=RTD("cqg.rtd", , "X.US.USDSVC!'Ask,T'")</v>
      </c>
      <c r="R144">
        <f>RTD("cqg.rtd", , "X.US.USDSVC!'LastQuote,T'")</f>
        <v>8.8490000000000002</v>
      </c>
      <c r="S144">
        <f>RTD("cqg.rtd", , "X.US.USDSVC!'Bid,T'")</f>
        <v>8.6590000000000007</v>
      </c>
      <c r="T144">
        <f>RTD("cqg.rtd", , "X.US.USDSVC!'Ask,T'")</f>
        <v>8.8490000000000002</v>
      </c>
    </row>
    <row r="145" spans="1:20" x14ac:dyDescent="0.25">
      <c r="A145" t="s">
        <v>349</v>
      </c>
      <c r="B145" t="s">
        <v>350</v>
      </c>
      <c r="G145" t="s">
        <v>867</v>
      </c>
      <c r="I145" t="str">
        <f t="shared" si="6"/>
        <v>X.US.USDEEK</v>
      </c>
      <c r="K145" t="s">
        <v>868</v>
      </c>
      <c r="M145" t="str">
        <f t="shared" si="7"/>
        <v>=RTD("cqg.rtd", , "X.US.USDEEK!'Ask,T'")</v>
      </c>
      <c r="R145" t="str">
        <f>RTD("cqg.rtd", , "X.US.USDEEK!'LastQuote,T'")</f>
        <v/>
      </c>
      <c r="S145" t="str">
        <f>RTD("cqg.rtd", , "X.US.USDEEK!'Bid,T'")</f>
        <v/>
      </c>
      <c r="T145" t="str">
        <f>RTD("cqg.rtd", , "X.US.USDEEK!'Ask,T'")</f>
        <v/>
      </c>
    </row>
    <row r="146" spans="1:20" x14ac:dyDescent="0.25">
      <c r="A146" t="s">
        <v>351</v>
      </c>
      <c r="B146" t="s">
        <v>352</v>
      </c>
      <c r="G146" t="s">
        <v>867</v>
      </c>
      <c r="I146" t="str">
        <f t="shared" si="6"/>
        <v>X.US.USDETB</v>
      </c>
      <c r="K146" t="s">
        <v>868</v>
      </c>
      <c r="M146" t="str">
        <f t="shared" si="7"/>
        <v>=RTD("cqg.rtd", , "X.US.USDETB!'Ask,T'")</v>
      </c>
      <c r="R146">
        <f>RTD("cqg.rtd", , "X.US.USDETB!'LastQuote,T'")</f>
        <v>20.052900000000001</v>
      </c>
      <c r="S146">
        <f>RTD("cqg.rtd", , "X.US.USDETB!'Bid,T'")</f>
        <v>19.8779</v>
      </c>
      <c r="T146">
        <f>RTD("cqg.rtd", , "X.US.USDETB!'Ask,T'")</f>
        <v>20.052900000000001</v>
      </c>
    </row>
    <row r="147" spans="1:20" x14ac:dyDescent="0.25">
      <c r="A147" t="s">
        <v>353</v>
      </c>
      <c r="B147" t="s">
        <v>354</v>
      </c>
      <c r="G147" t="s">
        <v>867</v>
      </c>
      <c r="I147" t="str">
        <f t="shared" si="6"/>
        <v>X.US.EURISK</v>
      </c>
      <c r="K147" t="s">
        <v>868</v>
      </c>
      <c r="M147" t="str">
        <f t="shared" si="7"/>
        <v>=RTD("cqg.rtd", , "X.US.EURISK!'Ask,T'")</v>
      </c>
      <c r="R147">
        <f>RTD("cqg.rtd", , "X.US.EURISK!'LastQuote,T'")</f>
        <v>154.20000000000002</v>
      </c>
      <c r="S147">
        <f>RTD("cqg.rtd", , "X.US.EURISK!'Bid,T'")</f>
        <v>153.38</v>
      </c>
      <c r="T147">
        <f>RTD("cqg.rtd", , "X.US.EURISK!'Ask,T'")</f>
        <v>154.20000000000002</v>
      </c>
    </row>
    <row r="148" spans="1:20" x14ac:dyDescent="0.25">
      <c r="A148" t="s">
        <v>355</v>
      </c>
      <c r="B148" t="s">
        <v>356</v>
      </c>
      <c r="G148" t="s">
        <v>867</v>
      </c>
      <c r="I148" t="str">
        <f t="shared" ref="I148:I211" si="8">A148</f>
        <v>X.US.EUXCNY</v>
      </c>
      <c r="K148" t="s">
        <v>868</v>
      </c>
      <c r="M148" t="str">
        <f t="shared" ref="M148:M211" si="9">G148&amp;I148&amp;K148</f>
        <v>=RTD("cqg.rtd", , "X.US.EUXCNY!'Ask,T'")</v>
      </c>
      <c r="R148" t="str">
        <f>RTD("cqg.rtd", , "X.US.EUXCNY!'LastQuote,T'")</f>
        <v/>
      </c>
      <c r="S148" t="str">
        <f>RTD("cqg.rtd", , "X.US.EUXCNY!'Bid,T'")</f>
        <v/>
      </c>
      <c r="T148" t="str">
        <f>RTD("cqg.rtd", , "X.US.EUXCNY!'Ask,T'")</f>
        <v/>
      </c>
    </row>
    <row r="149" spans="1:20" x14ac:dyDescent="0.25">
      <c r="A149" t="s">
        <v>357</v>
      </c>
      <c r="B149" t="s">
        <v>358</v>
      </c>
      <c r="G149" t="s">
        <v>867</v>
      </c>
      <c r="I149" t="str">
        <f t="shared" si="8"/>
        <v>X.US.EUXHRK</v>
      </c>
      <c r="K149" t="s">
        <v>868</v>
      </c>
      <c r="M149" t="str">
        <f t="shared" si="9"/>
        <v>=RTD("cqg.rtd", , "X.US.EUXHRK!'Ask,T'")</v>
      </c>
      <c r="R149" t="str">
        <f>RTD("cqg.rtd", , "X.US.EUXHRK!'LastQuote,T'")</f>
        <v/>
      </c>
      <c r="S149" t="str">
        <f>RTD("cqg.rtd", , "X.US.EUXHRK!'Bid,T'")</f>
        <v/>
      </c>
      <c r="T149" t="str">
        <f>RTD("cqg.rtd", , "X.US.EUXHRK!'Ask,T'")</f>
        <v/>
      </c>
    </row>
    <row r="150" spans="1:20" x14ac:dyDescent="0.25">
      <c r="A150" t="s">
        <v>359</v>
      </c>
      <c r="B150" t="s">
        <v>360</v>
      </c>
      <c r="G150" t="s">
        <v>867</v>
      </c>
      <c r="I150" t="str">
        <f t="shared" si="8"/>
        <v>X.US.EUXIDR</v>
      </c>
      <c r="K150" t="s">
        <v>868</v>
      </c>
      <c r="M150" t="str">
        <f t="shared" si="9"/>
        <v>=RTD("cqg.rtd", , "X.US.EUXIDR!'Ask,T'")</v>
      </c>
      <c r="R150" t="str">
        <f>RTD("cqg.rtd", , "X.US.EUXIDR!'LastQuote,T'")</f>
        <v/>
      </c>
      <c r="S150" t="str">
        <f>RTD("cqg.rtd", , "X.US.EUXIDR!'Bid,T'")</f>
        <v/>
      </c>
      <c r="T150" t="str">
        <f>RTD("cqg.rtd", , "X.US.EUXIDR!'Ask,T'")</f>
        <v/>
      </c>
    </row>
    <row r="151" spans="1:20" x14ac:dyDescent="0.25">
      <c r="A151" t="s">
        <v>361</v>
      </c>
      <c r="B151" t="s">
        <v>362</v>
      </c>
      <c r="G151" t="s">
        <v>867</v>
      </c>
      <c r="I151" t="str">
        <f t="shared" si="8"/>
        <v>X.US.EUXMYR</v>
      </c>
      <c r="K151" t="s">
        <v>868</v>
      </c>
      <c r="M151" t="str">
        <f t="shared" si="9"/>
        <v>=RTD("cqg.rtd", , "X.US.EUXMYR!'Ask,T'")</v>
      </c>
      <c r="R151" t="str">
        <f>RTD("cqg.rtd", , "X.US.EUXMYR!'LastQuote,T'")</f>
        <v/>
      </c>
      <c r="S151" t="str">
        <f>RTD("cqg.rtd", , "X.US.EUXMYR!'Bid,T'")</f>
        <v/>
      </c>
      <c r="T151" t="str">
        <f>RTD("cqg.rtd", , "X.US.EUXMYR!'Ask,T'")</f>
        <v/>
      </c>
    </row>
    <row r="152" spans="1:20" x14ac:dyDescent="0.25">
      <c r="A152" t="s">
        <v>363</v>
      </c>
      <c r="B152" t="s">
        <v>364</v>
      </c>
      <c r="G152" t="s">
        <v>867</v>
      </c>
      <c r="I152" t="str">
        <f t="shared" si="8"/>
        <v>X.US.EUXRON</v>
      </c>
      <c r="K152" t="s">
        <v>868</v>
      </c>
      <c r="M152" t="str">
        <f t="shared" si="9"/>
        <v>=RTD("cqg.rtd", , "X.US.EUXRON!'Ask,T'")</v>
      </c>
      <c r="R152" t="str">
        <f>RTD("cqg.rtd", , "X.US.EUXRON!'LastQuote,T'")</f>
        <v/>
      </c>
      <c r="S152" t="str">
        <f>RTD("cqg.rtd", , "X.US.EUXRON!'Bid,T'")</f>
        <v/>
      </c>
      <c r="T152" t="str">
        <f>RTD("cqg.rtd", , "X.US.EUXRON!'Ask,T'")</f>
        <v/>
      </c>
    </row>
    <row r="153" spans="1:20" x14ac:dyDescent="0.25">
      <c r="A153" t="s">
        <v>365</v>
      </c>
      <c r="B153" t="s">
        <v>366</v>
      </c>
      <c r="G153" t="s">
        <v>867</v>
      </c>
      <c r="I153" t="str">
        <f t="shared" si="8"/>
        <v>X.US.EUXPHP</v>
      </c>
      <c r="K153" t="s">
        <v>868</v>
      </c>
      <c r="M153" t="str">
        <f t="shared" si="9"/>
        <v>=RTD("cqg.rtd", , "X.US.EUXPHP!'Ask,T'")</v>
      </c>
      <c r="R153" t="str">
        <f>RTD("cqg.rtd", , "X.US.EUXPHP!'LastQuote,T'")</f>
        <v/>
      </c>
      <c r="S153" t="str">
        <f>RTD("cqg.rtd", , "X.US.EUXPHP!'Bid,T'")</f>
        <v/>
      </c>
      <c r="T153" t="str">
        <f>RTD("cqg.rtd", , "X.US.EUXPHP!'Ask,T'")</f>
        <v/>
      </c>
    </row>
    <row r="154" spans="1:20" x14ac:dyDescent="0.25">
      <c r="A154" t="s">
        <v>367</v>
      </c>
      <c r="B154" t="s">
        <v>368</v>
      </c>
      <c r="G154" t="s">
        <v>867</v>
      </c>
      <c r="I154" t="str">
        <f t="shared" si="8"/>
        <v>X.US.EURQAR</v>
      </c>
      <c r="K154" t="s">
        <v>868</v>
      </c>
      <c r="M154" t="str">
        <f t="shared" si="9"/>
        <v>=RTD("cqg.rtd", , "X.US.EURQAR!'Ask,T'")</v>
      </c>
      <c r="R154">
        <f>RTD("cqg.rtd", , "X.US.EURQAR!'LastQuote,T'")</f>
        <v>4.7190000000000003</v>
      </c>
      <c r="S154">
        <f>RTD("cqg.rtd", , "X.US.EURQAR!'Bid,T'")</f>
        <v>4.7130000000000001</v>
      </c>
      <c r="T154">
        <f>RTD("cqg.rtd", , "X.US.EURQAR!'Ask,T'")</f>
        <v>4.7190000000000003</v>
      </c>
    </row>
    <row r="155" spans="1:20" x14ac:dyDescent="0.25">
      <c r="A155" t="s">
        <v>369</v>
      </c>
      <c r="B155" t="s">
        <v>370</v>
      </c>
      <c r="G155" t="s">
        <v>867</v>
      </c>
      <c r="I155" t="str">
        <f t="shared" si="8"/>
        <v>X.US.EUXRUB</v>
      </c>
      <c r="K155" t="s">
        <v>868</v>
      </c>
      <c r="M155" t="str">
        <f t="shared" si="9"/>
        <v>=RTD("cqg.rtd", , "X.US.EUXRUB!'Ask,T'")</v>
      </c>
      <c r="R155" t="str">
        <f>RTD("cqg.rtd", , "X.US.EUXRUB!'LastQuote,T'")</f>
        <v/>
      </c>
      <c r="S155" t="str">
        <f>RTD("cqg.rtd", , "X.US.EUXRUB!'Bid,T'")</f>
        <v/>
      </c>
      <c r="T155" t="str">
        <f>RTD("cqg.rtd", , "X.US.EUXRUB!'Ask,T'")</f>
        <v/>
      </c>
    </row>
    <row r="156" spans="1:20" x14ac:dyDescent="0.25">
      <c r="A156" t="s">
        <v>371</v>
      </c>
      <c r="B156" t="s">
        <v>372</v>
      </c>
      <c r="G156" t="s">
        <v>867</v>
      </c>
      <c r="I156" t="str">
        <f t="shared" si="8"/>
        <v>X.US.EUXTHB</v>
      </c>
      <c r="K156" t="s">
        <v>868</v>
      </c>
      <c r="M156" t="str">
        <f t="shared" si="9"/>
        <v>=RTD("cqg.rtd", , "X.US.EUXTHB!'Ask,T'")</v>
      </c>
      <c r="R156" t="str">
        <f>RTD("cqg.rtd", , "X.US.EUXTHB!'LastQuote,T'")</f>
        <v/>
      </c>
      <c r="S156" t="str">
        <f>RTD("cqg.rtd", , "X.US.EUXTHB!'Bid,T'")</f>
        <v/>
      </c>
      <c r="T156" t="str">
        <f>RTD("cqg.rtd", , "X.US.EUXTHB!'Ask,T'")</f>
        <v/>
      </c>
    </row>
    <row r="157" spans="1:20" x14ac:dyDescent="0.25">
      <c r="A157" t="s">
        <v>373</v>
      </c>
      <c r="B157" t="s">
        <v>374</v>
      </c>
      <c r="G157" t="s">
        <v>867</v>
      </c>
      <c r="I157" t="str">
        <f t="shared" si="8"/>
        <v>X.US.USDFKP</v>
      </c>
      <c r="K157" t="s">
        <v>868</v>
      </c>
      <c r="M157" t="str">
        <f t="shared" si="9"/>
        <v>=RTD("cqg.rtd", , "X.US.USDFKP!'Ask,T'")</v>
      </c>
      <c r="R157" t="str">
        <f>RTD("cqg.rtd", , "X.US.USDFKP!'LastQuote,T'")</f>
        <v/>
      </c>
      <c r="S157" t="str">
        <f>RTD("cqg.rtd", , "X.US.USDFKP!'Bid,T'")</f>
        <v/>
      </c>
      <c r="T157" t="str">
        <f>RTD("cqg.rtd", , "X.US.USDFKP!'Ask,T'")</f>
        <v/>
      </c>
    </row>
    <row r="158" spans="1:20" x14ac:dyDescent="0.25">
      <c r="A158" t="s">
        <v>375</v>
      </c>
      <c r="B158" t="s">
        <v>376</v>
      </c>
      <c r="G158" t="s">
        <v>867</v>
      </c>
      <c r="I158" t="str">
        <f t="shared" si="8"/>
        <v>X.US.FJDUSD</v>
      </c>
      <c r="K158" t="s">
        <v>868</v>
      </c>
      <c r="M158" t="str">
        <f t="shared" si="9"/>
        <v>=RTD("cqg.rtd", , "X.US.FJDUSD!'Ask,T'")</v>
      </c>
      <c r="R158" t="str">
        <f>RTD("cqg.rtd", , "X.US.FJDUSD!'LastQuote,T'")</f>
        <v/>
      </c>
      <c r="S158" t="str">
        <f>RTD("cqg.rtd", , "X.US.FJDUSD!'Bid,T'")</f>
        <v/>
      </c>
      <c r="T158" t="str">
        <f>RTD("cqg.rtd", , "X.US.FJDUSD!'Ask,T'")</f>
        <v/>
      </c>
    </row>
    <row r="159" spans="1:20" x14ac:dyDescent="0.25">
      <c r="A159" t="s">
        <v>377</v>
      </c>
      <c r="B159" t="s">
        <v>378</v>
      </c>
      <c r="G159" t="s">
        <v>867</v>
      </c>
      <c r="I159" t="str">
        <f t="shared" si="8"/>
        <v>X.US.USDXPF</v>
      </c>
      <c r="K159" t="s">
        <v>868</v>
      </c>
      <c r="M159" t="str">
        <f t="shared" si="9"/>
        <v>=RTD("cqg.rtd", , "X.US.USDXPF!'Ask,T'")</v>
      </c>
      <c r="R159">
        <f>RTD("cqg.rtd", , "X.US.USDXPF!'LastQuote,T'")</f>
        <v>93.5</v>
      </c>
      <c r="S159">
        <f>RTD("cqg.rtd", , "X.US.USDXPF!'Bid,T'")</f>
        <v>91.5</v>
      </c>
      <c r="T159">
        <f>RTD("cqg.rtd", , "X.US.USDXPF!'Ask,T'")</f>
        <v>93.5</v>
      </c>
    </row>
    <row r="160" spans="1:20" x14ac:dyDescent="0.25">
      <c r="A160" t="s">
        <v>379</v>
      </c>
      <c r="B160" t="s">
        <v>380</v>
      </c>
      <c r="G160" t="s">
        <v>867</v>
      </c>
      <c r="I160" t="str">
        <f t="shared" si="8"/>
        <v>X.US.USDGMD</v>
      </c>
      <c r="K160" t="s">
        <v>868</v>
      </c>
      <c r="M160" t="str">
        <f t="shared" si="9"/>
        <v>=RTD("cqg.rtd", , "X.US.USDGMD!'Ask,T'")</v>
      </c>
      <c r="R160">
        <f>RTD("cqg.rtd", , "X.US.USDGMD!'LastQuote,T'")</f>
        <v>40.660000000000004</v>
      </c>
      <c r="S160">
        <f>RTD("cqg.rtd", , "X.US.USDGMD!'Bid,T'")</f>
        <v>39.090000000000003</v>
      </c>
      <c r="T160">
        <f>RTD("cqg.rtd", , "X.US.USDGMD!'Ask,T'")</f>
        <v>40.660000000000004</v>
      </c>
    </row>
    <row r="161" spans="1:20" x14ac:dyDescent="0.25">
      <c r="A161" t="s">
        <v>381</v>
      </c>
      <c r="B161" t="s">
        <v>382</v>
      </c>
      <c r="G161" t="s">
        <v>867</v>
      </c>
      <c r="I161" t="str">
        <f t="shared" si="8"/>
        <v>X.US.USDGEL</v>
      </c>
      <c r="K161" t="s">
        <v>868</v>
      </c>
      <c r="M161" t="str">
        <f t="shared" si="9"/>
        <v>=RTD("cqg.rtd", , "X.US.USDGEL!'Ask,T'")</v>
      </c>
      <c r="R161">
        <f>RTD("cqg.rtd", , "X.US.USDGEL!'LastQuote,T'")</f>
        <v>1.7404000000000002</v>
      </c>
      <c r="S161">
        <f>RTD("cqg.rtd", , "X.US.USDGEL!'Bid,T'")</f>
        <v>1.7394000000000001</v>
      </c>
      <c r="T161">
        <f>RTD("cqg.rtd", , "X.US.USDGEL!'Ask,T'")</f>
        <v>1.7404000000000002</v>
      </c>
    </row>
    <row r="162" spans="1:20" x14ac:dyDescent="0.25">
      <c r="A162" t="s">
        <v>383</v>
      </c>
      <c r="B162" t="s">
        <v>384</v>
      </c>
      <c r="G162" t="s">
        <v>867</v>
      </c>
      <c r="I162" t="str">
        <f t="shared" si="8"/>
        <v>X.US.DEMITL</v>
      </c>
      <c r="K162" t="s">
        <v>868</v>
      </c>
      <c r="M162" t="str">
        <f t="shared" si="9"/>
        <v>=RTD("cqg.rtd", , "X.US.DEMITL!'Ask,T'")</v>
      </c>
      <c r="R162" t="str">
        <f>RTD("cqg.rtd", , "X.US.DEMITL!'LastQuote,T'")</f>
        <v/>
      </c>
      <c r="S162" t="str">
        <f>RTD("cqg.rtd", , "X.US.DEMITL!'Bid,T'")</f>
        <v/>
      </c>
      <c r="T162" t="str">
        <f>RTD("cqg.rtd", , "X.US.DEMITL!'Ask,T'")</f>
        <v/>
      </c>
    </row>
    <row r="163" spans="1:20" x14ac:dyDescent="0.25">
      <c r="A163" t="s">
        <v>385</v>
      </c>
      <c r="B163" t="s">
        <v>386</v>
      </c>
      <c r="G163" t="s">
        <v>867</v>
      </c>
      <c r="I163" t="str">
        <f t="shared" si="8"/>
        <v>X.US.USDGHS</v>
      </c>
      <c r="K163" t="s">
        <v>868</v>
      </c>
      <c r="M163" t="str">
        <f t="shared" si="9"/>
        <v>=RTD("cqg.rtd", , "X.US.USDGHS!'Ask,T'")</v>
      </c>
      <c r="R163">
        <f>RTD("cqg.rtd", , "X.US.USDGHS!'LastQuote,T'")</f>
        <v>3.6128</v>
      </c>
      <c r="S163">
        <f>RTD("cqg.rtd", , "X.US.USDGHS!'Bid,T'")</f>
        <v>3.6048</v>
      </c>
      <c r="T163">
        <f>RTD("cqg.rtd", , "X.US.USDGHS!'Ask,T'")</f>
        <v>3.6128</v>
      </c>
    </row>
    <row r="164" spans="1:20" x14ac:dyDescent="0.25">
      <c r="A164" t="s">
        <v>387</v>
      </c>
      <c r="B164" t="s">
        <v>388</v>
      </c>
      <c r="G164" t="s">
        <v>867</v>
      </c>
      <c r="I164" t="str">
        <f t="shared" si="8"/>
        <v>X.US.USDGIP</v>
      </c>
      <c r="K164" t="s">
        <v>868</v>
      </c>
      <c r="M164" t="str">
        <f t="shared" si="9"/>
        <v>=RTD("cqg.rtd", , "X.US.USDGIP!'Ask,T'")</v>
      </c>
      <c r="R164" t="str">
        <f>RTD("cqg.rtd", , "X.US.USDGIP!'LastQuote,T'")</f>
        <v/>
      </c>
      <c r="S164" t="str">
        <f>RTD("cqg.rtd", , "X.US.USDGIP!'Bid,T'")</f>
        <v/>
      </c>
      <c r="T164" t="str">
        <f>RTD("cqg.rtd", , "X.US.USDGIP!'Ask,T'")</f>
        <v/>
      </c>
    </row>
    <row r="165" spans="1:20" x14ac:dyDescent="0.25">
      <c r="A165" t="s">
        <v>389</v>
      </c>
      <c r="B165" t="s">
        <v>390</v>
      </c>
      <c r="G165" t="s">
        <v>867</v>
      </c>
      <c r="I165" t="str">
        <f t="shared" si="8"/>
        <v>X.US.GBPUSD</v>
      </c>
      <c r="K165" t="s">
        <v>868</v>
      </c>
      <c r="M165" t="str">
        <f t="shared" si="9"/>
        <v>=RTD("cqg.rtd", , "X.US.GBPUSD!'Ask,T'")</v>
      </c>
      <c r="R165">
        <f>RTD("cqg.rtd", , "X.US.GBPUSD!'LastQuote,T'")</f>
        <v>1.6260000000000001</v>
      </c>
      <c r="S165">
        <f>RTD("cqg.rtd", , "X.US.GBPUSD!'Bid,T'")</f>
        <v>1.6255000000000002</v>
      </c>
      <c r="T165">
        <f>RTD("cqg.rtd", , "X.US.GBPUSD!'Ask,T'")</f>
        <v>1.6260000000000001</v>
      </c>
    </row>
    <row r="166" spans="1:20" x14ac:dyDescent="0.25">
      <c r="A166" t="s">
        <v>391</v>
      </c>
      <c r="B166" t="s">
        <v>392</v>
      </c>
      <c r="G166" t="s">
        <v>867</v>
      </c>
      <c r="I166" t="str">
        <f t="shared" si="8"/>
        <v>X.US.GBPAUD</v>
      </c>
      <c r="K166" t="s">
        <v>868</v>
      </c>
      <c r="M166" t="str">
        <f t="shared" si="9"/>
        <v>=RTD("cqg.rtd", , "X.US.GBPAUD!'Ask,T'")</v>
      </c>
      <c r="R166">
        <f>RTD("cqg.rtd", , "X.US.GBPAUD!'LastQuote,T'")</f>
        <v>1.7973000000000001</v>
      </c>
      <c r="S166">
        <f>RTD("cqg.rtd", , "X.US.GBPAUD!'Bid,T'")</f>
        <v>1.7967000000000002</v>
      </c>
      <c r="T166">
        <f>RTD("cqg.rtd", , "X.US.GBPAUD!'Ask,T'")</f>
        <v>1.7973000000000001</v>
      </c>
    </row>
    <row r="167" spans="1:20" x14ac:dyDescent="0.25">
      <c r="A167" t="s">
        <v>393</v>
      </c>
      <c r="B167" t="s">
        <v>394</v>
      </c>
      <c r="G167" t="s">
        <v>867</v>
      </c>
      <c r="I167" t="str">
        <f t="shared" si="8"/>
        <v>X.US.GBPCAD</v>
      </c>
      <c r="K167" t="s">
        <v>868</v>
      </c>
      <c r="M167" t="str">
        <f t="shared" si="9"/>
        <v>=RTD("cqg.rtd", , "X.US.GBPCAD!'Ask,T'")</v>
      </c>
      <c r="R167">
        <f>RTD("cqg.rtd", , "X.US.GBPCAD!'LastQuote,T'")</f>
        <v>1.8042</v>
      </c>
      <c r="S167">
        <f>RTD("cqg.rtd", , "X.US.GBPCAD!'Bid,T'")</f>
        <v>1.8032000000000001</v>
      </c>
      <c r="T167">
        <f>RTD("cqg.rtd", , "X.US.GBPCAD!'Ask,T'")</f>
        <v>1.8042</v>
      </c>
    </row>
    <row r="168" spans="1:20" x14ac:dyDescent="0.25">
      <c r="A168" t="s">
        <v>395</v>
      </c>
      <c r="B168" t="s">
        <v>396</v>
      </c>
      <c r="G168" t="s">
        <v>867</v>
      </c>
      <c r="I168" t="str">
        <f t="shared" si="8"/>
        <v>X.US.GBPDKK</v>
      </c>
      <c r="K168" t="s">
        <v>868</v>
      </c>
      <c r="M168" t="str">
        <f t="shared" si="9"/>
        <v>=RTD("cqg.rtd", , "X.US.GBPDKK!'Ask,T'")</v>
      </c>
      <c r="R168">
        <f>RTD("cqg.rtd", , "X.US.GBPDKK!'LastQuote,T'")</f>
        <v>9.3460000000000001</v>
      </c>
      <c r="S168">
        <f>RTD("cqg.rtd", , "X.US.GBPDKK!'Bid,T'")</f>
        <v>9.3410000000000011</v>
      </c>
      <c r="T168">
        <f>RTD("cqg.rtd", , "X.US.GBPDKK!'Ask,T'")</f>
        <v>9.3460000000000001</v>
      </c>
    </row>
    <row r="169" spans="1:20" x14ac:dyDescent="0.25">
      <c r="A169" t="s">
        <v>397</v>
      </c>
      <c r="B169" t="s">
        <v>398</v>
      </c>
      <c r="G169" t="s">
        <v>867</v>
      </c>
      <c r="I169" t="str">
        <f t="shared" si="8"/>
        <v>X.US.GBPEUR</v>
      </c>
      <c r="K169" t="s">
        <v>868</v>
      </c>
      <c r="M169" t="str">
        <f t="shared" si="9"/>
        <v>=RTD("cqg.rtd", , "X.US.GBPEUR!'Ask,T'")</v>
      </c>
      <c r="R169">
        <f>RTD("cqg.rtd", , "X.US.GBPEUR!'LastQuote,T'")</f>
        <v>1.2557</v>
      </c>
      <c r="S169">
        <f>RTD("cqg.rtd", , "X.US.GBPEUR!'Bid,T'")</f>
        <v>1.2551000000000001</v>
      </c>
      <c r="T169">
        <f>RTD("cqg.rtd", , "X.US.GBPEUR!'Ask,T'")</f>
        <v>1.2557</v>
      </c>
    </row>
    <row r="170" spans="1:20" x14ac:dyDescent="0.25">
      <c r="A170" t="s">
        <v>399</v>
      </c>
      <c r="B170" t="s">
        <v>400</v>
      </c>
      <c r="G170" t="s">
        <v>867</v>
      </c>
      <c r="I170" t="str">
        <f t="shared" si="8"/>
        <v>X.US.GBPDEM</v>
      </c>
      <c r="K170" t="s">
        <v>868</v>
      </c>
      <c r="M170" t="str">
        <f t="shared" si="9"/>
        <v>=RTD("cqg.rtd", , "X.US.GBPDEM!'Ask,T'")</v>
      </c>
      <c r="R170" t="str">
        <f>RTD("cqg.rtd", , "X.US.GBPDEM!'LastQuote,T'")</f>
        <v/>
      </c>
      <c r="S170" t="str">
        <f>RTD("cqg.rtd", , "X.US.GBPDEM!'Bid,T'")</f>
        <v/>
      </c>
      <c r="T170" t="str">
        <f>RTD("cqg.rtd", , "X.US.GBPDEM!'Ask,T'")</f>
        <v/>
      </c>
    </row>
    <row r="171" spans="1:20" x14ac:dyDescent="0.25">
      <c r="A171" t="s">
        <v>401</v>
      </c>
      <c r="B171" t="s">
        <v>402</v>
      </c>
      <c r="G171" t="s">
        <v>867</v>
      </c>
      <c r="I171" t="str">
        <f t="shared" si="8"/>
        <v>X.US.GBPJPY</v>
      </c>
      <c r="K171" t="s">
        <v>868</v>
      </c>
      <c r="M171" t="str">
        <f t="shared" si="9"/>
        <v>=RTD("cqg.rtd", , "X.US.GBPJPY!'Ask,T'")</v>
      </c>
      <c r="R171">
        <f>RTD("cqg.rtd", , "X.US.GBPJPY!'LastQuote,T'")</f>
        <v>174.42000000000002</v>
      </c>
      <c r="S171">
        <f>RTD("cqg.rtd", , "X.US.GBPJPY!'Bid,T'")</f>
        <v>174.36</v>
      </c>
      <c r="T171">
        <f>RTD("cqg.rtd", , "X.US.GBPJPY!'Ask,T'")</f>
        <v>174.42000000000002</v>
      </c>
    </row>
    <row r="172" spans="1:20" x14ac:dyDescent="0.25">
      <c r="A172" t="s">
        <v>403</v>
      </c>
      <c r="B172" t="s">
        <v>404</v>
      </c>
      <c r="G172" t="s">
        <v>867</v>
      </c>
      <c r="I172" t="str">
        <f t="shared" si="8"/>
        <v>X.US.GBPNZD</v>
      </c>
      <c r="K172" t="s">
        <v>868</v>
      </c>
      <c r="M172" t="str">
        <f t="shared" si="9"/>
        <v>=RTD("cqg.rtd", , "X.US.GBPNZD!'Ask,T'")</v>
      </c>
      <c r="R172">
        <f>RTD("cqg.rtd", , "X.US.GBPNZD!'LastQuote,T'")</f>
        <v>1.9947000000000001</v>
      </c>
      <c r="S172">
        <f>RTD("cqg.rtd", , "X.US.GBPNZD!'Bid,T'")</f>
        <v>1.9939</v>
      </c>
      <c r="T172">
        <f>RTD("cqg.rtd", , "X.US.GBPNZD!'Ask,T'")</f>
        <v>1.9947000000000001</v>
      </c>
    </row>
    <row r="173" spans="1:20" x14ac:dyDescent="0.25">
      <c r="A173" t="s">
        <v>405</v>
      </c>
      <c r="B173" t="s">
        <v>406</v>
      </c>
      <c r="G173" t="s">
        <v>867</v>
      </c>
      <c r="I173" t="str">
        <f t="shared" si="8"/>
        <v>X.US.GBPNGN</v>
      </c>
      <c r="K173" t="s">
        <v>868</v>
      </c>
      <c r="M173" t="str">
        <f t="shared" si="9"/>
        <v>=RTD("cqg.rtd", , "X.US.GBPNGN!'Ask,T'")</v>
      </c>
      <c r="R173">
        <f>RTD("cqg.rtd", , "X.US.GBPNGN!'LastQuote,T'")</f>
        <v>265.90000000000003</v>
      </c>
      <c r="S173">
        <f>RTD("cqg.rtd", , "X.US.GBPNGN!'Bid,T'")</f>
        <v>264.19200000000001</v>
      </c>
      <c r="T173">
        <f>RTD("cqg.rtd", , "X.US.GBPNGN!'Ask,T'")</f>
        <v>265.90000000000003</v>
      </c>
    </row>
    <row r="174" spans="1:20" x14ac:dyDescent="0.25">
      <c r="A174" t="s">
        <v>407</v>
      </c>
      <c r="B174" t="s">
        <v>408</v>
      </c>
      <c r="G174" t="s">
        <v>867</v>
      </c>
      <c r="I174" t="str">
        <f t="shared" si="8"/>
        <v>X.US.GBPNOK</v>
      </c>
      <c r="K174" t="s">
        <v>868</v>
      </c>
      <c r="M174" t="str">
        <f t="shared" si="9"/>
        <v>=RTD("cqg.rtd", , "X.US.GBPNOK!'Ask,T'")</v>
      </c>
      <c r="R174">
        <f>RTD("cqg.rtd", , "X.US.GBPNOK!'LastQuote,T'")</f>
        <v>10.36</v>
      </c>
      <c r="S174">
        <f>RTD("cqg.rtd", , "X.US.GBPNOK!'Bid,T'")</f>
        <v>10.346</v>
      </c>
      <c r="T174">
        <f>RTD("cqg.rtd", , "X.US.GBPNOK!'Ask,T'")</f>
        <v>10.36</v>
      </c>
    </row>
    <row r="175" spans="1:20" x14ac:dyDescent="0.25">
      <c r="A175" t="s">
        <v>409</v>
      </c>
      <c r="B175" t="s">
        <v>410</v>
      </c>
      <c r="G175" t="s">
        <v>867</v>
      </c>
      <c r="I175" t="str">
        <f t="shared" si="8"/>
        <v>X.US.GBPSGD</v>
      </c>
      <c r="K175" t="s">
        <v>868</v>
      </c>
      <c r="M175" t="str">
        <f t="shared" si="9"/>
        <v>=RTD("cqg.rtd", , "X.US.GBPSGD!'Ask,T'")</v>
      </c>
      <c r="R175">
        <f>RTD("cqg.rtd", , "X.US.GBPSGD!'LastQuote,T'")</f>
        <v>2.0542000000000002</v>
      </c>
      <c r="S175">
        <f>RTD("cqg.rtd", , "X.US.GBPSGD!'Bid,T'")</f>
        <v>2.0522</v>
      </c>
      <c r="T175">
        <f>RTD("cqg.rtd", , "X.US.GBPSGD!'Ask,T'")</f>
        <v>2.0542000000000002</v>
      </c>
    </row>
    <row r="176" spans="1:20" x14ac:dyDescent="0.25">
      <c r="A176" t="s">
        <v>411</v>
      </c>
      <c r="B176" t="s">
        <v>412</v>
      </c>
      <c r="G176" t="s">
        <v>867</v>
      </c>
      <c r="I176" t="str">
        <f t="shared" si="8"/>
        <v>X.US.GBPSEK</v>
      </c>
      <c r="K176" t="s">
        <v>868</v>
      </c>
      <c r="M176" t="str">
        <f t="shared" si="9"/>
        <v>=RTD("cqg.rtd", , "X.US.GBPSEK!'Ask,T'")</v>
      </c>
      <c r="R176">
        <f>RTD("cqg.rtd", , "X.US.GBPSEK!'LastQuote,T'")</f>
        <v>11.602</v>
      </c>
      <c r="S176">
        <f>RTD("cqg.rtd", , "X.US.GBPSEK!'Bid,T'")</f>
        <v>11.592000000000001</v>
      </c>
      <c r="T176">
        <f>RTD("cqg.rtd", , "X.US.GBPSEK!'Ask,T'")</f>
        <v>11.602</v>
      </c>
    </row>
    <row r="177" spans="1:20" x14ac:dyDescent="0.25">
      <c r="A177" t="s">
        <v>413</v>
      </c>
      <c r="B177" t="s">
        <v>414</v>
      </c>
      <c r="G177" t="s">
        <v>867</v>
      </c>
      <c r="I177" t="str">
        <f t="shared" si="8"/>
        <v>X.US.GBPCHF</v>
      </c>
      <c r="K177" t="s">
        <v>868</v>
      </c>
      <c r="M177" t="str">
        <f t="shared" si="9"/>
        <v>=RTD("cqg.rtd", , "X.US.GBPCHF!'Ask,T'")</v>
      </c>
      <c r="R177">
        <f>RTD("cqg.rtd", , "X.US.GBPCHF!'LastQuote,T'")</f>
        <v>1.5188000000000001</v>
      </c>
      <c r="S177">
        <f>RTD("cqg.rtd", , "X.US.GBPCHF!'Bid,T'")</f>
        <v>1.5182</v>
      </c>
      <c r="T177">
        <f>RTD("cqg.rtd", , "X.US.GBPCHF!'Ask,T'")</f>
        <v>1.5188000000000001</v>
      </c>
    </row>
    <row r="178" spans="1:20" x14ac:dyDescent="0.25">
      <c r="A178" t="s">
        <v>415</v>
      </c>
      <c r="B178" t="s">
        <v>416</v>
      </c>
      <c r="G178" t="s">
        <v>867</v>
      </c>
      <c r="I178" t="str">
        <f t="shared" si="8"/>
        <v>X.US.GBPARS</v>
      </c>
      <c r="K178" t="s">
        <v>868</v>
      </c>
      <c r="M178" t="str">
        <f t="shared" si="9"/>
        <v>=RTD("cqg.rtd", , "X.US.GBPARS!'Ask,T'")</v>
      </c>
      <c r="R178">
        <f>RTD("cqg.rtd", , "X.US.GBPARS!'LastQuote,T'")</f>
        <v>13.6646</v>
      </c>
      <c r="S178">
        <f>RTD("cqg.rtd", , "X.US.GBPARS!'Bid,T'")</f>
        <v>13.6538</v>
      </c>
      <c r="T178">
        <f>RTD("cqg.rtd", , "X.US.GBPARS!'Ask,T'")</f>
        <v>13.6646</v>
      </c>
    </row>
    <row r="179" spans="1:20" x14ac:dyDescent="0.25">
      <c r="A179" t="s">
        <v>417</v>
      </c>
      <c r="B179" t="s">
        <v>418</v>
      </c>
      <c r="G179" t="s">
        <v>867</v>
      </c>
      <c r="I179" t="str">
        <f t="shared" si="8"/>
        <v>X.US.GBPBRL</v>
      </c>
      <c r="K179" t="s">
        <v>868</v>
      </c>
      <c r="M179" t="str">
        <f t="shared" si="9"/>
        <v>=RTD("cqg.rtd", , "X.US.GBPBRL!'Ask,T'")</v>
      </c>
      <c r="R179">
        <f>RTD("cqg.rtd", , "X.US.GBPBRL!'LastQuote,T'")</f>
        <v>3.806</v>
      </c>
      <c r="S179">
        <f>RTD("cqg.rtd", , "X.US.GBPBRL!'Bid,T'")</f>
        <v>3.8000000000000003</v>
      </c>
      <c r="T179">
        <f>RTD("cqg.rtd", , "X.US.GBPBRL!'Ask,T'")</f>
        <v>3.806</v>
      </c>
    </row>
    <row r="180" spans="1:20" x14ac:dyDescent="0.25">
      <c r="A180" t="s">
        <v>419</v>
      </c>
      <c r="B180" t="s">
        <v>420</v>
      </c>
      <c r="G180" t="s">
        <v>867</v>
      </c>
      <c r="I180" t="str">
        <f t="shared" si="8"/>
        <v>X.US.GBPCLP</v>
      </c>
      <c r="K180" t="s">
        <v>868</v>
      </c>
      <c r="M180" t="str">
        <f t="shared" si="9"/>
        <v>=RTD("cqg.rtd", , "X.US.GBPCLP!'Ask,T'")</v>
      </c>
      <c r="R180">
        <f>RTD("cqg.rtd", , "X.US.GBPCLP!'LastQuote,T'")</f>
        <v>965.19</v>
      </c>
      <c r="S180">
        <f>RTD("cqg.rtd", , "X.US.GBPCLP!'Bid,T'")</f>
        <v>963.2700000000001</v>
      </c>
      <c r="T180">
        <f>RTD("cqg.rtd", , "X.US.GBPCLP!'Ask,T'")</f>
        <v>965.19</v>
      </c>
    </row>
    <row r="181" spans="1:20" x14ac:dyDescent="0.25">
      <c r="A181" t="s">
        <v>421</v>
      </c>
      <c r="B181" t="s">
        <v>422</v>
      </c>
      <c r="G181" t="s">
        <v>867</v>
      </c>
      <c r="I181" t="str">
        <f t="shared" si="8"/>
        <v>X.US.GBPCZK</v>
      </c>
      <c r="K181" t="s">
        <v>868</v>
      </c>
      <c r="M181" t="str">
        <f t="shared" si="9"/>
        <v>=RTD("cqg.rtd", , "X.US.GBPCZK!'Ask,T'")</v>
      </c>
      <c r="R181">
        <f>RTD("cqg.rtd", , "X.US.GBPCZK!'LastQuote,T'")</f>
        <v>34.660000000000004</v>
      </c>
      <c r="S181">
        <f>RTD("cqg.rtd", , "X.US.GBPCZK!'Bid,T'")</f>
        <v>34.57</v>
      </c>
      <c r="T181">
        <f>RTD("cqg.rtd", , "X.US.GBPCZK!'Ask,T'")</f>
        <v>34.660000000000004</v>
      </c>
    </row>
    <row r="182" spans="1:20" x14ac:dyDescent="0.25">
      <c r="A182" t="s">
        <v>423</v>
      </c>
      <c r="B182" t="s">
        <v>424</v>
      </c>
      <c r="G182" t="s">
        <v>867</v>
      </c>
      <c r="I182" t="str">
        <f t="shared" si="8"/>
        <v>X.US.GBPEGP</v>
      </c>
      <c r="K182" t="s">
        <v>868</v>
      </c>
      <c r="M182" t="str">
        <f t="shared" si="9"/>
        <v>=RTD("cqg.rtd", , "X.US.GBPEGP!'Ask,T'")</v>
      </c>
      <c r="R182">
        <f>RTD("cqg.rtd", , "X.US.GBPEGP!'LastQuote,T'")</f>
        <v>11.6357</v>
      </c>
      <c r="S182">
        <f>RTD("cqg.rtd", , "X.US.GBPEGP!'Bid,T'")</f>
        <v>11.623900000000001</v>
      </c>
      <c r="T182">
        <f>RTD("cqg.rtd", , "X.US.GBPEGP!'Ask,T'")</f>
        <v>11.6357</v>
      </c>
    </row>
    <row r="183" spans="1:20" x14ac:dyDescent="0.25">
      <c r="A183" t="s">
        <v>425</v>
      </c>
      <c r="B183" t="s">
        <v>426</v>
      </c>
      <c r="G183" t="s">
        <v>867</v>
      </c>
      <c r="I183" t="str">
        <f t="shared" si="8"/>
        <v>X.US.GBPHKD</v>
      </c>
      <c r="K183" t="s">
        <v>868</v>
      </c>
      <c r="M183" t="str">
        <f t="shared" si="9"/>
        <v>=RTD("cqg.rtd", , "X.US.GBPHKD!'Ask,T'")</v>
      </c>
      <c r="R183">
        <f>RTD("cqg.rtd", , "X.US.GBPHKD!'LastQuote,T'")</f>
        <v>12.603100000000001</v>
      </c>
      <c r="S183">
        <f>RTD("cqg.rtd", , "X.US.GBPHKD!'Bid,T'")</f>
        <v>12.598500000000001</v>
      </c>
      <c r="T183">
        <f>RTD("cqg.rtd", , "X.US.GBPHKD!'Ask,T'")</f>
        <v>12.603100000000001</v>
      </c>
    </row>
    <row r="184" spans="1:20" x14ac:dyDescent="0.25">
      <c r="A184" t="s">
        <v>427</v>
      </c>
      <c r="B184" t="s">
        <v>428</v>
      </c>
      <c r="G184" t="s">
        <v>867</v>
      </c>
      <c r="I184" t="str">
        <f t="shared" si="8"/>
        <v>X.US.GBPHUF</v>
      </c>
      <c r="K184" t="s">
        <v>868</v>
      </c>
      <c r="M184" t="str">
        <f t="shared" si="9"/>
        <v>=RTD("cqg.rtd", , "X.US.GBPHUF!'Ask,T'")</v>
      </c>
      <c r="R184">
        <f>RTD("cqg.rtd", , "X.US.GBPHUF!'LastQuote,T'")</f>
        <v>395.35</v>
      </c>
      <c r="S184">
        <f>RTD("cqg.rtd", , "X.US.GBPHUF!'Bid,T'")</f>
        <v>394.57</v>
      </c>
      <c r="T184">
        <f>RTD("cqg.rtd", , "X.US.GBPHUF!'Ask,T'")</f>
        <v>395.35</v>
      </c>
    </row>
    <row r="185" spans="1:20" x14ac:dyDescent="0.25">
      <c r="A185" t="s">
        <v>429</v>
      </c>
      <c r="B185" t="s">
        <v>430</v>
      </c>
      <c r="G185" t="s">
        <v>867</v>
      </c>
      <c r="I185" t="str">
        <f t="shared" si="8"/>
        <v>X.US.GBPINR</v>
      </c>
      <c r="K185" t="s">
        <v>868</v>
      </c>
      <c r="M185" t="str">
        <f t="shared" si="9"/>
        <v>=RTD("cqg.rtd", , "X.US.GBPINR!'Ask,T'")</v>
      </c>
      <c r="R185">
        <f>RTD("cqg.rtd", , "X.US.GBPINR!'LastQuote,T'")</f>
        <v>99.106000000000009</v>
      </c>
      <c r="S185">
        <f>RTD("cqg.rtd", , "X.US.GBPINR!'Bid,T'")</f>
        <v>99.043999999999997</v>
      </c>
      <c r="T185">
        <f>RTD("cqg.rtd", , "X.US.GBPINR!'Ask,T'")</f>
        <v>99.106000000000009</v>
      </c>
    </row>
    <row r="186" spans="1:20" x14ac:dyDescent="0.25">
      <c r="A186" t="s">
        <v>431</v>
      </c>
      <c r="B186" t="s">
        <v>432</v>
      </c>
      <c r="G186" t="s">
        <v>867</v>
      </c>
      <c r="I186" t="str">
        <f t="shared" si="8"/>
        <v>X.US.GBPIDR</v>
      </c>
      <c r="K186" t="s">
        <v>868</v>
      </c>
      <c r="M186" t="str">
        <f t="shared" si="9"/>
        <v>=RTD("cqg.rtd", , "X.US.GBPIDR!'Ask,T'")</v>
      </c>
      <c r="R186">
        <f>RTD("cqg.rtd", , "X.US.GBPIDR!'LastQuote,T'")</f>
        <v>19308</v>
      </c>
      <c r="S186">
        <f>RTD("cqg.rtd", , "X.US.GBPIDR!'Bid,T'")</f>
        <v>19286</v>
      </c>
      <c r="T186">
        <f>RTD("cqg.rtd", , "X.US.GBPIDR!'Ask,T'")</f>
        <v>19308</v>
      </c>
    </row>
    <row r="187" spans="1:20" x14ac:dyDescent="0.25">
      <c r="A187" t="s">
        <v>433</v>
      </c>
      <c r="B187" t="s">
        <v>434</v>
      </c>
      <c r="G187" t="s">
        <v>867</v>
      </c>
      <c r="I187" t="str">
        <f t="shared" si="8"/>
        <v>X.US.GBPILS</v>
      </c>
      <c r="K187" t="s">
        <v>868</v>
      </c>
      <c r="M187" t="str">
        <f t="shared" si="9"/>
        <v>=RTD("cqg.rtd", , "X.US.GBPILS!'Ask,T'")</v>
      </c>
      <c r="R187">
        <f>RTD("cqg.rtd", , "X.US.GBPILS!'LastQuote,T'")</f>
        <v>5.9151000000000007</v>
      </c>
      <c r="S187">
        <f>RTD("cqg.rtd", , "X.US.GBPILS!'Bid,T'")</f>
        <v>5.8807</v>
      </c>
      <c r="T187">
        <f>RTD("cqg.rtd", , "X.US.GBPILS!'Ask,T'")</f>
        <v>5.9151000000000007</v>
      </c>
    </row>
    <row r="188" spans="1:20" x14ac:dyDescent="0.25">
      <c r="A188" t="s">
        <v>435</v>
      </c>
      <c r="B188" t="s">
        <v>436</v>
      </c>
      <c r="G188" t="s">
        <v>867</v>
      </c>
      <c r="I188" t="str">
        <f t="shared" si="8"/>
        <v>X.US.GBPKWD</v>
      </c>
      <c r="K188" t="s">
        <v>868</v>
      </c>
      <c r="M188" t="str">
        <f t="shared" si="9"/>
        <v>=RTD("cqg.rtd", , "X.US.GBPKWD!'Ask,T'")</v>
      </c>
      <c r="R188">
        <f>RTD("cqg.rtd", , "X.US.GBPKWD!'LastQuote,T'")</f>
        <v>0.46730000000000005</v>
      </c>
      <c r="S188">
        <f>RTD("cqg.rtd", , "X.US.GBPKWD!'Bid,T'")</f>
        <v>0.46390000000000003</v>
      </c>
      <c r="T188">
        <f>RTD("cqg.rtd", , "X.US.GBPKWD!'Ask,T'")</f>
        <v>0.46730000000000005</v>
      </c>
    </row>
    <row r="189" spans="1:20" x14ac:dyDescent="0.25">
      <c r="A189" t="s">
        <v>437</v>
      </c>
      <c r="B189" t="s">
        <v>438</v>
      </c>
      <c r="G189" t="s">
        <v>867</v>
      </c>
      <c r="I189" t="str">
        <f t="shared" si="8"/>
        <v>X.US.GBPMXN</v>
      </c>
      <c r="K189" t="s">
        <v>868</v>
      </c>
      <c r="M189" t="str">
        <f t="shared" si="9"/>
        <v>=RTD("cqg.rtd", , "X.US.GBPMXN!'Ask,T'")</v>
      </c>
      <c r="R189">
        <f>RTD("cqg.rtd", , "X.US.GBPMXN!'LastQuote,T'")</f>
        <v>21.5669</v>
      </c>
      <c r="S189">
        <f>RTD("cqg.rtd", , "X.US.GBPMXN!'Bid,T'")</f>
        <v>21.511500000000002</v>
      </c>
      <c r="T189">
        <f>RTD("cqg.rtd", , "X.US.GBPMXN!'Ask,T'")</f>
        <v>21.5669</v>
      </c>
    </row>
    <row r="190" spans="1:20" x14ac:dyDescent="0.25">
      <c r="A190" t="s">
        <v>439</v>
      </c>
      <c r="B190" t="s">
        <v>440</v>
      </c>
      <c r="G190" t="s">
        <v>867</v>
      </c>
      <c r="I190" t="str">
        <f t="shared" si="8"/>
        <v>X.US.GBPPEN</v>
      </c>
      <c r="K190" t="s">
        <v>868</v>
      </c>
      <c r="M190" t="str">
        <f t="shared" si="9"/>
        <v>=RTD("cqg.rtd", , "X.US.GBPPEN!'Ask,T'")</v>
      </c>
      <c r="R190">
        <f>RTD("cqg.rtd", , "X.US.GBPPEN!'LastQuote,T'")</f>
        <v>4.6675000000000004</v>
      </c>
      <c r="S190">
        <f>RTD("cqg.rtd", , "X.US.GBPPEN!'Bid,T'")</f>
        <v>4.6335000000000006</v>
      </c>
      <c r="T190">
        <f>RTD("cqg.rtd", , "X.US.GBPPEN!'Ask,T'")</f>
        <v>4.6675000000000004</v>
      </c>
    </row>
    <row r="191" spans="1:20" x14ac:dyDescent="0.25">
      <c r="A191" t="s">
        <v>441</v>
      </c>
      <c r="B191" t="s">
        <v>442</v>
      </c>
      <c r="G191" t="s">
        <v>867</v>
      </c>
      <c r="I191" t="str">
        <f t="shared" si="8"/>
        <v>X.US.GBPPHP</v>
      </c>
      <c r="K191" t="s">
        <v>868</v>
      </c>
      <c r="M191" t="str">
        <f t="shared" si="9"/>
        <v>=RTD("cqg.rtd", , "X.US.GBPPHP!'Ask,T'")</v>
      </c>
      <c r="R191">
        <f>RTD("cqg.rtd", , "X.US.GBPPHP!'LastQuote,T'")</f>
        <v>71.640500000000003</v>
      </c>
      <c r="S191">
        <f>RTD("cqg.rtd", , "X.US.GBPPHP!'Bid,T'")</f>
        <v>71.293300000000002</v>
      </c>
      <c r="T191">
        <f>RTD("cqg.rtd", , "X.US.GBPPHP!'Ask,T'")</f>
        <v>71.640500000000003</v>
      </c>
    </row>
    <row r="192" spans="1:20" x14ac:dyDescent="0.25">
      <c r="A192" t="s">
        <v>443</v>
      </c>
      <c r="B192" t="s">
        <v>444</v>
      </c>
      <c r="G192" t="s">
        <v>867</v>
      </c>
      <c r="I192" t="str">
        <f t="shared" si="8"/>
        <v>X.US.GBPPLN</v>
      </c>
      <c r="K192" t="s">
        <v>868</v>
      </c>
      <c r="M192" t="str">
        <f t="shared" si="9"/>
        <v>=RTD("cqg.rtd", , "X.US.GBPPLN!'Ask,T'")</v>
      </c>
      <c r="R192">
        <f>RTD("cqg.rtd", , "X.US.GBPPLN!'LastQuote,T'")</f>
        <v>5.2821000000000007</v>
      </c>
      <c r="S192">
        <f>RTD("cqg.rtd", , "X.US.GBPPLN!'Bid,T'")</f>
        <v>5.2723000000000004</v>
      </c>
      <c r="T192">
        <f>RTD("cqg.rtd", , "X.US.GBPPLN!'Ask,T'")</f>
        <v>5.2821000000000007</v>
      </c>
    </row>
    <row r="193" spans="1:20" x14ac:dyDescent="0.25">
      <c r="A193" t="s">
        <v>445</v>
      </c>
      <c r="B193" t="s">
        <v>446</v>
      </c>
      <c r="G193" t="s">
        <v>867</v>
      </c>
      <c r="I193" t="str">
        <f t="shared" si="8"/>
        <v>X.US.GBPRON</v>
      </c>
      <c r="K193" t="s">
        <v>868</v>
      </c>
      <c r="M193" t="str">
        <f t="shared" si="9"/>
        <v>=RTD("cqg.rtd", , "X.US.GBPRON!'Ask,T'")</v>
      </c>
      <c r="R193">
        <f>RTD("cqg.rtd", , "X.US.GBPRON!'LastQuote,T'")</f>
        <v>5.5611000000000006</v>
      </c>
      <c r="S193">
        <f>RTD("cqg.rtd", , "X.US.GBPRON!'Bid,T'")</f>
        <v>5.5430999999999999</v>
      </c>
      <c r="T193">
        <f>RTD("cqg.rtd", , "X.US.GBPRON!'Ask,T'")</f>
        <v>5.5611000000000006</v>
      </c>
    </row>
    <row r="194" spans="1:20" x14ac:dyDescent="0.25">
      <c r="A194" t="s">
        <v>447</v>
      </c>
      <c r="B194" t="s">
        <v>448</v>
      </c>
      <c r="G194" t="s">
        <v>867</v>
      </c>
      <c r="I194" t="str">
        <f t="shared" si="8"/>
        <v>X.US.GBPRUB</v>
      </c>
      <c r="K194" t="s">
        <v>868</v>
      </c>
      <c r="M194" t="str">
        <f t="shared" si="9"/>
        <v>=RTD("cqg.rtd", , "X.US.GBPRUB!'Ask,T'")</v>
      </c>
      <c r="R194">
        <f>RTD("cqg.rtd", , "X.US.GBPRUB!'LastQuote,T'")</f>
        <v>61.4574</v>
      </c>
      <c r="S194">
        <f>RTD("cqg.rtd", , "X.US.GBPRUB!'Bid,T'")</f>
        <v>61.406000000000006</v>
      </c>
      <c r="T194">
        <f>RTD("cqg.rtd", , "X.US.GBPRUB!'Ask,T'")</f>
        <v>61.4574</v>
      </c>
    </row>
    <row r="195" spans="1:20" x14ac:dyDescent="0.25">
      <c r="A195" t="s">
        <v>449</v>
      </c>
      <c r="B195" t="s">
        <v>450</v>
      </c>
      <c r="G195" t="s">
        <v>867</v>
      </c>
      <c r="I195" t="str">
        <f t="shared" si="8"/>
        <v>X.US.GBPSAR</v>
      </c>
      <c r="K195" t="s">
        <v>868</v>
      </c>
      <c r="M195" t="str">
        <f t="shared" si="9"/>
        <v>=RTD("cqg.rtd", , "X.US.GBPSAR!'Ask,T'")</v>
      </c>
      <c r="R195">
        <f>RTD("cqg.rtd", , "X.US.GBPSAR!'LastQuote,T'")</f>
        <v>6.0990000000000002</v>
      </c>
      <c r="S195">
        <f>RTD("cqg.rtd", , "X.US.GBPSAR!'Bid,T'")</f>
        <v>6.0966000000000005</v>
      </c>
      <c r="T195">
        <f>RTD("cqg.rtd", , "X.US.GBPSAR!'Ask,T'")</f>
        <v>6.0990000000000002</v>
      </c>
    </row>
    <row r="196" spans="1:20" x14ac:dyDescent="0.25">
      <c r="A196" t="s">
        <v>451</v>
      </c>
      <c r="B196" t="s">
        <v>452</v>
      </c>
      <c r="G196" t="s">
        <v>867</v>
      </c>
      <c r="I196" t="str">
        <f t="shared" si="8"/>
        <v>X.US.GBPZAR</v>
      </c>
      <c r="K196" t="s">
        <v>868</v>
      </c>
      <c r="M196" t="str">
        <f t="shared" si="9"/>
        <v>=RTD("cqg.rtd", , "X.US.GBPZAR!'Ask,T'")</v>
      </c>
      <c r="R196">
        <f>RTD("cqg.rtd", , "X.US.GBPZAR!'LastQuote,T'")</f>
        <v>17.927199999999999</v>
      </c>
      <c r="S196">
        <f>RTD("cqg.rtd", , "X.US.GBPZAR!'Bid,T'")</f>
        <v>17.8872</v>
      </c>
      <c r="T196">
        <f>RTD("cqg.rtd", , "X.US.GBPZAR!'Ask,T'")</f>
        <v>17.927199999999999</v>
      </c>
    </row>
    <row r="197" spans="1:20" x14ac:dyDescent="0.25">
      <c r="A197" t="s">
        <v>453</v>
      </c>
      <c r="B197" t="s">
        <v>454</v>
      </c>
      <c r="G197" t="s">
        <v>867</v>
      </c>
      <c r="I197" t="str">
        <f t="shared" si="8"/>
        <v>X.US.GBPKRW</v>
      </c>
      <c r="K197" t="s">
        <v>868</v>
      </c>
      <c r="M197" t="str">
        <f t="shared" si="9"/>
        <v>=RTD("cqg.rtd", , "X.US.GBPKRW!'Ask,T'")</v>
      </c>
      <c r="R197">
        <f>RTD("cqg.rtd", , "X.US.GBPKRW!'LastQuote,T'")</f>
        <v>1685.51</v>
      </c>
      <c r="S197">
        <f>RTD("cqg.rtd", , "X.US.GBPKRW!'Bid,T'")</f>
        <v>1681.75</v>
      </c>
      <c r="T197">
        <f>RTD("cqg.rtd", , "X.US.GBPKRW!'Ask,T'")</f>
        <v>1685.51</v>
      </c>
    </row>
    <row r="198" spans="1:20" x14ac:dyDescent="0.25">
      <c r="A198" t="s">
        <v>455</v>
      </c>
      <c r="B198" t="s">
        <v>456</v>
      </c>
      <c r="G198" t="s">
        <v>867</v>
      </c>
      <c r="I198" t="str">
        <f t="shared" si="8"/>
        <v>X.US.GBPTWD</v>
      </c>
      <c r="K198" t="s">
        <v>868</v>
      </c>
      <c r="M198" t="str">
        <f t="shared" si="9"/>
        <v>=RTD("cqg.rtd", , "X.US.GBPTWD!'Ask,T'")</v>
      </c>
      <c r="R198">
        <f>RTD("cqg.rtd", , "X.US.GBPTWD!'LastQuote,T'")</f>
        <v>48.8581</v>
      </c>
      <c r="S198">
        <f>RTD("cqg.rtd", , "X.US.GBPTWD!'Bid,T'")</f>
        <v>48.833300000000001</v>
      </c>
      <c r="T198">
        <f>RTD("cqg.rtd", , "X.US.GBPTWD!'Ask,T'")</f>
        <v>48.8581</v>
      </c>
    </row>
    <row r="199" spans="1:20" x14ac:dyDescent="0.25">
      <c r="A199" t="s">
        <v>457</v>
      </c>
      <c r="B199" t="s">
        <v>458</v>
      </c>
      <c r="G199" t="s">
        <v>867</v>
      </c>
      <c r="I199" t="str">
        <f t="shared" si="8"/>
        <v>X.US.GBPTHB</v>
      </c>
      <c r="K199" t="s">
        <v>868</v>
      </c>
      <c r="M199" t="str">
        <f t="shared" si="9"/>
        <v>=RTD("cqg.rtd", , "X.US.GBPTHB!'Ask,T'")</v>
      </c>
      <c r="R199">
        <f>RTD("cqg.rtd", , "X.US.GBPTHB!'LastQuote,T'")</f>
        <v>52.42</v>
      </c>
      <c r="S199">
        <f>RTD("cqg.rtd", , "X.US.GBPTHB!'Bid,T'")</f>
        <v>52.370000000000005</v>
      </c>
      <c r="T199">
        <f>RTD("cqg.rtd", , "X.US.GBPTHB!'Ask,T'")</f>
        <v>52.42</v>
      </c>
    </row>
    <row r="200" spans="1:20" x14ac:dyDescent="0.25">
      <c r="A200" t="s">
        <v>459</v>
      </c>
      <c r="B200" t="s">
        <v>460</v>
      </c>
      <c r="G200" t="s">
        <v>867</v>
      </c>
      <c r="I200" t="str">
        <f t="shared" si="8"/>
        <v>X.US.GBPTRY</v>
      </c>
      <c r="K200" t="s">
        <v>868</v>
      </c>
      <c r="M200" t="str">
        <f t="shared" si="9"/>
        <v>=RTD("cqg.rtd", , "X.US.GBPTRY!'Ask,T'")</v>
      </c>
      <c r="R200">
        <f>RTD("cqg.rtd", , "X.US.GBPTRY!'LastQuote,T'")</f>
        <v>3.6</v>
      </c>
      <c r="S200">
        <f>RTD("cqg.rtd", , "X.US.GBPTRY!'Bid,T'")</f>
        <v>3.5956000000000001</v>
      </c>
      <c r="T200">
        <f>RTD("cqg.rtd", , "X.US.GBPTRY!'Ask,T'")</f>
        <v>3.6</v>
      </c>
    </row>
    <row r="201" spans="1:20" x14ac:dyDescent="0.25">
      <c r="A201" t="s">
        <v>461</v>
      </c>
      <c r="B201" t="s">
        <v>462</v>
      </c>
      <c r="G201" t="s">
        <v>867</v>
      </c>
      <c r="I201" t="str">
        <f t="shared" si="8"/>
        <v>X.US.USDGTQ</v>
      </c>
      <c r="K201" t="s">
        <v>868</v>
      </c>
      <c r="M201" t="str">
        <f t="shared" si="9"/>
        <v>=RTD("cqg.rtd", , "X.US.USDGTQ!'Ask,T'")</v>
      </c>
      <c r="R201">
        <f>RTD("cqg.rtd", , "X.US.USDGTQ!'LastQuote,T'")</f>
        <v>7.8400000000000007</v>
      </c>
      <c r="S201">
        <f>RTD("cqg.rtd", , "X.US.USDGTQ!'Bid,T'")</f>
        <v>7.6800000000000006</v>
      </c>
      <c r="T201">
        <f>RTD("cqg.rtd", , "X.US.USDGTQ!'Ask,T'")</f>
        <v>7.8400000000000007</v>
      </c>
    </row>
    <row r="202" spans="1:20" x14ac:dyDescent="0.25">
      <c r="A202" t="s">
        <v>463</v>
      </c>
      <c r="B202" t="s">
        <v>464</v>
      </c>
      <c r="G202" t="s">
        <v>867</v>
      </c>
      <c r="I202" t="str">
        <f t="shared" si="8"/>
        <v>X.US.USDGNF</v>
      </c>
      <c r="K202" t="s">
        <v>868</v>
      </c>
      <c r="M202" t="str">
        <f t="shared" si="9"/>
        <v>=RTD("cqg.rtd", , "X.US.USDGNF!'Ask,T'")</v>
      </c>
      <c r="R202">
        <f>RTD("cqg.rtd", , "X.US.USDGNF!'LastQuote,T'")</f>
        <v>6972</v>
      </c>
      <c r="S202">
        <f>RTD("cqg.rtd", , "X.US.USDGNF!'Bid,T'")</f>
        <v>6883</v>
      </c>
      <c r="T202">
        <f>RTD("cqg.rtd", , "X.US.USDGNF!'Ask,T'")</f>
        <v>6972</v>
      </c>
    </row>
    <row r="203" spans="1:20" x14ac:dyDescent="0.25">
      <c r="A203" t="s">
        <v>465</v>
      </c>
      <c r="B203" t="s">
        <v>466</v>
      </c>
      <c r="G203" t="s">
        <v>867</v>
      </c>
      <c r="I203" t="str">
        <f t="shared" si="8"/>
        <v>X.US.USDGYD</v>
      </c>
      <c r="K203" t="s">
        <v>868</v>
      </c>
      <c r="M203" t="str">
        <f t="shared" si="9"/>
        <v>=RTD("cqg.rtd", , "X.US.USDGYD!'Ask,T'")</v>
      </c>
      <c r="R203">
        <f>RTD("cqg.rtd", , "X.US.USDGYD!'LastQuote,T'")</f>
        <v>208.20000000000002</v>
      </c>
      <c r="S203">
        <f>RTD("cqg.rtd", , "X.US.USDGYD!'Bid,T'")</f>
        <v>206.20000000000002</v>
      </c>
      <c r="T203">
        <f>RTD("cqg.rtd", , "X.US.USDGYD!'Ask,T'")</f>
        <v>208.20000000000002</v>
      </c>
    </row>
    <row r="204" spans="1:20" x14ac:dyDescent="0.25">
      <c r="A204" t="s">
        <v>467</v>
      </c>
      <c r="B204" t="s">
        <v>468</v>
      </c>
      <c r="G204" t="s">
        <v>867</v>
      </c>
      <c r="I204" t="str">
        <f t="shared" si="8"/>
        <v>X.US.USDHNL</v>
      </c>
      <c r="K204" t="s">
        <v>868</v>
      </c>
      <c r="M204" t="str">
        <f t="shared" si="9"/>
        <v>=RTD("cqg.rtd", , "X.US.USDHNL!'Ask,T'")</v>
      </c>
      <c r="R204">
        <f>RTD("cqg.rtd", , "X.US.USDHNL!'LastQuote,T'")</f>
        <v>21.481000000000002</v>
      </c>
      <c r="S204">
        <f>RTD("cqg.rtd", , "X.US.USDHNL!'Bid,T'")</f>
        <v>20.588000000000001</v>
      </c>
      <c r="T204">
        <f>RTD("cqg.rtd", , "X.US.USDHNL!'Ask,T'")</f>
        <v>21.481000000000002</v>
      </c>
    </row>
    <row r="205" spans="1:20" x14ac:dyDescent="0.25">
      <c r="A205" t="s">
        <v>469</v>
      </c>
      <c r="B205" t="s">
        <v>470</v>
      </c>
      <c r="G205" t="s">
        <v>867</v>
      </c>
      <c r="I205" t="str">
        <f t="shared" si="8"/>
        <v>X.US.USDHKD</v>
      </c>
      <c r="K205" t="s">
        <v>868</v>
      </c>
      <c r="M205" t="str">
        <f t="shared" si="9"/>
        <v>=RTD("cqg.rtd", , "X.US.USDHKD!'Ask,T'")</v>
      </c>
      <c r="R205">
        <f>RTD("cqg.rtd", , "X.US.USDHKD!'LastQuote,T'")</f>
        <v>7.7510000000000003</v>
      </c>
      <c r="S205">
        <f>RTD("cqg.rtd", , "X.US.USDHKD!'Bid,T'")</f>
        <v>7.7505000000000006</v>
      </c>
      <c r="T205">
        <f>RTD("cqg.rtd", , "X.US.USDHKD!'Ask,T'")</f>
        <v>7.7510000000000003</v>
      </c>
    </row>
    <row r="206" spans="1:20" x14ac:dyDescent="0.25">
      <c r="A206" t="s">
        <v>471</v>
      </c>
      <c r="B206" t="s">
        <v>472</v>
      </c>
      <c r="G206" t="s">
        <v>867</v>
      </c>
      <c r="I206" t="str">
        <f t="shared" si="8"/>
        <v>X.US.HKDCNY</v>
      </c>
      <c r="K206" t="s">
        <v>868</v>
      </c>
      <c r="M206" t="str">
        <f t="shared" si="9"/>
        <v>=RTD("cqg.rtd", , "X.US.HKDCNY!'Ask,T'")</v>
      </c>
      <c r="R206">
        <f>RTD("cqg.rtd", , "X.US.HKDCNY!'LastQuote,T'")</f>
        <v>0.79170000000000007</v>
      </c>
      <c r="S206">
        <f>RTD("cqg.rtd", , "X.US.HKDCNY!'Bid,T'")</f>
        <v>0.79150000000000009</v>
      </c>
      <c r="T206">
        <f>RTD("cqg.rtd", , "X.US.HKDCNY!'Ask,T'")</f>
        <v>0.79170000000000007</v>
      </c>
    </row>
    <row r="207" spans="1:20" x14ac:dyDescent="0.25">
      <c r="A207" t="s">
        <v>473</v>
      </c>
      <c r="B207" t="s">
        <v>474</v>
      </c>
      <c r="G207" t="s">
        <v>867</v>
      </c>
      <c r="I207" t="str">
        <f t="shared" si="8"/>
        <v>X.US.HKDINR</v>
      </c>
      <c r="K207" t="s">
        <v>868</v>
      </c>
      <c r="M207" t="str">
        <f t="shared" si="9"/>
        <v>=RTD("cqg.rtd", , "X.US.HKDINR!'Ask,T'")</v>
      </c>
      <c r="R207">
        <f>RTD("cqg.rtd", , "X.US.HKDINR!'LastQuote,T'")</f>
        <v>7.8639000000000001</v>
      </c>
      <c r="S207">
        <f>RTD("cqg.rtd", , "X.US.HKDINR!'Bid,T'")</f>
        <v>7.8619000000000003</v>
      </c>
      <c r="T207">
        <f>RTD("cqg.rtd", , "X.US.HKDINR!'Ask,T'")</f>
        <v>7.8639000000000001</v>
      </c>
    </row>
    <row r="208" spans="1:20" x14ac:dyDescent="0.25">
      <c r="A208" t="s">
        <v>475</v>
      </c>
      <c r="B208" t="s">
        <v>476</v>
      </c>
      <c r="G208" t="s">
        <v>867</v>
      </c>
      <c r="I208" t="str">
        <f t="shared" si="8"/>
        <v>X.US.HKDIDR</v>
      </c>
      <c r="K208" t="s">
        <v>868</v>
      </c>
      <c r="M208" t="str">
        <f t="shared" si="9"/>
        <v>=RTD("cqg.rtd", , "X.US.HKDIDR!'Ask,T'")</v>
      </c>
      <c r="R208">
        <f>RTD("cqg.rtd", , "X.US.HKDIDR!'LastQuote,T'")</f>
        <v>1532.0600000000002</v>
      </c>
      <c r="S208">
        <f>RTD("cqg.rtd", , "X.US.HKDIDR!'Bid,T'")</f>
        <v>1530.8600000000001</v>
      </c>
      <c r="T208">
        <f>RTD("cqg.rtd", , "X.US.HKDIDR!'Ask,T'")</f>
        <v>1532.0600000000002</v>
      </c>
    </row>
    <row r="209" spans="1:20" x14ac:dyDescent="0.25">
      <c r="A209" t="s">
        <v>477</v>
      </c>
      <c r="B209" t="s">
        <v>478</v>
      </c>
      <c r="G209" t="s">
        <v>867</v>
      </c>
      <c r="I209" t="str">
        <f t="shared" si="8"/>
        <v>X.US.HKDMYR</v>
      </c>
      <c r="K209" t="s">
        <v>868</v>
      </c>
      <c r="M209" t="str">
        <f t="shared" si="9"/>
        <v>=RTD("cqg.rtd", , "X.US.HKDMYR!'Ask,T'")</v>
      </c>
      <c r="R209">
        <f>RTD("cqg.rtd", , "X.US.HKDMYR!'LastQuote,T'")</f>
        <v>0.41300000000000003</v>
      </c>
      <c r="S209">
        <f>RTD("cqg.rtd", , "X.US.HKDMYR!'Bid,T'")</f>
        <v>0.41240000000000004</v>
      </c>
      <c r="T209">
        <f>RTD("cqg.rtd", , "X.US.HKDMYR!'Ask,T'")</f>
        <v>0.41300000000000003</v>
      </c>
    </row>
    <row r="210" spans="1:20" x14ac:dyDescent="0.25">
      <c r="A210" t="s">
        <v>479</v>
      </c>
      <c r="B210" t="s">
        <v>480</v>
      </c>
      <c r="G210" t="s">
        <v>867</v>
      </c>
      <c r="I210" t="str">
        <f t="shared" si="8"/>
        <v>X.US.HKDPHP</v>
      </c>
      <c r="K210" t="s">
        <v>868</v>
      </c>
      <c r="M210" t="str">
        <f t="shared" si="9"/>
        <v>=RTD("cqg.rtd", , "X.US.HKDPHP!'Ask,T'")</v>
      </c>
      <c r="R210">
        <f>RTD("cqg.rtd", , "X.US.HKDPHP!'LastQuote,T'")</f>
        <v>5.6843000000000004</v>
      </c>
      <c r="S210">
        <f>RTD("cqg.rtd", , "X.US.HKDPHP!'Bid,T'")</f>
        <v>5.6589</v>
      </c>
      <c r="T210">
        <f>RTD("cqg.rtd", , "X.US.HKDPHP!'Ask,T'")</f>
        <v>5.6843000000000004</v>
      </c>
    </row>
    <row r="211" spans="1:20" x14ac:dyDescent="0.25">
      <c r="A211" t="s">
        <v>481</v>
      </c>
      <c r="B211" t="s">
        <v>482</v>
      </c>
      <c r="G211" t="s">
        <v>867</v>
      </c>
      <c r="I211" t="str">
        <f t="shared" si="8"/>
        <v>X.US.HKDSGD</v>
      </c>
      <c r="K211" t="s">
        <v>868</v>
      </c>
      <c r="M211" t="str">
        <f t="shared" si="9"/>
        <v>=RTD("cqg.rtd", , "X.US.HKDSGD!'Ask,T'")</v>
      </c>
      <c r="R211">
        <f>RTD("cqg.rtd", , "X.US.HKDSGD!'LastQuote,T'")</f>
        <v>0.16309999999999999</v>
      </c>
      <c r="S211">
        <f>RTD("cqg.rtd", , "X.US.HKDSGD!'Bid,T'")</f>
        <v>0.16270000000000001</v>
      </c>
      <c r="T211">
        <f>RTD("cqg.rtd", , "X.US.HKDSGD!'Ask,T'")</f>
        <v>0.16309999999999999</v>
      </c>
    </row>
    <row r="212" spans="1:20" x14ac:dyDescent="0.25">
      <c r="A212" t="s">
        <v>483</v>
      </c>
      <c r="B212" t="s">
        <v>484</v>
      </c>
      <c r="G212" t="s">
        <v>867</v>
      </c>
      <c r="I212" t="str">
        <f t="shared" ref="I212:I275" si="10">A212</f>
        <v>X.US.HKDKRW</v>
      </c>
      <c r="K212" t="s">
        <v>868</v>
      </c>
      <c r="M212" t="str">
        <f t="shared" ref="M212:M275" si="11">G212&amp;I212&amp;K212</f>
        <v>=RTD("cqg.rtd", , "X.US.HKDKRW!'Ask,T'")</v>
      </c>
      <c r="R212">
        <f>RTD("cqg.rtd", , "X.US.HKDKRW!'LastQuote,T'")</f>
        <v>133.72999999999999</v>
      </c>
      <c r="S212">
        <f>RTD("cqg.rtd", , "X.US.HKDKRW!'Bid,T'")</f>
        <v>133.47999999999999</v>
      </c>
      <c r="T212">
        <f>RTD("cqg.rtd", , "X.US.HKDKRW!'Ask,T'")</f>
        <v>133.72999999999999</v>
      </c>
    </row>
    <row r="213" spans="1:20" x14ac:dyDescent="0.25">
      <c r="A213" t="s">
        <v>485</v>
      </c>
      <c r="B213" t="s">
        <v>486</v>
      </c>
      <c r="G213" t="s">
        <v>867</v>
      </c>
      <c r="I213" t="str">
        <f t="shared" si="10"/>
        <v>X.US.HKDTWD</v>
      </c>
      <c r="K213" t="s">
        <v>868</v>
      </c>
      <c r="M213" t="str">
        <f t="shared" si="11"/>
        <v>=RTD("cqg.rtd", , "X.US.HKDTWD!'Ask,T'")</v>
      </c>
      <c r="R213">
        <f>RTD("cqg.rtd", , "X.US.HKDTWD!'LastQuote,T'")</f>
        <v>3.8759999999999999</v>
      </c>
      <c r="S213">
        <f>RTD("cqg.rtd", , "X.US.HKDTWD!'Bid,T'")</f>
        <v>3.8759999999999999</v>
      </c>
      <c r="T213">
        <f>RTD("cqg.rtd", , "X.US.HKDTWD!'Ask,T'")</f>
        <v>3.8759999999999999</v>
      </c>
    </row>
    <row r="214" spans="1:20" x14ac:dyDescent="0.25">
      <c r="A214" t="s">
        <v>487</v>
      </c>
      <c r="B214" t="s">
        <v>488</v>
      </c>
      <c r="G214" t="s">
        <v>867</v>
      </c>
      <c r="I214" t="str">
        <f t="shared" si="10"/>
        <v>X.US.HKDTHB</v>
      </c>
      <c r="K214" t="s">
        <v>868</v>
      </c>
      <c r="M214" t="str">
        <f t="shared" si="11"/>
        <v>=RTD("cqg.rtd", , "X.US.HKDTHB!'Ask,T'")</v>
      </c>
      <c r="R214">
        <f>RTD("cqg.rtd", , "X.US.HKDTHB!'LastQuote,T'")</f>
        <v>4.1589999999999998</v>
      </c>
      <c r="S214">
        <f>RTD("cqg.rtd", , "X.US.HKDTHB!'Bid,T'")</f>
        <v>4.157</v>
      </c>
      <c r="T214">
        <f>RTD("cqg.rtd", , "X.US.HKDTHB!'Ask,T'")</f>
        <v>4.1589999999999998</v>
      </c>
    </row>
    <row r="215" spans="1:20" x14ac:dyDescent="0.25">
      <c r="A215" t="s">
        <v>489</v>
      </c>
      <c r="B215" t="s">
        <v>490</v>
      </c>
      <c r="G215" t="s">
        <v>867</v>
      </c>
      <c r="I215" t="str">
        <f t="shared" si="10"/>
        <v>X.US.USDHUF</v>
      </c>
      <c r="K215" t="s">
        <v>868</v>
      </c>
      <c r="M215" t="str">
        <f t="shared" si="11"/>
        <v>=RTD("cqg.rtd", , "X.US.USDHUF!'Ask,T'")</v>
      </c>
      <c r="R215">
        <f>RTD("cqg.rtd", , "X.US.USDHUF!'LastQuote,T'")</f>
        <v>243.25</v>
      </c>
      <c r="S215">
        <f>RTD("cqg.rtd", , "X.US.USDHUF!'Bid,T'")</f>
        <v>242.85</v>
      </c>
      <c r="T215">
        <f>RTD("cqg.rtd", , "X.US.USDHUF!'Ask,T'")</f>
        <v>243.25</v>
      </c>
    </row>
    <row r="216" spans="1:20" x14ac:dyDescent="0.25">
      <c r="A216" t="s">
        <v>491</v>
      </c>
      <c r="B216" t="s">
        <v>492</v>
      </c>
      <c r="G216" t="s">
        <v>867</v>
      </c>
      <c r="I216" t="str">
        <f t="shared" si="10"/>
        <v>X.US.HUFCZK</v>
      </c>
      <c r="K216" t="s">
        <v>868</v>
      </c>
      <c r="M216" t="str">
        <f t="shared" si="11"/>
        <v>=RTD("cqg.rtd", , "X.US.HUFCZK!'Ask,T'")</v>
      </c>
      <c r="R216">
        <f>RTD("cqg.rtd", , "X.US.HUFCZK!'LastQuote,T'")</f>
        <v>8.7900000000000006E-2</v>
      </c>
      <c r="S216">
        <f>RTD("cqg.rtd", , "X.US.HUFCZK!'Bid,T'")</f>
        <v>8.7500000000000008E-2</v>
      </c>
      <c r="T216">
        <f>RTD("cqg.rtd", , "X.US.HUFCZK!'Ask,T'")</f>
        <v>8.7900000000000006E-2</v>
      </c>
    </row>
    <row r="217" spans="1:20" x14ac:dyDescent="0.25">
      <c r="A217" t="s">
        <v>493</v>
      </c>
      <c r="B217" t="s">
        <v>494</v>
      </c>
      <c r="G217" t="s">
        <v>867</v>
      </c>
      <c r="I217" t="str">
        <f t="shared" si="10"/>
        <v>X.US.HUFRUR</v>
      </c>
      <c r="K217" t="s">
        <v>868</v>
      </c>
      <c r="M217" t="str">
        <f t="shared" si="11"/>
        <v>=RTD("cqg.rtd", , "X.US.HUFRUR!'Ask,T'")</v>
      </c>
      <c r="R217">
        <f>RTD("cqg.rtd", , "X.US.HUFRUR!'LastQuote,T'")</f>
        <v>0.15</v>
      </c>
      <c r="S217">
        <f>RTD("cqg.rtd", , "X.US.HUFRUR!'Bid,T'")</f>
        <v>0.15</v>
      </c>
      <c r="T217">
        <f>RTD("cqg.rtd", , "X.US.HUFRUR!'Ask,T'")</f>
        <v>0.15</v>
      </c>
    </row>
    <row r="218" spans="1:20" x14ac:dyDescent="0.25">
      <c r="A218" t="s">
        <v>495</v>
      </c>
      <c r="B218" t="s">
        <v>496</v>
      </c>
      <c r="G218" t="s">
        <v>867</v>
      </c>
      <c r="I218" t="str">
        <f t="shared" si="10"/>
        <v>X.US.USDISK</v>
      </c>
      <c r="K218" t="s">
        <v>868</v>
      </c>
      <c r="M218" t="str">
        <f t="shared" si="11"/>
        <v>=RTD("cqg.rtd", , "X.US.USDISK!'Ask,T'")</v>
      </c>
      <c r="R218">
        <f>RTD("cqg.rtd", , "X.US.USDISK!'LastQuote,T'")</f>
        <v>119.04</v>
      </c>
      <c r="S218">
        <f>RTD("cqg.rtd", , "X.US.USDISK!'Bid,T'")</f>
        <v>118.44</v>
      </c>
      <c r="T218">
        <f>RTD("cqg.rtd", , "X.US.USDISK!'Ask,T'")</f>
        <v>119.04</v>
      </c>
    </row>
    <row r="219" spans="1:20" x14ac:dyDescent="0.25">
      <c r="A219" t="s">
        <v>497</v>
      </c>
      <c r="B219" t="s">
        <v>498</v>
      </c>
      <c r="G219" t="s">
        <v>867</v>
      </c>
      <c r="I219" t="str">
        <f t="shared" si="10"/>
        <v>X.US.USDINR</v>
      </c>
      <c r="K219" t="s">
        <v>868</v>
      </c>
      <c r="M219" t="str">
        <f t="shared" si="11"/>
        <v>=RTD("cqg.rtd", , "X.US.USDINR!'Ask,T'")</v>
      </c>
      <c r="R219">
        <f>RTD("cqg.rtd", , "X.US.USDINR!'LastQuote,T'")</f>
        <v>60.95</v>
      </c>
      <c r="S219">
        <f>RTD("cqg.rtd", , "X.US.USDINR!'Bid,T'")</f>
        <v>60.93</v>
      </c>
      <c r="T219">
        <f>RTD("cqg.rtd", , "X.US.USDINR!'Ask,T'")</f>
        <v>60.95</v>
      </c>
    </row>
    <row r="220" spans="1:20" x14ac:dyDescent="0.25">
      <c r="A220" t="s">
        <v>499</v>
      </c>
      <c r="B220" t="s">
        <v>500</v>
      </c>
      <c r="G220" t="s">
        <v>867</v>
      </c>
      <c r="I220" t="str">
        <f t="shared" si="10"/>
        <v>X.US.IDRKRW</v>
      </c>
      <c r="K220" t="s">
        <v>868</v>
      </c>
      <c r="M220" t="str">
        <f t="shared" si="11"/>
        <v>=RTD("cqg.rtd", , "X.US.IDRKRW!'Ask,T'")</v>
      </c>
      <c r="R220">
        <f>RTD("cqg.rtd", , "X.US.IDRKRW!'LastQuote,T'")</f>
        <v>8.7400000000000005E-2</v>
      </c>
      <c r="S220">
        <f>RTD("cqg.rtd", , "X.US.IDRKRW!'Bid,T'")</f>
        <v>8.7000000000000008E-2</v>
      </c>
      <c r="T220">
        <f>RTD("cqg.rtd", , "X.US.IDRKRW!'Ask,T'")</f>
        <v>8.7400000000000005E-2</v>
      </c>
    </row>
    <row r="221" spans="1:20" x14ac:dyDescent="0.25">
      <c r="A221" t="s">
        <v>501</v>
      </c>
      <c r="B221" t="s">
        <v>502</v>
      </c>
      <c r="G221" t="s">
        <v>867</v>
      </c>
      <c r="I221" t="str">
        <f t="shared" si="10"/>
        <v>X.US.USDIDR</v>
      </c>
      <c r="K221" t="s">
        <v>868</v>
      </c>
      <c r="M221" t="str">
        <f t="shared" si="11"/>
        <v>=RTD("cqg.rtd", , "X.US.USDIDR!'Ask,T'")</v>
      </c>
      <c r="R221">
        <f>RTD("cqg.rtd", , "X.US.USDIDR!'LastQuote,T'")</f>
        <v>11875</v>
      </c>
      <c r="S221">
        <f>RTD("cqg.rtd", , "X.US.USDIDR!'Bid,T'")</f>
        <v>11865</v>
      </c>
      <c r="T221">
        <f>RTD("cqg.rtd", , "X.US.USDIDR!'Ask,T'")</f>
        <v>11875</v>
      </c>
    </row>
    <row r="222" spans="1:20" x14ac:dyDescent="0.25">
      <c r="A222" t="s">
        <v>503</v>
      </c>
      <c r="B222" t="s">
        <v>504</v>
      </c>
      <c r="G222" t="s">
        <v>867</v>
      </c>
      <c r="I222" t="str">
        <f t="shared" si="10"/>
        <v>X.US.IDRBRL</v>
      </c>
      <c r="K222" t="s">
        <v>868</v>
      </c>
      <c r="M222" t="str">
        <f t="shared" si="11"/>
        <v>=RTD("cqg.rtd", , "X.US.IDRBRL!'Ask,T'")</v>
      </c>
      <c r="R222">
        <f>RTD("cqg.rtd", , "X.US.IDRBRL!'LastQuote,T'")</f>
        <v>4.0000000000000002E-4</v>
      </c>
      <c r="S222" t="str">
        <f>RTD("cqg.rtd", , "X.US.IDRBRL!'Bid,T'")</f>
        <v/>
      </c>
      <c r="T222">
        <f>RTD("cqg.rtd", , "X.US.IDRBRL!'Ask,T'")</f>
        <v>4.0000000000000002E-4</v>
      </c>
    </row>
    <row r="223" spans="1:20" x14ac:dyDescent="0.25">
      <c r="A223" t="s">
        <v>505</v>
      </c>
      <c r="B223" t="s">
        <v>506</v>
      </c>
      <c r="G223" t="s">
        <v>867</v>
      </c>
      <c r="I223" t="str">
        <f t="shared" si="10"/>
        <v>X.US.USDIRR</v>
      </c>
      <c r="K223" t="s">
        <v>868</v>
      </c>
      <c r="M223" t="str">
        <f t="shared" si="11"/>
        <v>=RTD("cqg.rtd", , "X.US.USDIRR!'Ask,T'")</v>
      </c>
      <c r="R223">
        <f>RTD("cqg.rtd", , "X.US.USDIRR!'LastQuote,T'")</f>
        <v>26734</v>
      </c>
      <c r="S223">
        <f>RTD("cqg.rtd", , "X.US.USDIRR!'Bid,T'")</f>
        <v>26584</v>
      </c>
      <c r="T223">
        <f>RTD("cqg.rtd", , "X.US.USDIRR!'Ask,T'")</f>
        <v>26734</v>
      </c>
    </row>
    <row r="224" spans="1:20" x14ac:dyDescent="0.25">
      <c r="A224" t="s">
        <v>507</v>
      </c>
      <c r="B224" t="s">
        <v>508</v>
      </c>
      <c r="G224" t="s">
        <v>867</v>
      </c>
      <c r="I224" t="str">
        <f t="shared" si="10"/>
        <v>X.US.USDIQD</v>
      </c>
      <c r="K224" t="s">
        <v>868</v>
      </c>
      <c r="M224" t="str">
        <f t="shared" si="11"/>
        <v>=RTD("cqg.rtd", , "X.US.USDIQD!'Ask,T'")</v>
      </c>
      <c r="R224">
        <f>RTD("cqg.rtd", , "X.US.USDIQD!'LastQuote,T'")</f>
        <v>1172</v>
      </c>
      <c r="S224">
        <f>RTD("cqg.rtd", , "X.US.USDIQD!'Bid,T'")</f>
        <v>1157</v>
      </c>
      <c r="T224">
        <f>RTD("cqg.rtd", , "X.US.USDIQD!'Ask,T'")</f>
        <v>1172</v>
      </c>
    </row>
    <row r="225" spans="1:20" x14ac:dyDescent="0.25">
      <c r="A225" t="s">
        <v>509</v>
      </c>
      <c r="B225" t="s">
        <v>510</v>
      </c>
      <c r="G225" t="s">
        <v>867</v>
      </c>
      <c r="I225" t="str">
        <f t="shared" si="10"/>
        <v>X.US.USDILS</v>
      </c>
      <c r="K225" t="s">
        <v>868</v>
      </c>
      <c r="M225" t="str">
        <f t="shared" si="11"/>
        <v>=RTD("cqg.rtd", , "X.US.USDILS!'Ask,T'")</v>
      </c>
      <c r="R225">
        <f>RTD("cqg.rtd", , "X.US.USDILS!'LastQuote,T'")</f>
        <v>3.637</v>
      </c>
      <c r="S225">
        <f>RTD("cqg.rtd", , "X.US.USDILS!'Bid,T'")</f>
        <v>3.617</v>
      </c>
      <c r="T225">
        <f>RTD("cqg.rtd", , "X.US.USDILS!'Ask,T'")</f>
        <v>3.637</v>
      </c>
    </row>
    <row r="226" spans="1:20" x14ac:dyDescent="0.25">
      <c r="A226" t="s">
        <v>511</v>
      </c>
      <c r="B226" t="s">
        <v>512</v>
      </c>
      <c r="G226" t="s">
        <v>867</v>
      </c>
      <c r="I226" t="str">
        <f t="shared" si="10"/>
        <v>X.US.ILSBRL</v>
      </c>
      <c r="K226" t="s">
        <v>868</v>
      </c>
      <c r="M226" t="str">
        <f t="shared" si="11"/>
        <v>=RTD("cqg.rtd", , "X.US.ILSBRL!'Ask,T'")</v>
      </c>
      <c r="R226">
        <f>RTD("cqg.rtd", , "X.US.ILSBRL!'LastQuote,T'")</f>
        <v>0.64629999999999999</v>
      </c>
      <c r="S226">
        <f>RTD("cqg.rtd", , "X.US.ILSBRL!'Bid,T'")</f>
        <v>0.64350000000000007</v>
      </c>
      <c r="T226">
        <f>RTD("cqg.rtd", , "X.US.ILSBRL!'Ask,T'")</f>
        <v>0.64629999999999999</v>
      </c>
    </row>
    <row r="227" spans="1:20" x14ac:dyDescent="0.25">
      <c r="A227" t="s">
        <v>513</v>
      </c>
      <c r="B227" t="s">
        <v>514</v>
      </c>
      <c r="G227" t="s">
        <v>867</v>
      </c>
      <c r="I227" t="str">
        <f t="shared" si="10"/>
        <v>X.US.USDJMD</v>
      </c>
      <c r="K227" t="s">
        <v>868</v>
      </c>
      <c r="M227" t="str">
        <f t="shared" si="11"/>
        <v>=RTD("cqg.rtd", , "X.US.USDJMD!'Ask,T'")</v>
      </c>
      <c r="R227">
        <f>RTD("cqg.rtd", , "X.US.USDJMD!'LastQuote,T'")</f>
        <v>115.05000000000001</v>
      </c>
      <c r="S227">
        <f>RTD("cqg.rtd", , "X.US.USDJMD!'Bid,T'")</f>
        <v>110.05000000000001</v>
      </c>
      <c r="T227">
        <f>RTD("cqg.rtd", , "X.US.USDJMD!'Ask,T'")</f>
        <v>115.05000000000001</v>
      </c>
    </row>
    <row r="228" spans="1:20" x14ac:dyDescent="0.25">
      <c r="A228" t="s">
        <v>515</v>
      </c>
      <c r="B228" t="s">
        <v>516</v>
      </c>
      <c r="G228" t="s">
        <v>867</v>
      </c>
      <c r="I228" t="str">
        <f t="shared" si="10"/>
        <v>X.US.USDJPY</v>
      </c>
      <c r="K228" t="s">
        <v>868</v>
      </c>
      <c r="M228" t="str">
        <f t="shared" si="11"/>
        <v>=RTD("cqg.rtd", , "X.US.USDJPY!'Ask,T'")</v>
      </c>
      <c r="R228">
        <f>RTD("cqg.rtd", , "X.US.USDJPY!'LastQuote,T'")</f>
        <v>107.27</v>
      </c>
      <c r="S228">
        <f>RTD("cqg.rtd", , "X.US.USDJPY!'Bid,T'")</f>
        <v>107.26</v>
      </c>
      <c r="T228">
        <f>RTD("cqg.rtd", , "X.US.USDJPY!'Ask,T'")</f>
        <v>107.27</v>
      </c>
    </row>
    <row r="229" spans="1:20" x14ac:dyDescent="0.25">
      <c r="A229" t="s">
        <v>517</v>
      </c>
      <c r="B229" t="s">
        <v>518</v>
      </c>
      <c r="G229" t="s">
        <v>867</v>
      </c>
      <c r="I229" t="str">
        <f t="shared" si="10"/>
        <v>X.US.JPYCHF</v>
      </c>
      <c r="K229" t="s">
        <v>868</v>
      </c>
      <c r="M229" t="str">
        <f t="shared" si="11"/>
        <v>=RTD("cqg.rtd", , "X.US.JPYCHF!'Ask,T'")</v>
      </c>
      <c r="R229">
        <f>RTD("cqg.rtd", , "X.US.JPYCHF!'LastQuote,T'")</f>
        <v>0.87180000000000002</v>
      </c>
      <c r="S229">
        <f>RTD("cqg.rtd", , "X.US.JPYCHF!'Bid,T'")</f>
        <v>0.86980000000000002</v>
      </c>
      <c r="T229">
        <f>RTD("cqg.rtd", , "X.US.JPYCHF!'Ask,T'")</f>
        <v>0.87180000000000002</v>
      </c>
    </row>
    <row r="230" spans="1:20" x14ac:dyDescent="0.25">
      <c r="A230" t="s">
        <v>519</v>
      </c>
      <c r="B230" t="s">
        <v>520</v>
      </c>
      <c r="G230" t="s">
        <v>867</v>
      </c>
      <c r="I230" t="str">
        <f t="shared" si="10"/>
        <v>X.US.JPYAUD</v>
      </c>
      <c r="K230" t="s">
        <v>868</v>
      </c>
      <c r="M230" t="str">
        <f t="shared" si="11"/>
        <v>=RTD("cqg.rtd", , "X.US.JPYAUD!'Ask,T'")</v>
      </c>
      <c r="R230">
        <f>RTD("cqg.rtd", , "X.US.JPYAUD!'LastQuote,T'")</f>
        <v>0.01</v>
      </c>
      <c r="S230">
        <f>RTD("cqg.rtd", , "X.US.JPYAUD!'Bid,T'")</f>
        <v>0.01</v>
      </c>
      <c r="T230">
        <f>RTD("cqg.rtd", , "X.US.JPYAUD!'Ask,T'")</f>
        <v>0.01</v>
      </c>
    </row>
    <row r="231" spans="1:20" x14ac:dyDescent="0.25">
      <c r="A231" t="s">
        <v>521</v>
      </c>
      <c r="B231" t="s">
        <v>522</v>
      </c>
      <c r="G231" t="s">
        <v>867</v>
      </c>
      <c r="I231" t="str">
        <f t="shared" si="10"/>
        <v>X.US.JPYCAD</v>
      </c>
      <c r="K231" t="s">
        <v>868</v>
      </c>
      <c r="M231" t="str">
        <f t="shared" si="11"/>
        <v>=RTD("cqg.rtd", , "X.US.JPYCAD!'Ask,T'")</v>
      </c>
      <c r="R231">
        <f>RTD("cqg.rtd", , "X.US.JPYCAD!'LastQuote,T'")</f>
        <v>1.0360000000000001E-2</v>
      </c>
      <c r="S231">
        <f>RTD("cqg.rtd", , "X.US.JPYCAD!'Bid,T'")</f>
        <v>1.0320000000000001E-2</v>
      </c>
      <c r="T231">
        <f>RTD("cqg.rtd", , "X.US.JPYCAD!'Ask,T'")</f>
        <v>1.0360000000000001E-2</v>
      </c>
    </row>
    <row r="232" spans="1:20" x14ac:dyDescent="0.25">
      <c r="A232" t="s">
        <v>523</v>
      </c>
      <c r="B232" t="s">
        <v>524</v>
      </c>
      <c r="G232" t="s">
        <v>867</v>
      </c>
      <c r="I232" t="str">
        <f t="shared" si="10"/>
        <v>X.US.JPYCNY</v>
      </c>
      <c r="K232" t="s">
        <v>868</v>
      </c>
      <c r="M232" t="str">
        <f t="shared" si="11"/>
        <v>=RTD("cqg.rtd", , "X.US.JPYCNY!'Ask,T'")</v>
      </c>
      <c r="R232">
        <f>RTD("cqg.rtd", , "X.US.JPYCNY!'LastQuote,T'")</f>
        <v>0.05</v>
      </c>
      <c r="S232">
        <f>RTD("cqg.rtd", , "X.US.JPYCNY!'Bid,T'")</f>
        <v>0.05</v>
      </c>
      <c r="T232">
        <f>RTD("cqg.rtd", , "X.US.JPYCNY!'Ask,T'")</f>
        <v>0.05</v>
      </c>
    </row>
    <row r="233" spans="1:20" x14ac:dyDescent="0.25">
      <c r="A233" t="s">
        <v>525</v>
      </c>
      <c r="B233" t="s">
        <v>526</v>
      </c>
      <c r="G233" t="s">
        <v>867</v>
      </c>
      <c r="I233" t="str">
        <f t="shared" si="10"/>
        <v>X.US.JPYCLP</v>
      </c>
      <c r="K233" t="s">
        <v>868</v>
      </c>
      <c r="M233" t="str">
        <f t="shared" si="11"/>
        <v>=RTD("cqg.rtd", , "X.US.JPYCLP!'Ask,T'")</v>
      </c>
      <c r="R233">
        <f>RTD("cqg.rtd", , "X.US.JPYCLP!'LastQuote,T'")</f>
        <v>5.5335999999999999</v>
      </c>
      <c r="S233">
        <f>RTD("cqg.rtd", , "X.US.JPYCLP!'Bid,T'")</f>
        <v>5.5247999999999999</v>
      </c>
      <c r="T233">
        <f>RTD("cqg.rtd", , "X.US.JPYCLP!'Ask,T'")</f>
        <v>5.5335999999999999</v>
      </c>
    </row>
    <row r="234" spans="1:20" x14ac:dyDescent="0.25">
      <c r="A234" t="s">
        <v>527</v>
      </c>
      <c r="B234" t="s">
        <v>528</v>
      </c>
      <c r="G234" t="s">
        <v>867</v>
      </c>
      <c r="I234" t="str">
        <f t="shared" si="10"/>
        <v>X.US.JPYCZK</v>
      </c>
      <c r="K234" t="s">
        <v>868</v>
      </c>
      <c r="M234" t="str">
        <f t="shared" si="11"/>
        <v>=RTD("cqg.rtd", , "X.US.JPYCZK!'Ask,T'")</v>
      </c>
      <c r="R234">
        <f>RTD("cqg.rtd", , "X.US.JPYCZK!'LastQuote,T'")</f>
        <v>0.19870000000000002</v>
      </c>
      <c r="S234">
        <f>RTD("cqg.rtd", , "X.US.JPYCZK!'Bid,T'")</f>
        <v>0.1983</v>
      </c>
      <c r="T234">
        <f>RTD("cqg.rtd", , "X.US.JPYCZK!'Ask,T'")</f>
        <v>0.19870000000000002</v>
      </c>
    </row>
    <row r="235" spans="1:20" x14ac:dyDescent="0.25">
      <c r="A235" t="s">
        <v>529</v>
      </c>
      <c r="B235" t="s">
        <v>530</v>
      </c>
      <c r="G235" t="s">
        <v>867</v>
      </c>
      <c r="I235" t="str">
        <f t="shared" si="10"/>
        <v>X.US.JPYDKK</v>
      </c>
      <c r="K235" t="s">
        <v>868</v>
      </c>
      <c r="M235" t="str">
        <f t="shared" si="11"/>
        <v>=RTD("cqg.rtd", , "X.US.JPYDKK!'Ask,T'")</v>
      </c>
      <c r="R235">
        <f>RTD("cqg.rtd", , "X.US.JPYDKK!'LastQuote,T'")</f>
        <v>5.3800000000000001E-2</v>
      </c>
      <c r="S235">
        <f>RTD("cqg.rtd", , "X.US.JPYDKK!'Bid,T'")</f>
        <v>5.3400000000000003E-2</v>
      </c>
      <c r="T235">
        <f>RTD("cqg.rtd", , "X.US.JPYDKK!'Ask,T'")</f>
        <v>5.3800000000000001E-2</v>
      </c>
    </row>
    <row r="236" spans="1:20" x14ac:dyDescent="0.25">
      <c r="A236" t="s">
        <v>531</v>
      </c>
      <c r="B236" t="s">
        <v>532</v>
      </c>
      <c r="G236" t="s">
        <v>867</v>
      </c>
      <c r="I236" t="str">
        <f t="shared" si="10"/>
        <v>X.US.JPYEUR</v>
      </c>
      <c r="K236" t="s">
        <v>868</v>
      </c>
      <c r="M236" t="str">
        <f t="shared" si="11"/>
        <v>=RTD("cqg.rtd", , "X.US.JPYEUR!'Ask,T'")</v>
      </c>
      <c r="R236">
        <f>RTD("cqg.rtd", , "X.US.JPYEUR!'LastQuote,T'")</f>
        <v>7.1999999999999998E-3</v>
      </c>
      <c r="S236">
        <f>RTD("cqg.rtd", , "X.US.JPYEUR!'Bid,T'")</f>
        <v>7.1979999999999995E-3</v>
      </c>
      <c r="T236">
        <f>RTD("cqg.rtd", , "X.US.JPYEUR!'Ask,T'")</f>
        <v>7.1999999999999998E-3</v>
      </c>
    </row>
    <row r="237" spans="1:20" x14ac:dyDescent="0.25">
      <c r="A237" t="s">
        <v>533</v>
      </c>
      <c r="B237" t="s">
        <v>534</v>
      </c>
      <c r="G237" t="s">
        <v>867</v>
      </c>
      <c r="I237" t="str">
        <f t="shared" si="10"/>
        <v>X.US.JPYDEM</v>
      </c>
      <c r="K237" t="s">
        <v>868</v>
      </c>
      <c r="M237" t="str">
        <f t="shared" si="11"/>
        <v>=RTD("cqg.rtd", , "X.US.JPYDEM!'Ask,T'")</v>
      </c>
      <c r="R237" t="str">
        <f>RTD("cqg.rtd", , "X.US.JPYDEM!'LastQuote,T'")</f>
        <v/>
      </c>
      <c r="S237" t="str">
        <f>RTD("cqg.rtd", , "X.US.JPYDEM!'Bid,T'")</f>
        <v/>
      </c>
      <c r="T237" t="str">
        <f>RTD("cqg.rtd", , "X.US.JPYDEM!'Ask,T'")</f>
        <v/>
      </c>
    </row>
    <row r="238" spans="1:20" x14ac:dyDescent="0.25">
      <c r="A238" t="s">
        <v>535</v>
      </c>
      <c r="B238" t="s">
        <v>536</v>
      </c>
      <c r="G238" t="s">
        <v>867</v>
      </c>
      <c r="I238" t="str">
        <f t="shared" si="10"/>
        <v>X.US.JPYGBP</v>
      </c>
      <c r="K238" t="s">
        <v>868</v>
      </c>
      <c r="M238" t="str">
        <f t="shared" si="11"/>
        <v>=RTD("cqg.rtd", , "X.US.JPYGBP!'Ask,T'")</v>
      </c>
      <c r="R238">
        <f>RTD("cqg.rtd", , "X.US.JPYGBP!'LastQuote,T'")</f>
        <v>5.7000000000000002E-3</v>
      </c>
      <c r="S238">
        <f>RTD("cqg.rtd", , "X.US.JPYGBP!'Bid,T'")</f>
        <v>5.7000000000000002E-3</v>
      </c>
      <c r="T238">
        <f>RTD("cqg.rtd", , "X.US.JPYGBP!'Ask,T'")</f>
        <v>5.7000000000000002E-3</v>
      </c>
    </row>
    <row r="239" spans="1:20" x14ac:dyDescent="0.25">
      <c r="A239" t="s">
        <v>537</v>
      </c>
      <c r="B239" t="s">
        <v>538</v>
      </c>
      <c r="G239" t="s">
        <v>867</v>
      </c>
      <c r="I239" t="str">
        <f t="shared" si="10"/>
        <v>X.US.JPYHUF</v>
      </c>
      <c r="K239" t="s">
        <v>868</v>
      </c>
      <c r="M239" t="str">
        <f t="shared" si="11"/>
        <v>=RTD("cqg.rtd", , "X.US.JPYHUF!'Ask,T'")</v>
      </c>
      <c r="R239">
        <f>RTD("cqg.rtd", , "X.US.JPYHUF!'LastQuote,T'")</f>
        <v>2.2680000000000002</v>
      </c>
      <c r="S239">
        <f>RTD("cqg.rtd", , "X.US.JPYHUF!'Bid,T'")</f>
        <v>2.2640000000000002</v>
      </c>
      <c r="T239">
        <f>RTD("cqg.rtd", , "X.US.JPYHUF!'Ask,T'")</f>
        <v>2.2680000000000002</v>
      </c>
    </row>
    <row r="240" spans="1:20" x14ac:dyDescent="0.25">
      <c r="A240" t="s">
        <v>539</v>
      </c>
      <c r="B240" t="s">
        <v>540</v>
      </c>
      <c r="G240" t="s">
        <v>867</v>
      </c>
      <c r="I240" t="str">
        <f t="shared" si="10"/>
        <v>X.US.JPYISK</v>
      </c>
      <c r="K240" t="s">
        <v>868</v>
      </c>
      <c r="M240" t="str">
        <f t="shared" si="11"/>
        <v>=RTD("cqg.rtd", , "X.US.JPYISK!'Ask,T'")</v>
      </c>
      <c r="R240">
        <f>RTD("cqg.rtd", , "X.US.JPYISK!'LastQuote,T'")</f>
        <v>1.1098000000000001</v>
      </c>
      <c r="S240">
        <f>RTD("cqg.rtd", , "X.US.JPYISK!'Bid,T'")</f>
        <v>1.1044</v>
      </c>
      <c r="T240">
        <f>RTD("cqg.rtd", , "X.US.JPYISK!'Ask,T'")</f>
        <v>1.1098000000000001</v>
      </c>
    </row>
    <row r="241" spans="1:20" x14ac:dyDescent="0.25">
      <c r="A241" t="s">
        <v>541</v>
      </c>
      <c r="B241" t="s">
        <v>542</v>
      </c>
      <c r="G241" t="s">
        <v>867</v>
      </c>
      <c r="I241" t="str">
        <f t="shared" si="10"/>
        <v>X.US.JPYINR</v>
      </c>
      <c r="K241" t="s">
        <v>868</v>
      </c>
      <c r="M241" t="str">
        <f t="shared" si="11"/>
        <v>=RTD("cqg.rtd", , "X.US.JPYINR!'Ask,T'")</v>
      </c>
      <c r="R241">
        <f>RTD("cqg.rtd", , "X.US.JPYINR!'LastQuote,T'")</f>
        <v>0.56800000000000006</v>
      </c>
      <c r="S241">
        <f>RTD("cqg.rtd", , "X.US.JPYINR!'Bid,T'")</f>
        <v>0.56800000000000006</v>
      </c>
      <c r="T241">
        <f>RTD("cqg.rtd", , "X.US.JPYINR!'Ask,T'")</f>
        <v>0.56800000000000006</v>
      </c>
    </row>
    <row r="242" spans="1:20" x14ac:dyDescent="0.25">
      <c r="A242" t="s">
        <v>543</v>
      </c>
      <c r="B242" t="s">
        <v>544</v>
      </c>
      <c r="G242" t="s">
        <v>867</v>
      </c>
      <c r="I242" t="str">
        <f t="shared" si="10"/>
        <v>X.US.JPYILS</v>
      </c>
      <c r="K242" t="s">
        <v>868</v>
      </c>
      <c r="M242" t="str">
        <f t="shared" si="11"/>
        <v>=RTD("cqg.rtd", , "X.US.JPYILS!'Ask,T'")</v>
      </c>
      <c r="R242">
        <f>RTD("cqg.rtd", , "X.US.JPYILS!'LastQuote,T'")</f>
        <v>0.03</v>
      </c>
      <c r="S242">
        <f>RTD("cqg.rtd", , "X.US.JPYILS!'Bid,T'")</f>
        <v>0.03</v>
      </c>
      <c r="T242">
        <f>RTD("cqg.rtd", , "X.US.JPYILS!'Ask,T'")</f>
        <v>0.03</v>
      </c>
    </row>
    <row r="243" spans="1:20" x14ac:dyDescent="0.25">
      <c r="A243" t="s">
        <v>545</v>
      </c>
      <c r="B243" t="s">
        <v>546</v>
      </c>
      <c r="G243" t="s">
        <v>867</v>
      </c>
      <c r="I243" t="str">
        <f t="shared" si="10"/>
        <v>X.US.JPYMYR</v>
      </c>
      <c r="K243" t="s">
        <v>868</v>
      </c>
      <c r="M243" t="str">
        <f t="shared" si="11"/>
        <v>=RTD("cqg.rtd", , "X.US.JPYMYR!'Ask,T'")</v>
      </c>
      <c r="R243">
        <f>RTD("cqg.rtd", , "X.US.JPYMYR!'LastQuote,T'")</f>
        <v>3.0000000000000002E-2</v>
      </c>
      <c r="S243">
        <f>RTD("cqg.rtd", , "X.US.JPYMYR!'Bid,T'")</f>
        <v>2.9600000000000001E-2</v>
      </c>
      <c r="T243">
        <f>RTD("cqg.rtd", , "X.US.JPYMYR!'Ask,T'")</f>
        <v>3.0000000000000002E-2</v>
      </c>
    </row>
    <row r="244" spans="1:20" x14ac:dyDescent="0.25">
      <c r="A244" t="s">
        <v>547</v>
      </c>
      <c r="B244" t="s">
        <v>548</v>
      </c>
      <c r="G244" t="s">
        <v>867</v>
      </c>
      <c r="I244" t="str">
        <f t="shared" si="10"/>
        <v>X.US.JPYNZD</v>
      </c>
      <c r="K244" t="s">
        <v>868</v>
      </c>
      <c r="M244" t="str">
        <f t="shared" si="11"/>
        <v>=RTD("cqg.rtd", , "X.US.JPYNZD!'Ask,T'")</v>
      </c>
      <c r="R244">
        <f>RTD("cqg.rtd", , "X.US.JPYNZD!'LastQuote,T'")</f>
        <v>1.14E-2</v>
      </c>
      <c r="S244">
        <f>RTD("cqg.rtd", , "X.US.JPYNZD!'Bid,T'")</f>
        <v>1.14E-2</v>
      </c>
      <c r="T244">
        <f>RTD("cqg.rtd", , "X.US.JPYNZD!'Ask,T'")</f>
        <v>1.14E-2</v>
      </c>
    </row>
    <row r="245" spans="1:20" x14ac:dyDescent="0.25">
      <c r="A245" t="s">
        <v>549</v>
      </c>
      <c r="B245" t="s">
        <v>550</v>
      </c>
      <c r="G245" t="s">
        <v>867</v>
      </c>
      <c r="I245" t="str">
        <f t="shared" si="10"/>
        <v>X.US.JPYNOK</v>
      </c>
      <c r="K245" t="s">
        <v>868</v>
      </c>
      <c r="M245" t="str">
        <f t="shared" si="11"/>
        <v>=RTD("cqg.rtd", , "X.US.JPYNOK!'Ask,T'")</v>
      </c>
      <c r="R245">
        <f>RTD("cqg.rtd", , "X.US.JPYNOK!'LastQuote,T'")</f>
        <v>5.96E-2</v>
      </c>
      <c r="S245">
        <f>RTD("cqg.rtd", , "X.US.JPYNOK!'Bid,T'")</f>
        <v>5.9200000000000003E-2</v>
      </c>
      <c r="T245">
        <f>RTD("cqg.rtd", , "X.US.JPYNOK!'Ask,T'")</f>
        <v>5.96E-2</v>
      </c>
    </row>
    <row r="246" spans="1:20" x14ac:dyDescent="0.25">
      <c r="A246" t="s">
        <v>551</v>
      </c>
      <c r="B246" t="s">
        <v>552</v>
      </c>
      <c r="G246" t="s">
        <v>867</v>
      </c>
      <c r="I246" t="str">
        <f t="shared" si="10"/>
        <v>X.US.JPYPHP</v>
      </c>
      <c r="K246" t="s">
        <v>868</v>
      </c>
      <c r="M246" t="str">
        <f t="shared" si="11"/>
        <v>=RTD("cqg.rtd", , "X.US.JPYPHP!'Ask,T'")</v>
      </c>
      <c r="R246">
        <f>RTD("cqg.rtd", , "X.US.JPYPHP!'LastQuote,T'")</f>
        <v>0.41070000000000001</v>
      </c>
      <c r="S246">
        <f>RTD("cqg.rtd", , "X.US.JPYPHP!'Bid,T'")</f>
        <v>0.40890000000000004</v>
      </c>
      <c r="T246">
        <f>RTD("cqg.rtd", , "X.US.JPYPHP!'Ask,T'")</f>
        <v>0.41070000000000001</v>
      </c>
    </row>
    <row r="247" spans="1:20" x14ac:dyDescent="0.25">
      <c r="A247" t="s">
        <v>553</v>
      </c>
      <c r="B247" t="s">
        <v>554</v>
      </c>
      <c r="G247" t="s">
        <v>867</v>
      </c>
      <c r="I247" t="str">
        <f t="shared" si="10"/>
        <v>X.US.JPYPLZ</v>
      </c>
      <c r="K247" t="s">
        <v>868</v>
      </c>
      <c r="M247" t="str">
        <f t="shared" si="11"/>
        <v>=RTD("cqg.rtd", , "X.US.JPYPLZ!'Ask,T'")</v>
      </c>
      <c r="R247">
        <f>RTD("cqg.rtd", , "X.US.JPYPLZ!'LastQuote,T'")</f>
        <v>3.0500000000000003E-2</v>
      </c>
      <c r="S247">
        <f>RTD("cqg.rtd", , "X.US.JPYPLZ!'Bid,T'")</f>
        <v>3.0100000000000002E-2</v>
      </c>
      <c r="T247">
        <f>RTD("cqg.rtd", , "X.US.JPYPLZ!'Ask,T'")</f>
        <v>3.0500000000000003E-2</v>
      </c>
    </row>
    <row r="248" spans="1:20" x14ac:dyDescent="0.25">
      <c r="A248" t="s">
        <v>555</v>
      </c>
      <c r="B248" t="s">
        <v>556</v>
      </c>
      <c r="G248" t="s">
        <v>867</v>
      </c>
      <c r="I248" t="str">
        <f t="shared" si="10"/>
        <v>X.US.JPYSGD</v>
      </c>
      <c r="K248" t="s">
        <v>868</v>
      </c>
      <c r="M248" t="str">
        <f t="shared" si="11"/>
        <v>=RTD("cqg.rtd", , "X.US.JPYSGD!'Ask,T'")</v>
      </c>
      <c r="R248">
        <f>RTD("cqg.rtd", , "X.US.JPYSGD!'LastQuote,T'")</f>
        <v>1.17E-2</v>
      </c>
      <c r="S248">
        <f>RTD("cqg.rtd", , "X.US.JPYSGD!'Bid,T'")</f>
        <v>1.17E-2</v>
      </c>
      <c r="T248">
        <f>RTD("cqg.rtd", , "X.US.JPYSGD!'Ask,T'")</f>
        <v>1.17E-2</v>
      </c>
    </row>
    <row r="249" spans="1:20" x14ac:dyDescent="0.25">
      <c r="A249" t="s">
        <v>557</v>
      </c>
      <c r="B249" t="s">
        <v>558</v>
      </c>
      <c r="G249" t="s">
        <v>867</v>
      </c>
      <c r="I249" t="str">
        <f t="shared" si="10"/>
        <v>X.US.JPYKRW</v>
      </c>
      <c r="K249" t="s">
        <v>868</v>
      </c>
      <c r="M249" t="str">
        <f t="shared" si="11"/>
        <v>=RTD("cqg.rtd", , "X.US.JPYKRW!'Ask,T'")</v>
      </c>
      <c r="R249">
        <f>RTD("cqg.rtd", , "X.US.JPYKRW!'LastQuote,T'")</f>
        <v>9.6634000000000011</v>
      </c>
      <c r="S249">
        <f>RTD("cqg.rtd", , "X.US.JPYKRW!'Bid,T'")</f>
        <v>9.6456</v>
      </c>
      <c r="T249">
        <f>RTD("cqg.rtd", , "X.US.JPYKRW!'Ask,T'")</f>
        <v>9.6634000000000011</v>
      </c>
    </row>
    <row r="250" spans="1:20" x14ac:dyDescent="0.25">
      <c r="A250" t="s">
        <v>559</v>
      </c>
      <c r="B250" t="s">
        <v>560</v>
      </c>
      <c r="G250" t="s">
        <v>867</v>
      </c>
      <c r="I250" t="str">
        <f t="shared" si="10"/>
        <v>X.US.JPYSEK</v>
      </c>
      <c r="K250" t="s">
        <v>868</v>
      </c>
      <c r="M250" t="str">
        <f t="shared" si="11"/>
        <v>=RTD("cqg.rtd", , "X.US.JPYSEK!'Ask,T'")</v>
      </c>
      <c r="R250">
        <f>RTD("cqg.rtd", , "X.US.JPYSEK!'LastQuote,T'")</f>
        <v>6.6700000000000009E-2</v>
      </c>
      <c r="S250">
        <f>RTD("cqg.rtd", , "X.US.JPYSEK!'Bid,T'")</f>
        <v>6.6299999999999998E-2</v>
      </c>
      <c r="T250">
        <f>RTD("cqg.rtd", , "X.US.JPYSEK!'Ask,T'")</f>
        <v>6.6700000000000009E-2</v>
      </c>
    </row>
    <row r="251" spans="1:20" x14ac:dyDescent="0.25">
      <c r="A251" t="s">
        <v>561</v>
      </c>
      <c r="B251" t="s">
        <v>562</v>
      </c>
      <c r="G251" t="s">
        <v>867</v>
      </c>
      <c r="I251" t="str">
        <f t="shared" si="10"/>
        <v>X.US.JPYTRL</v>
      </c>
      <c r="K251" t="s">
        <v>868</v>
      </c>
      <c r="M251" t="str">
        <f t="shared" si="11"/>
        <v>=RTD("cqg.rtd", , "X.US.JPYTRL!'Ask,T'")</v>
      </c>
      <c r="R251" t="str">
        <f>RTD("cqg.rtd", , "X.US.JPYTRL!'LastQuote,T'")</f>
        <v/>
      </c>
      <c r="S251" t="str">
        <f>RTD("cqg.rtd", , "X.US.JPYTRL!'Bid,T'")</f>
        <v/>
      </c>
      <c r="T251" t="str">
        <f>RTD("cqg.rtd", , "X.US.JPYTRL!'Ask,T'")</f>
        <v/>
      </c>
    </row>
    <row r="252" spans="1:20" x14ac:dyDescent="0.25">
      <c r="A252" t="s">
        <v>563</v>
      </c>
      <c r="B252" t="s">
        <v>564</v>
      </c>
      <c r="G252" t="s">
        <v>867</v>
      </c>
      <c r="I252" t="str">
        <f t="shared" si="10"/>
        <v>X.US.USDJOD</v>
      </c>
      <c r="K252" t="s">
        <v>868</v>
      </c>
      <c r="M252" t="str">
        <f t="shared" si="11"/>
        <v>=RTD("cqg.rtd", , "X.US.USDJOD!'Ask,T'")</v>
      </c>
      <c r="R252">
        <f>RTD("cqg.rtd", , "X.US.USDJOD!'LastQuote,T'")</f>
        <v>0.71179999999999999</v>
      </c>
      <c r="S252">
        <f>RTD("cqg.rtd", , "X.US.USDJOD!'Bid,T'")</f>
        <v>0.70579999999999998</v>
      </c>
      <c r="T252">
        <f>RTD("cqg.rtd", , "X.US.USDJOD!'Ask,T'")</f>
        <v>0.71179999999999999</v>
      </c>
    </row>
    <row r="253" spans="1:20" x14ac:dyDescent="0.25">
      <c r="A253" t="s">
        <v>565</v>
      </c>
      <c r="B253" t="s">
        <v>566</v>
      </c>
      <c r="G253" t="s">
        <v>867</v>
      </c>
      <c r="I253" t="str">
        <f t="shared" si="10"/>
        <v>X.US.USDKZT</v>
      </c>
      <c r="K253" t="s">
        <v>868</v>
      </c>
      <c r="M253" t="str">
        <f t="shared" si="11"/>
        <v>=RTD("cqg.rtd", , "X.US.USDKZT!'Ask,T'")</v>
      </c>
      <c r="R253">
        <f>RTD("cqg.rtd", , "X.US.USDKZT!'LastQuote,T'")</f>
        <v>184.78</v>
      </c>
      <c r="S253">
        <f>RTD("cqg.rtd", , "X.US.USDKZT!'Bid,T'")</f>
        <v>179.08</v>
      </c>
      <c r="T253">
        <f>RTD("cqg.rtd", , "X.US.USDKZT!'Ask,T'")</f>
        <v>184.78</v>
      </c>
    </row>
    <row r="254" spans="1:20" x14ac:dyDescent="0.25">
      <c r="A254" t="s">
        <v>567</v>
      </c>
      <c r="B254" t="s">
        <v>568</v>
      </c>
      <c r="G254" t="s">
        <v>867</v>
      </c>
      <c r="I254" t="str">
        <f t="shared" si="10"/>
        <v>X.US.USDKES</v>
      </c>
      <c r="K254" t="s">
        <v>868</v>
      </c>
      <c r="M254" t="str">
        <f t="shared" si="11"/>
        <v>=RTD("cqg.rtd", , "X.US.USDKES!'Ask,T'")</v>
      </c>
      <c r="R254">
        <f>RTD("cqg.rtd", , "X.US.USDKES!'LastQuote,T'")</f>
        <v>89.8</v>
      </c>
      <c r="S254">
        <f>RTD("cqg.rtd", , "X.US.USDKES!'Bid,T'")</f>
        <v>87.8</v>
      </c>
      <c r="T254">
        <f>RTD("cqg.rtd", , "X.US.USDKES!'Ask,T'")</f>
        <v>89.8</v>
      </c>
    </row>
    <row r="255" spans="1:20" x14ac:dyDescent="0.25">
      <c r="A255" t="s">
        <v>569</v>
      </c>
      <c r="B255" t="s">
        <v>570</v>
      </c>
      <c r="G255" t="s">
        <v>867</v>
      </c>
      <c r="I255" t="str">
        <f t="shared" si="10"/>
        <v>X.US.USDKWD</v>
      </c>
      <c r="K255" t="s">
        <v>868</v>
      </c>
      <c r="M255" t="str">
        <f t="shared" si="11"/>
        <v>=RTD("cqg.rtd", , "X.US.USDKWD!'Ask,T'")</v>
      </c>
      <c r="R255">
        <f>RTD("cqg.rtd", , "X.US.USDKWD!'LastQuote,T'")</f>
        <v>0.28739999999999999</v>
      </c>
      <c r="S255">
        <f>RTD("cqg.rtd", , "X.US.USDKWD!'Bid,T'")</f>
        <v>0.28539999999999999</v>
      </c>
      <c r="T255">
        <f>RTD("cqg.rtd", , "X.US.USDKWD!'Ask,T'")</f>
        <v>0.28739999999999999</v>
      </c>
    </row>
    <row r="256" spans="1:20" x14ac:dyDescent="0.25">
      <c r="A256" t="s">
        <v>571</v>
      </c>
      <c r="B256" t="s">
        <v>572</v>
      </c>
      <c r="G256" t="s">
        <v>867</v>
      </c>
      <c r="I256" t="str">
        <f t="shared" si="10"/>
        <v>X.US.USDKGS</v>
      </c>
      <c r="K256" t="s">
        <v>868</v>
      </c>
      <c r="M256" t="str">
        <f t="shared" si="11"/>
        <v>=RTD("cqg.rtd", , "X.US.USDKGS!'Ask,T'")</v>
      </c>
      <c r="R256" t="str">
        <f>RTD("cqg.rtd", , "X.US.USDKGS!'LastQuote,T'")</f>
        <v/>
      </c>
      <c r="S256" t="str">
        <f>RTD("cqg.rtd", , "X.US.USDKGS!'Bid,T'")</f>
        <v/>
      </c>
      <c r="T256" t="str">
        <f>RTD("cqg.rtd", , "X.US.USDKGS!'Ask,T'")</f>
        <v/>
      </c>
    </row>
    <row r="257" spans="1:20" x14ac:dyDescent="0.25">
      <c r="A257" t="s">
        <v>573</v>
      </c>
      <c r="B257" t="s">
        <v>574</v>
      </c>
      <c r="G257" t="s">
        <v>867</v>
      </c>
      <c r="I257" t="str">
        <f t="shared" si="10"/>
        <v>X.US.USDLAK</v>
      </c>
      <c r="K257" t="s">
        <v>868</v>
      </c>
      <c r="M257" t="str">
        <f t="shared" si="11"/>
        <v>=RTD("cqg.rtd", , "X.US.USDLAK!'Ask,T'")</v>
      </c>
      <c r="R257">
        <f>RTD("cqg.rtd", , "X.US.USDLAK!'LastQuote,T'")</f>
        <v>8045</v>
      </c>
      <c r="S257">
        <f>RTD("cqg.rtd", , "X.US.USDLAK!'Bid,T'")</f>
        <v>8035</v>
      </c>
      <c r="T257">
        <f>RTD("cqg.rtd", , "X.US.USDLAK!'Ask,T'")</f>
        <v>8045</v>
      </c>
    </row>
    <row r="258" spans="1:20" x14ac:dyDescent="0.25">
      <c r="A258" t="s">
        <v>575</v>
      </c>
      <c r="B258" t="s">
        <v>576</v>
      </c>
      <c r="G258" t="s">
        <v>867</v>
      </c>
      <c r="I258" t="str">
        <f t="shared" si="10"/>
        <v>X.US.USDLVL</v>
      </c>
      <c r="K258" t="s">
        <v>868</v>
      </c>
      <c r="M258" t="str">
        <f t="shared" si="11"/>
        <v>=RTD("cqg.rtd", , "X.US.USDLVL!'Ask,T'")</v>
      </c>
      <c r="R258" t="str">
        <f>RTD("cqg.rtd", , "X.US.USDLVL!'LastQuote,T'")</f>
        <v/>
      </c>
      <c r="S258" t="str">
        <f>RTD("cqg.rtd", , "X.US.USDLVL!'Bid,T'")</f>
        <v/>
      </c>
      <c r="T258" t="str">
        <f>RTD("cqg.rtd", , "X.US.USDLVL!'Ask,T'")</f>
        <v/>
      </c>
    </row>
    <row r="259" spans="1:20" x14ac:dyDescent="0.25">
      <c r="A259" t="s">
        <v>577</v>
      </c>
      <c r="B259" t="s">
        <v>578</v>
      </c>
      <c r="G259" t="s">
        <v>867</v>
      </c>
      <c r="I259" t="str">
        <f t="shared" si="10"/>
        <v>X.US.USDLBP</v>
      </c>
      <c r="K259" t="s">
        <v>868</v>
      </c>
      <c r="M259" t="str">
        <f t="shared" si="11"/>
        <v>=RTD("cqg.rtd", , "X.US.USDLBP!'Ask,T'")</v>
      </c>
      <c r="R259">
        <f>RTD("cqg.rtd", , "X.US.USDLBP!'LastQuote,T'")</f>
        <v>1518</v>
      </c>
      <c r="S259">
        <f>RTD("cqg.rtd", , "X.US.USDLBP!'Bid,T'")</f>
        <v>1508</v>
      </c>
      <c r="T259">
        <f>RTD("cqg.rtd", , "X.US.USDLBP!'Ask,T'")</f>
        <v>1518</v>
      </c>
    </row>
    <row r="260" spans="1:20" x14ac:dyDescent="0.25">
      <c r="A260" t="s">
        <v>579</v>
      </c>
      <c r="B260" t="s">
        <v>580</v>
      </c>
      <c r="G260" t="s">
        <v>867</v>
      </c>
      <c r="I260" t="str">
        <f t="shared" si="10"/>
        <v>X.US.USDLSL</v>
      </c>
      <c r="K260" t="s">
        <v>868</v>
      </c>
      <c r="M260" t="str">
        <f t="shared" si="11"/>
        <v>=RTD("cqg.rtd", , "X.US.USDLSL!'Ask,T'")</v>
      </c>
      <c r="R260">
        <f>RTD("cqg.rtd", , "X.US.USDLSL!'LastQuote,T'")</f>
        <v>10.995000000000001</v>
      </c>
      <c r="S260">
        <f>RTD("cqg.rtd", , "X.US.USDLSL!'Bid,T'")</f>
        <v>10.945</v>
      </c>
      <c r="T260">
        <f>RTD("cqg.rtd", , "X.US.USDLSL!'Ask,T'")</f>
        <v>10.995000000000001</v>
      </c>
    </row>
    <row r="261" spans="1:20" x14ac:dyDescent="0.25">
      <c r="A261" t="s">
        <v>581</v>
      </c>
      <c r="B261" t="s">
        <v>582</v>
      </c>
      <c r="G261" t="s">
        <v>867</v>
      </c>
      <c r="I261" t="str">
        <f t="shared" si="10"/>
        <v>X.US.USDLRD</v>
      </c>
      <c r="K261" t="s">
        <v>868</v>
      </c>
      <c r="M261" t="str">
        <f t="shared" si="11"/>
        <v>=RTD("cqg.rtd", , "X.US.USDLRD!'Ask,T'")</v>
      </c>
      <c r="R261">
        <f>RTD("cqg.rtd", , "X.US.USDLRD!'LastQuote,T'")</f>
        <v>85.5</v>
      </c>
      <c r="S261">
        <f>RTD("cqg.rtd", , "X.US.USDLRD!'Bid,T'")</f>
        <v>84.5</v>
      </c>
      <c r="T261">
        <f>RTD("cqg.rtd", , "X.US.USDLRD!'Ask,T'")</f>
        <v>85.5</v>
      </c>
    </row>
    <row r="262" spans="1:20" x14ac:dyDescent="0.25">
      <c r="A262" t="s">
        <v>583</v>
      </c>
      <c r="B262" t="s">
        <v>584</v>
      </c>
      <c r="G262" t="s">
        <v>867</v>
      </c>
      <c r="I262" t="str">
        <f t="shared" si="10"/>
        <v>X.US.USDMOP</v>
      </c>
      <c r="K262" t="s">
        <v>868</v>
      </c>
      <c r="M262" t="str">
        <f t="shared" si="11"/>
        <v>=RTD("cqg.rtd", , "X.US.USDMOP!'Ask,T'")</v>
      </c>
      <c r="R262">
        <f>RTD("cqg.rtd", , "X.US.USDMOP!'LastQuote,T'")</f>
        <v>8.1330000000000009</v>
      </c>
      <c r="S262">
        <f>RTD("cqg.rtd", , "X.US.USDMOP!'Bid,T'")</f>
        <v>7.8330000000000002</v>
      </c>
      <c r="T262">
        <f>RTD("cqg.rtd", , "X.US.USDMOP!'Ask,T'")</f>
        <v>8.1330000000000009</v>
      </c>
    </row>
    <row r="263" spans="1:20" x14ac:dyDescent="0.25">
      <c r="A263" t="s">
        <v>585</v>
      </c>
      <c r="B263" t="s">
        <v>586</v>
      </c>
      <c r="G263" t="s">
        <v>867</v>
      </c>
      <c r="I263" t="str">
        <f t="shared" si="10"/>
        <v>X.US.USDMKD</v>
      </c>
      <c r="K263" t="s">
        <v>868</v>
      </c>
      <c r="M263" t="str">
        <f t="shared" si="11"/>
        <v>=RTD("cqg.rtd", , "X.US.USDMKD!'Ask,T'")</v>
      </c>
      <c r="R263">
        <f>RTD("cqg.rtd", , "X.US.USDMKD!'LastQuote,T'")</f>
        <v>47.980000000000004</v>
      </c>
      <c r="S263">
        <f>RTD("cqg.rtd", , "X.US.USDMKD!'Bid,T'")</f>
        <v>47.18</v>
      </c>
      <c r="T263">
        <f>RTD("cqg.rtd", , "X.US.USDMKD!'Ask,T'")</f>
        <v>47.980000000000004</v>
      </c>
    </row>
    <row r="264" spans="1:20" x14ac:dyDescent="0.25">
      <c r="A264" t="s">
        <v>587</v>
      </c>
      <c r="B264" t="s">
        <v>588</v>
      </c>
      <c r="G264" t="s">
        <v>867</v>
      </c>
      <c r="I264" t="str">
        <f t="shared" si="10"/>
        <v>X.US.USDMGA</v>
      </c>
      <c r="K264" t="s">
        <v>868</v>
      </c>
      <c r="M264" t="str">
        <f t="shared" si="11"/>
        <v>=RTD("cqg.rtd", , "X.US.USDMGA!'Ask,T'")</v>
      </c>
      <c r="R264">
        <f>RTD("cqg.rtd", , "X.US.USDMGA!'LastQuote,T'")</f>
        <v>2600</v>
      </c>
      <c r="S264">
        <f>RTD("cqg.rtd", , "X.US.USDMGA!'Bid,T'")</f>
        <v>2580</v>
      </c>
      <c r="T264">
        <f>RTD("cqg.rtd", , "X.US.USDMGA!'Ask,T'")</f>
        <v>2600</v>
      </c>
    </row>
    <row r="265" spans="1:20" x14ac:dyDescent="0.25">
      <c r="A265" t="s">
        <v>589</v>
      </c>
      <c r="B265" t="s">
        <v>590</v>
      </c>
      <c r="G265" t="s">
        <v>867</v>
      </c>
      <c r="I265" t="str">
        <f t="shared" si="10"/>
        <v>X.US.USDMWK</v>
      </c>
      <c r="K265" t="s">
        <v>868</v>
      </c>
      <c r="M265" t="str">
        <f t="shared" si="11"/>
        <v>=RTD("cqg.rtd", , "X.US.USDMWK!'Ask,T'")</v>
      </c>
      <c r="R265">
        <f>RTD("cqg.rtd", , "X.US.USDMWK!'LastQuote,T'")</f>
        <v>402.45</v>
      </c>
      <c r="S265">
        <f>RTD("cqg.rtd", , "X.US.USDMWK!'Bid,T'")</f>
        <v>391.35</v>
      </c>
      <c r="T265">
        <f>RTD("cqg.rtd", , "X.US.USDMWK!'Ask,T'")</f>
        <v>402.45</v>
      </c>
    </row>
    <row r="266" spans="1:20" x14ac:dyDescent="0.25">
      <c r="A266" t="s">
        <v>591</v>
      </c>
      <c r="B266" t="s">
        <v>592</v>
      </c>
      <c r="G266" t="s">
        <v>867</v>
      </c>
      <c r="I266" t="str">
        <f t="shared" si="10"/>
        <v>X.US.USDMYR</v>
      </c>
      <c r="K266" t="s">
        <v>868</v>
      </c>
      <c r="M266" t="str">
        <f t="shared" si="11"/>
        <v>=RTD("cqg.rtd", , "X.US.USDMYR!'Ask,T'")</v>
      </c>
      <c r="R266">
        <f>RTD("cqg.rtd", , "X.US.USDMYR!'LastQuote,T'")</f>
        <v>3.1984000000000004</v>
      </c>
      <c r="S266">
        <f>RTD("cqg.rtd", , "X.US.USDMYR!'Bid,T'")</f>
        <v>3.1934</v>
      </c>
      <c r="T266">
        <f>RTD("cqg.rtd", , "X.US.USDMYR!'Ask,T'")</f>
        <v>3.1984000000000004</v>
      </c>
    </row>
    <row r="267" spans="1:20" x14ac:dyDescent="0.25">
      <c r="A267" t="s">
        <v>593</v>
      </c>
      <c r="B267" t="s">
        <v>594</v>
      </c>
      <c r="G267" t="s">
        <v>867</v>
      </c>
      <c r="I267" t="str">
        <f t="shared" si="10"/>
        <v>X.US.MYREUR</v>
      </c>
      <c r="K267" t="s">
        <v>868</v>
      </c>
      <c r="M267" t="str">
        <f t="shared" si="11"/>
        <v>=RTD("cqg.rtd", , "X.US.MYREUR!'Ask,T'")</v>
      </c>
      <c r="R267">
        <f>RTD("cqg.rtd", , "X.US.MYREUR!'LastQuote,T'")</f>
        <v>0.24160000000000001</v>
      </c>
      <c r="S267">
        <f>RTD("cqg.rtd", , "X.US.MYREUR!'Bid,T'")</f>
        <v>0.2412</v>
      </c>
      <c r="T267">
        <f>RTD("cqg.rtd", , "X.US.MYREUR!'Ask,T'")</f>
        <v>0.24160000000000001</v>
      </c>
    </row>
    <row r="268" spans="1:20" x14ac:dyDescent="0.25">
      <c r="A268" t="s">
        <v>595</v>
      </c>
      <c r="B268" t="s">
        <v>596</v>
      </c>
      <c r="G268" t="s">
        <v>867</v>
      </c>
      <c r="I268" t="str">
        <f t="shared" si="10"/>
        <v>X.US.MYRINR</v>
      </c>
      <c r="K268" t="s">
        <v>868</v>
      </c>
      <c r="M268" t="str">
        <f t="shared" si="11"/>
        <v>=RTD("cqg.rtd", , "X.US.MYRINR!'Ask,T'")</v>
      </c>
      <c r="R268">
        <f>RTD("cqg.rtd", , "X.US.MYRINR!'LastQuote,T'")</f>
        <v>19.062000000000001</v>
      </c>
      <c r="S268">
        <f>RTD("cqg.rtd", , "X.US.MYRINR!'Bid,T'")</f>
        <v>19.038</v>
      </c>
      <c r="T268">
        <f>RTD("cqg.rtd", , "X.US.MYRINR!'Ask,T'")</f>
        <v>19.062000000000001</v>
      </c>
    </row>
    <row r="269" spans="1:20" x14ac:dyDescent="0.25">
      <c r="A269" t="s">
        <v>597</v>
      </c>
      <c r="B269" t="s">
        <v>598</v>
      </c>
      <c r="G269" t="s">
        <v>867</v>
      </c>
      <c r="I269" t="str">
        <f t="shared" si="10"/>
        <v>X.US.MYRPHP</v>
      </c>
      <c r="K269" t="s">
        <v>868</v>
      </c>
      <c r="M269" t="str">
        <f t="shared" si="11"/>
        <v>=RTD("cqg.rtd", , "X.US.MYRPHP!'Ask,T'")</v>
      </c>
      <c r="R269">
        <f>RTD("cqg.rtd", , "X.US.MYRPHP!'LastQuote,T'")</f>
        <v>13.761600000000001</v>
      </c>
      <c r="S269">
        <f>RTD("cqg.rtd", , "X.US.MYRPHP!'Bid,T'")</f>
        <v>13.720600000000001</v>
      </c>
      <c r="T269">
        <f>RTD("cqg.rtd", , "X.US.MYRPHP!'Ask,T'")</f>
        <v>13.761600000000001</v>
      </c>
    </row>
    <row r="270" spans="1:20" x14ac:dyDescent="0.25">
      <c r="A270" t="s">
        <v>599</v>
      </c>
      <c r="B270" t="s">
        <v>600</v>
      </c>
      <c r="G270" t="s">
        <v>867</v>
      </c>
      <c r="I270" t="str">
        <f t="shared" si="10"/>
        <v>X.US.MYRTHB</v>
      </c>
      <c r="K270" t="s">
        <v>868</v>
      </c>
      <c r="M270" t="str">
        <f t="shared" si="11"/>
        <v>=RTD("cqg.rtd", , "X.US.MYRTHB!'Ask,T'")</v>
      </c>
      <c r="R270">
        <f>RTD("cqg.rtd", , "X.US.MYRTHB!'LastQuote,T'")</f>
        <v>10.079400000000001</v>
      </c>
      <c r="S270">
        <f>RTD("cqg.rtd", , "X.US.MYRTHB!'Bid,T'")</f>
        <v>10.07</v>
      </c>
      <c r="T270">
        <f>RTD("cqg.rtd", , "X.US.MYRTHB!'Ask,T'")</f>
        <v>10.079400000000001</v>
      </c>
    </row>
    <row r="271" spans="1:20" x14ac:dyDescent="0.25">
      <c r="A271" t="s">
        <v>601</v>
      </c>
      <c r="B271" t="s">
        <v>602</v>
      </c>
      <c r="G271" t="s">
        <v>867</v>
      </c>
      <c r="I271" t="str">
        <f t="shared" si="10"/>
        <v>X.US.USDMVR</v>
      </c>
      <c r="K271" t="s">
        <v>868</v>
      </c>
      <c r="M271" t="str">
        <f t="shared" si="11"/>
        <v>=RTD("cqg.rtd", , "X.US.USDMVR!'Ask,T'")</v>
      </c>
      <c r="R271">
        <f>RTD("cqg.rtd", , "X.US.USDMVR!'LastQuote,T'")</f>
        <v>15.540000000000001</v>
      </c>
      <c r="S271">
        <f>RTD("cqg.rtd", , "X.US.USDMVR!'Bid,T'")</f>
        <v>15.22</v>
      </c>
      <c r="T271">
        <f>RTD("cqg.rtd", , "X.US.USDMVR!'Ask,T'")</f>
        <v>15.540000000000001</v>
      </c>
    </row>
    <row r="272" spans="1:20" x14ac:dyDescent="0.25">
      <c r="A272" t="s">
        <v>603</v>
      </c>
      <c r="B272" t="s">
        <v>604</v>
      </c>
      <c r="G272" t="s">
        <v>867</v>
      </c>
      <c r="I272" t="str">
        <f t="shared" si="10"/>
        <v>X.US.USDMRO</v>
      </c>
      <c r="K272" t="s">
        <v>868</v>
      </c>
      <c r="M272" t="str">
        <f t="shared" si="11"/>
        <v>=RTD("cqg.rtd", , "X.US.USDMRO!'Ask,T'")</v>
      </c>
      <c r="R272">
        <f>RTD("cqg.rtd", , "X.US.USDMRO!'LastQuote,T'")</f>
        <v>293.25</v>
      </c>
      <c r="S272">
        <f>RTD("cqg.rtd", , "X.US.USDMRO!'Bid,T'")</f>
        <v>287.75</v>
      </c>
      <c r="T272">
        <f>RTD("cqg.rtd", , "X.US.USDMRO!'Ask,T'")</f>
        <v>293.25</v>
      </c>
    </row>
    <row r="273" spans="1:20" x14ac:dyDescent="0.25">
      <c r="A273" t="s">
        <v>605</v>
      </c>
      <c r="B273" t="s">
        <v>606</v>
      </c>
      <c r="G273" t="s">
        <v>867</v>
      </c>
      <c r="I273" t="str">
        <f t="shared" si="10"/>
        <v>X.US.USDMUR</v>
      </c>
      <c r="K273" t="s">
        <v>868</v>
      </c>
      <c r="M273" t="str">
        <f t="shared" si="11"/>
        <v>=RTD("cqg.rtd", , "X.US.USDMUR!'Ask,T'")</v>
      </c>
      <c r="R273">
        <f>RTD("cqg.rtd", , "X.US.USDMUR!'LastQuote,T'")</f>
        <v>32.520000000000003</v>
      </c>
      <c r="S273">
        <f>RTD("cqg.rtd", , "X.US.USDMUR!'Bid,T'")</f>
        <v>30.52</v>
      </c>
      <c r="T273">
        <f>RTD("cqg.rtd", , "X.US.USDMUR!'Ask,T'")</f>
        <v>32.520000000000003</v>
      </c>
    </row>
    <row r="274" spans="1:20" x14ac:dyDescent="0.25">
      <c r="A274" t="s">
        <v>607</v>
      </c>
      <c r="B274" t="s">
        <v>608</v>
      </c>
      <c r="G274" t="s">
        <v>867</v>
      </c>
      <c r="I274" t="str">
        <f t="shared" si="10"/>
        <v>X.US.USDMXN</v>
      </c>
      <c r="K274" t="s">
        <v>868</v>
      </c>
      <c r="M274" t="str">
        <f t="shared" si="11"/>
        <v>=RTD("cqg.rtd", , "X.US.USDMXN!'Ask,T'")</v>
      </c>
      <c r="R274">
        <f>RTD("cqg.rtd", , "X.US.USDMXN!'LastQuote,T'")</f>
        <v>13.2637</v>
      </c>
      <c r="S274">
        <f>RTD("cqg.rtd", , "X.US.USDMXN!'Bid,T'")</f>
        <v>13.233700000000001</v>
      </c>
      <c r="T274">
        <f>RTD("cqg.rtd", , "X.US.USDMXN!'Ask,T'")</f>
        <v>13.2637</v>
      </c>
    </row>
    <row r="275" spans="1:20" x14ac:dyDescent="0.25">
      <c r="A275" t="s">
        <v>609</v>
      </c>
      <c r="B275" t="s">
        <v>610</v>
      </c>
      <c r="G275" t="s">
        <v>867</v>
      </c>
      <c r="I275" t="str">
        <f t="shared" si="10"/>
        <v>X.US.MXNBRL</v>
      </c>
      <c r="K275" t="s">
        <v>868</v>
      </c>
      <c r="M275" t="str">
        <f t="shared" si="11"/>
        <v>=RTD("cqg.rtd", , "X.US.MXNBRL!'Ask,T'")</v>
      </c>
      <c r="R275">
        <f>RTD("cqg.rtd", , "X.US.MXNBRL!'LastQuote,T'")</f>
        <v>0.1767</v>
      </c>
      <c r="S275">
        <f>RTD("cqg.rtd", , "X.US.MXNBRL!'Bid,T'")</f>
        <v>0.17650000000000002</v>
      </c>
      <c r="T275">
        <f>RTD("cqg.rtd", , "X.US.MXNBRL!'Ask,T'")</f>
        <v>0.1767</v>
      </c>
    </row>
    <row r="276" spans="1:20" x14ac:dyDescent="0.25">
      <c r="A276" t="s">
        <v>611</v>
      </c>
      <c r="B276" t="s">
        <v>612</v>
      </c>
      <c r="G276" t="s">
        <v>867</v>
      </c>
      <c r="I276" t="str">
        <f t="shared" ref="I276:I339" si="12">A276</f>
        <v>X.US.MXNCLP</v>
      </c>
      <c r="K276" t="s">
        <v>868</v>
      </c>
      <c r="M276" t="str">
        <f t="shared" ref="M276:M339" si="13">G276&amp;I276&amp;K276</f>
        <v>=RTD("cqg.rtd", , "X.US.MXNCLP!'Ask,T'")</v>
      </c>
      <c r="R276">
        <f>RTD("cqg.rtd", , "X.US.MXNCLP!'LastQuote,T'")</f>
        <v>44.78</v>
      </c>
      <c r="S276">
        <f>RTD("cqg.rtd", , "X.US.MXNCLP!'Bid,T'")</f>
        <v>44.754000000000005</v>
      </c>
      <c r="T276">
        <f>RTD("cqg.rtd", , "X.US.MXNCLP!'Ask,T'")</f>
        <v>44.78</v>
      </c>
    </row>
    <row r="277" spans="1:20" x14ac:dyDescent="0.25">
      <c r="A277" t="s">
        <v>613</v>
      </c>
      <c r="B277" t="s">
        <v>614</v>
      </c>
      <c r="G277" t="s">
        <v>867</v>
      </c>
      <c r="I277" t="str">
        <f t="shared" si="12"/>
        <v>X.US.MXNJPY</v>
      </c>
      <c r="K277" t="s">
        <v>868</v>
      </c>
      <c r="M277" t="str">
        <f t="shared" si="13"/>
        <v>=RTD("cqg.rtd", , "X.US.MXNJPY!'Ask,T'")</v>
      </c>
      <c r="R277">
        <f>RTD("cqg.rtd", , "X.US.MXNJPY!'LastQuote,T'")</f>
        <v>8.105500000000001</v>
      </c>
      <c r="S277">
        <f>RTD("cqg.rtd", , "X.US.MXNJPY!'Bid,T'")</f>
        <v>8.0879000000000012</v>
      </c>
      <c r="T277">
        <f>RTD("cqg.rtd", , "X.US.MXNJPY!'Ask,T'")</f>
        <v>8.105500000000001</v>
      </c>
    </row>
    <row r="278" spans="1:20" x14ac:dyDescent="0.25">
      <c r="A278" t="s">
        <v>615</v>
      </c>
      <c r="B278" t="s">
        <v>616</v>
      </c>
      <c r="G278" t="s">
        <v>867</v>
      </c>
      <c r="I278" t="str">
        <f t="shared" si="12"/>
        <v>X.US.MXNCHF</v>
      </c>
      <c r="K278" t="s">
        <v>868</v>
      </c>
      <c r="M278" t="str">
        <f t="shared" si="13"/>
        <v>=RTD("cqg.rtd", , "X.US.MXNCHF!'Ask,T'")</v>
      </c>
      <c r="R278">
        <f>RTD("cqg.rtd", , "X.US.MXNCHF!'LastQuote,T'")</f>
        <v>7.0500000000000007E-2</v>
      </c>
      <c r="S278">
        <f>RTD("cqg.rtd", , "X.US.MXNCHF!'Bid,T'")</f>
        <v>7.0400000000000004E-2</v>
      </c>
      <c r="T278">
        <f>RTD("cqg.rtd", , "X.US.MXNCHF!'Ask,T'")</f>
        <v>7.0500000000000007E-2</v>
      </c>
    </row>
    <row r="279" spans="1:20" x14ac:dyDescent="0.25">
      <c r="A279" t="s">
        <v>617</v>
      </c>
      <c r="B279" t="s">
        <v>618</v>
      </c>
      <c r="G279" t="s">
        <v>867</v>
      </c>
      <c r="I279" t="str">
        <f t="shared" si="12"/>
        <v>X.US.USDMDL</v>
      </c>
      <c r="K279" t="s">
        <v>868</v>
      </c>
      <c r="M279" t="str">
        <f t="shared" si="13"/>
        <v>=RTD("cqg.rtd", , "X.US.USDMDL!'Ask,T'")</v>
      </c>
      <c r="R279">
        <f>RTD("cqg.rtd", , "X.US.USDMDL!'LastQuote,T'")</f>
        <v>14.58</v>
      </c>
      <c r="S279">
        <f>RTD("cqg.rtd", , "X.US.USDMDL!'Bid,T'")</f>
        <v>14.01</v>
      </c>
      <c r="T279">
        <f>RTD("cqg.rtd", , "X.US.USDMDL!'Ask,T'")</f>
        <v>14.58</v>
      </c>
    </row>
    <row r="280" spans="1:20" x14ac:dyDescent="0.25">
      <c r="A280" t="s">
        <v>619</v>
      </c>
      <c r="B280" t="s">
        <v>620</v>
      </c>
      <c r="G280" t="s">
        <v>867</v>
      </c>
      <c r="I280" t="str">
        <f t="shared" si="12"/>
        <v>X.US.USDMNT</v>
      </c>
      <c r="K280" t="s">
        <v>868</v>
      </c>
      <c r="M280" t="str">
        <f t="shared" si="13"/>
        <v>=RTD("cqg.rtd", , "X.US.USDMNT!'Ask,T'")</v>
      </c>
      <c r="R280">
        <f>RTD("cqg.rtd", , "X.US.USDMNT!'LastQuote,T'")</f>
        <v>1835</v>
      </c>
      <c r="S280">
        <f>RTD("cqg.rtd", , "X.US.USDMNT!'Bid,T'")</f>
        <v>1830</v>
      </c>
      <c r="T280">
        <f>RTD("cqg.rtd", , "X.US.USDMNT!'Ask,T'")</f>
        <v>1835</v>
      </c>
    </row>
    <row r="281" spans="1:20" x14ac:dyDescent="0.25">
      <c r="A281" t="s">
        <v>621</v>
      </c>
      <c r="B281" t="s">
        <v>622</v>
      </c>
      <c r="G281" t="s">
        <v>867</v>
      </c>
      <c r="I281" t="str">
        <f t="shared" si="12"/>
        <v>X.US.USDMAD</v>
      </c>
      <c r="K281" t="s">
        <v>868</v>
      </c>
      <c r="M281" t="str">
        <f t="shared" si="13"/>
        <v>=RTD("cqg.rtd", , "X.US.USDMAD!'Ask,T'")</v>
      </c>
      <c r="R281">
        <f>RTD("cqg.rtd", , "X.US.USDMAD!'LastQuote,T'")</f>
        <v>8.6479999999999997</v>
      </c>
      <c r="S281">
        <f>RTD("cqg.rtd", , "X.US.USDMAD!'Bid,T'")</f>
        <v>8.548</v>
      </c>
      <c r="T281">
        <f>RTD("cqg.rtd", , "X.US.USDMAD!'Ask,T'")</f>
        <v>8.6479999999999997</v>
      </c>
    </row>
    <row r="282" spans="1:20" x14ac:dyDescent="0.25">
      <c r="A282" t="s">
        <v>623</v>
      </c>
      <c r="B282" t="s">
        <v>624</v>
      </c>
      <c r="G282" t="s">
        <v>867</v>
      </c>
      <c r="I282" t="str">
        <f t="shared" si="12"/>
        <v>X.US.USDMZN</v>
      </c>
      <c r="K282" t="s">
        <v>868</v>
      </c>
      <c r="M282" t="str">
        <f t="shared" si="13"/>
        <v>=RTD("cqg.rtd", , "X.US.USDMZN!'Ask,T'")</v>
      </c>
      <c r="R282">
        <f>RTD("cqg.rtd", , "X.US.USDMZN!'LastQuote,T'")</f>
        <v>30.48</v>
      </c>
      <c r="S282">
        <f>RTD("cqg.rtd", , "X.US.USDMZN!'Bid,T'")</f>
        <v>30.48</v>
      </c>
      <c r="T282">
        <f>RTD("cqg.rtd", , "X.US.USDMZN!'Ask,T'")</f>
        <v>30.48</v>
      </c>
    </row>
    <row r="283" spans="1:20" x14ac:dyDescent="0.25">
      <c r="A283" t="s">
        <v>625</v>
      </c>
      <c r="B283" t="s">
        <v>626</v>
      </c>
      <c r="G283" t="s">
        <v>867</v>
      </c>
      <c r="I283" t="str">
        <f t="shared" si="12"/>
        <v>X.US.USDMMK</v>
      </c>
      <c r="K283" t="s">
        <v>868</v>
      </c>
      <c r="M283" t="str">
        <f t="shared" si="13"/>
        <v>=RTD("cqg.rtd", , "X.US.USDMMK!'Ask,T'")</v>
      </c>
      <c r="R283">
        <f>RTD("cqg.rtd", , "X.US.USDMMK!'LastQuote,T'")</f>
        <v>977.11</v>
      </c>
      <c r="S283">
        <f>RTD("cqg.rtd", , "X.US.USDMMK!'Bid,T'")</f>
        <v>976.89</v>
      </c>
      <c r="T283">
        <f>RTD("cqg.rtd", , "X.US.USDMMK!'Ask,T'")</f>
        <v>977.11</v>
      </c>
    </row>
    <row r="284" spans="1:20" x14ac:dyDescent="0.25">
      <c r="A284" t="s">
        <v>627</v>
      </c>
      <c r="B284" t="s">
        <v>628</v>
      </c>
      <c r="G284" t="s">
        <v>867</v>
      </c>
      <c r="I284" t="str">
        <f t="shared" si="12"/>
        <v>X.US.USDNAD</v>
      </c>
      <c r="K284" t="s">
        <v>868</v>
      </c>
      <c r="M284" t="str">
        <f t="shared" si="13"/>
        <v>=RTD("cqg.rtd", , "X.US.USDNAD!'Ask,T'")</v>
      </c>
      <c r="R284">
        <f>RTD("cqg.rtd", , "X.US.USDNAD!'LastQuote,T'")</f>
        <v>10.98</v>
      </c>
      <c r="S284">
        <f>RTD("cqg.rtd", , "X.US.USDNAD!'Bid,T'")</f>
        <v>10.96</v>
      </c>
      <c r="T284">
        <f>RTD("cqg.rtd", , "X.US.USDNAD!'Ask,T'")</f>
        <v>10.98</v>
      </c>
    </row>
    <row r="285" spans="1:20" x14ac:dyDescent="0.25">
      <c r="A285" t="s">
        <v>629</v>
      </c>
      <c r="B285" t="s">
        <v>630</v>
      </c>
      <c r="G285" t="s">
        <v>867</v>
      </c>
      <c r="I285" t="str">
        <f t="shared" si="12"/>
        <v>X.US.USDNPR</v>
      </c>
      <c r="K285" t="s">
        <v>868</v>
      </c>
      <c r="M285" t="str">
        <f t="shared" si="13"/>
        <v>=RTD("cqg.rtd", , "X.US.USDNPR!'Ask,T'")</v>
      </c>
      <c r="R285">
        <f>RTD("cqg.rtd", , "X.US.USDNPR!'LastQuote,T'")</f>
        <v>98.37</v>
      </c>
      <c r="S285">
        <f>RTD("cqg.rtd", , "X.US.USDNPR!'Bid,T'")</f>
        <v>97.37</v>
      </c>
      <c r="T285">
        <f>RTD("cqg.rtd", , "X.US.USDNPR!'Ask,T'")</f>
        <v>98.37</v>
      </c>
    </row>
    <row r="286" spans="1:20" x14ac:dyDescent="0.25">
      <c r="A286" t="s">
        <v>631</v>
      </c>
      <c r="B286" t="s">
        <v>632</v>
      </c>
      <c r="G286" t="s">
        <v>867</v>
      </c>
      <c r="I286" t="str">
        <f t="shared" si="12"/>
        <v>X.US.USDANG</v>
      </c>
      <c r="K286" t="s">
        <v>868</v>
      </c>
      <c r="M286" t="str">
        <f t="shared" si="13"/>
        <v>=RTD("cqg.rtd", , "X.US.USDANG!'Ask,T'")</v>
      </c>
      <c r="R286">
        <f>RTD("cqg.rtd", , "X.US.USDANG!'LastQuote,T'")</f>
        <v>1.7825000000000002</v>
      </c>
      <c r="S286">
        <f>RTD("cqg.rtd", , "X.US.USDANG!'Bid,T'")</f>
        <v>1.7625000000000002</v>
      </c>
      <c r="T286">
        <f>RTD("cqg.rtd", , "X.US.USDANG!'Ask,T'")</f>
        <v>1.7825000000000002</v>
      </c>
    </row>
    <row r="287" spans="1:20" x14ac:dyDescent="0.25">
      <c r="A287" t="s">
        <v>633</v>
      </c>
      <c r="B287" t="s">
        <v>634</v>
      </c>
      <c r="G287" t="s">
        <v>867</v>
      </c>
      <c r="I287" t="str">
        <f t="shared" si="12"/>
        <v>X.US.USDTRL</v>
      </c>
      <c r="K287" t="s">
        <v>868</v>
      </c>
      <c r="M287" t="str">
        <f t="shared" si="13"/>
        <v>=RTD("cqg.rtd", , "X.US.USDTRL!'Ask,T'")</v>
      </c>
      <c r="R287" t="str">
        <f>RTD("cqg.rtd", , "X.US.USDTRL!'LastQuote,T'")</f>
        <v>768: Current Message -&gt; Contract 'X.US.USDTRL' not found.</v>
      </c>
      <c r="S287" t="str">
        <f>RTD("cqg.rtd", , "X.US.USDTRL!'Bid,T'")</f>
        <v>768: Current Message -&gt; Contract 'X.US.USDTRL' not found.</v>
      </c>
      <c r="T287" t="str">
        <f>RTD("cqg.rtd", , "X.US.USDTRL!'Ask,T'")</f>
        <v>768: Current Message -&gt; Contract 'X.US.USDTRL' not found.</v>
      </c>
    </row>
    <row r="288" spans="1:20" x14ac:dyDescent="0.25">
      <c r="A288" t="s">
        <v>635</v>
      </c>
      <c r="B288" t="s">
        <v>636</v>
      </c>
      <c r="G288" t="s">
        <v>867</v>
      </c>
      <c r="I288" t="str">
        <f t="shared" si="12"/>
        <v>X.US.NZDUSD</v>
      </c>
      <c r="K288" t="s">
        <v>868</v>
      </c>
      <c r="M288" t="str">
        <f t="shared" si="13"/>
        <v>=RTD("cqg.rtd", , "X.US.NZDUSD!'Ask,T'")</v>
      </c>
      <c r="R288">
        <f>RTD("cqg.rtd", , "X.US.NZDUSD!'LastQuote,T'")</f>
        <v>0.81530000000000002</v>
      </c>
      <c r="S288">
        <f>RTD("cqg.rtd", , "X.US.NZDUSD!'Bid,T'")</f>
        <v>0.81470000000000009</v>
      </c>
      <c r="T288">
        <f>RTD("cqg.rtd", , "X.US.NZDUSD!'Ask,T'")</f>
        <v>0.81530000000000002</v>
      </c>
    </row>
    <row r="289" spans="1:20" x14ac:dyDescent="0.25">
      <c r="A289" t="s">
        <v>637</v>
      </c>
      <c r="B289" t="s">
        <v>638</v>
      </c>
      <c r="G289" t="s">
        <v>867</v>
      </c>
      <c r="I289" t="str">
        <f t="shared" si="12"/>
        <v>X.US.NZDCAD</v>
      </c>
      <c r="K289" t="s">
        <v>868</v>
      </c>
      <c r="M289" t="str">
        <f t="shared" si="13"/>
        <v>=RTD("cqg.rtd", , "X.US.NZDCAD!'Ask,T'")</v>
      </c>
      <c r="R289">
        <f>RTD("cqg.rtd", , "X.US.NZDCAD!'LastQuote,T'")</f>
        <v>0.90500000000000003</v>
      </c>
      <c r="S289">
        <f>RTD("cqg.rtd", , "X.US.NZDCAD!'Bid,T'")</f>
        <v>0.90400000000000003</v>
      </c>
      <c r="T289">
        <f>RTD("cqg.rtd", , "X.US.NZDCAD!'Ask,T'")</f>
        <v>0.90500000000000003</v>
      </c>
    </row>
    <row r="290" spans="1:20" x14ac:dyDescent="0.25">
      <c r="A290" t="s">
        <v>639</v>
      </c>
      <c r="B290" t="s">
        <v>640</v>
      </c>
      <c r="G290" t="s">
        <v>867</v>
      </c>
      <c r="I290" t="str">
        <f t="shared" si="12"/>
        <v>X.US.NZDHKD</v>
      </c>
      <c r="K290" t="s">
        <v>868</v>
      </c>
      <c r="M290" t="str">
        <f t="shared" si="13"/>
        <v>=RTD("cqg.rtd", , "X.US.NZDHKD!'Ask,T'")</v>
      </c>
      <c r="R290">
        <f>RTD("cqg.rtd", , "X.US.NZDHKD!'LastQuote,T'")</f>
        <v>6.3209</v>
      </c>
      <c r="S290">
        <f>RTD("cqg.rtd", , "X.US.NZDHKD!'Bid,T'")</f>
        <v>6.3159000000000001</v>
      </c>
      <c r="T290">
        <f>RTD("cqg.rtd", , "X.US.NZDHKD!'Ask,T'")</f>
        <v>6.3209</v>
      </c>
    </row>
    <row r="291" spans="1:20" x14ac:dyDescent="0.25">
      <c r="A291" t="s">
        <v>641</v>
      </c>
      <c r="B291" t="s">
        <v>642</v>
      </c>
      <c r="G291" t="s">
        <v>867</v>
      </c>
      <c r="I291" t="str">
        <f t="shared" si="12"/>
        <v>X.US.NZDJPY</v>
      </c>
      <c r="K291" t="s">
        <v>868</v>
      </c>
      <c r="M291" t="str">
        <f t="shared" si="13"/>
        <v>=RTD("cqg.rtd", , "X.US.NZDJPY!'Ask,T'")</v>
      </c>
      <c r="R291">
        <f>RTD("cqg.rtd", , "X.US.NZDJPY!'LastQuote,T'")</f>
        <v>87.45</v>
      </c>
      <c r="S291">
        <f>RTD("cqg.rtd", , "X.US.NZDJPY!'Bid,T'")</f>
        <v>87.41</v>
      </c>
      <c r="T291">
        <f>RTD("cqg.rtd", , "X.US.NZDJPY!'Ask,T'")</f>
        <v>87.45</v>
      </c>
    </row>
    <row r="292" spans="1:20" x14ac:dyDescent="0.25">
      <c r="A292" t="s">
        <v>643</v>
      </c>
      <c r="B292" t="s">
        <v>644</v>
      </c>
      <c r="G292" t="s">
        <v>867</v>
      </c>
      <c r="I292" t="str">
        <f t="shared" si="12"/>
        <v>X.US.NZDSGD</v>
      </c>
      <c r="K292" t="s">
        <v>868</v>
      </c>
      <c r="M292" t="str">
        <f t="shared" si="13"/>
        <v>=RTD("cqg.rtd", , "X.US.NZDSGD!'Ask,T'")</v>
      </c>
      <c r="R292">
        <f>RTD("cqg.rtd", , "X.US.NZDSGD!'LastQuote,T'")</f>
        <v>1.0303</v>
      </c>
      <c r="S292">
        <f>RTD("cqg.rtd", , "X.US.NZDSGD!'Bid,T'")</f>
        <v>1.0293000000000001</v>
      </c>
      <c r="T292">
        <f>RTD("cqg.rtd", , "X.US.NZDSGD!'Ask,T'")</f>
        <v>1.0303</v>
      </c>
    </row>
    <row r="293" spans="1:20" x14ac:dyDescent="0.25">
      <c r="A293" t="s">
        <v>645</v>
      </c>
      <c r="B293" t="s">
        <v>646</v>
      </c>
      <c r="G293" t="s">
        <v>867</v>
      </c>
      <c r="I293" t="str">
        <f t="shared" si="12"/>
        <v>X.US.NZDCHF</v>
      </c>
      <c r="K293" t="s">
        <v>868</v>
      </c>
      <c r="M293" t="str">
        <f t="shared" si="13"/>
        <v>=RTD("cqg.rtd", , "X.US.NZDCHF!'Ask,T'")</v>
      </c>
      <c r="R293">
        <f>RTD("cqg.rtd", , "X.US.NZDCHF!'LastQuote,T'")</f>
        <v>0.76180000000000003</v>
      </c>
      <c r="S293">
        <f>RTD("cqg.rtd", , "X.US.NZDCHF!'Bid,T'")</f>
        <v>0.76100000000000001</v>
      </c>
      <c r="T293">
        <f>RTD("cqg.rtd", , "X.US.NZDCHF!'Ask,T'")</f>
        <v>0.76180000000000003</v>
      </c>
    </row>
    <row r="294" spans="1:20" x14ac:dyDescent="0.25">
      <c r="A294" t="s">
        <v>647</v>
      </c>
      <c r="B294" t="s">
        <v>648</v>
      </c>
      <c r="G294" t="s">
        <v>867</v>
      </c>
      <c r="I294" t="str">
        <f t="shared" si="12"/>
        <v>X.US.NZDBRL</v>
      </c>
      <c r="K294" t="s">
        <v>868</v>
      </c>
      <c r="M294" t="str">
        <f t="shared" si="13"/>
        <v>=RTD("cqg.rtd", , "X.US.NZDBRL!'Ask,T'")</v>
      </c>
      <c r="R294">
        <f>RTD("cqg.rtd", , "X.US.NZDBRL!'LastQuote,T'")</f>
        <v>1.909</v>
      </c>
      <c r="S294">
        <f>RTD("cqg.rtd", , "X.US.NZDBRL!'Bid,T'")</f>
        <v>1.905</v>
      </c>
      <c r="T294">
        <f>RTD("cqg.rtd", , "X.US.NZDBRL!'Ask,T'")</f>
        <v>1.909</v>
      </c>
    </row>
    <row r="295" spans="1:20" x14ac:dyDescent="0.25">
      <c r="A295" t="s">
        <v>649</v>
      </c>
      <c r="B295" t="s">
        <v>650</v>
      </c>
      <c r="G295" t="s">
        <v>867</v>
      </c>
      <c r="I295" t="str">
        <f t="shared" si="12"/>
        <v>X.US.NZDDKK</v>
      </c>
      <c r="K295" t="s">
        <v>868</v>
      </c>
      <c r="M295" t="str">
        <f t="shared" si="13"/>
        <v>=RTD("cqg.rtd", , "X.US.NZDDKK!'Ask,T'")</v>
      </c>
      <c r="R295">
        <f>RTD("cqg.rtd", , "X.US.NZDDKK!'LastQuote,T'")</f>
        <v>4.6875</v>
      </c>
      <c r="S295">
        <f>RTD("cqg.rtd", , "X.US.NZDDKK!'Bid,T'")</f>
        <v>4.6833</v>
      </c>
      <c r="T295">
        <f>RTD("cqg.rtd", , "X.US.NZDDKK!'Ask,T'")</f>
        <v>4.6875</v>
      </c>
    </row>
    <row r="296" spans="1:20" x14ac:dyDescent="0.25">
      <c r="A296" t="s">
        <v>651</v>
      </c>
      <c r="B296" t="s">
        <v>652</v>
      </c>
      <c r="G296" t="s">
        <v>867</v>
      </c>
      <c r="I296" t="str">
        <f t="shared" si="12"/>
        <v>X.US.NZDEUR</v>
      </c>
      <c r="K296" t="s">
        <v>868</v>
      </c>
      <c r="M296" t="str">
        <f t="shared" si="13"/>
        <v>=RTD("cqg.rtd", , "X.US.NZDEUR!'Ask,T'")</v>
      </c>
      <c r="R296">
        <f>RTD("cqg.rtd", , "X.US.NZDEUR!'LastQuote,T'")</f>
        <v>0.62970000000000004</v>
      </c>
      <c r="S296">
        <f>RTD("cqg.rtd", , "X.US.NZDEUR!'Bid,T'")</f>
        <v>0.62930000000000008</v>
      </c>
      <c r="T296">
        <f>RTD("cqg.rtd", , "X.US.NZDEUR!'Ask,T'")</f>
        <v>0.62970000000000004</v>
      </c>
    </row>
    <row r="297" spans="1:20" x14ac:dyDescent="0.25">
      <c r="A297" t="s">
        <v>653</v>
      </c>
      <c r="B297" t="s">
        <v>654</v>
      </c>
      <c r="G297" t="s">
        <v>867</v>
      </c>
      <c r="I297" t="str">
        <f t="shared" si="12"/>
        <v>X.US.NZDGBP</v>
      </c>
      <c r="K297" t="s">
        <v>868</v>
      </c>
      <c r="M297" t="str">
        <f t="shared" si="13"/>
        <v>=RTD("cqg.rtd", , "X.US.NZDGBP!'Ask,T'")</v>
      </c>
      <c r="R297">
        <f>RTD("cqg.rtd", , "X.US.NZDGBP!'LastQuote,T'")</f>
        <v>0.50150000000000006</v>
      </c>
      <c r="S297">
        <f>RTD("cqg.rtd", , "X.US.NZDGBP!'Bid,T'")</f>
        <v>0.50130000000000008</v>
      </c>
      <c r="T297">
        <f>RTD("cqg.rtd", , "X.US.NZDGBP!'Ask,T'")</f>
        <v>0.50150000000000006</v>
      </c>
    </row>
    <row r="298" spans="1:20" x14ac:dyDescent="0.25">
      <c r="A298" t="s">
        <v>655</v>
      </c>
      <c r="B298" t="s">
        <v>656</v>
      </c>
      <c r="G298" t="s">
        <v>867</v>
      </c>
      <c r="I298" t="str">
        <f t="shared" si="12"/>
        <v>X.US.NZDIDR</v>
      </c>
      <c r="K298" t="s">
        <v>868</v>
      </c>
      <c r="M298" t="str">
        <f t="shared" si="13"/>
        <v>=RTD("cqg.rtd", , "X.US.NZDIDR!'Ask,T'")</v>
      </c>
      <c r="R298">
        <f>RTD("cqg.rtd", , "X.US.NZDIDR!'LastQuote,T'")</f>
        <v>9682</v>
      </c>
      <c r="S298">
        <f>RTD("cqg.rtd", , "X.US.NZDIDR!'Bid,T'")</f>
        <v>9667</v>
      </c>
      <c r="T298">
        <f>RTD("cqg.rtd", , "X.US.NZDIDR!'Ask,T'")</f>
        <v>9682</v>
      </c>
    </row>
    <row r="299" spans="1:20" x14ac:dyDescent="0.25">
      <c r="A299" t="s">
        <v>657</v>
      </c>
      <c r="B299" t="s">
        <v>658</v>
      </c>
      <c r="G299" t="s">
        <v>867</v>
      </c>
      <c r="I299" t="str">
        <f t="shared" si="12"/>
        <v>X.US.NZDMXN</v>
      </c>
      <c r="K299" t="s">
        <v>868</v>
      </c>
      <c r="M299" t="str">
        <f t="shared" si="13"/>
        <v>=RTD("cqg.rtd", , "X.US.NZDMXN!'Ask,T'")</v>
      </c>
      <c r="R299">
        <f>RTD("cqg.rtd", , "X.US.NZDMXN!'LastQuote,T'")</f>
        <v>10.815200000000001</v>
      </c>
      <c r="S299">
        <f>RTD("cqg.rtd", , "X.US.NZDMXN!'Bid,T'")</f>
        <v>10.7828</v>
      </c>
      <c r="T299">
        <f>RTD("cqg.rtd", , "X.US.NZDMXN!'Ask,T'")</f>
        <v>10.815200000000001</v>
      </c>
    </row>
    <row r="300" spans="1:20" x14ac:dyDescent="0.25">
      <c r="A300" t="s">
        <v>659</v>
      </c>
      <c r="B300" t="s">
        <v>660</v>
      </c>
      <c r="G300" t="s">
        <v>867</v>
      </c>
      <c r="I300" t="str">
        <f t="shared" si="12"/>
        <v>X.US.NZDNOK</v>
      </c>
      <c r="K300" t="s">
        <v>868</v>
      </c>
      <c r="M300" t="str">
        <f t="shared" si="13"/>
        <v>=RTD("cqg.rtd", , "X.US.NZDNOK!'Ask,T'")</v>
      </c>
      <c r="R300">
        <f>RTD("cqg.rtd", , "X.US.NZDNOK!'LastQuote,T'")</f>
        <v>5.1953000000000005</v>
      </c>
      <c r="S300">
        <f>RTD("cqg.rtd", , "X.US.NZDNOK!'Bid,T'")</f>
        <v>5.1865000000000006</v>
      </c>
      <c r="T300">
        <f>RTD("cqg.rtd", , "X.US.NZDNOK!'Ask,T'")</f>
        <v>5.1953000000000005</v>
      </c>
    </row>
    <row r="301" spans="1:20" x14ac:dyDescent="0.25">
      <c r="A301" t="s">
        <v>661</v>
      </c>
      <c r="B301" t="s">
        <v>662</v>
      </c>
      <c r="G301" t="s">
        <v>867</v>
      </c>
      <c r="I301" t="str">
        <f t="shared" si="12"/>
        <v>X.US.NZDZAR</v>
      </c>
      <c r="K301" t="s">
        <v>868</v>
      </c>
      <c r="M301" t="str">
        <f t="shared" si="13"/>
        <v>=RTD("cqg.rtd", , "X.US.NZDZAR!'Ask,T'")</v>
      </c>
      <c r="R301">
        <f>RTD("cqg.rtd", , "X.US.NZDZAR!'LastQuote,T'")</f>
        <v>8.9939999999999998</v>
      </c>
      <c r="S301">
        <f>RTD("cqg.rtd", , "X.US.NZDZAR!'Bid,T'")</f>
        <v>8.963000000000001</v>
      </c>
      <c r="T301">
        <f>RTD("cqg.rtd", , "X.US.NZDZAR!'Ask,T'")</f>
        <v>8.9939999999999998</v>
      </c>
    </row>
    <row r="302" spans="1:20" x14ac:dyDescent="0.25">
      <c r="A302" t="s">
        <v>663</v>
      </c>
      <c r="B302" t="s">
        <v>664</v>
      </c>
      <c r="G302" t="s">
        <v>867</v>
      </c>
      <c r="I302" t="str">
        <f t="shared" si="12"/>
        <v>X.US.NZDSEK</v>
      </c>
      <c r="K302" t="s">
        <v>868</v>
      </c>
      <c r="M302" t="str">
        <f t="shared" si="13"/>
        <v>=RTD("cqg.rtd", , "X.US.NZDSEK!'Ask,T'")</v>
      </c>
      <c r="R302">
        <f>RTD("cqg.rtd", , "X.US.NZDSEK!'LastQuote,T'")</f>
        <v>5.8205</v>
      </c>
      <c r="S302">
        <f>RTD("cqg.rtd", , "X.US.NZDSEK!'Bid,T'")</f>
        <v>5.8089000000000004</v>
      </c>
      <c r="T302">
        <f>RTD("cqg.rtd", , "X.US.NZDSEK!'Ask,T'")</f>
        <v>5.8205</v>
      </c>
    </row>
    <row r="303" spans="1:20" x14ac:dyDescent="0.25">
      <c r="A303" t="s">
        <v>665</v>
      </c>
      <c r="B303" t="s">
        <v>666</v>
      </c>
      <c r="G303" t="s">
        <v>867</v>
      </c>
      <c r="I303" t="str">
        <f t="shared" si="12"/>
        <v>X.US.NZDTHB</v>
      </c>
      <c r="K303" t="s">
        <v>868</v>
      </c>
      <c r="M303" t="str">
        <f t="shared" si="13"/>
        <v>=RTD("cqg.rtd", , "X.US.NZDTHB!'Ask,T'")</v>
      </c>
      <c r="R303">
        <f>RTD("cqg.rtd", , "X.US.NZDTHB!'LastQuote,T'")</f>
        <v>26.289000000000001</v>
      </c>
      <c r="S303">
        <f>RTD("cqg.rtd", , "X.US.NZDTHB!'Bid,T'")</f>
        <v>26.253</v>
      </c>
      <c r="T303">
        <f>RTD("cqg.rtd", , "X.US.NZDTHB!'Ask,T'")</f>
        <v>26.289000000000001</v>
      </c>
    </row>
    <row r="304" spans="1:20" x14ac:dyDescent="0.25">
      <c r="A304" t="s">
        <v>667</v>
      </c>
      <c r="B304" t="s">
        <v>668</v>
      </c>
      <c r="G304" t="s">
        <v>867</v>
      </c>
      <c r="I304" t="str">
        <f t="shared" si="12"/>
        <v>X.US.USDNIO</v>
      </c>
      <c r="K304" t="s">
        <v>868</v>
      </c>
      <c r="M304" t="str">
        <f t="shared" si="13"/>
        <v>=RTD("cqg.rtd", , "X.US.USDNIO!'Ask,T'")</v>
      </c>
      <c r="R304">
        <f>RTD("cqg.rtd", , "X.US.USDNIO!'LastQuote,T'")</f>
        <v>26.150000000000002</v>
      </c>
      <c r="S304">
        <f>RTD("cqg.rtd", , "X.US.USDNIO!'Bid,T'")</f>
        <v>25.35</v>
      </c>
      <c r="T304">
        <f>RTD("cqg.rtd", , "X.US.USDNIO!'Ask,T'")</f>
        <v>26.150000000000002</v>
      </c>
    </row>
    <row r="305" spans="1:20" x14ac:dyDescent="0.25">
      <c r="A305" t="s">
        <v>669</v>
      </c>
      <c r="B305" t="s">
        <v>670</v>
      </c>
      <c r="G305" t="s">
        <v>867</v>
      </c>
      <c r="I305" t="str">
        <f t="shared" si="12"/>
        <v>X.US.USDNGN</v>
      </c>
      <c r="K305" t="s">
        <v>868</v>
      </c>
      <c r="M305" t="str">
        <f t="shared" si="13"/>
        <v>=RTD("cqg.rtd", , "X.US.USDNGN!'Ask,T'")</v>
      </c>
      <c r="R305">
        <f>RTD("cqg.rtd", , "X.US.USDNGN!'LastQuote,T'")</f>
        <v>163.55000000000001</v>
      </c>
      <c r="S305">
        <f>RTD("cqg.rtd", , "X.US.USDNGN!'Bid,T'")</f>
        <v>162.55000000000001</v>
      </c>
      <c r="T305">
        <f>RTD("cqg.rtd", , "X.US.USDNGN!'Ask,T'")</f>
        <v>163.55000000000001</v>
      </c>
    </row>
    <row r="306" spans="1:20" x14ac:dyDescent="0.25">
      <c r="A306" t="s">
        <v>671</v>
      </c>
      <c r="B306" t="s">
        <v>672</v>
      </c>
      <c r="G306" t="s">
        <v>867</v>
      </c>
      <c r="I306" t="str">
        <f t="shared" si="12"/>
        <v>X.US.USDKPW</v>
      </c>
      <c r="K306" t="s">
        <v>868</v>
      </c>
      <c r="M306" t="str">
        <f t="shared" si="13"/>
        <v>=RTD("cqg.rtd", , "X.US.USDKPW!'Ask,T'")</v>
      </c>
      <c r="R306" t="str">
        <f>RTD("cqg.rtd", , "X.US.USDKPW!'LastQuote,T'")</f>
        <v/>
      </c>
      <c r="S306" t="str">
        <f>RTD("cqg.rtd", , "X.US.USDKPW!'Bid,T'")</f>
        <v/>
      </c>
      <c r="T306" t="str">
        <f>RTD("cqg.rtd", , "X.US.USDKPW!'Ask,T'")</f>
        <v/>
      </c>
    </row>
    <row r="307" spans="1:20" x14ac:dyDescent="0.25">
      <c r="A307" t="s">
        <v>673</v>
      </c>
      <c r="B307" t="s">
        <v>674</v>
      </c>
      <c r="G307" t="s">
        <v>867</v>
      </c>
      <c r="I307" t="str">
        <f t="shared" si="12"/>
        <v>X.US.USDNOK</v>
      </c>
      <c r="K307" t="s">
        <v>868</v>
      </c>
      <c r="M307" t="str">
        <f t="shared" si="13"/>
        <v>=RTD("cqg.rtd", , "X.US.USDNOK!'Ask,T'")</v>
      </c>
      <c r="R307">
        <f>RTD("cqg.rtd", , "X.US.USDNOK!'LastQuote,T'")</f>
        <v>6.3714000000000004</v>
      </c>
      <c r="S307">
        <f>RTD("cqg.rtd", , "X.US.USDNOK!'Bid,T'")</f>
        <v>6.3654000000000002</v>
      </c>
      <c r="T307">
        <f>RTD("cqg.rtd", , "X.US.USDNOK!'Ask,T'")</f>
        <v>6.3714000000000004</v>
      </c>
    </row>
    <row r="308" spans="1:20" x14ac:dyDescent="0.25">
      <c r="A308" t="s">
        <v>675</v>
      </c>
      <c r="B308" t="s">
        <v>676</v>
      </c>
      <c r="G308" t="s">
        <v>867</v>
      </c>
      <c r="I308" t="str">
        <f t="shared" si="12"/>
        <v>X.US.NOKJPY</v>
      </c>
      <c r="K308" t="s">
        <v>868</v>
      </c>
      <c r="M308" t="str">
        <f t="shared" si="13"/>
        <v>=RTD("cqg.rtd", , "X.US.NOKJPY!'Ask,T'")</v>
      </c>
      <c r="R308">
        <f>RTD("cqg.rtd", , "X.US.NOKJPY!'LastQuote,T'")</f>
        <v>16.850000000000001</v>
      </c>
      <c r="S308">
        <f>RTD("cqg.rtd", , "X.US.NOKJPY!'Bid,T'")</f>
        <v>16.836000000000002</v>
      </c>
      <c r="T308">
        <f>RTD("cqg.rtd", , "X.US.NOKJPY!'Ask,T'")</f>
        <v>16.850000000000001</v>
      </c>
    </row>
    <row r="309" spans="1:20" x14ac:dyDescent="0.25">
      <c r="A309" t="s">
        <v>677</v>
      </c>
      <c r="B309" t="s">
        <v>678</v>
      </c>
      <c r="G309" t="s">
        <v>867</v>
      </c>
      <c r="I309" t="str">
        <f t="shared" si="12"/>
        <v>X.US.NOKSEK</v>
      </c>
      <c r="K309" t="s">
        <v>868</v>
      </c>
      <c r="M309" t="str">
        <f t="shared" si="13"/>
        <v>=RTD("cqg.rtd", , "X.US.NOKSEK!'Ask,T'")</v>
      </c>
      <c r="R309">
        <f>RTD("cqg.rtd", , "X.US.NOKSEK!'LastQuote,T'")</f>
        <v>1.1213</v>
      </c>
      <c r="S309">
        <f>RTD("cqg.rtd", , "X.US.NOKSEK!'Bid,T'")</f>
        <v>1.1193</v>
      </c>
      <c r="T309">
        <f>RTD("cqg.rtd", , "X.US.NOKSEK!'Ask,T'")</f>
        <v>1.1213</v>
      </c>
    </row>
    <row r="310" spans="1:20" x14ac:dyDescent="0.25">
      <c r="A310" t="s">
        <v>679</v>
      </c>
      <c r="B310" t="s">
        <v>680</v>
      </c>
      <c r="G310" t="s">
        <v>867</v>
      </c>
      <c r="I310" t="str">
        <f t="shared" si="12"/>
        <v>X.US.NOKCHF</v>
      </c>
      <c r="K310" t="s">
        <v>868</v>
      </c>
      <c r="M310" t="str">
        <f t="shared" si="13"/>
        <v>=RTD("cqg.rtd", , "X.US.NOKCHF!'Ask,T'")</v>
      </c>
      <c r="R310">
        <f>RTD("cqg.rtd", , "X.US.NOKCHF!'LastQuote,T'")</f>
        <v>0.1469</v>
      </c>
      <c r="S310">
        <f>RTD("cqg.rtd", , "X.US.NOKCHF!'Bid,T'")</f>
        <v>0.14650000000000002</v>
      </c>
      <c r="T310">
        <f>RTD("cqg.rtd", , "X.US.NOKCHF!'Ask,T'")</f>
        <v>0.1469</v>
      </c>
    </row>
    <row r="311" spans="1:20" x14ac:dyDescent="0.25">
      <c r="A311" t="s">
        <v>681</v>
      </c>
      <c r="B311" t="s">
        <v>682</v>
      </c>
      <c r="G311" t="s">
        <v>867</v>
      </c>
      <c r="I311" t="str">
        <f t="shared" si="12"/>
        <v>X.US.USDOMR</v>
      </c>
      <c r="K311" t="s">
        <v>868</v>
      </c>
      <c r="M311" t="str">
        <f t="shared" si="13"/>
        <v>=RTD("cqg.rtd", , "X.US.USDOMR!'Ask,T'")</v>
      </c>
      <c r="R311">
        <f>RTD("cqg.rtd", , "X.US.USDOMR!'LastQuote,T'")</f>
        <v>0.38586000000000004</v>
      </c>
      <c r="S311">
        <f>RTD("cqg.rtd", , "X.US.USDOMR!'Bid,T'")</f>
        <v>0.38421000000000005</v>
      </c>
      <c r="T311">
        <f>RTD("cqg.rtd", , "X.US.USDOMR!'Ask,T'")</f>
        <v>0.38586000000000004</v>
      </c>
    </row>
    <row r="312" spans="1:20" x14ac:dyDescent="0.25">
      <c r="A312" t="s">
        <v>683</v>
      </c>
      <c r="B312" t="s">
        <v>684</v>
      </c>
      <c r="G312" t="s">
        <v>867</v>
      </c>
      <c r="I312" t="str">
        <f t="shared" si="12"/>
        <v>X.US.USDPKR</v>
      </c>
      <c r="K312" t="s">
        <v>868</v>
      </c>
      <c r="M312" t="str">
        <f t="shared" si="13"/>
        <v>=RTD("cqg.rtd", , "X.US.USDPKR!'Ask,T'")</v>
      </c>
      <c r="R312">
        <f>RTD("cqg.rtd", , "X.US.USDPKR!'LastQuote,T'")</f>
        <v>102.3</v>
      </c>
      <c r="S312">
        <f>RTD("cqg.rtd", , "X.US.USDPKR!'Bid,T'")</f>
        <v>102.2</v>
      </c>
      <c r="T312">
        <f>RTD("cqg.rtd", , "X.US.USDPKR!'Ask,T'")</f>
        <v>102.3</v>
      </c>
    </row>
    <row r="313" spans="1:20" x14ac:dyDescent="0.25">
      <c r="A313" t="s">
        <v>685</v>
      </c>
      <c r="B313" t="s">
        <v>686</v>
      </c>
      <c r="G313" t="s">
        <v>867</v>
      </c>
      <c r="I313" t="str">
        <f t="shared" si="12"/>
        <v>X.US.PGKUSD</v>
      </c>
      <c r="K313" t="s">
        <v>868</v>
      </c>
      <c r="M313" t="str">
        <f t="shared" si="13"/>
        <v>=RTD("cqg.rtd", , "X.US.PGKUSD!'Ask,T'")</v>
      </c>
      <c r="R313">
        <f>RTD("cqg.rtd", , "X.US.PGKUSD!'LastQuote,T'")</f>
        <v>0.40300000000000002</v>
      </c>
      <c r="S313">
        <f>RTD("cqg.rtd", , "X.US.PGKUSD!'Bid,T'")</f>
        <v>0.40300000000000002</v>
      </c>
      <c r="T313">
        <f>RTD("cqg.rtd", , "X.US.PGKUSD!'Ask,T'")</f>
        <v>0.40300000000000002</v>
      </c>
    </row>
    <row r="314" spans="1:20" x14ac:dyDescent="0.25">
      <c r="A314" t="s">
        <v>687</v>
      </c>
      <c r="B314" t="s">
        <v>688</v>
      </c>
      <c r="G314" t="s">
        <v>867</v>
      </c>
      <c r="I314" t="str">
        <f t="shared" si="12"/>
        <v>X.US.USDPYG</v>
      </c>
      <c r="K314" t="s">
        <v>868</v>
      </c>
      <c r="M314" t="str">
        <f t="shared" si="13"/>
        <v>=RTD("cqg.rtd", , "X.US.USDPYG!'Ask,T'")</v>
      </c>
      <c r="R314">
        <f>RTD("cqg.rtd", , "X.US.USDPYG!'LastQuote,T'")</f>
        <v>4340</v>
      </c>
      <c r="S314">
        <f>RTD("cqg.rtd", , "X.US.USDPYG!'Bid,T'")</f>
        <v>4290</v>
      </c>
      <c r="T314">
        <f>RTD("cqg.rtd", , "X.US.USDPYG!'Ask,T'")</f>
        <v>4340</v>
      </c>
    </row>
    <row r="315" spans="1:20" x14ac:dyDescent="0.25">
      <c r="A315" t="s">
        <v>689</v>
      </c>
      <c r="B315" t="s">
        <v>690</v>
      </c>
      <c r="G315" t="s">
        <v>867</v>
      </c>
      <c r="I315" t="str">
        <f t="shared" si="12"/>
        <v>X.US.USDPEN</v>
      </c>
      <c r="K315" t="s">
        <v>868</v>
      </c>
      <c r="M315" t="str">
        <f t="shared" si="13"/>
        <v>=RTD("cqg.rtd", , "X.US.USDPEN!'Ask,T'")</v>
      </c>
      <c r="R315">
        <f>RTD("cqg.rtd", , "X.US.USDPEN!'LastQuote,T'")</f>
        <v>2.87</v>
      </c>
      <c r="S315">
        <f>RTD("cqg.rtd", , "X.US.USDPEN!'Bid,T'")</f>
        <v>2.85</v>
      </c>
      <c r="T315">
        <f>RTD("cqg.rtd", , "X.US.USDPEN!'Ask,T'")</f>
        <v>2.87</v>
      </c>
    </row>
    <row r="316" spans="1:20" x14ac:dyDescent="0.25">
      <c r="A316" t="s">
        <v>691</v>
      </c>
      <c r="B316" t="s">
        <v>692</v>
      </c>
      <c r="G316" t="s">
        <v>867</v>
      </c>
      <c r="I316" t="str">
        <f t="shared" si="12"/>
        <v>X.US.USDPHP</v>
      </c>
      <c r="K316" t="s">
        <v>868</v>
      </c>
      <c r="M316" t="str">
        <f t="shared" si="13"/>
        <v>=RTD("cqg.rtd", , "X.US.USDPHP!'Ask,T'")</v>
      </c>
      <c r="R316">
        <f>RTD("cqg.rtd", , "X.US.USDPHP!'LastQuote,T'")</f>
        <v>44.050000000000004</v>
      </c>
      <c r="S316">
        <f>RTD("cqg.rtd", , "X.US.USDPHP!'Bid,T'")</f>
        <v>43.85</v>
      </c>
      <c r="T316">
        <f>RTD("cqg.rtd", , "X.US.USDPHP!'Ask,T'")</f>
        <v>44.050000000000004</v>
      </c>
    </row>
    <row r="317" spans="1:20" x14ac:dyDescent="0.25">
      <c r="A317" t="s">
        <v>693</v>
      </c>
      <c r="B317" t="s">
        <v>694</v>
      </c>
      <c r="G317" t="s">
        <v>867</v>
      </c>
      <c r="I317" t="str">
        <f t="shared" si="12"/>
        <v>X.US.PHPJPY</v>
      </c>
      <c r="K317" t="s">
        <v>868</v>
      </c>
      <c r="M317" t="str">
        <f t="shared" si="13"/>
        <v>=RTD("cqg.rtd", , "X.US.PHPJPY!'Ask,T'")</v>
      </c>
      <c r="R317">
        <f>RTD("cqg.rtd", , "X.US.PHPJPY!'LastQuote,T'")</f>
        <v>2.4340000000000002</v>
      </c>
      <c r="S317">
        <f>RTD("cqg.rtd", , "X.US.PHPJPY!'Bid,T'")</f>
        <v>2.4340000000000002</v>
      </c>
      <c r="T317">
        <f>RTD("cqg.rtd", , "X.US.PHPJPY!'Ask,T'")</f>
        <v>2.4449999999999998</v>
      </c>
    </row>
    <row r="318" spans="1:20" x14ac:dyDescent="0.25">
      <c r="A318" t="s">
        <v>695</v>
      </c>
      <c r="B318" t="s">
        <v>696</v>
      </c>
      <c r="G318" t="s">
        <v>867</v>
      </c>
      <c r="I318" t="str">
        <f t="shared" si="12"/>
        <v>X.US.PHPKRW</v>
      </c>
      <c r="K318" t="s">
        <v>868</v>
      </c>
      <c r="M318" t="str">
        <f t="shared" si="13"/>
        <v>=RTD("cqg.rtd", , "X.US.PHPKRW!'Ask,T'")</v>
      </c>
      <c r="R318">
        <f>RTD("cqg.rtd", , "X.US.PHPKRW!'LastQuote,T'")</f>
        <v>23.580000000000002</v>
      </c>
      <c r="S318">
        <f>RTD("cqg.rtd", , "X.US.PHPKRW!'Bid,T'")</f>
        <v>23.52</v>
      </c>
      <c r="T318">
        <f>RTD("cqg.rtd", , "X.US.PHPKRW!'Ask,T'")</f>
        <v>23.580000000000002</v>
      </c>
    </row>
    <row r="319" spans="1:20" x14ac:dyDescent="0.25">
      <c r="A319" t="s">
        <v>697</v>
      </c>
      <c r="B319" t="s">
        <v>698</v>
      </c>
      <c r="G319" t="s">
        <v>867</v>
      </c>
      <c r="I319" t="str">
        <f t="shared" si="12"/>
        <v>X.US.USDPLZ</v>
      </c>
      <c r="K319" t="s">
        <v>868</v>
      </c>
      <c r="M319" t="str">
        <f t="shared" si="13"/>
        <v>=RTD("cqg.rtd", , "X.US.USDPLZ!'Ask,T'")</v>
      </c>
      <c r="R319">
        <f>RTD("cqg.rtd", , "X.US.USDPLZ!'LastQuote,T'")</f>
        <v>3.2486000000000002</v>
      </c>
      <c r="S319">
        <f>RTD("cqg.rtd", , "X.US.USDPLZ!'Bid,T'")</f>
        <v>3.2436000000000003</v>
      </c>
      <c r="T319">
        <f>RTD("cqg.rtd", , "X.US.USDPLZ!'Ask,T'")</f>
        <v>3.2486000000000002</v>
      </c>
    </row>
    <row r="320" spans="1:20" x14ac:dyDescent="0.25">
      <c r="A320" t="s">
        <v>699</v>
      </c>
      <c r="B320" t="s">
        <v>700</v>
      </c>
      <c r="G320" t="s">
        <v>867</v>
      </c>
      <c r="I320" t="str">
        <f t="shared" si="12"/>
        <v>X.US.PLNBRL</v>
      </c>
      <c r="K320" t="s">
        <v>868</v>
      </c>
      <c r="M320" t="str">
        <f t="shared" si="13"/>
        <v>=RTD("cqg.rtd", , "X.US.PLNBRL!'Ask,T'")</v>
      </c>
      <c r="R320">
        <f>RTD("cqg.rtd", , "X.US.PLNBRL!'LastQuote,T'")</f>
        <v>0.72060000000000002</v>
      </c>
      <c r="S320">
        <f>RTD("cqg.rtd", , "X.US.PLNBRL!'Bid,T'")</f>
        <v>0.72060000000000002</v>
      </c>
      <c r="T320">
        <f>RTD("cqg.rtd", , "X.US.PLNBRL!'Ask,T'")</f>
        <v>0.7208</v>
      </c>
    </row>
    <row r="321" spans="1:20" x14ac:dyDescent="0.25">
      <c r="A321" t="s">
        <v>701</v>
      </c>
      <c r="B321" t="s">
        <v>702</v>
      </c>
      <c r="G321" t="s">
        <v>867</v>
      </c>
      <c r="I321" t="str">
        <f t="shared" si="12"/>
        <v>X.US.PLZCZK</v>
      </c>
      <c r="K321" t="s">
        <v>868</v>
      </c>
      <c r="M321" t="str">
        <f t="shared" si="13"/>
        <v>=RTD("cqg.rtd", , "X.US.PLZCZK!'Ask,T'")</v>
      </c>
      <c r="R321">
        <f>RTD("cqg.rtd", , "X.US.PLZCZK!'LastQuote,T'")</f>
        <v>6.5636000000000001</v>
      </c>
      <c r="S321">
        <f>RTD("cqg.rtd", , "X.US.PLZCZK!'Bid,T'")</f>
        <v>6.5584000000000007</v>
      </c>
      <c r="T321">
        <f>RTD("cqg.rtd", , "X.US.PLZCZK!'Ask,T'")</f>
        <v>6.5636000000000001</v>
      </c>
    </row>
    <row r="322" spans="1:20" x14ac:dyDescent="0.25">
      <c r="A322" t="s">
        <v>703</v>
      </c>
      <c r="B322" t="s">
        <v>704</v>
      </c>
      <c r="G322" t="s">
        <v>867</v>
      </c>
      <c r="I322" t="str">
        <f t="shared" si="12"/>
        <v>X.US.PLZHUF</v>
      </c>
      <c r="K322" t="s">
        <v>868</v>
      </c>
      <c r="M322" t="str">
        <f t="shared" si="13"/>
        <v>=RTD("cqg.rtd", , "X.US.PLZHUF!'Ask,T'")</v>
      </c>
      <c r="R322">
        <f>RTD("cqg.rtd", , "X.US.PLZHUF!'LastQuote,T'")</f>
        <v>74.879900000000006</v>
      </c>
      <c r="S322">
        <f>RTD("cqg.rtd", , "X.US.PLZHUF!'Bid,T'")</f>
        <v>74.872100000000003</v>
      </c>
      <c r="T322">
        <f>RTD("cqg.rtd", , "X.US.PLZHUF!'Ask,T'")</f>
        <v>74.879900000000006</v>
      </c>
    </row>
    <row r="323" spans="1:20" x14ac:dyDescent="0.25">
      <c r="A323" t="s">
        <v>705</v>
      </c>
      <c r="B323" t="s">
        <v>706</v>
      </c>
      <c r="G323" t="s">
        <v>867</v>
      </c>
      <c r="I323" t="str">
        <f t="shared" si="12"/>
        <v>X.US.PLZRUR</v>
      </c>
      <c r="K323" t="s">
        <v>868</v>
      </c>
      <c r="M323" t="str">
        <f t="shared" si="13"/>
        <v>=RTD("cqg.rtd", , "X.US.PLZRUR!'Ask,T'")</v>
      </c>
      <c r="R323">
        <f>RTD("cqg.rtd", , "X.US.PLZRUR!'LastQuote,T'")</f>
        <v>11.645</v>
      </c>
      <c r="S323">
        <f>RTD("cqg.rtd", , "X.US.PLZRUR!'Bid,T'")</f>
        <v>11.634</v>
      </c>
      <c r="T323">
        <f>RTD("cqg.rtd", , "X.US.PLZRUR!'Ask,T'")</f>
        <v>11.645</v>
      </c>
    </row>
    <row r="324" spans="1:20" x14ac:dyDescent="0.25">
      <c r="A324" t="s">
        <v>707</v>
      </c>
      <c r="B324" t="s">
        <v>708</v>
      </c>
      <c r="G324" t="s">
        <v>867</v>
      </c>
      <c r="I324" t="str">
        <f t="shared" si="12"/>
        <v>X.US.USDQAR</v>
      </c>
      <c r="K324" t="s">
        <v>868</v>
      </c>
      <c r="M324" t="str">
        <f t="shared" si="13"/>
        <v>=RTD("cqg.rtd", , "X.US.USDQAR!'Ask,T'")</v>
      </c>
      <c r="R324">
        <f>RTD("cqg.rtd", , "X.US.USDQAR!'LastQuote,T'")</f>
        <v>3.6436000000000002</v>
      </c>
      <c r="S324">
        <f>RTD("cqg.rtd", , "X.US.USDQAR!'Bid,T'")</f>
        <v>3.6396000000000002</v>
      </c>
      <c r="T324">
        <f>RTD("cqg.rtd", , "X.US.USDQAR!'Ask,T'")</f>
        <v>3.6436000000000002</v>
      </c>
    </row>
    <row r="325" spans="1:20" x14ac:dyDescent="0.25">
      <c r="A325" t="s">
        <v>709</v>
      </c>
      <c r="B325" t="s">
        <v>710</v>
      </c>
      <c r="G325" t="s">
        <v>867</v>
      </c>
      <c r="I325" t="str">
        <f t="shared" si="12"/>
        <v>X.US.USDROL</v>
      </c>
      <c r="K325" t="s">
        <v>868</v>
      </c>
      <c r="M325" t="str">
        <f t="shared" si="13"/>
        <v>=RTD("cqg.rtd", , "X.US.USDROL!'Ask,T'")</v>
      </c>
      <c r="R325" t="str">
        <f>RTD("cqg.rtd", , "X.US.USDROL!'LastQuote,T'")</f>
        <v/>
      </c>
      <c r="S325" t="str">
        <f>RTD("cqg.rtd", , "X.US.USDROL!'Bid,T'")</f>
        <v/>
      </c>
      <c r="T325" t="str">
        <f>RTD("cqg.rtd", , "X.US.USDROL!'Ask,T'")</f>
        <v/>
      </c>
    </row>
    <row r="326" spans="1:20" x14ac:dyDescent="0.25">
      <c r="A326" t="s">
        <v>711</v>
      </c>
      <c r="B326" t="s">
        <v>712</v>
      </c>
      <c r="G326" t="s">
        <v>867</v>
      </c>
      <c r="I326" t="str">
        <f t="shared" si="12"/>
        <v>X.US.USDRON</v>
      </c>
      <c r="K326" t="s">
        <v>868</v>
      </c>
      <c r="M326" t="str">
        <f t="shared" si="13"/>
        <v>=RTD("cqg.rtd", , "X.US.USDRON!'Ask,T'")</v>
      </c>
      <c r="R326">
        <f>RTD("cqg.rtd", , "X.US.USDRON!'LastQuote,T'")</f>
        <v>3.4201000000000001</v>
      </c>
      <c r="S326">
        <f>RTD("cqg.rtd", , "X.US.USDRON!'Bid,T'")</f>
        <v>3.4101000000000004</v>
      </c>
      <c r="T326">
        <f>RTD("cqg.rtd", , "X.US.USDRON!'Ask,T'")</f>
        <v>3.4201000000000001</v>
      </c>
    </row>
    <row r="327" spans="1:20" x14ac:dyDescent="0.25">
      <c r="A327" t="s">
        <v>713</v>
      </c>
      <c r="B327" t="s">
        <v>714</v>
      </c>
      <c r="G327" t="s">
        <v>867</v>
      </c>
      <c r="I327" t="str">
        <f t="shared" si="12"/>
        <v>X.US.USDRUR</v>
      </c>
      <c r="K327" t="s">
        <v>868</v>
      </c>
      <c r="M327" t="str">
        <f t="shared" si="13"/>
        <v>=RTD("cqg.rtd", , "X.US.USDRUR!'Ask,T'")</v>
      </c>
      <c r="R327">
        <f>RTD("cqg.rtd", , "X.US.USDRUR!'LastQuote,T'")</f>
        <v>37.795999999999999</v>
      </c>
      <c r="S327">
        <f>RTD("cqg.rtd", , "X.US.USDRUR!'Bid,T'")</f>
        <v>37.776000000000003</v>
      </c>
      <c r="T327">
        <f>RTD("cqg.rtd", , "X.US.USDRUR!'Ask,T'")</f>
        <v>37.795999999999999</v>
      </c>
    </row>
    <row r="328" spans="1:20" x14ac:dyDescent="0.25">
      <c r="A328" t="s">
        <v>715</v>
      </c>
      <c r="B328" t="s">
        <v>716</v>
      </c>
      <c r="G328" t="s">
        <v>867</v>
      </c>
      <c r="I328" t="str">
        <f t="shared" si="12"/>
        <v>X.US.RURBRL</v>
      </c>
      <c r="K328" t="s">
        <v>868</v>
      </c>
      <c r="M328" t="str">
        <f t="shared" si="13"/>
        <v>=RTD("cqg.rtd", , "X.US.RURBRL!'Ask,T'")</v>
      </c>
      <c r="R328">
        <f>RTD("cqg.rtd", , "X.US.RURBRL!'LastQuote,T'")</f>
        <v>6.2100000000000002E-2</v>
      </c>
      <c r="S328">
        <f>RTD("cqg.rtd", , "X.US.RURBRL!'Bid,T'")</f>
        <v>6.1700000000000005E-2</v>
      </c>
      <c r="T328">
        <f>RTD("cqg.rtd", , "X.US.RURBRL!'Ask,T'")</f>
        <v>6.2100000000000002E-2</v>
      </c>
    </row>
    <row r="329" spans="1:20" x14ac:dyDescent="0.25">
      <c r="A329" t="s">
        <v>717</v>
      </c>
      <c r="B329" t="s">
        <v>718</v>
      </c>
      <c r="G329" t="s">
        <v>867</v>
      </c>
      <c r="I329" t="str">
        <f t="shared" si="12"/>
        <v>X.US.RURCZK</v>
      </c>
      <c r="K329" t="s">
        <v>868</v>
      </c>
      <c r="M329" t="str">
        <f t="shared" si="13"/>
        <v>=RTD("cqg.rtd", , "X.US.RURCZK!'Ask,T'")</v>
      </c>
      <c r="R329">
        <f>RTD("cqg.rtd", , "X.US.RURCZK!'LastQuote,T'")</f>
        <v>0.56410000000000005</v>
      </c>
      <c r="S329">
        <f>RTD("cqg.rtd", , "X.US.RURCZK!'Bid,T'")</f>
        <v>0.56310000000000004</v>
      </c>
      <c r="T329">
        <f>RTD("cqg.rtd", , "X.US.RURCZK!'Ask,T'")</f>
        <v>0.56410000000000005</v>
      </c>
    </row>
    <row r="330" spans="1:20" x14ac:dyDescent="0.25">
      <c r="A330" t="s">
        <v>719</v>
      </c>
      <c r="B330" t="s">
        <v>720</v>
      </c>
      <c r="G330" t="s">
        <v>867</v>
      </c>
      <c r="I330" t="str">
        <f t="shared" si="12"/>
        <v>X.US.USDRWF</v>
      </c>
      <c r="K330" t="s">
        <v>868</v>
      </c>
      <c r="M330" t="str">
        <f t="shared" si="13"/>
        <v>=RTD("cqg.rtd", , "X.US.USDRWF!'Ask,T'")</v>
      </c>
      <c r="R330">
        <f>RTD("cqg.rtd", , "X.US.USDRWF!'LastQuote,T'")</f>
        <v>689.5</v>
      </c>
      <c r="S330">
        <f>RTD("cqg.rtd", , "X.US.USDRWF!'Bid,T'")</f>
        <v>686.5</v>
      </c>
      <c r="T330">
        <f>RTD("cqg.rtd", , "X.US.USDRWF!'Ask,T'")</f>
        <v>689.5</v>
      </c>
    </row>
    <row r="331" spans="1:20" x14ac:dyDescent="0.25">
      <c r="A331" t="s">
        <v>721</v>
      </c>
      <c r="B331" t="s">
        <v>722</v>
      </c>
      <c r="G331" t="s">
        <v>867</v>
      </c>
      <c r="I331" t="str">
        <f t="shared" si="12"/>
        <v>X.US.USDSHP</v>
      </c>
      <c r="K331" t="s">
        <v>868</v>
      </c>
      <c r="M331" t="str">
        <f t="shared" si="13"/>
        <v>=RTD("cqg.rtd", , "X.US.USDSHP!'Ask,T'")</v>
      </c>
      <c r="R331">
        <f>RTD("cqg.rtd", , "X.US.USDSHP!'LastQuote,T'")</f>
        <v>0.621</v>
      </c>
      <c r="S331">
        <f>RTD("cqg.rtd", , "X.US.USDSHP!'Bid,T'")</f>
        <v>0.61099999999999999</v>
      </c>
      <c r="T331">
        <f>RTD("cqg.rtd", , "X.US.USDSHP!'Ask,T'")</f>
        <v>0.621</v>
      </c>
    </row>
    <row r="332" spans="1:20" x14ac:dyDescent="0.25">
      <c r="A332" t="s">
        <v>723</v>
      </c>
      <c r="B332" t="s">
        <v>724</v>
      </c>
      <c r="G332" t="s">
        <v>867</v>
      </c>
      <c r="I332" t="str">
        <f t="shared" si="12"/>
        <v>X.US.WSTUSD</v>
      </c>
      <c r="K332" t="s">
        <v>868</v>
      </c>
      <c r="M332" t="str">
        <f t="shared" si="13"/>
        <v>=RTD("cqg.rtd", , "X.US.WSTUSD!'Ask,T'")</v>
      </c>
      <c r="R332">
        <f>RTD("cqg.rtd", , "X.US.WSTUSD!'LastQuote,T'")</f>
        <v>0.44290000000000002</v>
      </c>
      <c r="S332">
        <f>RTD("cqg.rtd", , "X.US.WSTUSD!'Bid,T'")</f>
        <v>0.40290000000000004</v>
      </c>
      <c r="T332">
        <f>RTD("cqg.rtd", , "X.US.WSTUSD!'Ask,T'")</f>
        <v>0.44290000000000002</v>
      </c>
    </row>
    <row r="333" spans="1:20" x14ac:dyDescent="0.25">
      <c r="A333" t="s">
        <v>725</v>
      </c>
      <c r="B333" t="s">
        <v>726</v>
      </c>
      <c r="G333" t="s">
        <v>867</v>
      </c>
      <c r="I333" t="str">
        <f t="shared" si="12"/>
        <v>X.US.USDSTD</v>
      </c>
      <c r="K333" t="s">
        <v>868</v>
      </c>
      <c r="M333" t="str">
        <f t="shared" si="13"/>
        <v>=RTD("cqg.rtd", , "X.US.USDSTD!'Ask,T'")</v>
      </c>
      <c r="R333">
        <f>RTD("cqg.rtd", , "X.US.USDSTD!'LastQuote,T'")</f>
        <v>19122.5</v>
      </c>
      <c r="S333">
        <f>RTD("cqg.rtd", , "X.US.USDSTD!'Bid,T'")</f>
        <v>18822.5</v>
      </c>
      <c r="T333">
        <f>RTD("cqg.rtd", , "X.US.USDSTD!'Ask,T'")</f>
        <v>19122.5</v>
      </c>
    </row>
    <row r="334" spans="1:20" x14ac:dyDescent="0.25">
      <c r="A334" t="s">
        <v>727</v>
      </c>
      <c r="B334" t="s">
        <v>728</v>
      </c>
      <c r="G334" t="s">
        <v>867</v>
      </c>
      <c r="I334" t="str">
        <f t="shared" si="12"/>
        <v>X.US.USDSAR</v>
      </c>
      <c r="K334" t="s">
        <v>868</v>
      </c>
      <c r="M334" t="str">
        <f t="shared" si="13"/>
        <v>=RTD("cqg.rtd", , "X.US.USDSAR!'Ask,T'")</v>
      </c>
      <c r="R334">
        <f>RTD("cqg.rtd", , "X.US.USDSAR!'LastQuote,T'")</f>
        <v>3.7509000000000001</v>
      </c>
      <c r="S334">
        <f>RTD("cqg.rtd", , "X.US.USDSAR!'Bid,T'")</f>
        <v>3.7506000000000004</v>
      </c>
      <c r="T334">
        <f>RTD("cqg.rtd", , "X.US.USDSAR!'Ask,T'")</f>
        <v>3.7509000000000001</v>
      </c>
    </row>
    <row r="335" spans="1:20" x14ac:dyDescent="0.25">
      <c r="A335" t="s">
        <v>729</v>
      </c>
      <c r="B335" t="s">
        <v>730</v>
      </c>
      <c r="G335" t="s">
        <v>867</v>
      </c>
      <c r="I335" t="str">
        <f t="shared" si="12"/>
        <v>X.US.USDSCR</v>
      </c>
      <c r="K335" t="s">
        <v>868</v>
      </c>
      <c r="M335" t="str">
        <f t="shared" si="13"/>
        <v>=RTD("cqg.rtd", , "X.US.USDSCR!'Ask,T'")</v>
      </c>
      <c r="R335">
        <f>RTD("cqg.rtd", , "X.US.USDSCR!'LastQuote,T'")</f>
        <v>13.360000000000001</v>
      </c>
      <c r="S335">
        <f>RTD("cqg.rtd", , "X.US.USDSCR!'Bid,T'")</f>
        <v>12.860000000000001</v>
      </c>
      <c r="T335">
        <f>RTD("cqg.rtd", , "X.US.USDSCR!'Ask,T'")</f>
        <v>13.360000000000001</v>
      </c>
    </row>
    <row r="336" spans="1:20" x14ac:dyDescent="0.25">
      <c r="A336" t="s">
        <v>731</v>
      </c>
      <c r="B336" t="s">
        <v>732</v>
      </c>
      <c r="G336" t="s">
        <v>867</v>
      </c>
      <c r="I336" t="str">
        <f t="shared" si="12"/>
        <v>X.US.USDSLL</v>
      </c>
      <c r="K336" t="s">
        <v>868</v>
      </c>
      <c r="M336" t="str">
        <f t="shared" si="13"/>
        <v>=RTD("cqg.rtd", , "X.US.USDSLL!'Ask,T'")</v>
      </c>
      <c r="R336">
        <f>RTD("cqg.rtd", , "X.US.USDSLL!'LastQuote,T'")</f>
        <v>4430.75</v>
      </c>
      <c r="S336">
        <f>RTD("cqg.rtd", , "X.US.USDSLL!'Bid,T'")</f>
        <v>4295.75</v>
      </c>
      <c r="T336">
        <f>RTD("cqg.rtd", , "X.US.USDSLL!'Ask,T'")</f>
        <v>4430.75</v>
      </c>
    </row>
    <row r="337" spans="1:20" x14ac:dyDescent="0.25">
      <c r="A337" t="s">
        <v>733</v>
      </c>
      <c r="B337" t="s">
        <v>734</v>
      </c>
      <c r="G337" t="s">
        <v>867</v>
      </c>
      <c r="I337" t="str">
        <f t="shared" si="12"/>
        <v>X.US.USDSGD</v>
      </c>
      <c r="K337" t="s">
        <v>868</v>
      </c>
      <c r="M337" t="str">
        <f t="shared" si="13"/>
        <v>=RTD("cqg.rtd", , "X.US.USDSGD!'Ask,T'")</v>
      </c>
      <c r="R337">
        <f>RTD("cqg.rtd", , "X.US.USDSGD!'LastQuote,T'")</f>
        <v>1.2634000000000001</v>
      </c>
      <c r="S337">
        <f>RTD("cqg.rtd", , "X.US.USDSGD!'Bid,T'")</f>
        <v>1.2624</v>
      </c>
      <c r="T337">
        <f>RTD("cqg.rtd", , "X.US.USDSGD!'Ask,T'")</f>
        <v>1.2634000000000001</v>
      </c>
    </row>
    <row r="338" spans="1:20" x14ac:dyDescent="0.25">
      <c r="A338" t="s">
        <v>735</v>
      </c>
      <c r="B338" t="s">
        <v>736</v>
      </c>
      <c r="G338" t="s">
        <v>867</v>
      </c>
      <c r="I338" t="str">
        <f t="shared" si="12"/>
        <v>X.US.SGDCNY</v>
      </c>
      <c r="K338" t="s">
        <v>868</v>
      </c>
      <c r="M338" t="str">
        <f t="shared" si="13"/>
        <v>=RTD("cqg.rtd", , "X.US.SGDCNY!'Ask,T'")</v>
      </c>
      <c r="R338">
        <f>RTD("cqg.rtd", , "X.US.SGDCNY!'LastQuote,T'")</f>
        <v>4.8592000000000004</v>
      </c>
      <c r="S338">
        <f>RTD("cqg.rtd", , "X.US.SGDCNY!'Bid,T'")</f>
        <v>4.8570000000000002</v>
      </c>
      <c r="T338">
        <f>RTD("cqg.rtd", , "X.US.SGDCNY!'Ask,T'")</f>
        <v>4.8592000000000004</v>
      </c>
    </row>
    <row r="339" spans="1:20" x14ac:dyDescent="0.25">
      <c r="A339" t="s">
        <v>737</v>
      </c>
      <c r="B339" t="s">
        <v>738</v>
      </c>
      <c r="G339" t="s">
        <v>867</v>
      </c>
      <c r="I339" t="str">
        <f t="shared" si="12"/>
        <v>X.US.SGDMXN</v>
      </c>
      <c r="K339" t="s">
        <v>868</v>
      </c>
      <c r="M339" t="str">
        <f t="shared" si="13"/>
        <v>=RTD("cqg.rtd", , "X.US.SGDMXN!'Ask,T'")</v>
      </c>
      <c r="R339">
        <f>RTD("cqg.rtd", , "X.US.SGDMXN!'LastQuote,T'")</f>
        <v>10.499000000000001</v>
      </c>
      <c r="S339">
        <f>RTD("cqg.rtd", , "X.US.SGDMXN!'Bid,T'")</f>
        <v>10.483000000000001</v>
      </c>
      <c r="T339">
        <f>RTD("cqg.rtd", , "X.US.SGDMXN!'Ask,T'")</f>
        <v>10.499000000000001</v>
      </c>
    </row>
    <row r="340" spans="1:20" x14ac:dyDescent="0.25">
      <c r="A340" t="s">
        <v>739</v>
      </c>
      <c r="B340" t="s">
        <v>740</v>
      </c>
      <c r="G340" t="s">
        <v>867</v>
      </c>
      <c r="I340" t="str">
        <f t="shared" ref="I340:I403" si="14">A340</f>
        <v>X.US.SGDPHP</v>
      </c>
      <c r="K340" t="s">
        <v>868</v>
      </c>
      <c r="M340" t="str">
        <f t="shared" ref="M340:M403" si="15">G340&amp;I340&amp;K340</f>
        <v>=RTD("cqg.rtd", , "X.US.SGDPHP!'Ask,T'")</v>
      </c>
      <c r="R340">
        <f>RTD("cqg.rtd", , "X.US.SGDPHP!'LastQuote,T'")</f>
        <v>34.872999999999998</v>
      </c>
      <c r="S340">
        <f>RTD("cqg.rtd", , "X.US.SGDPHP!'Bid,T'")</f>
        <v>34.741999999999997</v>
      </c>
      <c r="T340">
        <f>RTD("cqg.rtd", , "X.US.SGDPHP!'Ask,T'")</f>
        <v>34.872999999999998</v>
      </c>
    </row>
    <row r="341" spans="1:20" x14ac:dyDescent="0.25">
      <c r="A341" t="s">
        <v>741</v>
      </c>
      <c r="B341" t="s">
        <v>742</v>
      </c>
      <c r="G341" t="s">
        <v>867</v>
      </c>
      <c r="I341" t="str">
        <f t="shared" si="14"/>
        <v>X.US.SGDZAR</v>
      </c>
      <c r="K341" t="s">
        <v>868</v>
      </c>
      <c r="M341" t="str">
        <f t="shared" si="15"/>
        <v>=RTD("cqg.rtd", , "X.US.SGDZAR!'Ask,T'")</v>
      </c>
      <c r="R341">
        <f>RTD("cqg.rtd", , "X.US.SGDZAR!'LastQuote,T'")</f>
        <v>8.73</v>
      </c>
      <c r="S341">
        <f>RTD("cqg.rtd", , "X.US.SGDZAR!'Bid,T'")</f>
        <v>8.713000000000001</v>
      </c>
      <c r="T341">
        <f>RTD("cqg.rtd", , "X.US.SGDZAR!'Ask,T'")</f>
        <v>8.73</v>
      </c>
    </row>
    <row r="342" spans="1:20" x14ac:dyDescent="0.25">
      <c r="A342" t="s">
        <v>743</v>
      </c>
      <c r="B342" t="s">
        <v>744</v>
      </c>
      <c r="G342" t="s">
        <v>867</v>
      </c>
      <c r="I342" t="str">
        <f t="shared" si="14"/>
        <v>X.US.SGDKRW</v>
      </c>
      <c r="K342" t="s">
        <v>868</v>
      </c>
      <c r="M342" t="str">
        <f t="shared" si="15"/>
        <v>=RTD("cqg.rtd", , "X.US.SGDKRW!'Ask,T'")</v>
      </c>
      <c r="R342">
        <f>RTD("cqg.rtd", , "X.US.SGDKRW!'LastQuote,T'")</f>
        <v>820.48400000000004</v>
      </c>
      <c r="S342">
        <f>RTD("cqg.rtd", , "X.US.SGDKRW!'Bid,T'")</f>
        <v>819.55000000000007</v>
      </c>
      <c r="T342">
        <f>RTD("cqg.rtd", , "X.US.SGDKRW!'Ask,T'")</f>
        <v>820.48400000000004</v>
      </c>
    </row>
    <row r="343" spans="1:20" x14ac:dyDescent="0.25">
      <c r="A343" t="s">
        <v>745</v>
      </c>
      <c r="B343" t="s">
        <v>746</v>
      </c>
      <c r="G343" t="s">
        <v>867</v>
      </c>
      <c r="I343" t="str">
        <f t="shared" si="14"/>
        <v>X.US.SGDTWD</v>
      </c>
      <c r="K343" t="s">
        <v>868</v>
      </c>
      <c r="M343" t="str">
        <f t="shared" si="15"/>
        <v>=RTD("cqg.rtd", , "X.US.SGDTWD!'Ask,T'")</v>
      </c>
      <c r="R343">
        <f>RTD("cqg.rtd", , "X.US.SGDTWD!'LastQuote,T'")</f>
        <v>23.797499999999999</v>
      </c>
      <c r="S343">
        <f>RTD("cqg.rtd", , "X.US.SGDTWD!'Bid,T'")</f>
        <v>23.7835</v>
      </c>
      <c r="T343">
        <f>RTD("cqg.rtd", , "X.US.SGDTWD!'Ask,T'")</f>
        <v>23.797499999999999</v>
      </c>
    </row>
    <row r="344" spans="1:20" x14ac:dyDescent="0.25">
      <c r="A344" t="s">
        <v>747</v>
      </c>
      <c r="B344" t="s">
        <v>748</v>
      </c>
      <c r="G344" t="s">
        <v>867</v>
      </c>
      <c r="I344" t="str">
        <f t="shared" si="14"/>
        <v>X.US.USDSIT</v>
      </c>
      <c r="K344" t="s">
        <v>868</v>
      </c>
      <c r="M344" t="str">
        <f t="shared" si="15"/>
        <v>=RTD("cqg.rtd", , "X.US.USDSIT!'Ask,T'")</v>
      </c>
      <c r="R344" t="str">
        <f>RTD("cqg.rtd", , "X.US.USDSIT!'LastQuote,T'")</f>
        <v/>
      </c>
      <c r="S344" t="str">
        <f>RTD("cqg.rtd", , "X.US.USDSIT!'Bid,T'")</f>
        <v/>
      </c>
      <c r="T344" t="str">
        <f>RTD("cqg.rtd", , "X.US.USDSIT!'Ask,T'")</f>
        <v/>
      </c>
    </row>
    <row r="345" spans="1:20" x14ac:dyDescent="0.25">
      <c r="A345" t="s">
        <v>749</v>
      </c>
      <c r="B345" t="s">
        <v>750</v>
      </c>
      <c r="G345" t="s">
        <v>867</v>
      </c>
      <c r="I345" t="str">
        <f t="shared" si="14"/>
        <v>X.US.SBDUSD</v>
      </c>
      <c r="K345" t="s">
        <v>868</v>
      </c>
      <c r="M345" t="str">
        <f t="shared" si="15"/>
        <v>=RTD("cqg.rtd", , "X.US.SBDUSD!'Ask,T'")</v>
      </c>
      <c r="R345">
        <f>RTD("cqg.rtd", , "X.US.SBDUSD!'LastQuote,T'")</f>
        <v>0.13730000000000001</v>
      </c>
      <c r="S345">
        <f>RTD("cqg.rtd", , "X.US.SBDUSD!'Bid,T'")</f>
        <v>0.13720000000000002</v>
      </c>
      <c r="T345">
        <f>RTD("cqg.rtd", , "X.US.SBDUSD!'Ask,T'")</f>
        <v>0.13730000000000001</v>
      </c>
    </row>
    <row r="346" spans="1:20" x14ac:dyDescent="0.25">
      <c r="A346" t="s">
        <v>751</v>
      </c>
      <c r="B346" t="s">
        <v>752</v>
      </c>
      <c r="G346" t="s">
        <v>867</v>
      </c>
      <c r="I346" t="str">
        <f t="shared" si="14"/>
        <v>X.US.USDSOS</v>
      </c>
      <c r="K346" t="s">
        <v>868</v>
      </c>
      <c r="M346" t="str">
        <f t="shared" si="15"/>
        <v>=RTD("cqg.rtd", , "X.US.USDSOS!'Ask,T'")</v>
      </c>
      <c r="R346">
        <f>RTD("cqg.rtd", , "X.US.USDSOS!'LastQuote,T'")</f>
        <v>867.5</v>
      </c>
      <c r="S346">
        <f>RTD("cqg.rtd", , "X.US.USDSOS!'Bid,T'")</f>
        <v>786.5</v>
      </c>
      <c r="T346">
        <f>RTD("cqg.rtd", , "X.US.USDSOS!'Ask,T'")</f>
        <v>867.5</v>
      </c>
    </row>
    <row r="347" spans="1:20" x14ac:dyDescent="0.25">
      <c r="A347" t="s">
        <v>753</v>
      </c>
      <c r="B347" t="s">
        <v>754</v>
      </c>
      <c r="G347" t="s">
        <v>867</v>
      </c>
      <c r="I347" t="str">
        <f t="shared" si="14"/>
        <v>X.US.USDZAR</v>
      </c>
      <c r="K347" t="s">
        <v>868</v>
      </c>
      <c r="M347" t="str">
        <f t="shared" si="15"/>
        <v>=RTD("cqg.rtd", , "X.US.USDZAR!'Ask,T'")</v>
      </c>
      <c r="R347">
        <f>RTD("cqg.rtd", , "X.US.USDZAR!'LastQuote,T'")</f>
        <v>11.0297</v>
      </c>
      <c r="S347">
        <f>RTD("cqg.rtd", , "X.US.USDZAR!'Bid,T'")</f>
        <v>10.999700000000001</v>
      </c>
      <c r="T347">
        <f>RTD("cqg.rtd", , "X.US.USDZAR!'Ask,T'")</f>
        <v>11.0297</v>
      </c>
    </row>
    <row r="348" spans="1:20" x14ac:dyDescent="0.25">
      <c r="A348" t="s">
        <v>755</v>
      </c>
      <c r="B348" t="s">
        <v>756</v>
      </c>
      <c r="G348" t="s">
        <v>867</v>
      </c>
      <c r="I348" t="str">
        <f t="shared" si="14"/>
        <v>X.US.ZARGBP</v>
      </c>
      <c r="K348" t="s">
        <v>868</v>
      </c>
      <c r="M348" t="str">
        <f t="shared" si="15"/>
        <v>=RTD("cqg.rtd", , "X.US.ZARGBP!'Ask,T'")</v>
      </c>
      <c r="R348">
        <f>RTD("cqg.rtd", , "X.US.ZARGBP!'LastQuote,T'")</f>
        <v>5.5900000000000005E-2</v>
      </c>
      <c r="S348">
        <f>RTD("cqg.rtd", , "X.US.ZARGBP!'Bid,T'")</f>
        <v>5.5700000000000006E-2</v>
      </c>
      <c r="T348">
        <f>RTD("cqg.rtd", , "X.US.ZARGBP!'Ask,T'")</f>
        <v>5.5900000000000005E-2</v>
      </c>
    </row>
    <row r="349" spans="1:20" x14ac:dyDescent="0.25">
      <c r="A349" t="s">
        <v>757</v>
      </c>
      <c r="B349" t="s">
        <v>758</v>
      </c>
      <c r="G349" t="s">
        <v>867</v>
      </c>
      <c r="I349" t="str">
        <f t="shared" si="14"/>
        <v>X.US.ZARJPY</v>
      </c>
      <c r="K349" t="s">
        <v>868</v>
      </c>
      <c r="M349" t="str">
        <f t="shared" si="15"/>
        <v>=RTD("cqg.rtd", , "X.US.ZARJPY!'Ask,T'")</v>
      </c>
      <c r="R349">
        <f>RTD("cqg.rtd", , "X.US.ZARJPY!'LastQuote,T'")</f>
        <v>9.7249999999999996</v>
      </c>
      <c r="S349">
        <f>RTD("cqg.rtd", , "X.US.ZARJPY!'Bid,T'")</f>
        <v>9.7249999999999996</v>
      </c>
      <c r="T349">
        <f>RTD("cqg.rtd", , "X.US.ZARJPY!'Ask,T'")</f>
        <v>9.7509999999999994</v>
      </c>
    </row>
    <row r="350" spans="1:20" x14ac:dyDescent="0.25">
      <c r="A350" t="s">
        <v>759</v>
      </c>
      <c r="B350" t="s">
        <v>760</v>
      </c>
      <c r="G350" t="s">
        <v>867</v>
      </c>
      <c r="I350" t="str">
        <f t="shared" si="14"/>
        <v>X.US.ZARMXN</v>
      </c>
      <c r="K350" t="s">
        <v>868</v>
      </c>
      <c r="M350" t="str">
        <f t="shared" si="15"/>
        <v>=RTD("cqg.rtd", , "X.US.ZARMXN!'Ask,T'")</v>
      </c>
      <c r="R350">
        <f>RTD("cqg.rtd", , "X.US.ZARMXN!'LastQuote,T'")</f>
        <v>1.2031000000000001</v>
      </c>
      <c r="S350">
        <f>RTD("cqg.rtd", , "X.US.ZARMXN!'Bid,T'")</f>
        <v>1.2025000000000001</v>
      </c>
      <c r="T350">
        <f>RTD("cqg.rtd", , "X.US.ZARMXN!'Ask,T'")</f>
        <v>1.2031000000000001</v>
      </c>
    </row>
    <row r="351" spans="1:20" x14ac:dyDescent="0.25">
      <c r="A351" t="s">
        <v>761</v>
      </c>
      <c r="B351" t="s">
        <v>762</v>
      </c>
      <c r="G351" t="s">
        <v>867</v>
      </c>
      <c r="I351" t="str">
        <f t="shared" si="14"/>
        <v>X.US.ZARCHF</v>
      </c>
      <c r="K351" t="s">
        <v>868</v>
      </c>
      <c r="M351" t="str">
        <f t="shared" si="15"/>
        <v>=RTD("cqg.rtd", , "X.US.ZARCHF!'Ask,T'")</v>
      </c>
      <c r="R351">
        <f>RTD("cqg.rtd", , "X.US.ZARCHF!'LastQuote,T'")</f>
        <v>8.4900000000000003E-2</v>
      </c>
      <c r="S351">
        <f>RTD("cqg.rtd", , "X.US.ZARCHF!'Bid,T'")</f>
        <v>8.4700000000000011E-2</v>
      </c>
      <c r="T351">
        <f>RTD("cqg.rtd", , "X.US.ZARCHF!'Ask,T'")</f>
        <v>8.4900000000000003E-2</v>
      </c>
    </row>
    <row r="352" spans="1:20" x14ac:dyDescent="0.25">
      <c r="A352" t="s">
        <v>763</v>
      </c>
      <c r="B352" t="s">
        <v>764</v>
      </c>
      <c r="G352" t="s">
        <v>867</v>
      </c>
      <c r="I352" t="str">
        <f t="shared" si="14"/>
        <v>X.US.USDKRW</v>
      </c>
      <c r="K352" t="s">
        <v>868</v>
      </c>
      <c r="M352" t="str">
        <f t="shared" si="15"/>
        <v>=RTD("cqg.rtd", , "X.US.USDKRW!'Ask,T'")</v>
      </c>
      <c r="R352">
        <f>RTD("cqg.rtd", , "X.US.USDKRW!'LastQuote,T'")</f>
        <v>1036.6000000000001</v>
      </c>
      <c r="S352">
        <f>RTD("cqg.rtd", , "X.US.USDKRW!'Bid,T'")</f>
        <v>1034.6000000000001</v>
      </c>
      <c r="T352">
        <f>RTD("cqg.rtd", , "X.US.USDKRW!'Ask,T'")</f>
        <v>1036.6000000000001</v>
      </c>
    </row>
    <row r="353" spans="1:20" x14ac:dyDescent="0.25">
      <c r="A353" t="s">
        <v>765</v>
      </c>
      <c r="B353" t="s">
        <v>766</v>
      </c>
      <c r="G353" t="s">
        <v>867</v>
      </c>
      <c r="I353" t="str">
        <f t="shared" si="14"/>
        <v>X.US.KRWHKD</v>
      </c>
      <c r="K353" t="s">
        <v>868</v>
      </c>
      <c r="M353" t="str">
        <f t="shared" si="15"/>
        <v>=RTD("cqg.rtd", , "X.US.KRWHKD!'Ask,T'")</v>
      </c>
      <c r="R353">
        <f>RTD("cqg.rtd", , "X.US.KRWHKD!'LastQuote,T'")</f>
        <v>7.7000000000000002E-3</v>
      </c>
      <c r="S353">
        <f>RTD("cqg.rtd", , "X.US.KRWHKD!'Bid,T'")</f>
        <v>7.3000000000000001E-3</v>
      </c>
      <c r="T353">
        <f>RTD("cqg.rtd", , "X.US.KRWHKD!'Ask,T'")</f>
        <v>7.7000000000000002E-3</v>
      </c>
    </row>
    <row r="354" spans="1:20" x14ac:dyDescent="0.25">
      <c r="A354" t="s">
        <v>767</v>
      </c>
      <c r="B354" t="s">
        <v>768</v>
      </c>
      <c r="G354" t="s">
        <v>867</v>
      </c>
      <c r="I354" t="str">
        <f t="shared" si="14"/>
        <v>X.US.KRWJPY</v>
      </c>
      <c r="K354" t="s">
        <v>868</v>
      </c>
      <c r="M354" t="str">
        <f t="shared" si="15"/>
        <v>=RTD("cqg.rtd", , "X.US.KRWJPY!'Ask,T'")</v>
      </c>
      <c r="R354">
        <f>RTD("cqg.rtd", , "X.US.KRWJPY!'LastQuote,T'")</f>
        <v>0.1037</v>
      </c>
      <c r="S354">
        <f>RTD("cqg.rtd", , "X.US.KRWJPY!'Bid,T'")</f>
        <v>0.10350000000000001</v>
      </c>
      <c r="T354">
        <f>RTD("cqg.rtd", , "X.US.KRWJPY!'Ask,T'")</f>
        <v>0.1037</v>
      </c>
    </row>
    <row r="355" spans="1:20" x14ac:dyDescent="0.25">
      <c r="A355" t="s">
        <v>769</v>
      </c>
      <c r="B355" t="s">
        <v>770</v>
      </c>
      <c r="G355" t="s">
        <v>867</v>
      </c>
      <c r="I355" t="str">
        <f t="shared" si="14"/>
        <v>X.US.KRWTHB</v>
      </c>
      <c r="K355" t="s">
        <v>868</v>
      </c>
      <c r="M355" t="str">
        <f t="shared" si="15"/>
        <v>=RTD("cqg.rtd", , "X.US.KRWTHB!'Ask,T'")</v>
      </c>
      <c r="R355" t="str">
        <f>RTD("cqg.rtd", , "X.US.KRWTHB!'LastQuote,T'")</f>
        <v/>
      </c>
      <c r="S355" t="str">
        <f>RTD("cqg.rtd", , "X.US.KRWTHB!'Bid,T'")</f>
        <v/>
      </c>
      <c r="T355" t="str">
        <f>RTD("cqg.rtd", , "X.US.KRWTHB!'Ask,T'")</f>
        <v/>
      </c>
    </row>
    <row r="356" spans="1:20" x14ac:dyDescent="0.25">
      <c r="A356" t="s">
        <v>771</v>
      </c>
      <c r="B356" t="s">
        <v>772</v>
      </c>
      <c r="G356" t="s">
        <v>867</v>
      </c>
      <c r="I356" t="str">
        <f t="shared" si="14"/>
        <v>X.US.USDLKR</v>
      </c>
      <c r="K356" t="s">
        <v>868</v>
      </c>
      <c r="M356" t="str">
        <f t="shared" si="15"/>
        <v>=RTD("cqg.rtd", , "X.US.USDLKR!'Ask,T'")</v>
      </c>
      <c r="R356">
        <f>RTD("cqg.rtd", , "X.US.USDLKR!'LastQuote,T'")</f>
        <v>130.38</v>
      </c>
      <c r="S356">
        <f>RTD("cqg.rtd", , "X.US.USDLKR!'Bid,T'")</f>
        <v>130.19999999999999</v>
      </c>
      <c r="T356">
        <f>RTD("cqg.rtd", , "X.US.USDLKR!'Ask,T'")</f>
        <v>130.38</v>
      </c>
    </row>
    <row r="357" spans="1:20" x14ac:dyDescent="0.25">
      <c r="A357" t="s">
        <v>773</v>
      </c>
      <c r="B357" t="s">
        <v>774</v>
      </c>
      <c r="G357" t="s">
        <v>867</v>
      </c>
      <c r="I357" t="str">
        <f t="shared" si="14"/>
        <v>X.US.STEFFI</v>
      </c>
      <c r="K357" t="s">
        <v>868</v>
      </c>
      <c r="M357" t="str">
        <f t="shared" si="15"/>
        <v>=RTD("cqg.rtd", , "X.US.STEFFI!'Ask,T'")</v>
      </c>
      <c r="R357" t="str">
        <f>RTD("cqg.rtd", , "X.US.STEFFI!'LastQuote,T'")</f>
        <v/>
      </c>
      <c r="S357" t="str">
        <f>RTD("cqg.rtd", , "X.US.STEFFI!'Bid,T'")</f>
        <v/>
      </c>
      <c r="T357" t="str">
        <f>RTD("cqg.rtd", , "X.US.STEFFI!'Ask,T'")</f>
        <v/>
      </c>
    </row>
    <row r="358" spans="1:20" x14ac:dyDescent="0.25">
      <c r="A358" t="s">
        <v>775</v>
      </c>
      <c r="B358" t="s">
        <v>776</v>
      </c>
      <c r="G358" t="s">
        <v>867</v>
      </c>
      <c r="I358" t="str">
        <f t="shared" si="14"/>
        <v>X.US.USDSRD</v>
      </c>
      <c r="K358" t="s">
        <v>868</v>
      </c>
      <c r="M358" t="str">
        <f t="shared" si="15"/>
        <v>=RTD("cqg.rtd", , "X.US.USDSRD!'Ask,T'")</v>
      </c>
      <c r="R358">
        <f>RTD("cqg.rtd", , "X.US.USDSRD!'LastQuote,T'")</f>
        <v>3.3200000000000003</v>
      </c>
      <c r="S358">
        <f>RTD("cqg.rtd", , "X.US.USDSRD!'Bid,T'")</f>
        <v>3.25</v>
      </c>
      <c r="T358">
        <f>RTD("cqg.rtd", , "X.US.USDSRD!'Ask,T'")</f>
        <v>3.3200000000000003</v>
      </c>
    </row>
    <row r="359" spans="1:20" x14ac:dyDescent="0.25">
      <c r="A359" t="s">
        <v>777</v>
      </c>
      <c r="B359" t="s">
        <v>778</v>
      </c>
      <c r="G359" t="s">
        <v>867</v>
      </c>
      <c r="I359" t="str">
        <f t="shared" si="14"/>
        <v>X.US.USDSZL</v>
      </c>
      <c r="K359" t="s">
        <v>868</v>
      </c>
      <c r="M359" t="str">
        <f t="shared" si="15"/>
        <v>=RTD("cqg.rtd", , "X.US.USDSZL!'Ask,T'")</v>
      </c>
      <c r="R359">
        <f>RTD("cqg.rtd", , "X.US.USDSZL!'LastQuote,T'")</f>
        <v>11.013</v>
      </c>
      <c r="S359">
        <f>RTD("cqg.rtd", , "X.US.USDSZL!'Bid,T'")</f>
        <v>10.993</v>
      </c>
      <c r="T359">
        <f>RTD("cqg.rtd", , "X.US.USDSZL!'Ask,T'")</f>
        <v>11.013</v>
      </c>
    </row>
    <row r="360" spans="1:20" x14ac:dyDescent="0.25">
      <c r="A360" t="s">
        <v>779</v>
      </c>
      <c r="B360" t="s">
        <v>780</v>
      </c>
      <c r="G360" t="s">
        <v>867</v>
      </c>
      <c r="I360" t="str">
        <f t="shared" si="14"/>
        <v>X.US.USDSEK</v>
      </c>
      <c r="K360" t="s">
        <v>868</v>
      </c>
      <c r="M360" t="str">
        <f t="shared" si="15"/>
        <v>=RTD("cqg.rtd", , "X.US.USDSEK!'Ask,T'")</v>
      </c>
      <c r="R360">
        <f>RTD("cqg.rtd", , "X.US.USDSEK!'LastQuote,T'")</f>
        <v>7.1382000000000003</v>
      </c>
      <c r="S360">
        <f>RTD("cqg.rtd", , "X.US.USDSEK!'Bid,T'")</f>
        <v>7.1292</v>
      </c>
      <c r="T360">
        <f>RTD("cqg.rtd", , "X.US.USDSEK!'Ask,T'")</f>
        <v>7.1382000000000003</v>
      </c>
    </row>
    <row r="361" spans="1:20" x14ac:dyDescent="0.25">
      <c r="A361" t="s">
        <v>781</v>
      </c>
      <c r="B361" t="s">
        <v>782</v>
      </c>
      <c r="G361" t="s">
        <v>867</v>
      </c>
      <c r="I361" t="str">
        <f t="shared" si="14"/>
        <v>X.US.SEKJPY</v>
      </c>
      <c r="K361" t="s">
        <v>868</v>
      </c>
      <c r="M361" t="str">
        <f t="shared" si="15"/>
        <v>=RTD("cqg.rtd", , "X.US.SEKJPY!'Ask,T'")</v>
      </c>
      <c r="R361">
        <f>RTD("cqg.rtd", , "X.US.SEKJPY!'LastQuote,T'")</f>
        <v>15.040000000000001</v>
      </c>
      <c r="S361">
        <f>RTD("cqg.rtd", , "X.US.SEKJPY!'Bid,T'")</f>
        <v>15.022</v>
      </c>
      <c r="T361">
        <f>RTD("cqg.rtd", , "X.US.SEKJPY!'Ask,T'")</f>
        <v>15.040000000000001</v>
      </c>
    </row>
    <row r="362" spans="1:20" x14ac:dyDescent="0.25">
      <c r="A362" t="s">
        <v>783</v>
      </c>
      <c r="B362" t="s">
        <v>784</v>
      </c>
      <c r="G362" t="s">
        <v>867</v>
      </c>
      <c r="I362" t="str">
        <f t="shared" si="14"/>
        <v>X.US.SEKNOK</v>
      </c>
      <c r="K362" t="s">
        <v>868</v>
      </c>
      <c r="M362" t="str">
        <f t="shared" si="15"/>
        <v>=RTD("cqg.rtd", , "X.US.SEKNOK!'Ask,T'")</v>
      </c>
      <c r="R362">
        <f>RTD("cqg.rtd", , "X.US.SEKNOK!'LastQuote,T'")</f>
        <v>0.89250000000000007</v>
      </c>
      <c r="S362">
        <f>RTD("cqg.rtd", , "X.US.SEKNOK!'Bid,T'")</f>
        <v>0.89230000000000009</v>
      </c>
      <c r="T362">
        <f>RTD("cqg.rtd", , "X.US.SEKNOK!'Ask,T'")</f>
        <v>0.89250000000000007</v>
      </c>
    </row>
    <row r="363" spans="1:20" x14ac:dyDescent="0.25">
      <c r="A363" t="s">
        <v>785</v>
      </c>
      <c r="B363" t="s">
        <v>786</v>
      </c>
      <c r="G363" t="s">
        <v>867</v>
      </c>
      <c r="I363" t="str">
        <f t="shared" si="14"/>
        <v>X.US.USDCHF</v>
      </c>
      <c r="K363" t="s">
        <v>868</v>
      </c>
      <c r="M363" t="str">
        <f t="shared" si="15"/>
        <v>=RTD("cqg.rtd", , "X.US.USDCHF!'Ask,T'")</v>
      </c>
      <c r="R363">
        <f>RTD("cqg.rtd", , "X.US.USDCHF!'LastQuote,T'")</f>
        <v>0.93420000000000003</v>
      </c>
      <c r="S363">
        <f>RTD("cqg.rtd", , "X.US.USDCHF!'Bid,T'")</f>
        <v>0.93380000000000007</v>
      </c>
      <c r="T363">
        <f>RTD("cqg.rtd", , "X.US.USDCHF!'Ask,T'")</f>
        <v>0.93420000000000003</v>
      </c>
    </row>
    <row r="364" spans="1:20" x14ac:dyDescent="0.25">
      <c r="A364" t="s">
        <v>787</v>
      </c>
      <c r="B364" t="s">
        <v>788</v>
      </c>
      <c r="G364" t="s">
        <v>867</v>
      </c>
      <c r="I364" t="str">
        <f t="shared" si="14"/>
        <v>X.US.CHFJPY</v>
      </c>
      <c r="K364" t="s">
        <v>868</v>
      </c>
      <c r="M364" t="str">
        <f t="shared" si="15"/>
        <v>=RTD("cqg.rtd", , "X.US.CHFJPY!'Ask,T'")</v>
      </c>
      <c r="R364">
        <f>RTD("cqg.rtd", , "X.US.CHFJPY!'LastQuote,T'")</f>
        <v>114.87</v>
      </c>
      <c r="S364">
        <f>RTD("cqg.rtd", , "X.US.CHFJPY!'Bid,T'")</f>
        <v>114.81</v>
      </c>
      <c r="T364">
        <f>RTD("cqg.rtd", , "X.US.CHFJPY!'Ask,T'")</f>
        <v>114.87</v>
      </c>
    </row>
    <row r="365" spans="1:20" x14ac:dyDescent="0.25">
      <c r="A365" t="s">
        <v>789</v>
      </c>
      <c r="B365" t="s">
        <v>790</v>
      </c>
      <c r="G365" t="s">
        <v>867</v>
      </c>
      <c r="I365" t="str">
        <f t="shared" si="14"/>
        <v>X.US.CHFNGN</v>
      </c>
      <c r="K365" t="s">
        <v>868</v>
      </c>
      <c r="M365" t="str">
        <f t="shared" si="15"/>
        <v>=RTD("cqg.rtd", , "X.US.CHFNGN!'Ask,T'")</v>
      </c>
      <c r="R365">
        <f>RTD("cqg.rtd", , "X.US.CHFNGN!'LastQuote,T'")</f>
        <v>175.25700000000001</v>
      </c>
      <c r="S365">
        <f>RTD("cqg.rtd", , "X.US.CHFNGN!'Bid,T'")</f>
        <v>174.261</v>
      </c>
      <c r="T365">
        <f>RTD("cqg.rtd", , "X.US.CHFNGN!'Ask,T'")</f>
        <v>175.25700000000001</v>
      </c>
    </row>
    <row r="366" spans="1:20" x14ac:dyDescent="0.25">
      <c r="A366" t="s">
        <v>791</v>
      </c>
      <c r="B366" t="s">
        <v>792</v>
      </c>
      <c r="G366" t="s">
        <v>867</v>
      </c>
      <c r="I366" t="str">
        <f t="shared" si="14"/>
        <v>X.US.CHFCZK</v>
      </c>
      <c r="K366" t="s">
        <v>868</v>
      </c>
      <c r="M366" t="str">
        <f t="shared" si="15"/>
        <v>=RTD("cqg.rtd", , "X.US.CHFCZK!'Ask,T'")</v>
      </c>
      <c r="R366">
        <f>RTD("cqg.rtd", , "X.US.CHFCZK!'LastQuote,T'")</f>
        <v>22.826000000000001</v>
      </c>
      <c r="S366">
        <f>RTD("cqg.rtd", , "X.US.CHFCZK!'Bid,T'")</f>
        <v>22.782</v>
      </c>
      <c r="T366">
        <f>RTD("cqg.rtd", , "X.US.CHFCZK!'Ask,T'")</f>
        <v>22.826000000000001</v>
      </c>
    </row>
    <row r="367" spans="1:20" x14ac:dyDescent="0.25">
      <c r="A367" t="s">
        <v>793</v>
      </c>
      <c r="B367" t="s">
        <v>794</v>
      </c>
      <c r="G367" t="s">
        <v>867</v>
      </c>
      <c r="I367" t="str">
        <f t="shared" si="14"/>
        <v>X.US.CHFSGD</v>
      </c>
      <c r="K367" t="s">
        <v>868</v>
      </c>
      <c r="M367" t="str">
        <f t="shared" si="15"/>
        <v>=RTD("cqg.rtd", , "X.US.CHFSGD!'Ask,T'")</v>
      </c>
      <c r="R367">
        <f>RTD("cqg.rtd", , "X.US.CHFSGD!'LastQuote,T'")</f>
        <v>1.3523000000000001</v>
      </c>
      <c r="S367">
        <f>RTD("cqg.rtd", , "X.US.CHFSGD!'Bid,T'")</f>
        <v>1.3519000000000001</v>
      </c>
      <c r="T367">
        <f>RTD("cqg.rtd", , "X.US.CHFSGD!'Ask,T'")</f>
        <v>1.3523000000000001</v>
      </c>
    </row>
    <row r="368" spans="1:20" x14ac:dyDescent="0.25">
      <c r="A368" t="s">
        <v>795</v>
      </c>
      <c r="B368" t="s">
        <v>796</v>
      </c>
      <c r="G368" t="s">
        <v>867</v>
      </c>
      <c r="I368" t="str">
        <f t="shared" si="14"/>
        <v>X.US.CHFSEK</v>
      </c>
      <c r="K368" t="s">
        <v>868</v>
      </c>
      <c r="M368" t="str">
        <f t="shared" si="15"/>
        <v>=RTD("cqg.rtd", , "X.US.CHFSEK!'Ask,T'")</v>
      </c>
      <c r="R368">
        <f>RTD("cqg.rtd", , "X.US.CHFSEK!'LastQuote,T'")</f>
        <v>7.6447000000000003</v>
      </c>
      <c r="S368">
        <f>RTD("cqg.rtd", , "X.US.CHFSEK!'Bid,T'")</f>
        <v>7.6367000000000003</v>
      </c>
      <c r="T368">
        <f>RTD("cqg.rtd", , "X.US.CHFSEK!'Ask,T'")</f>
        <v>7.6447000000000003</v>
      </c>
    </row>
    <row r="369" spans="1:20" x14ac:dyDescent="0.25">
      <c r="A369" t="s">
        <v>797</v>
      </c>
      <c r="B369" t="s">
        <v>798</v>
      </c>
      <c r="G369" t="s">
        <v>867</v>
      </c>
      <c r="I369" t="str">
        <f t="shared" si="14"/>
        <v>X.US.CHFTRL</v>
      </c>
      <c r="K369" t="s">
        <v>868</v>
      </c>
      <c r="M369" t="str">
        <f t="shared" si="15"/>
        <v>=RTD("cqg.rtd", , "X.US.CHFTRL!'Ask,T'")</v>
      </c>
      <c r="R369">
        <f>RTD("cqg.rtd", , "X.US.CHFTRL!'LastQuote,T'")</f>
        <v>2.37</v>
      </c>
      <c r="S369">
        <f>RTD("cqg.rtd", , "X.US.CHFTRL!'Bid,T'")</f>
        <v>2.3688000000000002</v>
      </c>
      <c r="T369">
        <f>RTD("cqg.rtd", , "X.US.CHFTRL!'Ask,T'")</f>
        <v>2.37</v>
      </c>
    </row>
    <row r="370" spans="1:20" x14ac:dyDescent="0.25">
      <c r="A370" t="s">
        <v>799</v>
      </c>
      <c r="B370" t="s">
        <v>800</v>
      </c>
      <c r="G370" t="s">
        <v>867</v>
      </c>
      <c r="I370" t="str">
        <f t="shared" si="14"/>
        <v>X.US.USDSYP</v>
      </c>
      <c r="K370" t="s">
        <v>868</v>
      </c>
      <c r="M370" t="str">
        <f t="shared" si="15"/>
        <v>=RTD("cqg.rtd", , "X.US.USDSYP!'Ask,T'")</v>
      </c>
      <c r="R370">
        <f>RTD("cqg.rtd", , "X.US.USDSYP!'LastQuote,T'")</f>
        <v>156.9</v>
      </c>
      <c r="S370">
        <f>RTD("cqg.rtd", , "X.US.USDSYP!'Bid,T'")</f>
        <v>156.30000000000001</v>
      </c>
      <c r="T370">
        <f>RTD("cqg.rtd", , "X.US.USDSYP!'Ask,T'")</f>
        <v>156.9</v>
      </c>
    </row>
    <row r="371" spans="1:20" x14ac:dyDescent="0.25">
      <c r="A371" t="s">
        <v>801</v>
      </c>
      <c r="B371" t="s">
        <v>802</v>
      </c>
      <c r="G371" t="s">
        <v>867</v>
      </c>
      <c r="I371" t="str">
        <f t="shared" si="14"/>
        <v>X.US.USDTWD</v>
      </c>
      <c r="K371" t="s">
        <v>868</v>
      </c>
      <c r="M371" t="str">
        <f t="shared" si="15"/>
        <v>=RTD("cqg.rtd", , "X.US.USDTWD!'Ask,T'")</v>
      </c>
      <c r="R371">
        <f>RTD("cqg.rtd", , "X.US.USDTWD!'LastQuote,T'")</f>
        <v>30.048000000000002</v>
      </c>
      <c r="S371">
        <f>RTD("cqg.rtd", , "X.US.USDTWD!'Bid,T'")</f>
        <v>30.042000000000002</v>
      </c>
      <c r="T371">
        <f>RTD("cqg.rtd", , "X.US.USDTWD!'Ask,T'")</f>
        <v>30.048000000000002</v>
      </c>
    </row>
    <row r="372" spans="1:20" x14ac:dyDescent="0.25">
      <c r="A372" t="s">
        <v>803</v>
      </c>
      <c r="B372" t="s">
        <v>804</v>
      </c>
      <c r="G372" t="s">
        <v>867</v>
      </c>
      <c r="I372" t="str">
        <f t="shared" si="14"/>
        <v>X.US.TWDCNY</v>
      </c>
      <c r="K372" t="s">
        <v>868</v>
      </c>
      <c r="M372" t="str">
        <f t="shared" si="15"/>
        <v>=RTD("cqg.rtd", , "X.US.TWDCNY!'Ask,T'")</v>
      </c>
      <c r="R372">
        <f>RTD("cqg.rtd", , "X.US.TWDCNY!'LastQuote,T'")</f>
        <v>0.2044</v>
      </c>
      <c r="S372">
        <f>RTD("cqg.rtd", , "X.US.TWDCNY!'Bid,T'")</f>
        <v>0.20400000000000001</v>
      </c>
      <c r="T372">
        <f>RTD("cqg.rtd", , "X.US.TWDCNY!'Ask,T'")</f>
        <v>0.2044</v>
      </c>
    </row>
    <row r="373" spans="1:20" x14ac:dyDescent="0.25">
      <c r="A373" t="s">
        <v>805</v>
      </c>
      <c r="B373" t="s">
        <v>806</v>
      </c>
      <c r="G373" t="s">
        <v>867</v>
      </c>
      <c r="I373" t="str">
        <f t="shared" si="14"/>
        <v>X.US.TWDHKD</v>
      </c>
      <c r="K373" t="s">
        <v>868</v>
      </c>
      <c r="M373" t="str">
        <f t="shared" si="15"/>
        <v>=RTD("cqg.rtd", , "X.US.TWDHKD!'Ask,T'")</v>
      </c>
      <c r="R373">
        <f>RTD("cqg.rtd", , "X.US.TWDHKD!'LastQuote,T'")</f>
        <v>0.25819999999999999</v>
      </c>
      <c r="S373">
        <f>RTD("cqg.rtd", , "X.US.TWDHKD!'Bid,T'")</f>
        <v>0.25780000000000003</v>
      </c>
      <c r="T373">
        <f>RTD("cqg.rtd", , "X.US.TWDHKD!'Ask,T'")</f>
        <v>0.25819999999999999</v>
      </c>
    </row>
    <row r="374" spans="1:20" x14ac:dyDescent="0.25">
      <c r="A374" t="s">
        <v>807</v>
      </c>
      <c r="B374" t="s">
        <v>808</v>
      </c>
      <c r="G374" t="s">
        <v>867</v>
      </c>
      <c r="I374" t="str">
        <f t="shared" si="14"/>
        <v>X.US.TWDJPY</v>
      </c>
      <c r="K374" t="s">
        <v>868</v>
      </c>
      <c r="M374" t="str">
        <f t="shared" si="15"/>
        <v>=RTD("cqg.rtd", , "X.US.TWDJPY!'Ask,T'")</v>
      </c>
      <c r="R374">
        <f>RTD("cqg.rtd", , "X.US.TWDJPY!'LastQuote,T'")</f>
        <v>3.5704000000000002</v>
      </c>
      <c r="S374">
        <f>RTD("cqg.rtd", , "X.US.TWDJPY!'Bid,T'")</f>
        <v>3.5700000000000003</v>
      </c>
      <c r="T374">
        <f>RTD("cqg.rtd", , "X.US.TWDJPY!'Ask,T'")</f>
        <v>3.5704000000000002</v>
      </c>
    </row>
    <row r="375" spans="1:20" x14ac:dyDescent="0.25">
      <c r="A375" t="s">
        <v>809</v>
      </c>
      <c r="B375" t="s">
        <v>810</v>
      </c>
      <c r="G375" t="s">
        <v>867</v>
      </c>
      <c r="I375" t="str">
        <f t="shared" si="14"/>
        <v>X.US.TWDPHP</v>
      </c>
      <c r="K375" t="s">
        <v>868</v>
      </c>
      <c r="M375" t="str">
        <f t="shared" si="15"/>
        <v>=RTD("cqg.rtd", , "X.US.TWDPHP!'Ask,T'")</v>
      </c>
      <c r="R375">
        <f>RTD("cqg.rtd", , "X.US.TWDPHP!'LastQuote,T'")</f>
        <v>1.4663000000000002</v>
      </c>
      <c r="S375">
        <f>RTD("cqg.rtd", , "X.US.TWDPHP!'Bid,T'")</f>
        <v>1.4599</v>
      </c>
      <c r="T375">
        <f>RTD("cqg.rtd", , "X.US.TWDPHP!'Ask,T'")</f>
        <v>1.4663000000000002</v>
      </c>
    </row>
    <row r="376" spans="1:20" x14ac:dyDescent="0.25">
      <c r="A376" t="s">
        <v>811</v>
      </c>
      <c r="B376" t="s">
        <v>812</v>
      </c>
      <c r="G376" t="s">
        <v>867</v>
      </c>
      <c r="I376" t="str">
        <f t="shared" si="14"/>
        <v>X.US.TWDKRW</v>
      </c>
      <c r="K376" t="s">
        <v>868</v>
      </c>
      <c r="M376" t="str">
        <f t="shared" si="15"/>
        <v>=RTD("cqg.rtd", , "X.US.TWDKRW!'Ask,T'")</v>
      </c>
      <c r="R376">
        <f>RTD("cqg.rtd", , "X.US.TWDKRW!'LastQuote,T'")</f>
        <v>34.498000000000005</v>
      </c>
      <c r="S376">
        <f>RTD("cqg.rtd", , "X.US.TWDKRW!'Bid,T'")</f>
        <v>34.438000000000002</v>
      </c>
      <c r="T376">
        <f>RTD("cqg.rtd", , "X.US.TWDKRW!'Ask,T'")</f>
        <v>34.498000000000005</v>
      </c>
    </row>
    <row r="377" spans="1:20" x14ac:dyDescent="0.25">
      <c r="A377" t="s">
        <v>813</v>
      </c>
      <c r="B377" t="s">
        <v>814</v>
      </c>
      <c r="G377" t="s">
        <v>867</v>
      </c>
      <c r="I377" t="str">
        <f t="shared" si="14"/>
        <v>X.US.TWDTHB</v>
      </c>
      <c r="K377" t="s">
        <v>868</v>
      </c>
      <c r="M377" t="str">
        <f t="shared" si="15"/>
        <v>=RTD("cqg.rtd", , "X.US.TWDTHB!'Ask,T'")</v>
      </c>
      <c r="R377" t="str">
        <f>RTD("cqg.rtd", , "X.US.TWDTHB!'LastQuote,T'")</f>
        <v/>
      </c>
      <c r="S377" t="str">
        <f>RTD("cqg.rtd", , "X.US.TWDTHB!'Bid,T'")</f>
        <v/>
      </c>
      <c r="T377" t="str">
        <f>RTD("cqg.rtd", , "X.US.TWDTHB!'Ask,T'")</f>
        <v/>
      </c>
    </row>
    <row r="378" spans="1:20" x14ac:dyDescent="0.25">
      <c r="A378" t="s">
        <v>815</v>
      </c>
      <c r="B378" t="s">
        <v>816</v>
      </c>
      <c r="G378" t="s">
        <v>867</v>
      </c>
      <c r="I378" t="str">
        <f t="shared" si="14"/>
        <v>X.US.USDTJS</v>
      </c>
      <c r="K378" t="s">
        <v>868</v>
      </c>
      <c r="M378" t="str">
        <f t="shared" si="15"/>
        <v>=RTD("cqg.rtd", , "X.US.USDTJS!'Ask,T'")</v>
      </c>
      <c r="R378">
        <f>RTD("cqg.rtd", , "X.US.USDTJS!'LastQuote,T'")</f>
        <v>4.9882</v>
      </c>
      <c r="S378">
        <f>RTD("cqg.rtd", , "X.US.USDTJS!'Bid,T'")</f>
        <v>4.9872000000000005</v>
      </c>
      <c r="T378">
        <f>RTD("cqg.rtd", , "X.US.USDTJS!'Ask,T'")</f>
        <v>4.9882</v>
      </c>
    </row>
    <row r="379" spans="1:20" x14ac:dyDescent="0.25">
      <c r="A379" t="s">
        <v>817</v>
      </c>
      <c r="B379" t="s">
        <v>818</v>
      </c>
      <c r="G379" t="s">
        <v>867</v>
      </c>
      <c r="I379" t="str">
        <f t="shared" si="14"/>
        <v>X.US.USDTZS</v>
      </c>
      <c r="K379" t="s">
        <v>868</v>
      </c>
      <c r="M379" t="str">
        <f t="shared" si="15"/>
        <v>=RTD("cqg.rtd", , "X.US.USDTZS!'Ask,T'")</v>
      </c>
      <c r="R379">
        <f>RTD("cqg.rtd", , "X.US.USDTZS!'LastQuote,T'")</f>
        <v>1666.5</v>
      </c>
      <c r="S379">
        <f>RTD("cqg.rtd", , "X.US.USDTZS!'Bid,T'")</f>
        <v>1656.5</v>
      </c>
      <c r="T379">
        <f>RTD("cqg.rtd", , "X.US.USDTZS!'Ask,T'")</f>
        <v>1666.5</v>
      </c>
    </row>
    <row r="380" spans="1:20" x14ac:dyDescent="0.25">
      <c r="A380" t="s">
        <v>819</v>
      </c>
      <c r="B380" t="s">
        <v>820</v>
      </c>
      <c r="G380" t="s">
        <v>867</v>
      </c>
      <c r="I380" t="str">
        <f t="shared" si="14"/>
        <v>X.US.USDTOF</v>
      </c>
      <c r="K380" t="s">
        <v>868</v>
      </c>
      <c r="M380" t="str">
        <f t="shared" si="15"/>
        <v>=RTD("cqg.rtd", , "X.US.USDTOF!'Ask,T'")</v>
      </c>
      <c r="R380" t="str">
        <f>RTD("cqg.rtd", , "X.US.USDTOF!'LastQuote,T'")</f>
        <v/>
      </c>
      <c r="S380" t="str">
        <f>RTD("cqg.rtd", , "X.US.USDTOF!'Bid,T'")</f>
        <v/>
      </c>
      <c r="T380" t="str">
        <f>RTD("cqg.rtd", , "X.US.USDTOF!'Ask,T'")</f>
        <v/>
      </c>
    </row>
    <row r="381" spans="1:20" x14ac:dyDescent="0.25">
      <c r="A381" t="s">
        <v>821</v>
      </c>
      <c r="B381" t="s">
        <v>822</v>
      </c>
      <c r="G381" t="s">
        <v>867</v>
      </c>
      <c r="I381" t="str">
        <f t="shared" si="14"/>
        <v>X.US.USDTHB</v>
      </c>
      <c r="K381" t="s">
        <v>868</v>
      </c>
      <c r="M381" t="str">
        <f t="shared" si="15"/>
        <v>=RTD("cqg.rtd", , "X.US.USDTHB!'Ask,T'")</v>
      </c>
      <c r="R381">
        <f>RTD("cqg.rtd", , "X.US.USDTHB!'LastQuote,T'")</f>
        <v>32.24</v>
      </c>
      <c r="S381">
        <f>RTD("cqg.rtd", , "X.US.USDTHB!'Bid,T'")</f>
        <v>32.22</v>
      </c>
      <c r="T381">
        <f>RTD("cqg.rtd", , "X.US.USDTHB!'Ask,T'")</f>
        <v>32.24</v>
      </c>
    </row>
    <row r="382" spans="1:20" x14ac:dyDescent="0.25">
      <c r="A382" t="s">
        <v>823</v>
      </c>
      <c r="B382" t="s">
        <v>824</v>
      </c>
      <c r="G382" t="s">
        <v>867</v>
      </c>
      <c r="I382" t="str">
        <f t="shared" si="14"/>
        <v>X.US.THBIDR</v>
      </c>
      <c r="K382" t="s">
        <v>868</v>
      </c>
      <c r="M382" t="str">
        <f t="shared" si="15"/>
        <v>=RTD("cqg.rtd", , "X.US.THBIDR!'Ask,T'")</v>
      </c>
      <c r="R382">
        <f>RTD("cqg.rtd", , "X.US.THBIDR!'LastQuote,T'")</f>
        <v>368.33</v>
      </c>
      <c r="S382">
        <f>RTD("cqg.rtd", , "X.US.THBIDR!'Bid,T'")</f>
        <v>368.25</v>
      </c>
      <c r="T382">
        <f>RTD("cqg.rtd", , "X.US.THBIDR!'Ask,T'")</f>
        <v>368.33</v>
      </c>
    </row>
    <row r="383" spans="1:20" x14ac:dyDescent="0.25">
      <c r="A383" t="s">
        <v>825</v>
      </c>
      <c r="B383" t="s">
        <v>826</v>
      </c>
      <c r="G383" t="s">
        <v>867</v>
      </c>
      <c r="I383" t="str">
        <f t="shared" si="14"/>
        <v>X.US.THBMXN</v>
      </c>
      <c r="K383" t="s">
        <v>868</v>
      </c>
      <c r="M383" t="str">
        <f t="shared" si="15"/>
        <v>=RTD("cqg.rtd", , "X.US.THBMXN!'Ask,T'")</v>
      </c>
      <c r="R383">
        <f>RTD("cqg.rtd", , "X.US.THBMXN!'LastQuote,T'")</f>
        <v>0.41139999999999999</v>
      </c>
      <c r="S383">
        <f>RTD("cqg.rtd", , "X.US.THBMXN!'Bid,T'")</f>
        <v>0.4108</v>
      </c>
      <c r="T383">
        <f>RTD("cqg.rtd", , "X.US.THBMXN!'Ask,T'")</f>
        <v>0.41139999999999999</v>
      </c>
    </row>
    <row r="384" spans="1:20" x14ac:dyDescent="0.25">
      <c r="A384" t="s">
        <v>827</v>
      </c>
      <c r="B384" t="s">
        <v>828</v>
      </c>
      <c r="G384" t="s">
        <v>867</v>
      </c>
      <c r="I384" t="str">
        <f t="shared" si="14"/>
        <v>X.US.THBPHP</v>
      </c>
      <c r="K384" t="s">
        <v>868</v>
      </c>
      <c r="M384" t="str">
        <f t="shared" si="15"/>
        <v>=RTD("cqg.rtd", , "X.US.THBPHP!'Ask,T'")</v>
      </c>
      <c r="R384">
        <f>RTD("cqg.rtd", , "X.US.THBPHP!'LastQuote,T'")</f>
        <v>1.3666</v>
      </c>
      <c r="S384">
        <f>RTD("cqg.rtd", , "X.US.THBPHP!'Bid,T'")</f>
        <v>1.3612</v>
      </c>
      <c r="T384">
        <f>RTD("cqg.rtd", , "X.US.THBPHP!'Ask,T'")</f>
        <v>1.3666</v>
      </c>
    </row>
    <row r="385" spans="1:20" x14ac:dyDescent="0.25">
      <c r="A385" t="s">
        <v>829</v>
      </c>
      <c r="B385" t="s">
        <v>830</v>
      </c>
      <c r="G385" t="s">
        <v>867</v>
      </c>
      <c r="I385" t="str">
        <f t="shared" si="14"/>
        <v>X.US.THBKRW</v>
      </c>
      <c r="K385" t="s">
        <v>868</v>
      </c>
      <c r="M385" t="str">
        <f t="shared" si="15"/>
        <v>=RTD("cqg.rtd", , "X.US.THBKRW!'Ask,T'")</v>
      </c>
      <c r="R385">
        <f>RTD("cqg.rtd", , "X.US.THBKRW!'LastQuote,T'")</f>
        <v>32.152999999999999</v>
      </c>
      <c r="S385">
        <f>RTD("cqg.rtd", , "X.US.THBKRW!'Bid,T'")</f>
        <v>32.111000000000004</v>
      </c>
      <c r="T385">
        <f>RTD("cqg.rtd", , "X.US.THBKRW!'Ask,T'")</f>
        <v>32.152999999999999</v>
      </c>
    </row>
    <row r="386" spans="1:20" x14ac:dyDescent="0.25">
      <c r="A386" t="s">
        <v>831</v>
      </c>
      <c r="B386" t="s">
        <v>832</v>
      </c>
      <c r="G386" t="s">
        <v>867</v>
      </c>
      <c r="I386" t="str">
        <f t="shared" si="14"/>
        <v>X.US.TOPUSD</v>
      </c>
      <c r="K386" t="s">
        <v>868</v>
      </c>
      <c r="M386" t="str">
        <f t="shared" si="15"/>
        <v>=RTD("cqg.rtd", , "X.US.TOPUSD!'Ask,T'")</v>
      </c>
      <c r="R386">
        <f>RTD("cqg.rtd", , "X.US.TOPUSD!'LastQuote,T'")</f>
        <v>0.52329999999999999</v>
      </c>
      <c r="S386">
        <f>RTD("cqg.rtd", , "X.US.TOPUSD!'Bid,T'")</f>
        <v>0.52129999999999999</v>
      </c>
      <c r="T386">
        <f>RTD("cqg.rtd", , "X.US.TOPUSD!'Ask,T'")</f>
        <v>0.52329999999999999</v>
      </c>
    </row>
    <row r="387" spans="1:20" x14ac:dyDescent="0.25">
      <c r="A387" t="s">
        <v>833</v>
      </c>
      <c r="B387" t="s">
        <v>834</v>
      </c>
      <c r="G387" t="s">
        <v>867</v>
      </c>
      <c r="I387" t="str">
        <f t="shared" si="14"/>
        <v>X.US.USDTTD</v>
      </c>
      <c r="K387" t="s">
        <v>868</v>
      </c>
      <c r="M387" t="str">
        <f t="shared" si="15"/>
        <v>=RTD("cqg.rtd", , "X.US.USDTTD!'Ask,T'")</v>
      </c>
      <c r="R387">
        <f>RTD("cqg.rtd", , "X.US.USDTTD!'LastQuote,T'")</f>
        <v>6.4109000000000007</v>
      </c>
      <c r="S387">
        <f>RTD("cqg.rtd", , "X.US.USDTTD!'Bid,T'")</f>
        <v>6.2879000000000005</v>
      </c>
      <c r="T387">
        <f>RTD("cqg.rtd", , "X.US.USDTTD!'Ask,T'")</f>
        <v>6.4109000000000007</v>
      </c>
    </row>
    <row r="388" spans="1:20" x14ac:dyDescent="0.25">
      <c r="A388" t="s">
        <v>835</v>
      </c>
      <c r="B388" t="s">
        <v>836</v>
      </c>
      <c r="G388" t="s">
        <v>867</v>
      </c>
      <c r="I388" t="str">
        <f t="shared" si="14"/>
        <v>X.US.USDTND</v>
      </c>
      <c r="K388" t="s">
        <v>868</v>
      </c>
      <c r="M388" t="str">
        <f t="shared" si="15"/>
        <v>=RTD("cqg.rtd", , "X.US.USDTND!'Ask,T'")</v>
      </c>
      <c r="R388">
        <f>RTD("cqg.rtd", , "X.US.USDTND!'LastQuote,T'")</f>
        <v>1.7818000000000001</v>
      </c>
      <c r="S388">
        <f>RTD("cqg.rtd", , "X.US.USDTND!'Bid,T'")</f>
        <v>1.7518</v>
      </c>
      <c r="T388">
        <f>RTD("cqg.rtd", , "X.US.USDTND!'Ask,T'")</f>
        <v>1.7818000000000001</v>
      </c>
    </row>
    <row r="389" spans="1:20" x14ac:dyDescent="0.25">
      <c r="A389" t="s">
        <v>837</v>
      </c>
      <c r="B389" t="s">
        <v>838</v>
      </c>
      <c r="G389" t="s">
        <v>867</v>
      </c>
      <c r="I389" t="str">
        <f t="shared" si="14"/>
        <v>X.US.TRLZAR</v>
      </c>
      <c r="K389" t="s">
        <v>868</v>
      </c>
      <c r="M389" t="str">
        <f t="shared" si="15"/>
        <v>=RTD("cqg.rtd", , "X.US.TRLZAR!'Ask,T'")</v>
      </c>
      <c r="R389">
        <f>RTD("cqg.rtd", , "X.US.TRLZAR!'LastQuote,T'")</f>
        <v>4.9817</v>
      </c>
      <c r="S389">
        <f>RTD("cqg.rtd", , "X.US.TRLZAR!'Bid,T'")</f>
        <v>4.9727000000000006</v>
      </c>
      <c r="T389">
        <f>RTD("cqg.rtd", , "X.US.TRLZAR!'Ask,T'")</f>
        <v>4.9817</v>
      </c>
    </row>
    <row r="390" spans="1:20" x14ac:dyDescent="0.25">
      <c r="A390" t="s">
        <v>839</v>
      </c>
      <c r="B390" t="s">
        <v>840</v>
      </c>
      <c r="G390" t="s">
        <v>867</v>
      </c>
      <c r="I390" t="str">
        <f t="shared" si="14"/>
        <v>X.US.USDTMM</v>
      </c>
      <c r="K390" t="s">
        <v>868</v>
      </c>
      <c r="M390" t="str">
        <f t="shared" si="15"/>
        <v>=RTD("cqg.rtd", , "X.US.USDTMM!'Ask,T'")</v>
      </c>
      <c r="R390" t="str">
        <f>RTD("cqg.rtd", , "X.US.USDTMM!'LastQuote,T'")</f>
        <v/>
      </c>
      <c r="S390" t="str">
        <f>RTD("cqg.rtd", , "X.US.USDTMM!'Bid,T'")</f>
        <v/>
      </c>
      <c r="T390" t="str">
        <f>RTD("cqg.rtd", , "X.US.USDTMM!'Ask,T'")</f>
        <v/>
      </c>
    </row>
    <row r="391" spans="1:20" x14ac:dyDescent="0.25">
      <c r="A391" t="s">
        <v>841</v>
      </c>
      <c r="B391" t="s">
        <v>842</v>
      </c>
      <c r="G391" t="s">
        <v>867</v>
      </c>
      <c r="I391" t="str">
        <f t="shared" si="14"/>
        <v>X.US.USDUGX</v>
      </c>
      <c r="K391" t="s">
        <v>868</v>
      </c>
      <c r="M391" t="str">
        <f t="shared" si="15"/>
        <v>=RTD("cqg.rtd", , "X.US.USDUGX!'Ask,T'")</v>
      </c>
      <c r="R391">
        <f>RTD("cqg.rtd", , "X.US.USDUGX!'LastQuote,T'")</f>
        <v>2626</v>
      </c>
      <c r="S391">
        <f>RTD("cqg.rtd", , "X.US.USDUGX!'Bid,T'")</f>
        <v>2593</v>
      </c>
      <c r="T391">
        <f>RTD("cqg.rtd", , "X.US.USDUGX!'Ask,T'")</f>
        <v>2626</v>
      </c>
    </row>
    <row r="392" spans="1:20" x14ac:dyDescent="0.25">
      <c r="A392" t="s">
        <v>843</v>
      </c>
      <c r="B392" t="s">
        <v>844</v>
      </c>
      <c r="G392" t="s">
        <v>867</v>
      </c>
      <c r="I392" t="str">
        <f t="shared" si="14"/>
        <v>X.US.USDUAH</v>
      </c>
      <c r="K392" t="s">
        <v>868</v>
      </c>
      <c r="M392" t="str">
        <f t="shared" si="15"/>
        <v>=RTD("cqg.rtd", , "X.US.USDUAH!'Ask,T'")</v>
      </c>
      <c r="R392">
        <f>RTD("cqg.rtd", , "X.US.USDUAH!'LastQuote,T'")</f>
        <v>12.982000000000001</v>
      </c>
      <c r="S392">
        <f>RTD("cqg.rtd", , "X.US.USDUAH!'Bid,T'")</f>
        <v>12.972000000000001</v>
      </c>
      <c r="T392">
        <f>RTD("cqg.rtd", , "X.US.USDUAH!'Ask,T'")</f>
        <v>12.982000000000001</v>
      </c>
    </row>
    <row r="393" spans="1:20" x14ac:dyDescent="0.25">
      <c r="A393" t="s">
        <v>845</v>
      </c>
      <c r="B393" t="s">
        <v>846</v>
      </c>
      <c r="G393" t="s">
        <v>867</v>
      </c>
      <c r="I393" t="str">
        <f t="shared" si="14"/>
        <v>X.US.USDAED</v>
      </c>
      <c r="K393" t="s">
        <v>868</v>
      </c>
      <c r="M393" t="str">
        <f t="shared" si="15"/>
        <v>=RTD("cqg.rtd", , "X.US.USDAED!'Ask,T'")</v>
      </c>
      <c r="R393">
        <f>RTD("cqg.rtd", , "X.US.USDAED!'LastQuote,T'")</f>
        <v>3.6735000000000002</v>
      </c>
      <c r="S393">
        <f>RTD("cqg.rtd", , "X.US.USDAED!'Bid,T'")</f>
        <v>3.6725000000000003</v>
      </c>
      <c r="T393">
        <f>RTD("cqg.rtd", , "X.US.USDAED!'Ask,T'")</f>
        <v>3.6735000000000002</v>
      </c>
    </row>
    <row r="394" spans="1:20" x14ac:dyDescent="0.25">
      <c r="A394" t="s">
        <v>847</v>
      </c>
      <c r="B394" t="s">
        <v>848</v>
      </c>
      <c r="G394" t="s">
        <v>867</v>
      </c>
      <c r="I394" t="str">
        <f t="shared" si="14"/>
        <v>X.US.USDUYU</v>
      </c>
      <c r="K394" t="s">
        <v>868</v>
      </c>
      <c r="M394" t="str">
        <f t="shared" si="15"/>
        <v>=RTD("cqg.rtd", , "X.US.USDUYU!'Ask,T'")</v>
      </c>
      <c r="R394">
        <f>RTD("cqg.rtd", , "X.US.USDUYU!'LastQuote,T'")</f>
        <v>24.330000000000002</v>
      </c>
      <c r="S394">
        <f>RTD("cqg.rtd", , "X.US.USDUYU!'Bid,T'")</f>
        <v>24.13</v>
      </c>
      <c r="T394">
        <f>RTD("cqg.rtd", , "X.US.USDUYU!'Ask,T'")</f>
        <v>24.330000000000002</v>
      </c>
    </row>
    <row r="395" spans="1:20" x14ac:dyDescent="0.25">
      <c r="A395" t="s">
        <v>849</v>
      </c>
      <c r="B395" t="s">
        <v>850</v>
      </c>
      <c r="G395" t="s">
        <v>867</v>
      </c>
      <c r="I395" t="str">
        <f t="shared" si="14"/>
        <v>X.US.USDUZS</v>
      </c>
      <c r="K395" t="s">
        <v>868</v>
      </c>
      <c r="M395" t="str">
        <f t="shared" si="15"/>
        <v>=RTD("cqg.rtd", , "X.US.USDUZS!'Ask,T'")</v>
      </c>
      <c r="R395">
        <f>RTD("cqg.rtd", , "X.US.USDUZS!'LastQuote,T'")</f>
        <v>2371.5</v>
      </c>
      <c r="S395">
        <f>RTD("cqg.rtd", , "X.US.USDUZS!'Bid,T'")</f>
        <v>2368.5</v>
      </c>
      <c r="T395">
        <f>RTD("cqg.rtd", , "X.US.USDUZS!'Ask,T'")</f>
        <v>2371.5</v>
      </c>
    </row>
    <row r="396" spans="1:20" x14ac:dyDescent="0.25">
      <c r="A396" t="s">
        <v>851</v>
      </c>
      <c r="B396" t="s">
        <v>852</v>
      </c>
      <c r="G396" t="s">
        <v>867</v>
      </c>
      <c r="I396" t="str">
        <f t="shared" si="14"/>
        <v>X.US.USDVUV</v>
      </c>
      <c r="K396" t="s">
        <v>868</v>
      </c>
      <c r="M396" t="str">
        <f t="shared" si="15"/>
        <v>=RTD("cqg.rtd", , "X.US.USDVUV!'Ask,T'")</v>
      </c>
      <c r="R396">
        <f>RTD("cqg.rtd", , "X.US.USDVUV!'LastQuote,T'")</f>
        <v>99.501999999999995</v>
      </c>
      <c r="S396">
        <f>RTD("cqg.rtd", , "X.US.USDVUV!'Bid,T'")</f>
        <v>92.197000000000003</v>
      </c>
      <c r="T396">
        <f>RTD("cqg.rtd", , "X.US.USDVUV!'Ask,T'")</f>
        <v>99.501999999999995</v>
      </c>
    </row>
    <row r="397" spans="1:20" x14ac:dyDescent="0.25">
      <c r="A397" t="s">
        <v>853</v>
      </c>
      <c r="B397" t="s">
        <v>854</v>
      </c>
      <c r="G397" t="s">
        <v>867</v>
      </c>
      <c r="I397" t="str">
        <f t="shared" si="14"/>
        <v>X.US.USDVEB</v>
      </c>
      <c r="K397" t="s">
        <v>868</v>
      </c>
      <c r="M397" t="str">
        <f t="shared" si="15"/>
        <v>=RTD("cqg.rtd", , "X.US.USDVEB!'Ask,T'")</v>
      </c>
      <c r="R397">
        <f>RTD("cqg.rtd", , "X.US.USDVEB!'LastQuote,T'")</f>
        <v>6.2910000000000004</v>
      </c>
      <c r="S397">
        <f>RTD("cqg.rtd", , "X.US.USDVEB!'Bid,T'")</f>
        <v>6.2839999999999998</v>
      </c>
      <c r="T397">
        <f>RTD("cqg.rtd", , "X.US.USDVEB!'Ask,T'")</f>
        <v>6.2910000000000004</v>
      </c>
    </row>
    <row r="398" spans="1:20" x14ac:dyDescent="0.25">
      <c r="A398" t="s">
        <v>855</v>
      </c>
      <c r="B398" t="s">
        <v>856</v>
      </c>
      <c r="G398" t="s">
        <v>867</v>
      </c>
      <c r="I398" t="str">
        <f t="shared" si="14"/>
        <v>X.US.VEBBRL</v>
      </c>
      <c r="K398" t="s">
        <v>868</v>
      </c>
      <c r="M398" t="str">
        <f t="shared" si="15"/>
        <v>=RTD("cqg.rtd", , "X.US.VEBBRL!'Ask,T'")</v>
      </c>
      <c r="R398">
        <f>RTD("cqg.rtd", , "X.US.VEBBRL!'LastQuote,T'")</f>
        <v>0.372</v>
      </c>
      <c r="S398">
        <f>RTD("cqg.rtd", , "X.US.VEBBRL!'Bid,T'")</f>
        <v>0.371</v>
      </c>
      <c r="T398">
        <f>RTD("cqg.rtd", , "X.US.VEBBRL!'Ask,T'")</f>
        <v>0.372</v>
      </c>
    </row>
    <row r="399" spans="1:20" x14ac:dyDescent="0.25">
      <c r="A399" t="s">
        <v>857</v>
      </c>
      <c r="B399" t="s">
        <v>858</v>
      </c>
      <c r="G399" t="s">
        <v>867</v>
      </c>
      <c r="I399" t="str">
        <f t="shared" si="14"/>
        <v>X.US.USDVND</v>
      </c>
      <c r="K399" t="s">
        <v>868</v>
      </c>
      <c r="M399" t="str">
        <f t="shared" si="15"/>
        <v>=RTD("cqg.rtd", , "X.US.USDVND!'Ask,T'")</v>
      </c>
      <c r="R399">
        <f>RTD("cqg.rtd", , "X.US.USDVND!'LastQuote,T'")</f>
        <v>21230</v>
      </c>
      <c r="S399">
        <f>RTD("cqg.rtd", , "X.US.USDVND!'Bid,T'")</f>
        <v>21130</v>
      </c>
      <c r="T399">
        <f>RTD("cqg.rtd", , "X.US.USDVND!'Ask,T'")</f>
        <v>21230</v>
      </c>
    </row>
    <row r="400" spans="1:20" x14ac:dyDescent="0.25">
      <c r="A400" t="s">
        <v>859</v>
      </c>
      <c r="B400" t="s">
        <v>860</v>
      </c>
      <c r="G400" t="s">
        <v>867</v>
      </c>
      <c r="I400" t="str">
        <f t="shared" si="14"/>
        <v>X.US.USDXOF</v>
      </c>
      <c r="K400" t="s">
        <v>868</v>
      </c>
      <c r="M400" t="str">
        <f t="shared" si="15"/>
        <v>=RTD("cqg.rtd", , "X.US.USDXOF!'Ask,T'")</v>
      </c>
      <c r="R400">
        <f>RTD("cqg.rtd", , "X.US.USDXOF!'LastQuote,T'")</f>
        <v>509.35</v>
      </c>
      <c r="S400">
        <f>RTD("cqg.rtd", , "X.US.USDXOF!'Bid,T'")</f>
        <v>506.35</v>
      </c>
      <c r="T400">
        <f>RTD("cqg.rtd", , "X.US.USDXOF!'Ask,T'")</f>
        <v>509.35</v>
      </c>
    </row>
    <row r="401" spans="1:20" x14ac:dyDescent="0.25">
      <c r="A401" t="s">
        <v>861</v>
      </c>
      <c r="B401" t="s">
        <v>862</v>
      </c>
      <c r="G401" t="s">
        <v>867</v>
      </c>
      <c r="I401" t="str">
        <f t="shared" si="14"/>
        <v>X.US.USDYER</v>
      </c>
      <c r="K401" t="s">
        <v>868</v>
      </c>
      <c r="M401" t="str">
        <f t="shared" si="15"/>
        <v>=RTD("cqg.rtd", , "X.US.USDYER!'Ask,T'")</v>
      </c>
      <c r="R401">
        <f>RTD("cqg.rtd", , "X.US.USDYER!'LastQuote,T'")</f>
        <v>215.93</v>
      </c>
      <c r="S401">
        <f>RTD("cqg.rtd", , "X.US.USDYER!'Bid,T'")</f>
        <v>213.93</v>
      </c>
      <c r="T401">
        <f>RTD("cqg.rtd", , "X.US.USDYER!'Ask,T'")</f>
        <v>215.93</v>
      </c>
    </row>
    <row r="402" spans="1:20" x14ac:dyDescent="0.25">
      <c r="A402" t="s">
        <v>863</v>
      </c>
      <c r="B402" t="s">
        <v>864</v>
      </c>
      <c r="G402" t="s">
        <v>867</v>
      </c>
      <c r="I402" t="str">
        <f t="shared" si="14"/>
        <v>X.US.USDZMK</v>
      </c>
      <c r="K402" t="s">
        <v>868</v>
      </c>
      <c r="M402" t="str">
        <f t="shared" si="15"/>
        <v>=RTD("cqg.rtd", , "X.US.USDZMK!'Ask,T'")</v>
      </c>
      <c r="R402" t="str">
        <f>RTD("cqg.rtd", , "X.US.USDZMK!'LastQuote,T'")</f>
        <v/>
      </c>
      <c r="S402" t="str">
        <f>RTD("cqg.rtd", , "X.US.USDZMK!'Bid,T'")</f>
        <v/>
      </c>
      <c r="T402" t="str">
        <f>RTD("cqg.rtd", , "X.US.USDZMK!'Ask,T'")</f>
        <v/>
      </c>
    </row>
    <row r="403" spans="1:20" x14ac:dyDescent="0.25">
      <c r="A403" t="s">
        <v>865</v>
      </c>
      <c r="B403" t="s">
        <v>866</v>
      </c>
      <c r="G403" t="s">
        <v>867</v>
      </c>
      <c r="I403" t="str">
        <f t="shared" si="14"/>
        <v>X.US.USDZWD</v>
      </c>
      <c r="K403" t="s">
        <v>868</v>
      </c>
      <c r="M403" t="str">
        <f t="shared" si="15"/>
        <v>=RTD("cqg.rtd", , "X.US.USDZWD!'Ask,T'")</v>
      </c>
      <c r="R403">
        <f>RTD("cqg.rtd", , "X.US.USDZWD!'LastQuote,T'")</f>
        <v>380.2</v>
      </c>
      <c r="S403">
        <f>RTD("cqg.rtd", , "X.US.USDZWD!'Bid,T'")</f>
        <v>377.2</v>
      </c>
      <c r="T403">
        <f>RTD("cqg.rtd", , "X.US.USDZWD!'Ask,T'")</f>
        <v>380.2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95"/>
  <sheetViews>
    <sheetView topLeftCell="B1" workbookViewId="0"/>
  </sheetViews>
  <sheetFormatPr defaultRowHeight="13.8" x14ac:dyDescent="0.25"/>
  <cols>
    <col min="1" max="1" width="10.59765625" hidden="1" customWidth="1"/>
    <col min="2" max="2" width="30.3984375" customWidth="1"/>
    <col min="3" max="3" width="9" customWidth="1"/>
    <col min="4" max="4" width="10.59765625" customWidth="1"/>
    <col min="5" max="10" width="10.59765625" hidden="1" customWidth="1"/>
    <col min="11" max="11" width="46.3984375" hidden="1" customWidth="1"/>
    <col min="12" max="12" width="10.59765625" customWidth="1"/>
    <col min="13" max="13" width="10.59765625" hidden="1" customWidth="1"/>
    <col min="14" max="15" width="10.59765625" customWidth="1"/>
  </cols>
  <sheetData>
    <row r="1" spans="1:16" x14ac:dyDescent="0.25">
      <c r="A1" t="s">
        <v>49</v>
      </c>
      <c r="B1" s="21" t="s">
        <v>869</v>
      </c>
      <c r="C1" s="21" t="s">
        <v>52</v>
      </c>
      <c r="D1" s="21" t="s">
        <v>53</v>
      </c>
      <c r="E1" s="21"/>
      <c r="F1" s="21"/>
      <c r="G1" s="21"/>
      <c r="H1" s="22">
        <f>RTD("cqg.rtd", , "X.US.CEAUDUSD!'High,T'")</f>
        <v>0.91070000000000007</v>
      </c>
      <c r="I1" s="22">
        <f>RTD("cqg.rtd", , "X.US.CEAUDUSD!'Low,T'")</f>
        <v>0.90305000000000002</v>
      </c>
      <c r="J1" s="21"/>
      <c r="K1" s="21"/>
      <c r="L1" s="21" t="s">
        <v>50</v>
      </c>
      <c r="M1" s="21"/>
      <c r="N1" s="21" t="s">
        <v>51</v>
      </c>
      <c r="O1" s="21" t="s">
        <v>919</v>
      </c>
      <c r="P1" s="21" t="s">
        <v>921</v>
      </c>
    </row>
    <row r="2" spans="1:16" x14ac:dyDescent="0.25">
      <c r="A2" t="s">
        <v>98</v>
      </c>
      <c r="B2" t="s">
        <v>99</v>
      </c>
      <c r="C2">
        <f>RTD("cqg.rtd", , "X.US.AUDUSD!'Bid,T'")</f>
        <v>0.90440000000000009</v>
      </c>
      <c r="D2">
        <f>RTD("cqg.rtd", , "X.US.AUDUSD!'Ask,T'")</f>
        <v>0.90480000000000005</v>
      </c>
      <c r="H2" s="1" t="s">
        <v>867</v>
      </c>
      <c r="I2" s="1" t="str">
        <f>A2</f>
        <v>X.US.AUDUSD</v>
      </c>
      <c r="J2" t="s">
        <v>920</v>
      </c>
      <c r="K2" t="str">
        <f>H2&amp;I2&amp;J2</f>
        <v>=RTD("cqg.rtd", , "X.US.AUDUSD!'PerCentNetLastQuote,T'")</v>
      </c>
      <c r="L2">
        <f>RTD("cqg.rtd", , "X.US.AUDUSD!'High,T'")</f>
        <v>0.91120000000000001</v>
      </c>
      <c r="N2" s="1">
        <f>RTD("cqg.rtd", , "X.US.AUDUSD!'Low,T'")</f>
        <v>0.90290000000000004</v>
      </c>
      <c r="O2" s="1">
        <f>RTD("cqg.rtd", , "X.US.AUDUSD!'NetLastQuoteToday,T'")</f>
        <v>-5.1999999999999824E-3</v>
      </c>
      <c r="P2" s="2">
        <f>RTD("cqg.rtd", , "X.US.AUDUSD!'PerCentNetLastQuote,T'")/100</f>
        <v>-5.7142857142857143E-3</v>
      </c>
    </row>
    <row r="3" spans="1:16" x14ac:dyDescent="0.25">
      <c r="A3" t="s">
        <v>100</v>
      </c>
      <c r="B3" t="s">
        <v>910</v>
      </c>
      <c r="C3">
        <f>RTD("cqg.rtd", , "X.US.AUDCAD!'Bid,T'")</f>
        <v>1.0034000000000001</v>
      </c>
      <c r="D3">
        <f>RTD("cqg.rtd", , "X.US.AUDCAD!'Ask,T'")</f>
        <v>1.0044</v>
      </c>
      <c r="H3" s="1" t="s">
        <v>867</v>
      </c>
      <c r="I3" s="1" t="str">
        <f t="shared" ref="I3:I16" si="0">A3</f>
        <v>X.US.AUDCAD</v>
      </c>
      <c r="J3" t="s">
        <v>920</v>
      </c>
      <c r="K3" t="str">
        <f t="shared" ref="K3:K16" si="1">H3&amp;I3&amp;J3</f>
        <v>=RTD("cqg.rtd", , "X.US.AUDCAD!'PerCentNetLastQuote,T'")</v>
      </c>
      <c r="L3">
        <f>RTD("cqg.rtd", , "X.US.AUDCAD!'High,T'")</f>
        <v>1.0059</v>
      </c>
      <c r="N3">
        <f>RTD("cqg.rtd", , "X.US.AUDCAD!'Low,T'")</f>
        <v>0.9991000000000001</v>
      </c>
      <c r="O3">
        <f>RTD("cqg.rtd", , "X.US.AUDCAD!'NetLastQuoteToday,T'")</f>
        <v>-3.00000000000189E-4</v>
      </c>
      <c r="P3" s="2">
        <f>RTD("cqg.rtd", , "X.US.AUDCAD!'PerCentNetLastQuote,T'")/100</f>
        <v>-2.9859659599880563E-4</v>
      </c>
    </row>
    <row r="4" spans="1:16" x14ac:dyDescent="0.25">
      <c r="A4" t="s">
        <v>102</v>
      </c>
      <c r="B4" t="s">
        <v>911</v>
      </c>
      <c r="C4">
        <f>RTD("cqg.rtd", , "X.US.AUDHKD!'Bid,T'")</f>
        <v>7.0090000000000003</v>
      </c>
      <c r="D4">
        <f>RTD("cqg.rtd", , "X.US.AUDHKD!'Ask,T'")</f>
        <v>7.0129999999999999</v>
      </c>
      <c r="H4" s="1" t="s">
        <v>867</v>
      </c>
      <c r="I4" s="1" t="str">
        <f t="shared" si="0"/>
        <v>X.US.AUDHKD</v>
      </c>
      <c r="J4" t="s">
        <v>920</v>
      </c>
      <c r="K4" t="str">
        <f t="shared" si="1"/>
        <v>=RTD("cqg.rtd", , "X.US.AUDHKD!'PerCentNetLastQuote,T'")</v>
      </c>
      <c r="L4">
        <f>RTD("cqg.rtd", , "X.US.AUDHKD!'High,T'")</f>
        <v>7.0620000000000003</v>
      </c>
      <c r="N4">
        <f>RTD("cqg.rtd", , "X.US.AUDHKD!'Low,T'")</f>
        <v>6.9969999999999999</v>
      </c>
      <c r="O4">
        <f>RTD("cqg.rtd", , "X.US.AUDHKD!'NetLastQuoteToday,T'")</f>
        <v>-4.0000000000000036E-2</v>
      </c>
      <c r="P4" s="2">
        <f>RTD("cqg.rtd", , "X.US.AUDHKD!'PerCentNetLastQuote,T'")/100</f>
        <v>-5.671345526726216E-3</v>
      </c>
    </row>
    <row r="5" spans="1:16" x14ac:dyDescent="0.25">
      <c r="A5" t="s">
        <v>104</v>
      </c>
      <c r="B5" t="s">
        <v>912</v>
      </c>
      <c r="C5">
        <f>RTD("cqg.rtd", , "X.US.AUDJPY!'Bid,T'")</f>
        <v>97.01</v>
      </c>
      <c r="D5">
        <f>RTD("cqg.rtd", , "X.US.AUDJPY!'Ask,T'")</f>
        <v>97.05</v>
      </c>
      <c r="H5" s="1" t="s">
        <v>867</v>
      </c>
      <c r="I5" s="1" t="str">
        <f t="shared" si="0"/>
        <v>X.US.AUDJPY</v>
      </c>
      <c r="J5" t="s">
        <v>920</v>
      </c>
      <c r="K5" t="str">
        <f t="shared" si="1"/>
        <v>=RTD("cqg.rtd", , "X.US.AUDJPY!'PerCentNetLastQuote,T'")</v>
      </c>
      <c r="L5">
        <f>RTD("cqg.rtd", , "X.US.AUDJPY!'High,T'")</f>
        <v>97.53</v>
      </c>
      <c r="N5">
        <f>RTD("cqg.rtd", , "X.US.AUDJPY!'Low,T'")</f>
        <v>96.9</v>
      </c>
      <c r="O5">
        <f>RTD("cqg.rtd", , "X.US.AUDJPY!'NetLastQuoteToday,T'")</f>
        <v>-0.43000000000000682</v>
      </c>
      <c r="P5" s="2">
        <f>RTD("cqg.rtd",,"X.US.AUDJPY!'PerCentNetLastQuote,T'")/100</f>
        <v>-4.4111612638489941E-3</v>
      </c>
    </row>
    <row r="6" spans="1:16" x14ac:dyDescent="0.25">
      <c r="A6" t="s">
        <v>106</v>
      </c>
      <c r="B6" t="s">
        <v>913</v>
      </c>
      <c r="C6">
        <f>RTD("cqg.rtd", , "X.US.AUDNZD!'Bid,T'")</f>
        <v>1.1087</v>
      </c>
      <c r="D6">
        <f>RTD("cqg.rtd", , "X.US.AUDNZD!'Ask,T'")</f>
        <v>1.1107</v>
      </c>
      <c r="H6" s="1" t="s">
        <v>867</v>
      </c>
      <c r="I6" s="1" t="str">
        <f t="shared" si="0"/>
        <v>X.US.AUDNZD</v>
      </c>
      <c r="J6" t="s">
        <v>920</v>
      </c>
      <c r="K6" t="str">
        <f t="shared" si="1"/>
        <v>=RTD("cqg.rtd", , "X.US.AUDNZD!'PerCentNetLastQuote,T'")</v>
      </c>
      <c r="L6">
        <f>RTD("cqg.rtd", , "X.US.AUDNZD!'High,T'")</f>
        <v>1.1142000000000001</v>
      </c>
      <c r="N6">
        <f>RTD("cqg.rtd", , "X.US.AUDNZD!'Low,T'")</f>
        <v>1.1052</v>
      </c>
      <c r="O6">
        <f>RTD("cqg.rtd", , "X.US.AUDNZD!'NetLastQuoteToday,T'")</f>
        <v>-1.8000000000000238E-3</v>
      </c>
      <c r="P6" s="2">
        <f>RTD("cqg.rtd", , "X.US.AUDNZD!'PerCentNetLastQuote,T'")/100</f>
        <v>-1.6179775280898876E-3</v>
      </c>
    </row>
    <row r="7" spans="1:16" x14ac:dyDescent="0.25">
      <c r="A7" t="s">
        <v>108</v>
      </c>
      <c r="B7" t="s">
        <v>914</v>
      </c>
      <c r="C7">
        <f>RTD("cqg.rtd", , "X.US.AUDSGD!'Bid,T'")</f>
        <v>1.1417000000000002</v>
      </c>
      <c r="D7">
        <f>RTD("cqg.rtd", , "X.US.AUDSGD!'Ask,T'")</f>
        <v>1.1431</v>
      </c>
      <c r="H7" s="1" t="s">
        <v>867</v>
      </c>
      <c r="I7" s="1" t="str">
        <f t="shared" si="0"/>
        <v>X.US.AUDSGD</v>
      </c>
      <c r="J7" t="s">
        <v>920</v>
      </c>
      <c r="K7" t="str">
        <f t="shared" si="1"/>
        <v>=RTD("cqg.rtd", , "X.US.AUDSGD!'PerCentNetLastQuote,T'")</v>
      </c>
      <c r="L7">
        <f>RTD("cqg.rtd", , "X.US.AUDSGD!'High,T'")</f>
        <v>1.1516999999999999</v>
      </c>
      <c r="N7">
        <f>RTD("cqg.rtd", , "X.US.AUDSGD!'Low,T'")</f>
        <v>1.1401000000000001</v>
      </c>
      <c r="O7">
        <f>RTD("cqg.rtd", , "X.US.AUDSGD!'NetLastQuoteToday,T'")</f>
        <v>-7.0000000000001172E-3</v>
      </c>
      <c r="P7" s="2">
        <f>RTD("cqg.rtd", , "X.US.AUDSGD!'PerCentNetLastQuote,T'")/100</f>
        <v>-6.0864272671941567E-3</v>
      </c>
    </row>
    <row r="8" spans="1:16" x14ac:dyDescent="0.25">
      <c r="A8" t="s">
        <v>110</v>
      </c>
      <c r="B8" t="s">
        <v>915</v>
      </c>
      <c r="C8">
        <f>RTD("cqg.rtd", , "X.US.AUDCHF!'Bid,T'")</f>
        <v>0.84440000000000004</v>
      </c>
      <c r="D8">
        <f>RTD("cqg.rtd", , "X.US.AUDCHF!'Ask,T'")</f>
        <v>0.84540000000000004</v>
      </c>
      <c r="H8" s="1" t="s">
        <v>867</v>
      </c>
      <c r="I8" s="1" t="str">
        <f t="shared" si="0"/>
        <v>X.US.AUDCHF</v>
      </c>
      <c r="J8" t="s">
        <v>920</v>
      </c>
      <c r="K8" t="str">
        <f t="shared" si="1"/>
        <v>=RTD("cqg.rtd", , "X.US.AUDCHF!'PerCentNetLastQuote,T'")</v>
      </c>
      <c r="L8">
        <f>RTD("cqg.rtd", , "X.US.AUDCHF!'High,T'")</f>
        <v>0.85320000000000007</v>
      </c>
      <c r="N8">
        <f>RTD("cqg.rtd", , "X.US.AUDCHF!'Low,T'")</f>
        <v>0.8427</v>
      </c>
      <c r="O8">
        <f>RTD("cqg.rtd", , "X.US.AUDCHF!'NetLastQuoteToday,T'")</f>
        <v>-6.7000000000000393E-3</v>
      </c>
      <c r="P8" s="2">
        <f>RTD("cqg.rtd", , "X.US.AUDCHF!'PerCentNetLastQuote,T'")/100</f>
        <v>-7.8629268865156674E-3</v>
      </c>
    </row>
    <row r="9" spans="1:16" x14ac:dyDescent="0.25">
      <c r="A9" t="s">
        <v>112</v>
      </c>
      <c r="B9" t="s">
        <v>113</v>
      </c>
      <c r="C9">
        <f>RTD("cqg.rtd", , "X.US.AUDBRL!'Bid,T'")</f>
        <v>2.1147</v>
      </c>
      <c r="D9">
        <f>RTD("cqg.rtd", , "X.US.AUDBRL!'Ask,T'")</f>
        <v>2.1183000000000001</v>
      </c>
      <c r="H9" s="1" t="s">
        <v>867</v>
      </c>
      <c r="I9" s="1" t="str">
        <f t="shared" si="0"/>
        <v>X.US.AUDBRL</v>
      </c>
      <c r="J9" t="s">
        <v>920</v>
      </c>
      <c r="K9" t="str">
        <f t="shared" si="1"/>
        <v>=RTD("cqg.rtd", , "X.US.AUDBRL!'PerCentNetLastQuote,T'")</v>
      </c>
      <c r="L9">
        <f>RTD("cqg.rtd", , "X.US.AUDBRL!'High,T'")</f>
        <v>2.1205000000000003</v>
      </c>
      <c r="N9">
        <f>RTD("cqg.rtd", , "X.US.AUDBRL!'Low,T'")</f>
        <v>2.0758000000000001</v>
      </c>
      <c r="O9">
        <f>RTD("cqg.rtd", , "X.US.AUDBRL!'NetLastQuoteToday,T'")</f>
        <v>2.8500000000000192E-2</v>
      </c>
      <c r="P9" s="2">
        <f>RTD("cqg.rtd", , "X.US.AUDBRL!'PerCentNetLastQuote,T'")/100</f>
        <v>1.3637668676428367E-2</v>
      </c>
    </row>
    <row r="10" spans="1:16" x14ac:dyDescent="0.25">
      <c r="A10" t="s">
        <v>114</v>
      </c>
      <c r="B10" t="s">
        <v>115</v>
      </c>
      <c r="C10">
        <f>RTD("cqg.rtd", , "X.US.AUDEUR!'Bid,T'")</f>
        <v>0.69840000000000002</v>
      </c>
      <c r="D10">
        <f>RTD("cqg.rtd", , "X.US.AUDEUR!'Ask,T'")</f>
        <v>0.69880000000000009</v>
      </c>
      <c r="H10" s="1" t="s">
        <v>867</v>
      </c>
      <c r="I10" s="1" t="str">
        <f t="shared" si="0"/>
        <v>X.US.AUDEUR</v>
      </c>
      <c r="J10" t="s">
        <v>920</v>
      </c>
      <c r="K10" t="str">
        <f t="shared" si="1"/>
        <v>=RTD("cqg.rtd", , "X.US.AUDEUR!'PerCentNetLastQuote,T'")</v>
      </c>
      <c r="L10">
        <f>RTD("cqg.rtd", , "X.US.AUDEUR!'High,T'")</f>
        <v>0.70510000000000006</v>
      </c>
      <c r="N10">
        <f>RTD("cqg.rtd", , "X.US.AUDEUR!'Low,T'")</f>
        <v>0.69690000000000007</v>
      </c>
      <c r="O10">
        <f>RTD("cqg.rtd", , "X.US.AUDEUR!'NetLastQuoteToday,T'")</f>
        <v>-5.2999999999999714E-3</v>
      </c>
      <c r="P10" s="2">
        <f>RTD("cqg.rtd", , "X.US.AUDEUR!'PerCentNetLastQuote,T'")/100</f>
        <v>-7.5273398664962368E-3</v>
      </c>
    </row>
    <row r="11" spans="1:16" x14ac:dyDescent="0.25">
      <c r="A11" t="s">
        <v>118</v>
      </c>
      <c r="B11" t="s">
        <v>119</v>
      </c>
      <c r="C11">
        <f>RTD("cqg.rtd", , "X.US.AUDMXN!'Bid,T'")</f>
        <v>11.9687</v>
      </c>
      <c r="D11">
        <f>RTD("cqg.rtd", , "X.US.AUDMXN!'Ask,T'")</f>
        <v>12.001100000000001</v>
      </c>
      <c r="H11" s="1" t="s">
        <v>867</v>
      </c>
      <c r="I11" s="1" t="str">
        <f t="shared" si="0"/>
        <v>X.US.AUDMXN</v>
      </c>
      <c r="J11" t="s">
        <v>920</v>
      </c>
      <c r="K11" t="str">
        <f t="shared" si="1"/>
        <v>=RTD("cqg.rtd", , "X.US.AUDMXN!'PerCentNetLastQuote,T'")</v>
      </c>
      <c r="L11">
        <f>RTD("cqg.rtd", , "X.US.AUDMXN!'High,T'")</f>
        <v>12.067500000000001</v>
      </c>
      <c r="N11">
        <f>RTD("cqg.rtd", , "X.US.AUDMXN!'Low,T'")</f>
        <v>11.956100000000001</v>
      </c>
      <c r="O11">
        <f>RTD("cqg.rtd", , "X.US.AUDMXN!'NetLastQuoteToday,T'")</f>
        <v>-5.2899999999999281E-2</v>
      </c>
      <c r="P11" s="2">
        <f>RTD("cqg.rtd", , "X.US.AUDMXN!'PerCentNetLastQuote,T'")/100</f>
        <v>-4.3885847021735529E-3</v>
      </c>
    </row>
    <row r="12" spans="1:16" x14ac:dyDescent="0.25">
      <c r="A12" t="s">
        <v>120</v>
      </c>
      <c r="B12" t="s">
        <v>121</v>
      </c>
      <c r="C12">
        <f>RTD("cqg.rtd", , "X.US.AUDNOK!'Bid,T'")</f>
        <v>5.7568999999999999</v>
      </c>
      <c r="D12">
        <f>RTD("cqg.rtd", , "X.US.AUDNOK!'Ask,T'")</f>
        <v>5.7648999999999999</v>
      </c>
      <c r="H12" s="1" t="s">
        <v>867</v>
      </c>
      <c r="I12" s="1" t="str">
        <f t="shared" si="0"/>
        <v>X.US.AUDNOK</v>
      </c>
      <c r="J12" t="s">
        <v>920</v>
      </c>
      <c r="K12" t="str">
        <f t="shared" si="1"/>
        <v>=RTD("cqg.rtd", , "X.US.AUDNOK!'PerCentNetLastQuote,T'")</v>
      </c>
      <c r="L12">
        <f>RTD("cqg.rtd", , "X.US.AUDNOK!'High,T'")</f>
        <v>5.8172000000000006</v>
      </c>
      <c r="N12">
        <f>RTD("cqg.rtd", , "X.US.AUDNOK!'Low,T'")</f>
        <v>5.7411000000000003</v>
      </c>
      <c r="O12">
        <f>RTD("cqg.rtd", , "X.US.AUDNOK!'NetLastQuoteToday,T'")</f>
        <v>-4.2000000000000703E-2</v>
      </c>
      <c r="P12" s="2">
        <f>RTD("cqg.rtd", , "X.US.AUDNOK!'PerCentNetLastQuote,T'")/100</f>
        <v>-7.2327748023902592E-3</v>
      </c>
    </row>
    <row r="13" spans="1:16" x14ac:dyDescent="0.25">
      <c r="A13" t="s">
        <v>122</v>
      </c>
      <c r="B13" t="s">
        <v>123</v>
      </c>
      <c r="C13">
        <f>RTD("cqg.rtd", , "X.US.AUDZAR!'Bid,T'")</f>
        <v>9.9480000000000004</v>
      </c>
      <c r="D13">
        <f>RTD("cqg.rtd", , "X.US.AUDZAR!'Ask,T'")</f>
        <v>9.979000000000001</v>
      </c>
      <c r="H13" s="1" t="s">
        <v>867</v>
      </c>
      <c r="I13" s="1" t="str">
        <f t="shared" si="0"/>
        <v>X.US.AUDZAR</v>
      </c>
      <c r="J13" t="s">
        <v>920</v>
      </c>
      <c r="K13" t="str">
        <f t="shared" si="1"/>
        <v>=RTD("cqg.rtd", , "X.US.AUDZAR!'PerCentNetLastQuote,T'")</v>
      </c>
      <c r="L13">
        <f>RTD("cqg.rtd", , "X.US.AUDZAR!'High,T'")</f>
        <v>10.012</v>
      </c>
      <c r="N13">
        <f>RTD("cqg.rtd", , "X.US.AUDZAR!'Low,T'")</f>
        <v>9.9130000000000003</v>
      </c>
      <c r="O13">
        <f>RTD("cqg.rtd", , "X.US.AUDZAR!'NetLastQuoteToday,T'")</f>
        <v>-1.7999999999998906E-2</v>
      </c>
      <c r="P13" s="2">
        <f>RTD("cqg.rtd", , "X.US.AUDZAR!'PerCentNetLastQuote,T'")/100</f>
        <v>-1.8005401620486148E-3</v>
      </c>
    </row>
    <row r="14" spans="1:16" x14ac:dyDescent="0.25">
      <c r="A14" t="s">
        <v>124</v>
      </c>
      <c r="B14" t="s">
        <v>125</v>
      </c>
      <c r="C14">
        <f>RTD("cqg.rtd", , "X.US.AUDSEK!'Bid,T'")</f>
        <v>6.4485000000000001</v>
      </c>
      <c r="D14">
        <f>RTD("cqg.rtd", , "X.US.AUDSEK!'Ask,T'")</f>
        <v>6.4595000000000002</v>
      </c>
      <c r="H14" s="1" t="s">
        <v>867</v>
      </c>
      <c r="I14" s="1" t="str">
        <f t="shared" si="0"/>
        <v>X.US.AUDSEK</v>
      </c>
      <c r="J14" t="s">
        <v>920</v>
      </c>
      <c r="K14" t="str">
        <f t="shared" si="1"/>
        <v>=RTD("cqg.rtd", , "X.US.AUDSEK!'PerCentNetLastQuote,T'")</v>
      </c>
      <c r="L14">
        <f>RTD("cqg.rtd", , "X.US.AUDSEK!'High,T'")</f>
        <v>6.5016000000000007</v>
      </c>
      <c r="N14">
        <f>RTD("cqg.rtd", , "X.US.AUDSEK!'Low,T'")</f>
        <v>6.4332000000000003</v>
      </c>
      <c r="O14">
        <f>RTD("cqg.rtd", , "X.US.AUDSEK!'NetLastQuoteToday,T'")</f>
        <v>-3.220000000000045E-2</v>
      </c>
      <c r="P14" s="2">
        <f>RTD("cqg.rtd", , "X.US.AUDSEK!'PerCentNetLastQuote,T'")/100</f>
        <v>-4.9601799220543152E-3</v>
      </c>
    </row>
    <row r="15" spans="1:16" x14ac:dyDescent="0.25">
      <c r="A15" t="s">
        <v>126</v>
      </c>
      <c r="B15" t="s">
        <v>127</v>
      </c>
      <c r="C15">
        <f>RTD("cqg.rtd", , "X.US.AUDIDR!'Bid,T'")</f>
        <v>10730</v>
      </c>
      <c r="D15">
        <f>RTD("cqg.rtd", , "X.US.AUDIDR!'Ask,T'")</f>
        <v>10744</v>
      </c>
      <c r="H15" s="1" t="s">
        <v>867</v>
      </c>
      <c r="I15" s="1" t="str">
        <f t="shared" si="0"/>
        <v>X.US.AUDIDR</v>
      </c>
      <c r="J15" t="s">
        <v>920</v>
      </c>
      <c r="K15" t="str">
        <f t="shared" si="1"/>
        <v>=RTD("cqg.rtd", , "X.US.AUDIDR!'PerCentNetLastQuote,T'")</v>
      </c>
      <c r="L15">
        <f>RTD("cqg.rtd", , "X.US.AUDIDR!'High,T'")</f>
        <v>10802</v>
      </c>
      <c r="N15">
        <f>RTD("cqg.rtd", , "X.US.AUDIDR!'Low,T'")</f>
        <v>10686</v>
      </c>
      <c r="O15">
        <f>RTD("cqg.rtd", , "X.US.AUDIDR!'NetLastQuoteToday,T'")</f>
        <v>-43</v>
      </c>
      <c r="P15" s="2">
        <f>RTD("cqg.rtd", , "X.US.AUDIDR!'PerCentNetLastQuote,T'")/100</f>
        <v>-3.9862797812181324E-3</v>
      </c>
    </row>
    <row r="16" spans="1:16" x14ac:dyDescent="0.25">
      <c r="A16" t="s">
        <v>128</v>
      </c>
      <c r="B16" t="s">
        <v>129</v>
      </c>
      <c r="C16">
        <f>RTD("cqg.rtd", , "X.US.AUDTHB!'Bid,T'")</f>
        <v>29.138999999999999</v>
      </c>
      <c r="D16">
        <f>RTD("cqg.rtd", , "X.US.AUDTHB!'Ask,T'")</f>
        <v>29.17</v>
      </c>
      <c r="H16" s="1" t="s">
        <v>867</v>
      </c>
      <c r="I16" s="1" t="str">
        <f t="shared" si="0"/>
        <v>X.US.AUDTHB</v>
      </c>
      <c r="J16" t="s">
        <v>920</v>
      </c>
      <c r="K16" t="str">
        <f t="shared" si="1"/>
        <v>=RTD("cqg.rtd", , "X.US.AUDTHB!'PerCentNetLastQuote,T'")</v>
      </c>
      <c r="L16">
        <f>RTD("cqg.rtd", , "X.US.AUDTHB!'High,T'")</f>
        <v>29.352</v>
      </c>
      <c r="N16">
        <f>RTD("cqg.rtd", , "X.US.AUDTHB!'Low,T'")</f>
        <v>29.080000000000002</v>
      </c>
      <c r="O16">
        <f>RTD("cqg.rtd", , "X.US.AUDTHB!'NetLastQuoteToday,T'")</f>
        <v>-0.1319999999999979</v>
      </c>
      <c r="P16" s="2">
        <f>RTD("cqg.rtd", , "X.US.AUDTHB!'PerCentNetLastQuote,T'")/100</f>
        <v>-4.5048119582281072E-3</v>
      </c>
    </row>
    <row r="17" spans="1:16" x14ac:dyDescent="0.25">
      <c r="P17" s="2"/>
    </row>
    <row r="18" spans="1:16" x14ac:dyDescent="0.25">
      <c r="A18" t="s">
        <v>156</v>
      </c>
      <c r="B18" t="s">
        <v>157</v>
      </c>
      <c r="C18">
        <f>RTD("cqg.rtd", , "X.US.USDBRL!'Bid,T'")</f>
        <v>2.3382000000000001</v>
      </c>
      <c r="D18">
        <f>RTD("cqg.rtd", , "X.US.USDBRL!'Ask,T'")</f>
        <v>2.3412000000000002</v>
      </c>
      <c r="H18" s="1" t="s">
        <v>867</v>
      </c>
      <c r="I18" s="1" t="str">
        <f t="shared" ref="I18:I36" si="2">A18</f>
        <v>X.US.USDBRL</v>
      </c>
      <c r="J18" t="s">
        <v>920</v>
      </c>
      <c r="K18" t="str">
        <f t="shared" ref="K18:K36" si="3">H18&amp;I18&amp;J18</f>
        <v>=RTD("cqg.rtd", , "X.US.USDBRL!'PerCentNetLastQuote,T'")</v>
      </c>
      <c r="L18">
        <f>RTD("cqg.rtd", , "X.US.USDBRL!'High,T'")</f>
        <v>2.3449</v>
      </c>
      <c r="N18">
        <f>RTD("cqg.rtd", , "X.US.USDBRL!'Low,T'")</f>
        <v>2.2919</v>
      </c>
      <c r="O18">
        <f>RTD("cqg.rtd", , "X.US.USDBRL!'NetLastQuoteToday,T'")</f>
        <v>4.4599999999999973E-2</v>
      </c>
      <c r="P18" s="2">
        <f>RTD("cqg.rtd", , "X.US.USDBRL!'PerCentNetLastQuote,T'")/100</f>
        <v>1.9420012191935905E-2</v>
      </c>
    </row>
    <row r="19" spans="1:16" x14ac:dyDescent="0.25">
      <c r="A19" t="s">
        <v>158</v>
      </c>
      <c r="B19" t="s">
        <v>159</v>
      </c>
      <c r="C19">
        <f>RTD("cqg.rtd", , "X.US.BRLARS!'Bid,T'")</f>
        <v>3.589</v>
      </c>
      <c r="D19">
        <f>RTD("cqg.rtd", , "X.US.BRLARS!'Ask,T'")</f>
        <v>3.5920000000000001</v>
      </c>
      <c r="H19" s="1" t="s">
        <v>867</v>
      </c>
      <c r="I19" s="1" t="str">
        <f t="shared" si="2"/>
        <v>X.US.BRLARS</v>
      </c>
      <c r="J19" t="s">
        <v>920</v>
      </c>
      <c r="K19" t="str">
        <f t="shared" si="3"/>
        <v>=RTD("cqg.rtd", , "X.US.BRLARS!'PerCentNetLastQuote,T'")</v>
      </c>
      <c r="L19">
        <f>RTD("cqg.rtd", , "X.US.BRLARS!'High,T'")</f>
        <v>3.6640000000000001</v>
      </c>
      <c r="N19">
        <f>RTD("cqg.rtd", , "X.US.BRLARS!'Low,T'")</f>
        <v>3.47</v>
      </c>
      <c r="O19">
        <f>RTD("cqg.rtd", , "X.US.BRLARS!'NetLastQuoteToday,T'")</f>
        <v>-6.999999999999984E-2</v>
      </c>
      <c r="P19" s="2">
        <f>RTD("cqg.rtd", , "X.US.BRLARS!'PerCentNetLastQuote,T'")/100</f>
        <v>-1.9115237575095576E-2</v>
      </c>
    </row>
    <row r="20" spans="1:16" x14ac:dyDescent="0.25">
      <c r="A20" t="s">
        <v>160</v>
      </c>
      <c r="B20" t="s">
        <v>161</v>
      </c>
      <c r="C20">
        <f>RTD("cqg.rtd", , "X.US.BRLAUD!'Bid,T'")</f>
        <v>0.47210000000000002</v>
      </c>
      <c r="D20">
        <f>RTD("cqg.rtd", , "X.US.BRLAUD!'Ask,T'")</f>
        <v>0.47290000000000004</v>
      </c>
      <c r="H20" s="1" t="s">
        <v>867</v>
      </c>
      <c r="I20" s="1" t="str">
        <f t="shared" si="2"/>
        <v>X.US.BRLAUD</v>
      </c>
      <c r="J20" t="s">
        <v>920</v>
      </c>
      <c r="K20" t="str">
        <f t="shared" si="3"/>
        <v>=RTD("cqg.rtd", , "X.US.BRLAUD!'PerCentNetLastQuote,T'")</v>
      </c>
      <c r="L20">
        <f>RTD("cqg.rtd", , "X.US.BRLAUD!'High,T'")</f>
        <v>0.48170000000000002</v>
      </c>
      <c r="N20">
        <f>RTD("cqg.rtd", , "X.US.BRLAUD!'Low,T'")</f>
        <v>0.47160000000000002</v>
      </c>
      <c r="O20">
        <f>RTD("cqg.rtd", , "X.US.BRLAUD!'NetLastQuoteToday,T'")</f>
        <v>-6.3999999999999613E-3</v>
      </c>
      <c r="P20" s="2">
        <f>RTD("cqg.rtd", , "X.US.BRLAUD!'PerCentNetLastQuote,T'")/100</f>
        <v>-1.3352806175672855E-2</v>
      </c>
    </row>
    <row r="21" spans="1:16" x14ac:dyDescent="0.25">
      <c r="A21" t="s">
        <v>162</v>
      </c>
      <c r="B21" t="s">
        <v>163</v>
      </c>
      <c r="C21">
        <f>RTD("cqg.rtd", , "X.US.BRLBOB!'Bid,T'")</f>
        <v>2.9596</v>
      </c>
      <c r="D21">
        <f>RTD("cqg.rtd", , "X.US.BRLBOB!'Ask,T'")</f>
        <v>3.0468000000000002</v>
      </c>
      <c r="H21" s="1" t="s">
        <v>867</v>
      </c>
      <c r="I21" s="1" t="str">
        <f t="shared" si="2"/>
        <v>X.US.BRLBOB</v>
      </c>
      <c r="J21" t="s">
        <v>920</v>
      </c>
      <c r="K21" t="str">
        <f t="shared" si="3"/>
        <v>=RTD("cqg.rtd", , "X.US.BRLBOB!'PerCentNetLastQuote,T'")</v>
      </c>
      <c r="L21">
        <f>RTD("cqg.rtd", , "X.US.BRLBOB!'High,T'")</f>
        <v>3.0617000000000001</v>
      </c>
      <c r="N21">
        <f>RTD("cqg.rtd", , "X.US.BRLBOB!'Low,T'")</f>
        <v>2.9561999999999999</v>
      </c>
      <c r="O21">
        <f>RTD("cqg.rtd", , "X.US.BRLBOB!'NetLastQuoteToday,T'")</f>
        <v>-1.4899999999999913E-2</v>
      </c>
      <c r="P21" s="2">
        <f>RTD("cqg.rtd", , "X.US.BRLBOB!'PerCentNetLastQuote,T'")/100</f>
        <v>-4.8665773916451646E-3</v>
      </c>
    </row>
    <row r="22" spans="1:16" x14ac:dyDescent="0.25">
      <c r="A22" t="s">
        <v>164</v>
      </c>
      <c r="B22" t="s">
        <v>165</v>
      </c>
      <c r="C22">
        <f>RTD("cqg.rtd", , "X.US.BRLCLP!'Bid,T'")</f>
        <v>253.44280000000001</v>
      </c>
      <c r="D22">
        <f>RTD("cqg.rtd", , "X.US.BRLCLP!'Ask,T'")</f>
        <v>253.54520000000002</v>
      </c>
      <c r="H22" s="1" t="s">
        <v>867</v>
      </c>
      <c r="I22" s="1" t="str">
        <f t="shared" si="2"/>
        <v>X.US.BRLCLP</v>
      </c>
      <c r="J22" t="s">
        <v>920</v>
      </c>
      <c r="K22" t="str">
        <f t="shared" si="3"/>
        <v>=RTD("cqg.rtd", , "X.US.BRLCLP!'PerCentNetLastQuote,T'")</v>
      </c>
      <c r="L22">
        <f>RTD("cqg.rtd", , "X.US.BRLCLP!'High,T'")</f>
        <v>257.03460000000001</v>
      </c>
      <c r="N22">
        <f>RTD("cqg.rtd", , "X.US.BRLCLP!'Low,T'")</f>
        <v>252.63750000000002</v>
      </c>
      <c r="O22">
        <f>RTD("cqg.rtd", , "X.US.BRLCLP!'NetLastQuoteToday,T'")</f>
        <v>-3.4110999999999763</v>
      </c>
      <c r="P22" s="2">
        <f>RTD("cqg.rtd", , "X.US.BRLCLP!'PerCentNetLastQuote,T'")/100</f>
        <v>-1.3275019915837828E-2</v>
      </c>
    </row>
    <row r="23" spans="1:16" x14ac:dyDescent="0.25">
      <c r="A23" t="s">
        <v>166</v>
      </c>
      <c r="B23" t="s">
        <v>167</v>
      </c>
      <c r="C23">
        <f>RTD("cqg.rtd", , "X.US.BRLCNY!'Bid,T'")</f>
        <v>2.621</v>
      </c>
      <c r="D23">
        <f>RTD("cqg.rtd", , "X.US.BRLCNY!'Ask,T'")</f>
        <v>2.6236000000000002</v>
      </c>
      <c r="H23" s="1" t="s">
        <v>867</v>
      </c>
      <c r="I23" s="1" t="str">
        <f t="shared" si="2"/>
        <v>X.US.BRLCNY</v>
      </c>
      <c r="J23" t="s">
        <v>920</v>
      </c>
      <c r="K23" t="str">
        <f t="shared" si="3"/>
        <v>=RTD("cqg.rtd", , "X.US.BRLCNY!'PerCentNetLastQuote,T'")</v>
      </c>
      <c r="L23">
        <f>RTD("cqg.rtd", , "X.US.BRLCNY!'High,T'")</f>
        <v>2.6739999999999999</v>
      </c>
      <c r="N23">
        <f>RTD("cqg.rtd", , "X.US.BRLCNY!'Low,T'")</f>
        <v>2.6163000000000003</v>
      </c>
      <c r="O23">
        <f>RTD("cqg.rtd", , "X.US.BRLCNY!'NetLastQuoteToday,T'")</f>
        <v>-4.8999999999999932E-2</v>
      </c>
      <c r="P23" s="2">
        <f>RTD("cqg.rtd", , "X.US.BRLCNY!'PerCentNetLastQuote,T'")/100</f>
        <v>-1.8334206390780514E-2</v>
      </c>
    </row>
    <row r="24" spans="1:16" x14ac:dyDescent="0.25">
      <c r="A24" t="s">
        <v>168</v>
      </c>
      <c r="B24" t="s">
        <v>169</v>
      </c>
      <c r="C24">
        <f>RTD("cqg.rtd", , "X.US.BRLCOP!'Bid,T'")</f>
        <v>853.21190000000001</v>
      </c>
      <c r="D24">
        <f>RTD("cqg.rtd", , "X.US.BRLCOP!'Ask,T'")</f>
        <v>853.61350000000004</v>
      </c>
      <c r="H24" s="1" t="s">
        <v>867</v>
      </c>
      <c r="I24" s="1" t="str">
        <f t="shared" si="2"/>
        <v>X.US.BRLCOP</v>
      </c>
      <c r="J24" t="s">
        <v>920</v>
      </c>
      <c r="K24" t="str">
        <f t="shared" si="3"/>
        <v>=RTD("cqg.rtd", , "X.US.BRLCOP!'PerCentNetLastQuote,T'")</v>
      </c>
      <c r="L24">
        <f>RTD("cqg.rtd", , "X.US.BRLCOP!'High,T'")</f>
        <v>864.47340000000008</v>
      </c>
      <c r="N24">
        <f>RTD("cqg.rtd", , "X.US.BRLCOP!'Low,T'")</f>
        <v>851.76330000000007</v>
      </c>
      <c r="O24">
        <f>RTD("cqg.rtd", , "X.US.BRLCOP!'NetLastQuoteToday,T'")</f>
        <v>-9.8626000000000431</v>
      </c>
      <c r="P24" s="2">
        <f>RTD("cqg.rtd", , "X.US.BRLCOP!'PerCentNetLastQuote,T'")/100</f>
        <v>-1.1421972188923353E-2</v>
      </c>
    </row>
    <row r="25" spans="1:16" x14ac:dyDescent="0.25">
      <c r="A25" t="s">
        <v>170</v>
      </c>
      <c r="B25" t="s">
        <v>171</v>
      </c>
      <c r="C25">
        <f>RTD("cqg.rtd", , "X.US.BRLEUR!'Bid,T'")</f>
        <v>0.32990000000000003</v>
      </c>
      <c r="D25">
        <f>RTD("cqg.rtd", , "X.US.BRLEUR!'Ask,T'")</f>
        <v>0.33030000000000004</v>
      </c>
      <c r="H25" s="1" t="s">
        <v>867</v>
      </c>
      <c r="I25" s="1" t="str">
        <f t="shared" si="2"/>
        <v>X.US.BRLEUR</v>
      </c>
      <c r="J25" t="s">
        <v>920</v>
      </c>
      <c r="K25" t="str">
        <f t="shared" si="3"/>
        <v>=RTD("cqg.rtd", , "X.US.BRLEUR!'PerCentNetLastQuote,T'")</v>
      </c>
      <c r="L25">
        <f>RTD("cqg.rtd", , "X.US.BRLEUR!'High,T'")</f>
        <v>0.3377</v>
      </c>
      <c r="N25">
        <f>RTD("cqg.rtd", , "X.US.BRLEUR!'Low,T'")</f>
        <v>0.32930000000000004</v>
      </c>
      <c r="O25">
        <f>RTD("cqg.rtd", , "X.US.BRLEUR!'NetLastQuoteToday,T'")</f>
        <v>-7.0999999999999952E-3</v>
      </c>
      <c r="P25" s="2">
        <f>RTD("cqg.rtd", , "X.US.BRLEUR!'PerCentNetLastQuote,T'")/100</f>
        <v>-2.1043272080616481E-2</v>
      </c>
    </row>
    <row r="26" spans="1:16" x14ac:dyDescent="0.25">
      <c r="A26" t="s">
        <v>172</v>
      </c>
      <c r="B26" t="s">
        <v>173</v>
      </c>
      <c r="C26">
        <f>RTD("cqg.rtd", , "X.US.BRLGBP!'Bid,T'")</f>
        <v>0.26269999999999999</v>
      </c>
      <c r="D26">
        <f>RTD("cqg.rtd", , "X.US.BRLGBP!'Ask,T'")</f>
        <v>0.2631</v>
      </c>
      <c r="H26" s="1" t="s">
        <v>867</v>
      </c>
      <c r="I26" s="1" t="str">
        <f t="shared" si="2"/>
        <v>X.US.BRLGBP</v>
      </c>
      <c r="J26" t="s">
        <v>920</v>
      </c>
      <c r="K26" t="str">
        <f t="shared" si="3"/>
        <v>=RTD("cqg.rtd", , "X.US.BRLGBP!'PerCentNetLastQuote,T'")</v>
      </c>
      <c r="L26">
        <f>RTD("cqg.rtd", , "X.US.BRLGBP!'High,T'")</f>
        <v>0.26880000000000004</v>
      </c>
      <c r="N26">
        <f>RTD("cqg.rtd", , "X.US.BRLGBP!'Low,T'")</f>
        <v>0.26240000000000002</v>
      </c>
      <c r="O26">
        <f>RTD("cqg.rtd", , "X.US.BRLGBP!'NetLastQuoteToday,T'")</f>
        <v>-5.0999999999999934E-3</v>
      </c>
      <c r="P26" s="2">
        <f>RTD("cqg.rtd", , "X.US.BRLGBP!'PerCentNetLastQuote,T'")/100</f>
        <v>-1.901565995525727E-2</v>
      </c>
    </row>
    <row r="27" spans="1:16" x14ac:dyDescent="0.25">
      <c r="A27" t="s">
        <v>174</v>
      </c>
      <c r="B27" t="s">
        <v>175</v>
      </c>
      <c r="C27">
        <f>RTD("cqg.rtd", , "X.US.BRLHKD!'Bid,T'")</f>
        <v>3.3107000000000002</v>
      </c>
      <c r="D27">
        <f>RTD("cqg.rtd", , "X.US.BRLHKD!'Ask,T'")</f>
        <v>3.3147000000000002</v>
      </c>
      <c r="H27" s="1" t="s">
        <v>867</v>
      </c>
      <c r="I27" s="1" t="str">
        <f t="shared" si="2"/>
        <v>X.US.BRLHKD</v>
      </c>
      <c r="J27" t="s">
        <v>920</v>
      </c>
      <c r="K27" t="str">
        <f t="shared" si="3"/>
        <v>=RTD("cqg.rtd", , "X.US.BRLHKD!'PerCentNetLastQuote,T'")</v>
      </c>
      <c r="L27">
        <f>RTD("cqg.rtd", , "X.US.BRLHKD!'High,T'")</f>
        <v>3.3816000000000002</v>
      </c>
      <c r="N27">
        <f>RTD("cqg.rtd", , "X.US.BRLHKD!'Low,T'")</f>
        <v>3.3054000000000001</v>
      </c>
      <c r="O27">
        <f>RTD("cqg.rtd", , "X.US.BRLHKD!'NetLastQuoteToday,T'")</f>
        <v>-6.449999999999978E-2</v>
      </c>
      <c r="P27" s="2">
        <f>RTD("cqg.rtd", , "X.US.BRLHKD!'PerCentNetLastQuote,T'")/100</f>
        <v>-1.9087357954545456E-2</v>
      </c>
    </row>
    <row r="28" spans="1:16" x14ac:dyDescent="0.25">
      <c r="A28" t="s">
        <v>176</v>
      </c>
      <c r="B28" t="s">
        <v>177</v>
      </c>
      <c r="C28">
        <f>RTD("cqg.rtd", , "X.US.BRLIDR!'Bid,T'")</f>
        <v>5072.1850000000004</v>
      </c>
      <c r="D28">
        <f>RTD("cqg.rtd", , "X.US.BRLIDR!'Ask,T'")</f>
        <v>5074.4160000000002</v>
      </c>
      <c r="H28" s="1" t="s">
        <v>867</v>
      </c>
      <c r="I28" s="1" t="str">
        <f t="shared" si="2"/>
        <v>X.US.BRLIDR</v>
      </c>
      <c r="J28" t="s">
        <v>920</v>
      </c>
      <c r="K28" t="str">
        <f t="shared" si="3"/>
        <v>=RTD("cqg.rtd", , "X.US.BRLIDR!'PerCentNetLastQuote,T'")</v>
      </c>
      <c r="L28">
        <f>RTD("cqg.rtd", , "X.US.BRLIDR!'High,T'")</f>
        <v>5166.4549999999999</v>
      </c>
      <c r="N28">
        <f>RTD("cqg.rtd", , "X.US.BRLIDR!'Low,T'")</f>
        <v>5060.7700000000004</v>
      </c>
      <c r="O28">
        <f>RTD("cqg.rtd", , "X.US.BRLIDR!'NetLastQuoteToday,T'")</f>
        <v>-89.743000000000393</v>
      </c>
      <c r="P28" s="2">
        <f>RTD("cqg.rtd", , "X.US.BRLIDR!'PerCentNetLastQuote,T'")/100</f>
        <v>-1.7378047422629706E-2</v>
      </c>
    </row>
    <row r="29" spans="1:16" x14ac:dyDescent="0.25">
      <c r="A29" t="s">
        <v>178</v>
      </c>
      <c r="B29" t="s">
        <v>179</v>
      </c>
      <c r="C29">
        <f>RTD("cqg.rtd", , "X.US.BRLILS!'Bid,T'")</f>
        <v>1.5472000000000001</v>
      </c>
      <c r="D29">
        <f>RTD("cqg.rtd", , "X.US.BRLILS!'Ask,T'")</f>
        <v>1.5538000000000001</v>
      </c>
      <c r="H29" s="1" t="s">
        <v>867</v>
      </c>
      <c r="I29" s="1" t="str">
        <f t="shared" si="2"/>
        <v>X.US.BRLILS</v>
      </c>
      <c r="J29" t="s">
        <v>920</v>
      </c>
      <c r="K29" t="str">
        <f t="shared" si="3"/>
        <v>=RTD("cqg.rtd", , "X.US.BRLILS!'PerCentNetLastQuote,T'")</v>
      </c>
      <c r="L29">
        <f>RTD("cqg.rtd", , "X.US.BRLILS!'High,T'")</f>
        <v>1.5886</v>
      </c>
      <c r="N29">
        <f>RTD("cqg.rtd", , "X.US.BRLILS!'Low,T'")</f>
        <v>1.5454000000000001</v>
      </c>
      <c r="O29">
        <f>RTD("cqg.rtd", , "X.US.BRLILS!'NetLastQuoteToday,T'")</f>
        <v>-3.1200000000000117E-2</v>
      </c>
      <c r="P29" s="2">
        <f>RTD("cqg.rtd", , "X.US.BRLILS!'PerCentNetLastQuote,T'")/100</f>
        <v>-1.968454258675079E-2</v>
      </c>
    </row>
    <row r="30" spans="1:16" x14ac:dyDescent="0.25">
      <c r="A30" t="s">
        <v>180</v>
      </c>
      <c r="B30" t="s">
        <v>181</v>
      </c>
      <c r="C30">
        <f>RTD("cqg.rtd", , "X.US.BRLJPY!'Bid,T'")</f>
        <v>45.819000000000003</v>
      </c>
      <c r="D30">
        <f>RTD("cqg.rtd", , "X.US.BRLJPY!'Ask,T'")</f>
        <v>45.873000000000005</v>
      </c>
      <c r="H30" s="1" t="s">
        <v>867</v>
      </c>
      <c r="I30" s="1" t="str">
        <f t="shared" si="2"/>
        <v>X.US.BRLJPY</v>
      </c>
      <c r="J30" t="s">
        <v>920</v>
      </c>
      <c r="K30" t="str">
        <f t="shared" si="3"/>
        <v>=RTD("cqg.rtd", , "X.US.BRLJPY!'PerCentNetLastQuote,T'")</v>
      </c>
      <c r="L30">
        <f>RTD("cqg.rtd", , "X.US.BRLJPY!'High,T'")</f>
        <v>46.791000000000004</v>
      </c>
      <c r="N30">
        <f>RTD("cqg.rtd", , "X.US.BRLJPY!'Low,T'")</f>
        <v>45.769000000000005</v>
      </c>
      <c r="O30">
        <f>RTD("cqg.rtd", , "X.US.BRLJPY!'NetLastQuoteToday,T'")</f>
        <v>-0.82399999999999807</v>
      </c>
      <c r="P30" s="2">
        <f>RTD("cqg.rtd", , "X.US.BRLJPY!'PerCentNetLastQuote,T'")/100</f>
        <v>-1.7645673169582626E-2</v>
      </c>
    </row>
    <row r="31" spans="1:16" x14ac:dyDescent="0.25">
      <c r="A31" t="s">
        <v>182</v>
      </c>
      <c r="B31" t="s">
        <v>183</v>
      </c>
      <c r="C31">
        <f>RTD("cqg.rtd", , "X.US.BRLNZD!'Bid,T'")</f>
        <v>0.52380000000000004</v>
      </c>
      <c r="D31">
        <f>RTD("cqg.rtd", , "X.US.BRLNZD!'Ask,T'")</f>
        <v>0.52480000000000004</v>
      </c>
      <c r="H31" s="1" t="s">
        <v>867</v>
      </c>
      <c r="I31" s="1" t="str">
        <f t="shared" si="2"/>
        <v>X.US.BRLNZD</v>
      </c>
      <c r="J31" t="s">
        <v>920</v>
      </c>
      <c r="K31" t="str">
        <f t="shared" si="3"/>
        <v>=RTD("cqg.rtd", , "X.US.BRLNZD!'PerCentNetLastQuote,T'")</v>
      </c>
      <c r="L31">
        <f>RTD("cqg.rtd", , "X.US.BRLNZD!'High,T'")</f>
        <v>0.53420000000000001</v>
      </c>
      <c r="N31">
        <f>RTD("cqg.rtd", , "X.US.BRLNZD!'Low,T'")</f>
        <v>0.52300000000000002</v>
      </c>
      <c r="O31">
        <f>RTD("cqg.rtd", , "X.US.BRLNZD!'NetLastQuoteToday,T'")</f>
        <v>-8.0999999999999961E-3</v>
      </c>
      <c r="P31" s="2">
        <f>RTD("cqg.rtd", , "X.US.BRLNZD!'PerCentNetLastQuote,T'")/100</f>
        <v>-1.5199849878025895E-2</v>
      </c>
    </row>
    <row r="32" spans="1:16" x14ac:dyDescent="0.25">
      <c r="A32" t="s">
        <v>184</v>
      </c>
      <c r="B32" t="s">
        <v>185</v>
      </c>
      <c r="C32">
        <f>RTD("cqg.rtd", , "X.US.BRLPEN!'Bid,T'")</f>
        <v>1.2191000000000001</v>
      </c>
      <c r="D32">
        <f>RTD("cqg.rtd", , "X.US.BRLPEN!'Ask,T'")</f>
        <v>1.2261</v>
      </c>
      <c r="H32" s="1" t="s">
        <v>867</v>
      </c>
      <c r="I32" s="1" t="str">
        <f t="shared" si="2"/>
        <v>X.US.BRLPEN</v>
      </c>
      <c r="J32" t="s">
        <v>920</v>
      </c>
      <c r="K32" t="str">
        <f t="shared" si="3"/>
        <v>=RTD("cqg.rtd", , "X.US.BRLPEN!'PerCentNetLastQuote,T'")</v>
      </c>
      <c r="L32">
        <f>RTD("cqg.rtd", , "X.US.BRLPEN!'High,T'")</f>
        <v>1.2490000000000001</v>
      </c>
      <c r="N32">
        <f>RTD("cqg.rtd", , "X.US.BRLPEN!'Low,T'")</f>
        <v>1.2175</v>
      </c>
      <c r="O32">
        <f>RTD("cqg.rtd", , "X.US.BRLPEN!'NetLastQuoteToday,T'")</f>
        <v>-2.2900000000000142E-2</v>
      </c>
      <c r="P32" s="2">
        <f>RTD("cqg.rtd", , "X.US.BRLPEN!'PerCentNetLastQuote,T'")/100</f>
        <v>-1.8334667734187352E-2</v>
      </c>
    </row>
    <row r="33" spans="1:16" x14ac:dyDescent="0.25">
      <c r="A33" t="s">
        <v>186</v>
      </c>
      <c r="B33" t="s">
        <v>187</v>
      </c>
      <c r="C33">
        <f>RTD("cqg.rtd", , "X.US.BRLRUR!'Bid,T'")</f>
        <v>16.13</v>
      </c>
      <c r="D33">
        <f>RTD("cqg.rtd", , "X.US.BRLRUR!'Ask,T'")</f>
        <v>16.170000000000002</v>
      </c>
      <c r="H33" s="1" t="s">
        <v>867</v>
      </c>
      <c r="I33" s="1" t="str">
        <f t="shared" si="2"/>
        <v>X.US.BRLRUR</v>
      </c>
      <c r="J33" t="s">
        <v>920</v>
      </c>
      <c r="K33" t="str">
        <f t="shared" si="3"/>
        <v>=RTD("cqg.rtd", , "X.US.BRLRUR!'PerCentNetLastQuote,T'")</v>
      </c>
      <c r="L33">
        <f>RTD("cqg.rtd", , "X.US.BRLRUR!'High,T'")</f>
        <v>16.5</v>
      </c>
      <c r="N33">
        <f>RTD("cqg.rtd", , "X.US.BRLRUR!'Low,T'")</f>
        <v>16.11</v>
      </c>
      <c r="O33">
        <f>RTD("cqg.rtd", , "X.US.BRLRUR!'NetLastQuoteToday,T'")</f>
        <v>-0.21000000000000085</v>
      </c>
      <c r="P33" s="2">
        <f>RTD("cqg.rtd", , "X.US.BRLRUR!'PerCentNetLastQuote,T'")/100</f>
        <v>-1.2820512820512822E-2</v>
      </c>
    </row>
    <row r="34" spans="1:16" x14ac:dyDescent="0.25">
      <c r="A34" t="s">
        <v>188</v>
      </c>
      <c r="B34" t="s">
        <v>189</v>
      </c>
      <c r="C34">
        <f>RTD("cqg.rtd", , "X.US.BRLCHF!'Bid,T'")</f>
        <v>0.39900000000000002</v>
      </c>
      <c r="D34">
        <f>RTD("cqg.rtd", , "X.US.BRLCHF!'Ask,T'")</f>
        <v>0.39940000000000003</v>
      </c>
      <c r="H34" s="1" t="s">
        <v>867</v>
      </c>
      <c r="I34" s="1" t="str">
        <f t="shared" si="2"/>
        <v>X.US.BRLCHF</v>
      </c>
      <c r="J34" t="s">
        <v>920</v>
      </c>
      <c r="K34" t="str">
        <f t="shared" si="3"/>
        <v>=RTD("cqg.rtd", , "X.US.BRLCHF!'PerCentNetLastQuote,T'")</v>
      </c>
      <c r="L34">
        <f>RTD("cqg.rtd", , "X.US.BRLCHF!'High,T'")</f>
        <v>0.40840000000000004</v>
      </c>
      <c r="N34">
        <f>RTD("cqg.rtd", , "X.US.BRLCHF!'Low,T'")</f>
        <v>0.39840000000000003</v>
      </c>
      <c r="O34">
        <f>RTD("cqg.rtd", , "X.US.BRLCHF!'NetLastQuoteToday,T'")</f>
        <v>-8.5000000000000075E-3</v>
      </c>
      <c r="P34" s="2">
        <f>RTD("cqg.rtd", , "X.US.BRLCHF!'PerCentNetLastQuote,T'")/100</f>
        <v>-2.0838440794312331E-2</v>
      </c>
    </row>
    <row r="35" spans="1:16" x14ac:dyDescent="0.25">
      <c r="A35" t="s">
        <v>190</v>
      </c>
      <c r="B35" t="s">
        <v>191</v>
      </c>
      <c r="C35">
        <f>RTD("cqg.rtd", , "X.US.BRLVEB!'Bid,T'")</f>
        <v>2.6873</v>
      </c>
      <c r="D35">
        <f>RTD("cqg.rtd", , "X.US.BRLVEB!'Ask,T'")</f>
        <v>2.6875</v>
      </c>
      <c r="H35" s="1" t="s">
        <v>867</v>
      </c>
      <c r="I35" s="1" t="str">
        <f t="shared" si="2"/>
        <v>X.US.BRLVEB</v>
      </c>
      <c r="J35" t="s">
        <v>920</v>
      </c>
      <c r="K35" t="str">
        <f t="shared" si="3"/>
        <v>=RTD("cqg.rtd", , "X.US.BRLVEB!'PerCentNetLastQuote,T'")</v>
      </c>
      <c r="L35">
        <f>RTD("cqg.rtd", , "X.US.BRLVEB!'High,T'")</f>
        <v>2.7448000000000001</v>
      </c>
      <c r="N35">
        <f>RTD("cqg.rtd", , "X.US.BRLVEB!'Low,T'")</f>
        <v>2.6857000000000002</v>
      </c>
      <c r="O35">
        <f>RTD("cqg.rtd", , "X.US.BRLVEB!'NetLastQuoteToday,T'")</f>
        <v>-6.3500000000000334E-2</v>
      </c>
      <c r="P35" s="2">
        <f>RTD("cqg.rtd", , "X.US.BRLVEB!'PerCentNetLastQuote,T'")/100</f>
        <v>-2.3082515448927664E-2</v>
      </c>
    </row>
    <row r="36" spans="1:16" x14ac:dyDescent="0.25">
      <c r="A36" t="s">
        <v>192</v>
      </c>
      <c r="B36" t="s">
        <v>193</v>
      </c>
      <c r="C36">
        <f>RTD("cqg.rtd", , "X.US.BRLMXN!'Bid,T'")</f>
        <v>5.6597</v>
      </c>
      <c r="D36">
        <f>RTD("cqg.rtd", , "X.US.BRLMXN!'Ask,T'")</f>
        <v>5.6653000000000002</v>
      </c>
      <c r="H36" s="1" t="s">
        <v>867</v>
      </c>
      <c r="I36" s="1" t="str">
        <f t="shared" si="2"/>
        <v>X.US.BRLMXN</v>
      </c>
      <c r="J36" t="s">
        <v>920</v>
      </c>
      <c r="K36" t="str">
        <f t="shared" si="3"/>
        <v>=RTD("cqg.rtd", , "X.US.BRLMXN!'PerCentNetLastQuote,T'")</v>
      </c>
      <c r="L36">
        <f>RTD("cqg.rtd", , "X.US.BRLMXN!'High,T'")</f>
        <v>5.7720000000000002</v>
      </c>
      <c r="N36">
        <f>RTD("cqg.rtd", , "X.US.BRLMXN!'Low,T'")</f>
        <v>5.6558000000000002</v>
      </c>
      <c r="O36">
        <f>RTD("cqg.rtd", , "X.US.BRLMXN!'NetLastQuoteToday,T'")</f>
        <v>-0.10270000000000046</v>
      </c>
      <c r="P36" s="2">
        <f>RTD("cqg.rtd", , "X.US.BRLMXN!'PerCentNetLastQuote,T'")/100</f>
        <v>-1.7805131761442442E-2</v>
      </c>
    </row>
    <row r="37" spans="1:16" x14ac:dyDescent="0.25">
      <c r="P37" s="2"/>
    </row>
    <row r="38" spans="1:16" x14ac:dyDescent="0.25">
      <c r="A38" t="s">
        <v>68</v>
      </c>
      <c r="B38" t="s">
        <v>198</v>
      </c>
      <c r="C38">
        <f>RTD("cqg.rtd", , "X.US.USDCAD!'Bid,T'")</f>
        <v>1.1093</v>
      </c>
      <c r="D38">
        <f>RTD("cqg.rtd", , "X.US.USDCAD!'Ask,T'")</f>
        <v>1.1098000000000001</v>
      </c>
      <c r="H38" s="1" t="s">
        <v>867</v>
      </c>
      <c r="I38" s="1" t="str">
        <f t="shared" ref="I38:I47" si="4">A38</f>
        <v>X.US.USDCAD</v>
      </c>
      <c r="J38" t="s">
        <v>920</v>
      </c>
      <c r="K38" t="str">
        <f t="shared" ref="K38:K47" si="5">H38&amp;I38&amp;J38</f>
        <v>=RTD("cqg.rtd", , "X.US.USDCAD!'PerCentNetLastQuote,T'")</v>
      </c>
      <c r="L38">
        <f>RTD("cqg.rtd", , "X.US.USDCAD!'High,T'")</f>
        <v>1.1102000000000001</v>
      </c>
      <c r="N38">
        <f>RTD("cqg.rtd", , "X.US.USDCAD!'Low,T'")</f>
        <v>1.1028</v>
      </c>
      <c r="O38">
        <f>RTD("cqg.rtd", , "X.US.USDCAD!'NetLastQuoteToday,T'")</f>
        <v>6.0000000000000053E-3</v>
      </c>
      <c r="P38" s="2">
        <f>RTD("cqg.rtd", , "X.US.USDCAD!'PerCentNetLastQuote,T'")/100</f>
        <v>5.4357673491574566E-3</v>
      </c>
    </row>
    <row r="39" spans="1:16" x14ac:dyDescent="0.25">
      <c r="A39" t="s">
        <v>69</v>
      </c>
      <c r="B39" t="s">
        <v>916</v>
      </c>
      <c r="C39">
        <f>RTD("cqg.rtd", , "X.US.CADJPY!'Bid,T'")</f>
        <v>96.64</v>
      </c>
      <c r="D39">
        <f>RTD("cqg.rtd", , "X.US.CADJPY!'Ask,T'")</f>
        <v>96.69</v>
      </c>
      <c r="H39" s="1" t="s">
        <v>867</v>
      </c>
      <c r="I39" s="1" t="str">
        <f t="shared" si="4"/>
        <v>X.US.CADJPY</v>
      </c>
      <c r="J39" t="s">
        <v>920</v>
      </c>
      <c r="K39" t="str">
        <f t="shared" si="5"/>
        <v>=RTD("cqg.rtd", , "X.US.CADJPY!'PerCentNetLastQuote,T'")</v>
      </c>
      <c r="L39">
        <f>RTD("cqg.rtd", , "X.US.CADJPY!'High,T'")</f>
        <v>97.2</v>
      </c>
      <c r="N39">
        <f>RTD("cqg.rtd", , "X.US.CADJPY!'Low,T'")</f>
        <v>96.61</v>
      </c>
      <c r="O39">
        <f>RTD("cqg.rtd", , "X.US.CADJPY!'NetLastQuoteToday,T'")</f>
        <v>-0.38000000000000966</v>
      </c>
      <c r="P39" s="2">
        <f>RTD("cqg.rtd", , "X.US.CADJPY!'PerCentNetLastQuote,T'")/100</f>
        <v>-3.9147007314309264E-3</v>
      </c>
    </row>
    <row r="40" spans="1:16" x14ac:dyDescent="0.25">
      <c r="A40" t="s">
        <v>70</v>
      </c>
      <c r="B40" t="s">
        <v>917</v>
      </c>
      <c r="C40">
        <f>RTD("cqg.rtd", , "X.US.CADNGN!'Bid,T'")</f>
        <v>146.75900000000001</v>
      </c>
      <c r="D40">
        <f>RTD("cqg.rtd", , "X.US.CADNGN!'Ask,T'")</f>
        <v>147.595</v>
      </c>
      <c r="H40" s="1" t="s">
        <v>867</v>
      </c>
      <c r="I40" s="1" t="str">
        <f t="shared" si="4"/>
        <v>X.US.CADNGN</v>
      </c>
      <c r="J40" t="s">
        <v>920</v>
      </c>
      <c r="K40" t="str">
        <f t="shared" si="5"/>
        <v>=RTD("cqg.rtd", , "X.US.CADNGN!'PerCentNetLastQuote,T'")</v>
      </c>
      <c r="L40">
        <f>RTD("cqg.rtd", , "X.US.CADNGN!'High,T'")</f>
        <v>148.35599999999999</v>
      </c>
      <c r="N40">
        <f>RTD("cqg.rtd", , "X.US.CADNGN!'Low,T'")</f>
        <v>146.499</v>
      </c>
      <c r="O40">
        <f>RTD("cqg.rtd", , "X.US.CADNGN!'NetLastQuoteToday,T'")</f>
        <v>-0.60300000000000864</v>
      </c>
      <c r="P40" s="2">
        <f>RTD("cqg.rtd", , "X.US.CADNGN!'PerCentNetLastQuote,T'")/100</f>
        <v>-4.0688808216035304E-3</v>
      </c>
    </row>
    <row r="41" spans="1:16" x14ac:dyDescent="0.25">
      <c r="A41" t="s">
        <v>71</v>
      </c>
      <c r="B41" t="s">
        <v>918</v>
      </c>
      <c r="C41">
        <f>RTD("cqg.rtd", , "X.US.CADCHF!'Bid,T'")</f>
        <v>0.84140000000000004</v>
      </c>
      <c r="D41">
        <f>RTD("cqg.rtd", , "X.US.CADCHF!'Ask,T'")</f>
        <v>0.84240000000000004</v>
      </c>
      <c r="H41" s="1" t="s">
        <v>867</v>
      </c>
      <c r="I41" s="1" t="str">
        <f t="shared" si="4"/>
        <v>X.US.CADCHF</v>
      </c>
      <c r="J41" t="s">
        <v>920</v>
      </c>
      <c r="K41" t="str">
        <f t="shared" si="5"/>
        <v>=RTD("cqg.rtd", , "X.US.CADCHF!'PerCentNetLastQuote,T'")</v>
      </c>
      <c r="L41">
        <f>RTD("cqg.rtd", , "X.US.CADCHF!'High,T'")</f>
        <v>0.84910000000000008</v>
      </c>
      <c r="N41">
        <f>RTD("cqg.rtd", , "X.US.CADCHF!'Low,T'")</f>
        <v>0.8407</v>
      </c>
      <c r="O41">
        <f>RTD("cqg.rtd", , "X.US.CADCHF!'NetLastQuoteToday,T'")</f>
        <v>-6.0999999999999943E-3</v>
      </c>
      <c r="P41" s="2">
        <f>RTD("cqg.rtd", , "X.US.CADCHF!'PerCentNetLastQuote,T'")/100</f>
        <v>-7.1891573364761341E-3</v>
      </c>
    </row>
    <row r="42" spans="1:16" x14ac:dyDescent="0.25">
      <c r="A42" t="s">
        <v>74</v>
      </c>
      <c r="B42" t="s">
        <v>204</v>
      </c>
      <c r="C42">
        <f>RTD("cqg.rtd", , "X.US.CADMXN!'Bid,T'")</f>
        <v>11.93</v>
      </c>
      <c r="D42">
        <f>RTD("cqg.rtd", , "X.US.CADMXN!'Ask,T'")</f>
        <v>11.952</v>
      </c>
      <c r="H42" s="1" t="s">
        <v>867</v>
      </c>
      <c r="I42" s="1" t="str">
        <f t="shared" si="4"/>
        <v>X.US.CADMXN</v>
      </c>
      <c r="J42" t="s">
        <v>920</v>
      </c>
      <c r="K42" t="str">
        <f t="shared" si="5"/>
        <v>=RTD("cqg.rtd", , "X.US.CADMXN!'PerCentNetLastQuote,T'")</v>
      </c>
      <c r="L42">
        <f>RTD("cqg.rtd", , "X.US.CADMXN!'High,T'")</f>
        <v>12.019</v>
      </c>
      <c r="N42">
        <f>RTD("cqg.rtd", , "X.US.CADMXN!'Low,T'")</f>
        <v>11.924000000000001</v>
      </c>
      <c r="O42">
        <f>RTD("cqg.rtd", , "X.US.CADMXN!'NetLastQuoteToday,T'")</f>
        <v>-4.9000000000001265E-2</v>
      </c>
      <c r="P42" s="2">
        <f>RTD("cqg.rtd", , "X.US.CADMXN!'PerCentNetLastQuote,T'")/100</f>
        <v>-4.0829930839096744E-3</v>
      </c>
    </row>
    <row r="43" spans="1:16" x14ac:dyDescent="0.25">
      <c r="A43" t="s">
        <v>75</v>
      </c>
      <c r="B43" t="s">
        <v>205</v>
      </c>
      <c r="C43">
        <f>RTD("cqg.rtd", , "X.US.CADNOK!'Bid,T'")</f>
        <v>5.7380000000000004</v>
      </c>
      <c r="D43">
        <f>RTD("cqg.rtd", , "X.US.CADNOK!'Ask,T'")</f>
        <v>5.7410000000000005</v>
      </c>
      <c r="H43" s="1" t="s">
        <v>867</v>
      </c>
      <c r="I43" s="1" t="str">
        <f t="shared" si="4"/>
        <v>X.US.CADNOK</v>
      </c>
      <c r="J43" t="s">
        <v>920</v>
      </c>
      <c r="K43" t="str">
        <f t="shared" si="5"/>
        <v>=RTD("cqg.rtd", , "X.US.CADNOK!'PerCentNetLastQuote,T'")</v>
      </c>
      <c r="L43">
        <f>RTD("cqg.rtd", , "X.US.CADNOK!'High,T'")</f>
        <v>5.7860000000000005</v>
      </c>
      <c r="N43">
        <f>RTD("cqg.rtd", , "X.US.CADNOK!'Low,T'")</f>
        <v>5.73</v>
      </c>
      <c r="O43">
        <f>RTD("cqg.rtd", , "X.US.CADNOK!'NetLastQuoteToday,T'")</f>
        <v>-3.9999999999999147E-2</v>
      </c>
      <c r="P43" s="2">
        <f>RTD("cqg.rtd", , "X.US.CADNOK!'PerCentNetLastQuote,T'")/100</f>
        <v>-6.9192181283514965E-3</v>
      </c>
    </row>
    <row r="44" spans="1:16" x14ac:dyDescent="0.25">
      <c r="A44" t="s">
        <v>76</v>
      </c>
      <c r="B44" t="s">
        <v>206</v>
      </c>
      <c r="C44">
        <f>RTD("cqg.rtd", , "X.US.CADSGD!'Bid,T'")</f>
        <v>1.1380000000000001</v>
      </c>
      <c r="D44">
        <f>RTD("cqg.rtd", , "X.US.CADSGD!'Ask,T'")</f>
        <v>1.1384000000000001</v>
      </c>
      <c r="H44" s="1" t="s">
        <v>867</v>
      </c>
      <c r="I44" s="1" t="str">
        <f t="shared" si="4"/>
        <v>X.US.CADSGD</v>
      </c>
      <c r="J44" t="s">
        <v>920</v>
      </c>
      <c r="K44" t="str">
        <f t="shared" si="5"/>
        <v>=RTD("cqg.rtd", , "X.US.CADSGD!'PerCentNetLastQuote,T'")</v>
      </c>
      <c r="L44">
        <f>RTD("cqg.rtd", , "X.US.CADSGD!'High,T'")</f>
        <v>1.1459000000000001</v>
      </c>
      <c r="N44">
        <f>RTD("cqg.rtd", , "X.US.CADSGD!'Low,T'")</f>
        <v>1.1375999999999999</v>
      </c>
      <c r="O44">
        <f>RTD("cqg.rtd", , "X.US.CADSGD!'NetLastQuoteToday,T'")</f>
        <v>-6.6999999999999282E-3</v>
      </c>
      <c r="P44" s="2">
        <f>RTD("cqg.rtd", , "X.US.CADSGD!'PerCentNetLastQuote,T'")/100</f>
        <v>-5.8510173783949005E-3</v>
      </c>
    </row>
    <row r="45" spans="1:16" x14ac:dyDescent="0.25">
      <c r="A45" t="s">
        <v>77</v>
      </c>
      <c r="B45" t="s">
        <v>207</v>
      </c>
      <c r="C45">
        <f>RTD("cqg.rtd", , "X.US.CADZAR!'Bid,T'")</f>
        <v>9.9150000000000009</v>
      </c>
      <c r="D45">
        <f>RTD("cqg.rtd", , "X.US.CADZAR!'Ask,T'")</f>
        <v>9.9380000000000006</v>
      </c>
      <c r="H45" s="1" t="s">
        <v>867</v>
      </c>
      <c r="I45" s="1" t="str">
        <f t="shared" si="4"/>
        <v>X.US.CADZAR</v>
      </c>
      <c r="J45" t="s">
        <v>920</v>
      </c>
      <c r="K45" t="str">
        <f t="shared" si="5"/>
        <v>=RTD("cqg.rtd", , "X.US.CADZAR!'PerCentNetLastQuote,T'")</v>
      </c>
      <c r="L45">
        <f>RTD("cqg.rtd", , "X.US.CADZAR!'High,T'")</f>
        <v>9.9849999999999994</v>
      </c>
      <c r="N45">
        <f>RTD("cqg.rtd", , "X.US.CADZAR!'Low,T'")</f>
        <v>9.8979999999999997</v>
      </c>
      <c r="O45">
        <f>RTD("cqg.rtd", , "X.US.CADZAR!'NetLastQuoteToday,T'")</f>
        <v>-3.7999999999998479E-2</v>
      </c>
      <c r="P45" s="2">
        <f>RTD("cqg.rtd", , "X.US.CADZAR!'PerCentNetLastQuote,T'")/100</f>
        <v>-3.8179443383904348E-3</v>
      </c>
    </row>
    <row r="46" spans="1:16" x14ac:dyDescent="0.25">
      <c r="A46" t="s">
        <v>78</v>
      </c>
      <c r="B46" t="s">
        <v>208</v>
      </c>
      <c r="C46">
        <f>RTD("cqg.rtd", , "X.US.CADSEK!'Bid,T'")</f>
        <v>6.4270000000000005</v>
      </c>
      <c r="D46">
        <f>RTD("cqg.rtd", , "X.US.CADSEK!'Ask,T'")</f>
        <v>6.4320000000000004</v>
      </c>
      <c r="H46" s="1" t="s">
        <v>867</v>
      </c>
      <c r="I46" s="1" t="str">
        <f t="shared" si="4"/>
        <v>X.US.CADSEK</v>
      </c>
      <c r="J46" t="s">
        <v>920</v>
      </c>
      <c r="K46" t="str">
        <f t="shared" si="5"/>
        <v>=RTD("cqg.rtd", , "X.US.CADSEK!'PerCentNetLastQuote,T'")</v>
      </c>
      <c r="L46">
        <f>RTD("cqg.rtd", , "X.US.CADSEK!'High,T'")</f>
        <v>6.4729999999999999</v>
      </c>
      <c r="N46">
        <f>RTD("cqg.rtd", , "X.US.CADSEK!'Low,T'")</f>
        <v>6.4240000000000004</v>
      </c>
      <c r="O46">
        <f>RTD("cqg.rtd", , "X.US.CADSEK!'NetLastQuoteToday,T'")</f>
        <v>-2.9999999999999361E-2</v>
      </c>
      <c r="P46" s="2">
        <f>RTD("cqg.rtd", , "X.US.CADSEK!'PerCentNetLastQuote,T'")/100</f>
        <v>-4.6425255338904368E-3</v>
      </c>
    </row>
    <row r="47" spans="1:16" x14ac:dyDescent="0.25">
      <c r="A47" t="s">
        <v>79</v>
      </c>
      <c r="B47" t="s">
        <v>209</v>
      </c>
      <c r="C47">
        <f>RTD("cqg.rtd", , "X.US.CADTHB!'Bid,T'")</f>
        <v>29.045999999999999</v>
      </c>
      <c r="D47">
        <f>RTD("cqg.rtd", , "X.US.CADTHB!'Ask,T'")</f>
        <v>29.05</v>
      </c>
      <c r="H47" s="1" t="s">
        <v>867</v>
      </c>
      <c r="I47" s="1" t="str">
        <f t="shared" si="4"/>
        <v>X.US.CADTHB</v>
      </c>
      <c r="J47" t="s">
        <v>920</v>
      </c>
      <c r="K47" t="str">
        <f t="shared" si="5"/>
        <v>=RTD("cqg.rtd", , "X.US.CADTHB!'PerCentNetLastQuote,T'")</v>
      </c>
      <c r="L47">
        <f>RTD("cqg.rtd", , "X.US.CADTHB!'High,T'")</f>
        <v>29.195</v>
      </c>
      <c r="N47">
        <f>RTD("cqg.rtd", , "X.US.CADTHB!'Low,T'")</f>
        <v>29.035</v>
      </c>
      <c r="O47">
        <f>RTD("cqg.rtd", , "X.US.CADTHB!'NetLastQuoteToday,T'")</f>
        <v>-0.12099999999999866</v>
      </c>
      <c r="P47" s="2">
        <f>RTD("cqg.rtd", , "X.US.CADTHB!'PerCentNetLastQuote,T'")/100</f>
        <v>-4.1479551609475166E-3</v>
      </c>
    </row>
    <row r="48" spans="1:16" x14ac:dyDescent="0.25">
      <c r="P48" s="2"/>
    </row>
    <row r="49" spans="1:16" x14ac:dyDescent="0.25">
      <c r="A49" t="s">
        <v>215</v>
      </c>
      <c r="B49" t="s">
        <v>216</v>
      </c>
      <c r="C49">
        <f>RTD("cqg.rtd", , "X.US.USDCLP!'Bid,T'")</f>
        <v>592.6</v>
      </c>
      <c r="D49">
        <f>RTD("cqg.rtd", , "X.US.USDCLP!'Ask,T'")</f>
        <v>593.6</v>
      </c>
      <c r="H49" s="1" t="s">
        <v>867</v>
      </c>
      <c r="I49" s="1" t="str">
        <f t="shared" ref="I49:I50" si="6">A49</f>
        <v>X.US.USDCLP</v>
      </c>
      <c r="J49" t="s">
        <v>920</v>
      </c>
      <c r="K49" t="str">
        <f t="shared" ref="K49:K50" si="7">H49&amp;I49&amp;J49</f>
        <v>=RTD("cqg.rtd", , "X.US.USDCLP!'PerCentNetLastQuote,T'")</v>
      </c>
      <c r="L49">
        <f>RTD("cqg.rtd", , "X.US.USDCLP!'High,T'")</f>
        <v>594.20000000000005</v>
      </c>
      <c r="N49">
        <f>RTD("cqg.rtd", , "X.US.USDCLP!'Low,T'")</f>
        <v>585.1</v>
      </c>
      <c r="O49">
        <f>RTD("cqg.rtd", , "X.US.USDCLP!'NetLastQuoteToday,T'")</f>
        <v>3.5</v>
      </c>
      <c r="P49" s="2">
        <f>RTD("cqg.rtd", , "X.US.USDCLP!'PerCentNetLastQuote,T'")/100</f>
        <v>5.9311981020166073E-3</v>
      </c>
    </row>
    <row r="50" spans="1:16" x14ac:dyDescent="0.25">
      <c r="A50" t="s">
        <v>217</v>
      </c>
      <c r="B50" t="s">
        <v>218</v>
      </c>
      <c r="C50">
        <f>RTD("cqg.rtd", , "X.US.CLPBRL!'Bid,T'")</f>
        <v>3.9000000000000003E-3</v>
      </c>
      <c r="D50">
        <f>RTD("cqg.rtd", , "X.US.CLPBRL!'Ask,T'")</f>
        <v>3.9000000000000003E-3</v>
      </c>
      <c r="H50" s="1" t="s">
        <v>867</v>
      </c>
      <c r="I50" s="1" t="str">
        <f t="shared" si="6"/>
        <v>X.US.CLPBRL</v>
      </c>
      <c r="J50" t="s">
        <v>920</v>
      </c>
      <c r="K50" t="str">
        <f t="shared" si="7"/>
        <v>=RTD("cqg.rtd", , "X.US.CLPBRL!'PerCentNetLastQuote,T'")</v>
      </c>
      <c r="L50">
        <f>RTD("cqg.rtd", , "X.US.CLPBRL!'High,T'")</f>
        <v>3.9000000000000003E-3</v>
      </c>
      <c r="N50">
        <f>RTD("cqg.rtd", , "X.US.CLPBRL!'Low,T'")</f>
        <v>3.8E-3</v>
      </c>
      <c r="O50">
        <f>RTD("cqg.rtd", , "X.US.CLPBRL!'NetLastQuoteToday,T'")</f>
        <v>1.0000000000000026E-4</v>
      </c>
      <c r="P50" s="2">
        <f>RTD("cqg.rtd", , "X.US.CLPBRL!'PerCentNetLastQuote,T'")/100</f>
        <v>2.6315789473684213E-2</v>
      </c>
    </row>
    <row r="51" spans="1:16" x14ac:dyDescent="0.25">
      <c r="P51" s="2"/>
    </row>
    <row r="52" spans="1:16" x14ac:dyDescent="0.25">
      <c r="A52" t="s">
        <v>219</v>
      </c>
      <c r="B52" t="s">
        <v>220</v>
      </c>
      <c r="C52">
        <f>RTD("cqg.rtd", , "X.US.USDCNY!'Bid,T'")</f>
        <v>6.1343000000000005</v>
      </c>
      <c r="D52">
        <f>RTD("cqg.rtd", , "X.US.USDCNY!'Ask,T'")</f>
        <v>6.1363000000000003</v>
      </c>
      <c r="H52" s="1" t="s">
        <v>867</v>
      </c>
      <c r="I52" s="1" t="str">
        <f t="shared" ref="I52:I55" si="8">A52</f>
        <v>X.US.USDCNY</v>
      </c>
      <c r="J52" t="s">
        <v>920</v>
      </c>
      <c r="K52" t="str">
        <f t="shared" ref="K52:K55" si="9">H52&amp;I52&amp;J52</f>
        <v>=RTD("cqg.rtd", , "X.US.USDCNY!'PerCentNetLastQuote,T'")</v>
      </c>
      <c r="L52">
        <f>RTD("cqg.rtd", , "X.US.USDCNY!'High,T'")</f>
        <v>6.1435000000000004</v>
      </c>
      <c r="N52">
        <f>RTD("cqg.rtd", , "X.US.USDCNY!'Low,T'")</f>
        <v>6.1261999999999999</v>
      </c>
      <c r="O52">
        <f>RTD("cqg.rtd", , "X.US.USDCNY!'NetLastQuoteToday,T'")</f>
        <v>5.8999999999995723E-3</v>
      </c>
      <c r="P52" s="2">
        <f>RTD("cqg.rtd", , "X.US.USDCNY!'PerCentNetLastQuote,T'")/100</f>
        <v>9.6241680803862723E-4</v>
      </c>
    </row>
    <row r="53" spans="1:16" x14ac:dyDescent="0.25">
      <c r="A53" t="s">
        <v>221</v>
      </c>
      <c r="B53" t="s">
        <v>222</v>
      </c>
      <c r="C53">
        <f>RTD("cqg.rtd", , "X.US.CNYBRL!'Bid,T'")</f>
        <v>0.38120000000000004</v>
      </c>
      <c r="D53">
        <f>RTD("cqg.rtd", , "X.US.CNYBRL!'Ask,T'")</f>
        <v>0.38159999999999999</v>
      </c>
      <c r="H53" s="1" t="s">
        <v>867</v>
      </c>
      <c r="I53" s="1" t="str">
        <f t="shared" si="8"/>
        <v>X.US.CNYBRL</v>
      </c>
      <c r="J53" t="s">
        <v>920</v>
      </c>
      <c r="K53" t="str">
        <f t="shared" si="9"/>
        <v>=RTD("cqg.rtd", , "X.US.CNYBRL!'PerCentNetLastQuote,T'")</v>
      </c>
      <c r="L53">
        <f>RTD("cqg.rtd", , "X.US.CNYBRL!'High,T'")</f>
        <v>0.38220000000000004</v>
      </c>
      <c r="N53">
        <f>RTD("cqg.rtd", , "X.US.CNYBRL!'Low,T'")</f>
        <v>0.374</v>
      </c>
      <c r="O53">
        <f>RTD("cqg.rtd", , "X.US.CNYBRL!'NetLastQuoteToday,T'")</f>
        <v>6.9999999999999507E-3</v>
      </c>
      <c r="P53" s="2">
        <f>RTD("cqg.rtd", , "X.US.CNYBRL!'PerCentNetLastQuote,T'")/100</f>
        <v>1.8686599038974908E-2</v>
      </c>
    </row>
    <row r="54" spans="1:16" x14ac:dyDescent="0.25">
      <c r="A54" t="s">
        <v>223</v>
      </c>
      <c r="B54" t="s">
        <v>224</v>
      </c>
      <c r="C54">
        <f>RTD("cqg.rtd", , "X.US.CNYJPY!'Bid,T'")</f>
        <v>17.48</v>
      </c>
      <c r="D54">
        <f>RTD("cqg.rtd", , "X.US.CNYJPY!'Ask,T'")</f>
        <v>17.48</v>
      </c>
      <c r="H54" s="1" t="s">
        <v>867</v>
      </c>
      <c r="I54" s="1" t="str">
        <f t="shared" si="8"/>
        <v>X.US.CNYJPY</v>
      </c>
      <c r="J54" t="s">
        <v>920</v>
      </c>
      <c r="K54" t="str">
        <f t="shared" si="9"/>
        <v>=RTD("cqg.rtd", , "X.US.CNYJPY!'PerCentNetLastQuote,T'")</v>
      </c>
      <c r="L54">
        <f>RTD("cqg.rtd", , "X.US.CNYJPY!'High,T'")</f>
        <v>17.510000000000002</v>
      </c>
      <c r="N54">
        <f>RTD("cqg.rtd", , "X.US.CNYJPY!'Low,T'")</f>
        <v>17.440000000000001</v>
      </c>
      <c r="O54">
        <f>RTD("cqg.rtd", , "X.US.CNYJPY!'NetLastQuoteToday,T'")</f>
        <v>1.0000000000001563E-2</v>
      </c>
      <c r="P54" s="2">
        <f>RTD("cqg.rtd", , "X.US.CNYJPY!'PerCentNetLastQuote,T'")/100</f>
        <v>5.7240984544934179E-4</v>
      </c>
    </row>
    <row r="55" spans="1:16" x14ac:dyDescent="0.25">
      <c r="A55" t="s">
        <v>225</v>
      </c>
      <c r="B55" t="s">
        <v>226</v>
      </c>
      <c r="C55">
        <f>RTD("cqg.rtd", , "X.US.CNYPHP!'Bid,T'")</f>
        <v>7.1499000000000006</v>
      </c>
      <c r="D55">
        <f>RTD("cqg.rtd", , "X.US.CNYPHP!'Ask,T'")</f>
        <v>7.1801000000000004</v>
      </c>
      <c r="H55" s="1" t="s">
        <v>867</v>
      </c>
      <c r="I55" s="1" t="str">
        <f t="shared" si="8"/>
        <v>X.US.CNYPHP</v>
      </c>
      <c r="J55" t="s">
        <v>920</v>
      </c>
      <c r="K55" t="str">
        <f t="shared" si="9"/>
        <v>=RTD("cqg.rtd", , "X.US.CNYPHP!'PerCentNetLastQuote,T'")</v>
      </c>
      <c r="L55">
        <f>RTD("cqg.rtd", , "X.US.CNYPHP!'High,T'")</f>
        <v>7.1980000000000004</v>
      </c>
      <c r="N55">
        <f>RTD("cqg.rtd", , "X.US.CNYPHP!'Low,T'")</f>
        <v>7.1387</v>
      </c>
      <c r="O55">
        <f>RTD("cqg.rtd", , "X.US.CNYPHP!'NetLastQuoteToday,T'")</f>
        <v>2.6000000000001577E-3</v>
      </c>
      <c r="P55" s="2">
        <f>RTD("cqg.rtd", , "X.US.CNYPHP!'PerCentNetLastQuote,T'")/100</f>
        <v>3.6224312086381049E-4</v>
      </c>
    </row>
    <row r="56" spans="1:16" x14ac:dyDescent="0.25">
      <c r="P56" s="2"/>
    </row>
    <row r="57" spans="1:16" x14ac:dyDescent="0.25">
      <c r="A57" t="s">
        <v>227</v>
      </c>
      <c r="B57" t="s">
        <v>228</v>
      </c>
      <c r="C57">
        <f>RTD("cqg.rtd", , "X.US.COPBRL!'Bid,T'")</f>
        <v>1.1000000000000001E-3</v>
      </c>
      <c r="D57">
        <f>RTD("cqg.rtd", , "X.US.COPBRL!'Ask,T'")</f>
        <v>1.1000000000000001E-3</v>
      </c>
      <c r="H57" s="1" t="s">
        <v>867</v>
      </c>
      <c r="I57" s="1" t="str">
        <f t="shared" ref="I57:I60" si="10">A57</f>
        <v>X.US.COPBRL</v>
      </c>
      <c r="J57" t="s">
        <v>920</v>
      </c>
      <c r="K57" t="str">
        <f t="shared" ref="K57:K60" si="11">H57&amp;I57&amp;J57</f>
        <v>=RTD("cqg.rtd", , "X.US.COPBRL!'PerCentNetLastQuote,T'")</v>
      </c>
      <c r="L57">
        <f>RTD("cqg.rtd", , "X.US.COPBRL!'High,T'")</f>
        <v>1.1000000000000001E-3</v>
      </c>
      <c r="N57">
        <f>RTD("cqg.rtd", , "X.US.COPBRL!'Low,T'")</f>
        <v>1.1000000000000001E-3</v>
      </c>
      <c r="O57">
        <f>RTD("cqg.rtd", , "X.US.COPBRL!'NetLastQuoteToday,T'")</f>
        <v>0</v>
      </c>
      <c r="P57" s="2">
        <f>RTD("cqg.rtd", , "X.US.COPBRL!'PerCentNetLastQuote,T'")/100</f>
        <v>0</v>
      </c>
    </row>
    <row r="58" spans="1:16" x14ac:dyDescent="0.25">
      <c r="A58" t="s">
        <v>229</v>
      </c>
      <c r="B58" t="s">
        <v>230</v>
      </c>
      <c r="C58">
        <f>RTD("cqg.rtd", , "X.US.USDCOP!'Bid,T'")</f>
        <v>1994.9</v>
      </c>
      <c r="D58">
        <f>RTD("cqg.rtd", , "X.US.USDCOP!'Ask,T'")</f>
        <v>1998.4</v>
      </c>
      <c r="H58" s="1" t="s">
        <v>867</v>
      </c>
      <c r="I58" s="1" t="str">
        <f t="shared" si="10"/>
        <v>X.US.USDCOP</v>
      </c>
      <c r="J58" t="s">
        <v>920</v>
      </c>
      <c r="K58" t="str">
        <f t="shared" si="11"/>
        <v>=RTD("cqg.rtd", , "X.US.USDCOP!'PerCentNetLastQuote,T'")</v>
      </c>
      <c r="L58">
        <f>RTD("cqg.rtd", , "X.US.USDCOP!'High,T'")</f>
        <v>2001.5</v>
      </c>
      <c r="N58">
        <f>RTD("cqg.rtd", , "X.US.USDCOP!'Low,T'")</f>
        <v>1978.8000000000002</v>
      </c>
      <c r="O58">
        <f>RTD("cqg.rtd", , "X.US.USDCOP!'NetLastQuoteToday,T'")</f>
        <v>14.700000000000045</v>
      </c>
      <c r="P58" s="2">
        <f>RTD("cqg.rtd", , "X.US.USDCOP!'PerCentNetLastQuote,T'")/100</f>
        <v>7.4103947169430863E-3</v>
      </c>
    </row>
    <row r="59" spans="1:16" x14ac:dyDescent="0.25">
      <c r="A59" t="s">
        <v>231</v>
      </c>
      <c r="B59" t="s">
        <v>232</v>
      </c>
      <c r="C59">
        <f>RTD("cqg.rtd", , "X.US.COPCLP!'Bid,T'")</f>
        <v>0.29680000000000001</v>
      </c>
      <c r="D59">
        <f>RTD("cqg.rtd", , "X.US.COPCLP!'Ask,T'")</f>
        <v>0.29720000000000002</v>
      </c>
      <c r="H59" s="1" t="s">
        <v>867</v>
      </c>
      <c r="I59" s="1" t="str">
        <f t="shared" si="10"/>
        <v>X.US.COPCLP</v>
      </c>
      <c r="J59" t="s">
        <v>920</v>
      </c>
      <c r="K59" t="str">
        <f t="shared" si="11"/>
        <v>=RTD("cqg.rtd", , "X.US.COPCLP!'PerCentNetLastQuote,T'")</v>
      </c>
      <c r="L59">
        <f>RTD("cqg.rtd", , "X.US.COPCLP!'High,T'")</f>
        <v>0.29810000000000003</v>
      </c>
      <c r="N59">
        <f>RTD("cqg.rtd", , "X.US.COPCLP!'Low,T'")</f>
        <v>0.29510000000000003</v>
      </c>
      <c r="O59">
        <f>RTD("cqg.rtd", , "X.US.COPCLP!'NetLastQuoteToday,T'")</f>
        <v>-4.0000000000001146E-4</v>
      </c>
      <c r="P59" s="2">
        <f>RTD("cqg.rtd", , "X.US.COPCLP!'PerCentNetLastQuote,T'")/100</f>
        <v>-1.3440860215053762E-3</v>
      </c>
    </row>
    <row r="60" spans="1:16" x14ac:dyDescent="0.25">
      <c r="A60" t="s">
        <v>233</v>
      </c>
      <c r="B60" t="s">
        <v>234</v>
      </c>
      <c r="C60">
        <f>RTD("cqg.rtd", , "X.US.COPVEF!'Bid,T'")</f>
        <v>3.1000000000000003E-3</v>
      </c>
      <c r="D60">
        <f>RTD("cqg.rtd", , "X.US.COPVEF!'Ask,T'")</f>
        <v>3.1000000000000003E-3</v>
      </c>
      <c r="H60" s="1" t="s">
        <v>867</v>
      </c>
      <c r="I60" s="1" t="str">
        <f t="shared" si="10"/>
        <v>X.US.COPVEF</v>
      </c>
      <c r="J60" t="s">
        <v>920</v>
      </c>
      <c r="K60" t="str">
        <f t="shared" si="11"/>
        <v>=RTD("cqg.rtd", , "X.US.COPVEF!'PerCentNetLastQuote,T'")</v>
      </c>
      <c r="L60">
        <f>RTD("cqg.rtd", , "X.US.COPVEF!'High,T'")</f>
        <v>3.1000000000000003E-3</v>
      </c>
      <c r="N60">
        <f>RTD("cqg.rtd", , "X.US.COPVEF!'Low,T'")</f>
        <v>3.1000000000000003E-3</v>
      </c>
      <c r="O60">
        <f>RTD("cqg.rtd", , "X.US.COPVEF!'NetLastQuoteToday,T'")</f>
        <v>0</v>
      </c>
      <c r="P60" s="2">
        <f>RTD("cqg.rtd", , "X.US.COPVEF!'PerCentNetLastQuote,T'")/100</f>
        <v>0</v>
      </c>
    </row>
    <row r="61" spans="1:16" x14ac:dyDescent="0.25">
      <c r="P61" s="2"/>
    </row>
    <row r="62" spans="1:16" x14ac:dyDescent="0.25">
      <c r="A62" t="s">
        <v>247</v>
      </c>
      <c r="B62" t="s">
        <v>248</v>
      </c>
      <c r="C62">
        <f>RTD("cqg.rtd", , "X.US.USDCZK!'Bid,T'")</f>
        <v>21.268000000000001</v>
      </c>
      <c r="D62">
        <f>RTD("cqg.rtd", , "X.US.USDCZK!'Ask,T'")</f>
        <v>21.318000000000001</v>
      </c>
      <c r="H62" s="1" t="s">
        <v>867</v>
      </c>
      <c r="I62" s="1" t="str">
        <f t="shared" ref="I62:I64" si="12">A62</f>
        <v>X.US.USDCZK</v>
      </c>
      <c r="J62" t="s">
        <v>920</v>
      </c>
      <c r="K62" t="str">
        <f t="shared" ref="K62:K64" si="13">H62&amp;I62&amp;J62</f>
        <v>=RTD("cqg.rtd", , "X.US.USDCZK!'PerCentNetLastQuote,T'")</v>
      </c>
      <c r="L62">
        <f>RTD("cqg.rtd", , "X.US.USDCZK!'High,T'")</f>
        <v>21.411000000000001</v>
      </c>
      <c r="N62">
        <f>RTD("cqg.rtd", , "X.US.USDCZK!'Low,T'")</f>
        <v>21.215</v>
      </c>
      <c r="O62">
        <f>RTD("cqg.rtd", , "X.US.USDCZK!'NetLastQuoteToday,T'")</f>
        <v>-6.5999999999998948E-2</v>
      </c>
      <c r="P62" s="2">
        <f>RTD("cqg.rtd", , "X.US.USDCZK!'PerCentNetLastQuote,T'")/100</f>
        <v>-3.0864197530864196E-3</v>
      </c>
    </row>
    <row r="63" spans="1:16" x14ac:dyDescent="0.25">
      <c r="A63" t="s">
        <v>249</v>
      </c>
      <c r="B63" t="s">
        <v>250</v>
      </c>
      <c r="C63">
        <f>RTD("cqg.rtd", , "X.US.CZKMXN!'Bid,T'")</f>
        <v>0.62190000000000001</v>
      </c>
      <c r="D63">
        <f>RTD("cqg.rtd", , "X.US.CZKMXN!'Ask,T'")</f>
        <v>0.62229999999999996</v>
      </c>
      <c r="H63" s="1" t="s">
        <v>867</v>
      </c>
      <c r="I63" s="1" t="str">
        <f t="shared" si="12"/>
        <v>X.US.CZKMXN</v>
      </c>
      <c r="J63" t="s">
        <v>920</v>
      </c>
      <c r="K63" t="str">
        <f t="shared" si="13"/>
        <v>=RTD("cqg.rtd", , "X.US.CZKMXN!'PerCentNetLastQuote,T'")</v>
      </c>
      <c r="L63">
        <f>RTD("cqg.rtd", , "X.US.CZKMXN!'High,T'")</f>
        <v>0.62390000000000001</v>
      </c>
      <c r="N63">
        <f>RTD("cqg.rtd", , "X.US.CZKMXN!'Low,T'")</f>
        <v>0.61859999999999993</v>
      </c>
      <c r="O63">
        <f>RTD("cqg.rtd", , "X.US.CZKMXN!'NetLastQuoteToday,T'")</f>
        <v>2.6000000000000467E-3</v>
      </c>
      <c r="P63" s="2">
        <f>RTD("cqg.rtd", , "X.US.CZKMXN!'PerCentNetLastQuote,T'")/100</f>
        <v>4.1955785057285781E-3</v>
      </c>
    </row>
    <row r="64" spans="1:16" x14ac:dyDescent="0.25">
      <c r="A64" t="s">
        <v>251</v>
      </c>
      <c r="B64" t="s">
        <v>252</v>
      </c>
      <c r="C64">
        <f>RTD("cqg.rtd", , "X.US.CZKZAR!'Bid,T'")</f>
        <v>0.5171</v>
      </c>
      <c r="D64">
        <f>RTD("cqg.rtd", , "X.US.CZKZAR!'Ask,T'")</f>
        <v>0.51730000000000009</v>
      </c>
      <c r="H64" s="1" t="s">
        <v>867</v>
      </c>
      <c r="I64" s="1" t="str">
        <f t="shared" si="12"/>
        <v>X.US.CZKZAR</v>
      </c>
      <c r="J64" t="s">
        <v>920</v>
      </c>
      <c r="K64" t="str">
        <f t="shared" si="13"/>
        <v>=RTD("cqg.rtd", , "X.US.CZKZAR!'PerCentNetLastQuote,T'")</v>
      </c>
      <c r="L64">
        <f>RTD("cqg.rtd", , "X.US.CZKZAR!'High,T'")</f>
        <v>0.51790000000000003</v>
      </c>
      <c r="N64">
        <f>RTD("cqg.rtd", , "X.US.CZKZAR!'Low,T'")</f>
        <v>0.51300000000000001</v>
      </c>
      <c r="O64">
        <f>RTD("cqg.rtd", , "X.US.CZKZAR!'NetLastQuoteToday,T'")</f>
        <v>3.5000000000000586E-3</v>
      </c>
      <c r="P64" s="2">
        <f>RTD("cqg.rtd", , "X.US.CZKZAR!'PerCentNetLastQuote,T'")/100</f>
        <v>6.8119891008174387E-3</v>
      </c>
    </row>
    <row r="65" spans="1:16" x14ac:dyDescent="0.25">
      <c r="P65" s="2"/>
    </row>
    <row r="66" spans="1:16" x14ac:dyDescent="0.25">
      <c r="A66" t="s">
        <v>253</v>
      </c>
      <c r="B66" t="s">
        <v>254</v>
      </c>
      <c r="C66">
        <f>RTD("cqg.rtd", , "X.US.USDDKK!'Bid,T'")</f>
        <v>5.7469999999999999</v>
      </c>
      <c r="D66">
        <f>RTD("cqg.rtd", , "X.US.USDDKK!'Ask,T'")</f>
        <v>5.7480000000000002</v>
      </c>
      <c r="H66" s="1" t="s">
        <v>867</v>
      </c>
      <c r="I66" s="1" t="str">
        <f t="shared" ref="I66" si="14">A66</f>
        <v>X.US.USDDKK</v>
      </c>
      <c r="J66" t="s">
        <v>920</v>
      </c>
      <c r="K66" t="str">
        <f t="shared" ref="K66" si="15">H66&amp;I66&amp;J66</f>
        <v>=RTD("cqg.rtd", , "X.US.USDDKK!'PerCentNetLastQuote,T'")</v>
      </c>
      <c r="L66">
        <f>RTD("cqg.rtd", , "X.US.USDDKK!'High,T'")</f>
        <v>5.7665000000000006</v>
      </c>
      <c r="N66">
        <f>RTD("cqg.rtd", , "X.US.USDDKK!'Low,T'")</f>
        <v>5.7346000000000004</v>
      </c>
      <c r="O66">
        <f>RTD("cqg.rtd", , "X.US.USDDKK!'NetLastQuoteToday,T'")</f>
        <v>-1.130000000000031E-2</v>
      </c>
      <c r="P66" s="2">
        <f>RTD("cqg.rtd", , "X.US.USDDKK!'PerCentNetLastQuote,T'")/100</f>
        <v>-1.9620439984025838E-3</v>
      </c>
    </row>
    <row r="67" spans="1:16" x14ac:dyDescent="0.25">
      <c r="P67" s="2"/>
    </row>
    <row r="68" spans="1:16" x14ac:dyDescent="0.25">
      <c r="A68" t="s">
        <v>257</v>
      </c>
      <c r="B68" t="s">
        <v>258</v>
      </c>
      <c r="C68">
        <f>RTD("cqg.rtd", , "X.US.EURTND!'Bid,T'")</f>
        <v>2.2682000000000002</v>
      </c>
      <c r="D68">
        <f>RTD("cqg.rtd", , "X.US.EURTND!'Ask,T'")</f>
        <v>2.3076000000000003</v>
      </c>
      <c r="H68" s="1" t="s">
        <v>867</v>
      </c>
      <c r="I68" s="1" t="str">
        <f t="shared" ref="I68:I107" si="16">A68</f>
        <v>X.US.EURTND</v>
      </c>
      <c r="J68" t="s">
        <v>920</v>
      </c>
      <c r="K68" t="str">
        <f t="shared" ref="K68:K107" si="17">H68&amp;I68&amp;J68</f>
        <v>=RTD("cqg.rtd", , "X.US.EURTND!'PerCentNetLastQuote,T'")</v>
      </c>
      <c r="L68">
        <f>RTD("cqg.rtd", , "X.US.EURTND!'High,T'")</f>
        <v>2.3115000000000001</v>
      </c>
      <c r="N68">
        <f>RTD("cqg.rtd", , "X.US.EURTND!'Low,T'")</f>
        <v>2.2541000000000002</v>
      </c>
      <c r="O68">
        <f>RTD("cqg.rtd", , "X.US.EURTND!'NetLastQuoteToday,T'")</f>
        <v>6.7000000000003723E-3</v>
      </c>
      <c r="P68" s="2">
        <f>RTD("cqg.rtd", , "X.US.EURTND!'PerCentNetLastQuote,T'")/100</f>
        <v>2.9119040375505238E-3</v>
      </c>
    </row>
    <row r="69" spans="1:16" x14ac:dyDescent="0.25">
      <c r="A69" t="s">
        <v>259</v>
      </c>
      <c r="B69" t="s">
        <v>870</v>
      </c>
      <c r="C69" t="str">
        <f>RTD("cqg.rtd", , "X.US.EURTRL!'Bid,T'")</f>
        <v>768: Current Message -&gt; Contract 'X.US.EURTRL' not found.</v>
      </c>
      <c r="D69" t="str">
        <f>RTD("cqg.rtd", , "X.US.EURTRL!'Ask,T'")</f>
        <v>768: Current Message -&gt; Contract 'X.US.EURTRL' not found.</v>
      </c>
      <c r="H69" s="1" t="s">
        <v>867</v>
      </c>
      <c r="I69" s="1" t="str">
        <f t="shared" si="16"/>
        <v>X.US.EURTRL</v>
      </c>
      <c r="J69" t="s">
        <v>920</v>
      </c>
      <c r="K69" t="str">
        <f t="shared" si="17"/>
        <v>=RTD("cqg.rtd", , "X.US.EURTRL!'PerCentNetLastQuote,T'")</v>
      </c>
      <c r="L69" t="str">
        <f>RTD("cqg.rtd", , "X.US.EURTRL!'High,T'")</f>
        <v>768: Current Message -&gt; Contract 'X.US.EURTRL' not found.</v>
      </c>
      <c r="N69" t="str">
        <f>RTD("cqg.rtd", , "X.US.EURTRL!'Low,T'")</f>
        <v>768: Current Message -&gt; Contract 'X.US.EURTRL' not found.</v>
      </c>
      <c r="O69" t="str">
        <f>RTD("cqg.rtd", , "X.US.EURTRL!'NetLastQuoteToday,T'")</f>
        <v>768: Current Message -&gt; Contract 'X.US.EURTRL' not found.</v>
      </c>
      <c r="P69" s="2" t="e">
        <f>RTD("cqg.rtd", , "X.US.EURTRL!'PerCentNetLastQuote,T'")/100</f>
        <v>#VALUE!</v>
      </c>
    </row>
    <row r="70" spans="1:16" x14ac:dyDescent="0.25">
      <c r="A70" t="s">
        <v>261</v>
      </c>
      <c r="B70" t="s">
        <v>871</v>
      </c>
      <c r="C70">
        <f>RTD("cqg.rtd", , "X.US.EURAUD!'Bid,T'")</f>
        <v>1.4309000000000001</v>
      </c>
      <c r="D70">
        <f>RTD("cqg.rtd", , "X.US.EURAUD!'Ask,T'")</f>
        <v>1.4319000000000002</v>
      </c>
      <c r="H70" s="1" t="s">
        <v>867</v>
      </c>
      <c r="I70" s="1" t="str">
        <f t="shared" si="16"/>
        <v>X.US.EURAUD</v>
      </c>
      <c r="J70" t="s">
        <v>920</v>
      </c>
      <c r="K70" t="str">
        <f t="shared" si="17"/>
        <v>=RTD("cqg.rtd", , "X.US.EURAUD!'PerCentNetLastQuote,T'")</v>
      </c>
      <c r="L70">
        <f>RTD("cqg.rtd", , "X.US.EURAUD!'High,T'")</f>
        <v>1.4353</v>
      </c>
      <c r="N70">
        <f>RTD("cqg.rtd", , "X.US.EURAUD!'Low,T'")</f>
        <v>1.4181000000000001</v>
      </c>
      <c r="O70">
        <f>RTD("cqg.rtd", , "X.US.EURAUD!'NetLastQuoteToday,T'")</f>
        <v>1.0900000000000132E-2</v>
      </c>
      <c r="P70" s="2">
        <f>RTD("cqg.rtd", , "X.US.EURAUD!'PerCentNetLastQuote,T'")/100</f>
        <v>7.6706544686840246E-3</v>
      </c>
    </row>
    <row r="71" spans="1:16" x14ac:dyDescent="0.25">
      <c r="A71" t="s">
        <v>263</v>
      </c>
      <c r="B71" t="s">
        <v>872</v>
      </c>
      <c r="C71">
        <f>RTD("cqg.rtd", , "X.US.EURBRL!'Bid,T'")</f>
        <v>3.0277000000000003</v>
      </c>
      <c r="D71">
        <f>RTD("cqg.rtd", , "X.US.EURBRL!'Ask,T'")</f>
        <v>3.0323000000000002</v>
      </c>
      <c r="H71" s="1" t="s">
        <v>867</v>
      </c>
      <c r="I71" s="1" t="str">
        <f t="shared" si="16"/>
        <v>X.US.EURBRL</v>
      </c>
      <c r="J71" t="s">
        <v>920</v>
      </c>
      <c r="K71" t="str">
        <f t="shared" si="17"/>
        <v>=RTD("cqg.rtd", , "X.US.EURBRL!'PerCentNetLastQuote,T'")</v>
      </c>
      <c r="L71">
        <f>RTD("cqg.rtd", , "X.US.EURBRL!'High,T'")</f>
        <v>3.0367000000000002</v>
      </c>
      <c r="N71">
        <f>RTD("cqg.rtd", , "X.US.EURBRL!'Low,T'")</f>
        <v>2.9613</v>
      </c>
      <c r="O71">
        <f>RTD("cqg.rtd", , "X.US.EURBRL!'NetLastQuoteToday,T'")</f>
        <v>6.3800000000000079E-2</v>
      </c>
      <c r="P71" s="2">
        <f>RTD("cqg.rtd", , "X.US.EURBRL!'PerCentNetLastQuote,T'")/100</f>
        <v>2.1492336196732357E-2</v>
      </c>
    </row>
    <row r="72" spans="1:16" x14ac:dyDescent="0.25">
      <c r="A72" t="s">
        <v>265</v>
      </c>
      <c r="B72" t="s">
        <v>873</v>
      </c>
      <c r="C72">
        <f>RTD("cqg.rtd", , "X.US.EURCAD!'Bid,T'")</f>
        <v>1.4365000000000001</v>
      </c>
      <c r="D72">
        <f>RTD("cqg.rtd", , "X.US.EURCAD!'Ask,T'")</f>
        <v>1.4375</v>
      </c>
      <c r="H72" s="1" t="s">
        <v>867</v>
      </c>
      <c r="I72" s="1" t="str">
        <f t="shared" si="16"/>
        <v>X.US.EURCAD</v>
      </c>
      <c r="J72" t="s">
        <v>920</v>
      </c>
      <c r="K72" t="str">
        <f t="shared" si="17"/>
        <v>=RTD("cqg.rtd", , "X.US.EURCAD!'PerCentNetLastQuote,T'")</v>
      </c>
      <c r="L72">
        <f>RTD("cqg.rtd", , "X.US.EURCAD!'High,T'")</f>
        <v>1.4385000000000001</v>
      </c>
      <c r="N72">
        <f>RTD("cqg.rtd", , "X.US.EURCAD!'Low,T'")</f>
        <v>1.4251</v>
      </c>
      <c r="O72">
        <f>RTD("cqg.rtd", , "X.US.EURCAD!'NetLastQuoteToday,T'")</f>
        <v>1.0599999999999943E-2</v>
      </c>
      <c r="P72" s="2">
        <f>RTD("cqg.rtd", , "X.US.EURCAD!'PerCentNetLastQuote,T'")/100</f>
        <v>7.4286915691358889E-3</v>
      </c>
    </row>
    <row r="73" spans="1:16" x14ac:dyDescent="0.25">
      <c r="A73" t="s">
        <v>267</v>
      </c>
      <c r="B73" t="s">
        <v>874</v>
      </c>
      <c r="C73">
        <f>RTD("cqg.rtd", , "X.US.EURCZK!'Bid,T'")</f>
        <v>27.561</v>
      </c>
      <c r="D73">
        <f>RTD("cqg.rtd", , "X.US.EURCZK!'Ask,T'")</f>
        <v>27.591000000000001</v>
      </c>
      <c r="H73" s="1" t="s">
        <v>867</v>
      </c>
      <c r="I73" s="1" t="str">
        <f t="shared" si="16"/>
        <v>X.US.EURCZK</v>
      </c>
      <c r="J73" t="s">
        <v>920</v>
      </c>
      <c r="K73" t="str">
        <f t="shared" si="17"/>
        <v>=RTD("cqg.rtd", , "X.US.EURCZK!'PerCentNetLastQuote,T'")</v>
      </c>
      <c r="L73">
        <f>RTD("cqg.rtd", , "X.US.EURCZK!'High,T'")</f>
        <v>27.650000000000002</v>
      </c>
      <c r="N73">
        <f>RTD("cqg.rtd", , "X.US.EURCZK!'Low,T'")</f>
        <v>27.55</v>
      </c>
      <c r="O73">
        <f>RTD("cqg.rtd", , "X.US.EURCZK!'NetLastQuoteToday,T'")</f>
        <v>-3.0999999999998806E-2</v>
      </c>
      <c r="P73" s="2">
        <f>RTD("cqg.rtd", , "X.US.EURCZK!'PerCentNetLastQuote,T'")/100</f>
        <v>-1.1222938237636666E-3</v>
      </c>
    </row>
    <row r="74" spans="1:16" x14ac:dyDescent="0.25">
      <c r="A74" t="s">
        <v>269</v>
      </c>
      <c r="B74" t="s">
        <v>875</v>
      </c>
      <c r="C74">
        <f>RTD("cqg.rtd", , "X.US.EURDKK!'Bid,T'")</f>
        <v>7.4429000000000007</v>
      </c>
      <c r="D74">
        <f>RTD("cqg.rtd", , "X.US.EURDKK!'Ask,T'")</f>
        <v>7.4436</v>
      </c>
      <c r="H74" s="1" t="s">
        <v>867</v>
      </c>
      <c r="I74" s="1" t="str">
        <f t="shared" si="16"/>
        <v>X.US.EURDKK</v>
      </c>
      <c r="J74" t="s">
        <v>920</v>
      </c>
      <c r="K74" t="str">
        <f t="shared" si="17"/>
        <v>=RTD("cqg.rtd", , "X.US.EURDKK!'PerCentNetLastQuote,T'")</v>
      </c>
      <c r="L74">
        <f>RTD("cqg.rtd", , "X.US.EURDKK!'High,T'")</f>
        <v>7.4452000000000007</v>
      </c>
      <c r="N74">
        <f>RTD("cqg.rtd", , "X.US.EURDKK!'Low,T'")</f>
        <v>7.4415000000000004</v>
      </c>
      <c r="O74">
        <f>RTD("cqg.rtd", , "X.US.EURDKK!'NetLastQuoteToday,T'")</f>
        <v>1.9999999999953388E-4</v>
      </c>
      <c r="P74" s="2">
        <f>RTD("cqg.rtd", , "X.US.EURDKK!'PerCentNetLastQuote,T'")/100</f>
        <v>2.686944138431362E-5</v>
      </c>
    </row>
    <row r="75" spans="1:16" x14ac:dyDescent="0.25">
      <c r="A75" t="s">
        <v>271</v>
      </c>
      <c r="B75" t="s">
        <v>876</v>
      </c>
      <c r="C75">
        <f>RTD("cqg.rtd", , "X.US.EURGBP!'Bid,T'")</f>
        <v>0.79649999999999999</v>
      </c>
      <c r="D75">
        <f>RTD("cqg.rtd", , "X.US.EURGBP!'Ask,T'")</f>
        <v>0.79680000000000006</v>
      </c>
      <c r="H75" s="1" t="s">
        <v>867</v>
      </c>
      <c r="I75" s="1" t="str">
        <f t="shared" si="16"/>
        <v>X.US.EURGBP</v>
      </c>
      <c r="J75" t="s">
        <v>920</v>
      </c>
      <c r="K75" t="str">
        <f t="shared" si="17"/>
        <v>=RTD("cqg.rtd", , "X.US.EURGBP!'PerCentNetLastQuote,T'")</v>
      </c>
      <c r="L75">
        <f>RTD("cqg.rtd", , "X.US.EURGBP!'High,T'")</f>
        <v>0.79849999999999999</v>
      </c>
      <c r="N75">
        <f>RTD("cqg.rtd", , "X.US.EURGBP!'Low,T'")</f>
        <v>0.79390000000000005</v>
      </c>
      <c r="O75">
        <f>RTD("cqg.rtd", , "X.US.EURGBP!'NetLastQuoteToday,T'")</f>
        <v>1.5000000000000568E-3</v>
      </c>
      <c r="P75" s="2">
        <f>RTD("cqg.rtd", , "X.US.EURGBP!'PerCentNetLastQuote,T'")/100</f>
        <v>1.8860807242549983E-3</v>
      </c>
    </row>
    <row r="76" spans="1:16" x14ac:dyDescent="0.25">
      <c r="A76" t="s">
        <v>273</v>
      </c>
      <c r="B76" t="s">
        <v>877</v>
      </c>
      <c r="C76">
        <f>RTD("cqg.rtd", , "X.US.EURHUF!'Bid,T'")</f>
        <v>314.55</v>
      </c>
      <c r="D76">
        <f>RTD("cqg.rtd", , "X.US.EURHUF!'Ask,T'")</f>
        <v>314.95</v>
      </c>
      <c r="H76" s="1" t="s">
        <v>867</v>
      </c>
      <c r="I76" s="1" t="str">
        <f t="shared" si="16"/>
        <v>X.US.EURHUF</v>
      </c>
      <c r="J76" t="s">
        <v>920</v>
      </c>
      <c r="K76" t="str">
        <f t="shared" si="17"/>
        <v>=RTD("cqg.rtd", , "X.US.EURHUF!'PerCentNetLastQuote,T'")</v>
      </c>
      <c r="L76">
        <f>RTD("cqg.rtd", , "X.US.EURHUF!'High,T'")</f>
        <v>315.39</v>
      </c>
      <c r="N76">
        <f>RTD("cqg.rtd", , "X.US.EURHUF!'Low,T'")</f>
        <v>313.63</v>
      </c>
      <c r="O76">
        <f>RTD("cqg.rtd", , "X.US.EURHUF!'NetLastQuoteToday,T'")</f>
        <v>0.56000000000000227</v>
      </c>
      <c r="P76" s="2">
        <f>RTD("cqg.rtd", , "X.US.EURHUF!'PerCentNetLastQuote,T'")/100</f>
        <v>1.7812271382677566E-3</v>
      </c>
    </row>
    <row r="77" spans="1:16" x14ac:dyDescent="0.25">
      <c r="A77" t="s">
        <v>275</v>
      </c>
      <c r="B77" t="s">
        <v>878</v>
      </c>
      <c r="C77">
        <f>RTD("cqg.rtd", , "X.US.EURINR!'Bid,T'")</f>
        <v>78.903000000000006</v>
      </c>
      <c r="D77">
        <f>RTD("cqg.rtd", , "X.US.EURINR!'Ask,T'")</f>
        <v>78.947000000000003</v>
      </c>
      <c r="H77" s="1" t="s">
        <v>867</v>
      </c>
      <c r="I77" s="1" t="str">
        <f t="shared" si="16"/>
        <v>X.US.EURINR</v>
      </c>
      <c r="J77" t="s">
        <v>920</v>
      </c>
      <c r="K77" t="str">
        <f t="shared" si="17"/>
        <v>=RTD("cqg.rtd", , "X.US.EURINR!'PerCentNetLastQuote,T'")</v>
      </c>
      <c r="L77">
        <f>RTD("cqg.rtd", , "X.US.EURINR!'High,T'")</f>
        <v>79.094000000000008</v>
      </c>
      <c r="N77">
        <f>RTD("cqg.rtd", , "X.US.EURINR!'Low,T'")</f>
        <v>78.418000000000006</v>
      </c>
      <c r="O77">
        <f>RTD("cqg.rtd", , "X.US.EURINR!'NetLastQuoteToday,T'")</f>
        <v>0.16199999999999193</v>
      </c>
      <c r="P77" s="2">
        <f>RTD("cqg.rtd", , "X.US.EURINR!'PerCentNetLastQuote,T'")/100</f>
        <v>2.0562289775972586E-3</v>
      </c>
    </row>
    <row r="78" spans="1:16" x14ac:dyDescent="0.25">
      <c r="A78" t="s">
        <v>277</v>
      </c>
      <c r="B78" t="s">
        <v>879</v>
      </c>
      <c r="C78">
        <f>RTD("cqg.rtd", , "X.US.EURJPY!'Bid,T'")</f>
        <v>138.88</v>
      </c>
      <c r="D78">
        <f>RTD("cqg.rtd", , "X.US.EURJPY!'Ask,T'")</f>
        <v>138.92000000000002</v>
      </c>
      <c r="H78" s="1" t="s">
        <v>867</v>
      </c>
      <c r="I78" s="1" t="str">
        <f t="shared" si="16"/>
        <v>X.US.EURJPY</v>
      </c>
      <c r="J78" t="s">
        <v>920</v>
      </c>
      <c r="K78" t="str">
        <f t="shared" si="17"/>
        <v>=RTD("cqg.rtd", , "X.US.EURJPY!'PerCentNetLastQuote,T'")</v>
      </c>
      <c r="L78">
        <f>RTD("cqg.rtd", , "X.US.EURJPY!'High,T'")</f>
        <v>139.18</v>
      </c>
      <c r="N78">
        <f>RTD("cqg.rtd", , "X.US.EURJPY!'Low,T'")</f>
        <v>138.22</v>
      </c>
      <c r="O78">
        <f>RTD("cqg.rtd", , "X.US.EURJPY!'NetLastQuoteToday,T'")</f>
        <v>0.46999999999999886</v>
      </c>
      <c r="P78" s="2">
        <f>RTD("cqg.rtd", , "X.US.EURJPY!'PerCentNetLastQuote,T'")/100</f>
        <v>3.3947273383893102E-3</v>
      </c>
    </row>
    <row r="79" spans="1:16" x14ac:dyDescent="0.25">
      <c r="A79" t="s">
        <v>279</v>
      </c>
      <c r="B79" t="s">
        <v>880</v>
      </c>
      <c r="C79">
        <f>RTD("cqg.rtd", , "X.US.EURKRW!'Bid,T'")</f>
        <v>1339.7</v>
      </c>
      <c r="D79">
        <f>RTD("cqg.rtd", , "X.US.EURKRW!'Ask,T'")</f>
        <v>1342.6000000000001</v>
      </c>
      <c r="H79" s="1" t="s">
        <v>867</v>
      </c>
      <c r="I79" s="1" t="str">
        <f t="shared" si="16"/>
        <v>X.US.EURKRW</v>
      </c>
      <c r="J79" t="s">
        <v>920</v>
      </c>
      <c r="K79" t="str">
        <f t="shared" si="17"/>
        <v>=RTD("cqg.rtd", , "X.US.EURKRW!'PerCentNetLastQuote,T'")</v>
      </c>
      <c r="L79">
        <f>RTD("cqg.rtd", , "X.US.EURKRW!'High,T'")</f>
        <v>1346.8000000000002</v>
      </c>
      <c r="N79">
        <f>RTD("cqg.rtd", , "X.US.EURKRW!'Low,T'")</f>
        <v>1334.7</v>
      </c>
      <c r="O79">
        <f>RTD("cqg.rtd", , "X.US.EURKRW!'NetLastQuoteToday,T'")</f>
        <v>0.60000000000013642</v>
      </c>
      <c r="P79" s="2">
        <f>RTD("cqg.rtd", , "X.US.EURKRW!'PerCentNetLastQuote,T'")/100</f>
        <v>4.4709388971684054E-4</v>
      </c>
    </row>
    <row r="80" spans="1:16" x14ac:dyDescent="0.25">
      <c r="A80" t="s">
        <v>281</v>
      </c>
      <c r="B80" t="s">
        <v>881</v>
      </c>
      <c r="C80">
        <f>RTD("cqg.rtd", , "X.US.EURNZD!'Bid,T'")</f>
        <v>1.5876000000000001</v>
      </c>
      <c r="D80">
        <f>RTD("cqg.rtd", , "X.US.EURNZD!'Ask,T'")</f>
        <v>1.5896000000000001</v>
      </c>
      <c r="H80" s="1" t="s">
        <v>867</v>
      </c>
      <c r="I80" s="1" t="str">
        <f t="shared" si="16"/>
        <v>X.US.EURNZD</v>
      </c>
      <c r="J80" t="s">
        <v>920</v>
      </c>
      <c r="K80" t="str">
        <f t="shared" si="17"/>
        <v>=RTD("cqg.rtd", , "X.US.EURNZD!'PerCentNetLastQuote,T'")</v>
      </c>
      <c r="L80">
        <f>RTD("cqg.rtd", , "X.US.EURNZD!'High,T'")</f>
        <v>1.5913000000000002</v>
      </c>
      <c r="N80">
        <f>RTD("cqg.rtd", , "X.US.EURNZD!'Low,T'")</f>
        <v>1.5756000000000001</v>
      </c>
      <c r="O80">
        <f>RTD("cqg.rtd", , "X.US.EURNZD!'NetLastQuoteToday,T'")</f>
        <v>9.100000000000108E-3</v>
      </c>
      <c r="P80" s="2">
        <f>RTD("cqg.rtd", , "X.US.EURNZD!'PerCentNetLastQuote,T'")/100</f>
        <v>5.7576716229041447E-3</v>
      </c>
    </row>
    <row r="81" spans="1:16" x14ac:dyDescent="0.25">
      <c r="A81" t="s">
        <v>283</v>
      </c>
      <c r="B81" t="s">
        <v>882</v>
      </c>
      <c r="C81">
        <f>RTD("cqg.rtd", , "X.US.EURNGN!'Bid,T'")</f>
        <v>210.762</v>
      </c>
      <c r="D81">
        <f>RTD("cqg.rtd", , "X.US.EURNGN!'Ask,T'")</f>
        <v>212.108</v>
      </c>
      <c r="H81" s="1" t="s">
        <v>867</v>
      </c>
      <c r="I81" s="1" t="str">
        <f t="shared" si="16"/>
        <v>X.US.EURNGN</v>
      </c>
      <c r="J81" t="s">
        <v>920</v>
      </c>
      <c r="K81" t="str">
        <f t="shared" si="17"/>
        <v>=RTD("cqg.rtd", , "X.US.EURNGN!'PerCentNetLastQuote,T'")</v>
      </c>
      <c r="L81">
        <f>RTD("cqg.rtd", , "X.US.EURNGN!'High,T'")</f>
        <v>212.304</v>
      </c>
      <c r="N81">
        <f>RTD("cqg.rtd", , "X.US.EURNGN!'Low,T'")</f>
        <v>209.40100000000001</v>
      </c>
      <c r="O81">
        <f>RTD("cqg.rtd", , "X.US.EURNGN!'NetLastQuoteToday,T'")</f>
        <v>0.59199999999998454</v>
      </c>
      <c r="P81" s="2">
        <f>RTD("cqg.rtd", , "X.US.EURNGN!'PerCentNetLastQuote,T'")/100</f>
        <v>2.7988426407458537E-3</v>
      </c>
    </row>
    <row r="82" spans="1:16" x14ac:dyDescent="0.25">
      <c r="A82" t="s">
        <v>285</v>
      </c>
      <c r="B82" t="s">
        <v>883</v>
      </c>
      <c r="C82">
        <f>RTD("cqg.rtd", , "X.US.EURNOK!'Bid,T'")</f>
        <v>8.2447999999999997</v>
      </c>
      <c r="D82">
        <f>RTD("cqg.rtd", , "X.US.EURNOK!'Ask,T'")</f>
        <v>8.2498000000000005</v>
      </c>
      <c r="H82" s="1" t="s">
        <v>867</v>
      </c>
      <c r="I82" s="1" t="str">
        <f t="shared" si="16"/>
        <v>X.US.EURNOK</v>
      </c>
      <c r="J82" t="s">
        <v>920</v>
      </c>
      <c r="K82" t="str">
        <f t="shared" si="17"/>
        <v>=RTD("cqg.rtd", , "X.US.EURNOK!'PerCentNetLastQuote,T'")</v>
      </c>
      <c r="L82">
        <f>RTD("cqg.rtd", , "X.US.EURNOK!'High,T'")</f>
        <v>8.261000000000001</v>
      </c>
      <c r="N82">
        <f>RTD("cqg.rtd", , "X.US.EURNOK!'Low,T'")</f>
        <v>8.2240000000000002</v>
      </c>
      <c r="O82">
        <f>RTD("cqg.rtd", , "X.US.EURNOK!'NetLastQuoteToday,T'")</f>
        <v>3.5000000000007248E-3</v>
      </c>
      <c r="P82" s="2">
        <f>RTD("cqg.rtd", , "X.US.EURNOK!'PerCentNetLastQuote,T'")/100</f>
        <v>4.2443277591162101E-4</v>
      </c>
    </row>
    <row r="83" spans="1:16" x14ac:dyDescent="0.25">
      <c r="A83" t="s">
        <v>287</v>
      </c>
      <c r="B83" t="s">
        <v>884</v>
      </c>
      <c r="C83">
        <f>RTD("cqg.rtd", , "X.US.EURPLZ!'Bid,T'")</f>
        <v>4.1997</v>
      </c>
      <c r="D83">
        <f>RTD("cqg.rtd", , "X.US.EURPLZ!'Ask,T'")</f>
        <v>4.2071000000000005</v>
      </c>
      <c r="H83" s="1" t="s">
        <v>867</v>
      </c>
      <c r="I83" s="1" t="str">
        <f t="shared" si="16"/>
        <v>X.US.EURPLZ</v>
      </c>
      <c r="J83" t="s">
        <v>920</v>
      </c>
      <c r="K83" t="str">
        <f t="shared" si="17"/>
        <v>=RTD("cqg.rtd", , "X.US.EURPLZ!'PerCentNetLastQuote,T'")</v>
      </c>
      <c r="L83">
        <f>RTD("cqg.rtd", , "X.US.EURPLZ!'High,T'")</f>
        <v>4.2095000000000002</v>
      </c>
      <c r="N83">
        <f>RTD("cqg.rtd", , "X.US.EURPLZ!'Low,T'")</f>
        <v>4.1875</v>
      </c>
      <c r="O83">
        <f>RTD("cqg.rtd", , "X.US.EURPLZ!'NetLastQuoteToday,T'")</f>
        <v>6.0000000000002274E-3</v>
      </c>
      <c r="P83" s="2">
        <f>RTD("cqg.rtd", , "X.US.EURPLZ!'PerCentNetLastQuote,T'")/100</f>
        <v>1.4281973768774845E-3</v>
      </c>
    </row>
    <row r="84" spans="1:16" x14ac:dyDescent="0.25">
      <c r="A84" t="s">
        <v>289</v>
      </c>
      <c r="B84" t="s">
        <v>885</v>
      </c>
      <c r="C84">
        <f>RTD("cqg.rtd", , "X.US.EURRON!'Bid,T'")</f>
        <v>4.415</v>
      </c>
      <c r="D84">
        <f>RTD("cqg.rtd", , "X.US.EURRON!'Ask,T'")</f>
        <v>4.4290000000000003</v>
      </c>
      <c r="H84" s="1" t="s">
        <v>867</v>
      </c>
      <c r="I84" s="1" t="str">
        <f t="shared" si="16"/>
        <v>X.US.EURRON</v>
      </c>
      <c r="J84" t="s">
        <v>920</v>
      </c>
      <c r="K84" t="str">
        <f t="shared" si="17"/>
        <v>=RTD("cqg.rtd", , "X.US.EURRON!'PerCentNetLastQuote,T'")</v>
      </c>
      <c r="L84">
        <f>RTD("cqg.rtd", , "X.US.EURRON!'High,T'")</f>
        <v>4.4340000000000002</v>
      </c>
      <c r="N84">
        <f>RTD("cqg.rtd", , "X.US.EURRON!'Low,T'")</f>
        <v>4.4050000000000002</v>
      </c>
      <c r="O84">
        <f>RTD("cqg.rtd", , "X.US.EURRON!'NetLastQuoteToday,T'")</f>
        <v>6.0000000000002274E-3</v>
      </c>
      <c r="P84" s="2">
        <f>RTD("cqg.rtd", , "X.US.EURRON!'PerCentNetLastQuote,T'")/100</f>
        <v>1.3565453312231518E-3</v>
      </c>
    </row>
    <row r="85" spans="1:16" x14ac:dyDescent="0.25">
      <c r="A85" t="s">
        <v>291</v>
      </c>
      <c r="B85" t="s">
        <v>886</v>
      </c>
      <c r="C85">
        <f>RTD("cqg.rtd", , "X.US.EURRUR!'Bid,T'")</f>
        <v>48.913000000000004</v>
      </c>
      <c r="D85">
        <f>RTD("cqg.rtd", , "X.US.EURRUR!'Ask,T'")</f>
        <v>48.95</v>
      </c>
      <c r="H85" s="1" t="s">
        <v>867</v>
      </c>
      <c r="I85" s="1" t="str">
        <f t="shared" si="16"/>
        <v>X.US.EURRUR</v>
      </c>
      <c r="J85" t="s">
        <v>920</v>
      </c>
      <c r="K85" t="str">
        <f t="shared" si="17"/>
        <v>=RTD("cqg.rtd", , "X.US.EURRUR!'PerCentNetLastQuote,T'")</v>
      </c>
      <c r="L85">
        <f>RTD("cqg.rtd", , "X.US.EURRUR!'High,T'")</f>
        <v>49.154000000000003</v>
      </c>
      <c r="N85">
        <f>RTD("cqg.rtd", , "X.US.EURRUR!'Low,T'")</f>
        <v>48.355000000000004</v>
      </c>
      <c r="O85">
        <f>RTD("cqg.rtd", , "X.US.EURRUR!'NetLastQuoteToday,T'")</f>
        <v>0.40700000000000358</v>
      </c>
      <c r="P85" s="2">
        <f>RTD("cqg.rtd", , "X.US.EURRUR!'PerCentNetLastQuote,T'")/100</f>
        <v>8.3843190573306137E-3</v>
      </c>
    </row>
    <row r="86" spans="1:16" x14ac:dyDescent="0.25">
      <c r="A86" t="s">
        <v>293</v>
      </c>
      <c r="B86" t="s">
        <v>887</v>
      </c>
      <c r="C86">
        <f>RTD("cqg.rtd", , "X.US.EURZAR!'Bid,T'")</f>
        <v>14.249600000000001</v>
      </c>
      <c r="D86">
        <f>RTD("cqg.rtd", , "X.US.EURZAR!'Ask,T'")</f>
        <v>14.2796</v>
      </c>
      <c r="H86" s="1" t="s">
        <v>867</v>
      </c>
      <c r="I86" s="1" t="str">
        <f t="shared" si="16"/>
        <v>X.US.EURZAR</v>
      </c>
      <c r="J86" t="s">
        <v>920</v>
      </c>
      <c r="K86" t="str">
        <f t="shared" si="17"/>
        <v>=RTD("cqg.rtd", , "X.US.EURZAR!'PerCentNetLastQuote,T'")</v>
      </c>
      <c r="L86">
        <f>RTD("cqg.rtd", , "X.US.EURZAR!'High,T'")</f>
        <v>14.297400000000001</v>
      </c>
      <c r="N86">
        <f>RTD("cqg.rtd", , "X.US.EURZAR!'Low,T'")</f>
        <v>14.152100000000001</v>
      </c>
      <c r="O86">
        <f>RTD("cqg.rtd", , "X.US.EURZAR!'NetLastQuoteToday,T'")</f>
        <v>8.8400000000000034E-2</v>
      </c>
      <c r="P86" s="2">
        <f>RTD("cqg.rtd", , "X.US.EURZAR!'PerCentNetLastQuote,T'")/100</f>
        <v>6.2292124696995323E-3</v>
      </c>
    </row>
    <row r="87" spans="1:16" x14ac:dyDescent="0.25">
      <c r="A87" t="s">
        <v>295</v>
      </c>
      <c r="B87" t="s">
        <v>888</v>
      </c>
      <c r="C87">
        <f>RTD("cqg.rtd", , "X.US.EURSEK!'Bid,T'")</f>
        <v>9.2330000000000005</v>
      </c>
      <c r="D87">
        <f>RTD("cqg.rtd", , "X.US.EURSEK!'Ask,T'")</f>
        <v>9.2430000000000003</v>
      </c>
      <c r="H87" s="1" t="s">
        <v>867</v>
      </c>
      <c r="I87" s="1" t="str">
        <f t="shared" si="16"/>
        <v>X.US.EURSEK</v>
      </c>
      <c r="J87" t="s">
        <v>920</v>
      </c>
      <c r="K87" t="str">
        <f t="shared" si="17"/>
        <v>=RTD("cqg.rtd", , "X.US.EURSEK!'PerCentNetLastQuote,T'")</v>
      </c>
      <c r="L87">
        <f>RTD("cqg.rtd", , "X.US.EURSEK!'High,T'")</f>
        <v>9.2530999999999999</v>
      </c>
      <c r="N87">
        <f>RTD("cqg.rtd", , "X.US.EURSEK!'Low,T'")</f>
        <v>9.2037000000000013</v>
      </c>
      <c r="O87">
        <f>RTD("cqg.rtd", , "X.US.EURSEK!'NetLastQuoteToday,T'")</f>
        <v>2.3699999999999832E-2</v>
      </c>
      <c r="P87" s="2">
        <f>RTD("cqg.rtd", , "X.US.EURSEK!'PerCentNetLastQuote,T'")/100</f>
        <v>2.5706940874035988E-3</v>
      </c>
    </row>
    <row r="88" spans="1:16" x14ac:dyDescent="0.25">
      <c r="A88" t="s">
        <v>297</v>
      </c>
      <c r="B88" t="s">
        <v>889</v>
      </c>
      <c r="C88">
        <f>RTD("cqg.rtd", , "X.US.EURCHF!'Bid,T'")</f>
        <v>1.2095</v>
      </c>
      <c r="D88">
        <f>RTD("cqg.rtd", , "X.US.EURCHF!'Ask,T'")</f>
        <v>1.2098</v>
      </c>
      <c r="H88" s="1" t="s">
        <v>867</v>
      </c>
      <c r="I88" s="1" t="str">
        <f t="shared" si="16"/>
        <v>X.US.EURCHF</v>
      </c>
      <c r="J88" t="s">
        <v>920</v>
      </c>
      <c r="K88" t="str">
        <f t="shared" si="17"/>
        <v>=RTD("cqg.rtd", , "X.US.EURCHF!'PerCentNetLastQuote,T'")</v>
      </c>
      <c r="L88">
        <f>RTD("cqg.rtd", , "X.US.EURCHF!'High,T'")</f>
        <v>1.2106000000000001</v>
      </c>
      <c r="N88">
        <f>RTD("cqg.rtd", , "X.US.EURCHF!'Low,T'")</f>
        <v>1.2082000000000002</v>
      </c>
      <c r="O88">
        <f>RTD("cqg.rtd", , "X.US.EURCHF!'NetLastQuoteToday,T'")</f>
        <v>9.9999999999988987E-5</v>
      </c>
      <c r="P88" s="2">
        <f>RTD("cqg.rtd", , "X.US.EURCHF!'PerCentNetLastQuote,T'")/100</f>
        <v>8.2665123584359755E-5</v>
      </c>
    </row>
    <row r="89" spans="1:16" x14ac:dyDescent="0.25">
      <c r="A89" t="s">
        <v>299</v>
      </c>
      <c r="B89" t="s">
        <v>890</v>
      </c>
      <c r="C89">
        <f>RTD("cqg.rtd", , "X.US.EURTHB!'Bid,T'")</f>
        <v>41.71</v>
      </c>
      <c r="D89">
        <f>RTD("cqg.rtd", , "X.US.EURTHB!'Ask,T'")</f>
        <v>41.75</v>
      </c>
      <c r="H89" s="1" t="s">
        <v>867</v>
      </c>
      <c r="I89" s="1" t="str">
        <f t="shared" si="16"/>
        <v>X.US.EURTHB</v>
      </c>
      <c r="J89" t="s">
        <v>920</v>
      </c>
      <c r="K89" t="str">
        <f t="shared" si="17"/>
        <v>=RTD("cqg.rtd", , "X.US.EURTHB!'PerCentNetLastQuote,T'")</v>
      </c>
      <c r="L89">
        <f>RTD("cqg.rtd", , "X.US.EURTHB!'High,T'")</f>
        <v>41.86</v>
      </c>
      <c r="N89">
        <f>RTD("cqg.rtd", , "X.US.EURTHB!'Low,T'")</f>
        <v>41.54</v>
      </c>
      <c r="O89">
        <f>RTD("cqg.rtd", , "X.US.EURTHB!'NetLastQuoteToday,T'")</f>
        <v>9.0000000000003411E-2</v>
      </c>
      <c r="P89" s="2">
        <f>RTD("cqg.rtd", , "X.US.EURTHB!'PerCentNetLastQuote,T'")/100</f>
        <v>2.162421912542047E-3</v>
      </c>
    </row>
    <row r="90" spans="1:16" x14ac:dyDescent="0.25">
      <c r="A90" t="s">
        <v>301</v>
      </c>
      <c r="B90" t="s">
        <v>891</v>
      </c>
      <c r="C90">
        <f>RTD("cqg.rtd", , "X.US.EURUSD!'Bid,T'")</f>
        <v>1.2948000000000002</v>
      </c>
      <c r="D90">
        <f>RTD("cqg.rtd", , "X.US.EURUSD!'Ask,T'")</f>
        <v>1.2951000000000001</v>
      </c>
      <c r="H90" s="1" t="s">
        <v>867</v>
      </c>
      <c r="I90" s="1" t="str">
        <f t="shared" si="16"/>
        <v>X.US.EURUSD</v>
      </c>
      <c r="J90" t="s">
        <v>920</v>
      </c>
      <c r="K90" t="str">
        <f t="shared" si="17"/>
        <v>=RTD("cqg.rtd", , "X.US.EURUSD!'PerCentNetLastQuote,T'")</v>
      </c>
      <c r="L90">
        <f>RTD("cqg.rtd", , "X.US.EURUSD!'High,T'")</f>
        <v>1.2982</v>
      </c>
      <c r="N90">
        <f>RTD("cqg.rtd", , "X.US.EURUSD!'Low,T'")</f>
        <v>1.2908000000000002</v>
      </c>
      <c r="O90">
        <f>RTD("cqg.rtd", , "X.US.EURUSD!'NetLastQuoteToday,T'")</f>
        <v>2.4000000000001798E-3</v>
      </c>
      <c r="P90" s="2">
        <f>RTD("cqg.rtd", , "X.US.EURUSD!'PerCentNetLastQuote,T'")/100</f>
        <v>1.8565792527268506E-3</v>
      </c>
    </row>
    <row r="91" spans="1:16" x14ac:dyDescent="0.25">
      <c r="A91" t="s">
        <v>303</v>
      </c>
      <c r="B91" t="s">
        <v>304</v>
      </c>
      <c r="C91">
        <f>RTD("cqg.rtd", , "X.US.EURARS!'Bid,T'")</f>
        <v>10.875999999999999</v>
      </c>
      <c r="D91">
        <f>RTD("cqg.rtd", , "X.US.EURARS!'Ask,T'")</f>
        <v>10.883000000000001</v>
      </c>
      <c r="H91" s="1" t="s">
        <v>867</v>
      </c>
      <c r="I91" s="1" t="str">
        <f t="shared" si="16"/>
        <v>X.US.EURARS</v>
      </c>
      <c r="J91" t="s">
        <v>920</v>
      </c>
      <c r="K91" t="str">
        <f t="shared" si="17"/>
        <v>=RTD("cqg.rtd", , "X.US.EURARS!'PerCentNetLastQuote,T'")</v>
      </c>
      <c r="L91">
        <f>RTD("cqg.rtd", , "X.US.EURARS!'High,T'")</f>
        <v>10.909000000000001</v>
      </c>
      <c r="N91">
        <f>RTD("cqg.rtd", , "X.US.EURARS!'Low,T'")</f>
        <v>10.842000000000001</v>
      </c>
      <c r="O91">
        <f>RTD("cqg.rtd", , "X.US.EURARS!'NetLastQuoteToday,T'")</f>
        <v>2.1000000000000796E-2</v>
      </c>
      <c r="P91" s="2">
        <f>RTD("cqg.rtd", , "X.US.EURARS!'PerCentNetLastQuote,T'")/100</f>
        <v>1.9333456085435462E-3</v>
      </c>
    </row>
    <row r="92" spans="1:16" x14ac:dyDescent="0.25">
      <c r="A92" t="s">
        <v>305</v>
      </c>
      <c r="B92" t="s">
        <v>306</v>
      </c>
      <c r="C92">
        <f>RTD("cqg.rtd", , "X.US.EURCLP!'Bid,T'")</f>
        <v>767.29</v>
      </c>
      <c r="D92">
        <f>RTD("cqg.rtd", , "X.US.EURCLP!'Ask,T'")</f>
        <v>768.77</v>
      </c>
      <c r="H92" s="1" t="s">
        <v>867</v>
      </c>
      <c r="I92" s="1" t="str">
        <f t="shared" si="16"/>
        <v>X.US.EURCLP</v>
      </c>
      <c r="J92" t="s">
        <v>920</v>
      </c>
      <c r="K92" t="str">
        <f t="shared" si="17"/>
        <v>=RTD("cqg.rtd", , "X.US.EURCLP!'PerCentNetLastQuote,T'")</v>
      </c>
      <c r="L92">
        <f>RTD("cqg.rtd", , "X.US.EURCLP!'High,T'")</f>
        <v>770.62</v>
      </c>
      <c r="N92">
        <f>RTD("cqg.rtd", , "X.US.EURCLP!'Low,T'")</f>
        <v>756.42</v>
      </c>
      <c r="O92">
        <f>RTD("cqg.rtd", , "X.US.EURCLP!'NetLastQuoteToday,T'")</f>
        <v>6.0099999999999909</v>
      </c>
      <c r="P92" s="2">
        <f>RTD("cqg.rtd", , "X.US.EURCLP!'PerCentNetLastQuote,T'")/100</f>
        <v>7.8792805076301851E-3</v>
      </c>
    </row>
    <row r="93" spans="1:16" x14ac:dyDescent="0.25">
      <c r="A93" t="s">
        <v>307</v>
      </c>
      <c r="B93" t="s">
        <v>308</v>
      </c>
      <c r="C93">
        <f>RTD("cqg.rtd", , "X.US.EURCNY!'Bid,T'")</f>
        <v>7.9433000000000007</v>
      </c>
      <c r="D93">
        <f>RTD("cqg.rtd", , "X.US.EURCNY!'Ask,T'")</f>
        <v>7.9477000000000002</v>
      </c>
      <c r="H93" s="1" t="s">
        <v>867</v>
      </c>
      <c r="I93" s="1" t="str">
        <f t="shared" si="16"/>
        <v>X.US.EURCNY</v>
      </c>
      <c r="J93" t="s">
        <v>920</v>
      </c>
      <c r="K93" t="str">
        <f t="shared" si="17"/>
        <v>=RTD("cqg.rtd", , "X.US.EURCNY!'PerCentNetLastQuote,T'")</v>
      </c>
      <c r="L93">
        <f>RTD("cqg.rtd", , "X.US.EURCNY!'High,T'")</f>
        <v>7.9742000000000006</v>
      </c>
      <c r="N93">
        <f>RTD("cqg.rtd", , "X.US.EURCNY!'Low,T'")</f>
        <v>7.9125000000000005</v>
      </c>
      <c r="O93">
        <f>RTD("cqg.rtd", , "X.US.EURCNY!'NetLastQuoteToday,T'")</f>
        <v>2.2000000000000242E-2</v>
      </c>
      <c r="P93" s="2">
        <f>RTD("cqg.rtd", , "X.US.EURCNY!'PerCentNetLastQuote,T'")/100</f>
        <v>2.7757800572820067E-3</v>
      </c>
    </row>
    <row r="94" spans="1:16" x14ac:dyDescent="0.25">
      <c r="A94" t="s">
        <v>309</v>
      </c>
      <c r="B94" t="s">
        <v>310</v>
      </c>
      <c r="C94">
        <f>RTD("cqg.rtd", , "X.US.EURHKD!'Bid,T'")</f>
        <v>10.037000000000001</v>
      </c>
      <c r="D94">
        <f>RTD("cqg.rtd", , "X.US.EURHKD!'Ask,T'")</f>
        <v>10.039</v>
      </c>
      <c r="H94" s="1" t="s">
        <v>867</v>
      </c>
      <c r="I94" s="1" t="str">
        <f t="shared" si="16"/>
        <v>X.US.EURHKD</v>
      </c>
      <c r="J94" t="s">
        <v>920</v>
      </c>
      <c r="K94" t="str">
        <f t="shared" si="17"/>
        <v>=RTD("cqg.rtd", , "X.US.EURHKD!'PerCentNetLastQuote,T'")</v>
      </c>
      <c r="L94">
        <f>RTD("cqg.rtd", , "X.US.EURHKD!'High,T'")</f>
        <v>10.061</v>
      </c>
      <c r="N94">
        <f>RTD("cqg.rtd", , "X.US.EURHKD!'Low,T'")</f>
        <v>10.006</v>
      </c>
      <c r="O94">
        <f>RTD("cqg.rtd", , "X.US.EURHKD!'NetLastQuoteToday,T'")</f>
        <v>2.0999999999999019E-2</v>
      </c>
      <c r="P94" s="2">
        <f>RTD("cqg.rtd", , "X.US.EURHKD!'PerCentNetLastQuote,T'")/100</f>
        <v>2.0962267917748055E-3</v>
      </c>
    </row>
    <row r="95" spans="1:16" x14ac:dyDescent="0.25">
      <c r="A95" t="s">
        <v>311</v>
      </c>
      <c r="B95" t="s">
        <v>312</v>
      </c>
      <c r="C95">
        <f>RTD("cqg.rtd", , "X.US.EURIDR!'Bid,T'")</f>
        <v>15363</v>
      </c>
      <c r="D95">
        <f>RTD("cqg.rtd", , "X.US.EURIDR!'Ask,T'")</f>
        <v>15380</v>
      </c>
      <c r="H95" s="1" t="s">
        <v>867</v>
      </c>
      <c r="I95" s="1" t="str">
        <f t="shared" si="16"/>
        <v>X.US.EURIDR</v>
      </c>
      <c r="J95" t="s">
        <v>920</v>
      </c>
      <c r="K95" t="str">
        <f t="shared" si="17"/>
        <v>=RTD("cqg.rtd", , "X.US.EURIDR!'PerCentNetLastQuote,T'")</v>
      </c>
      <c r="L95">
        <f>RTD("cqg.rtd", , "X.US.EURIDR!'High,T'")</f>
        <v>15411</v>
      </c>
      <c r="N95">
        <f>RTD("cqg.rtd", , "X.US.EURIDR!'Low,T'")</f>
        <v>15257</v>
      </c>
      <c r="O95">
        <f>RTD("cqg.rtd", , "X.US.EURIDR!'NetLastQuoteToday,T'")</f>
        <v>58</v>
      </c>
      <c r="P95" s="2">
        <f>RTD("cqg.rtd", , "X.US.EURIDR!'PerCentNetLastQuote,T'")/100</f>
        <v>3.7854066048818693E-3</v>
      </c>
    </row>
    <row r="96" spans="1:16" x14ac:dyDescent="0.25">
      <c r="A96" t="s">
        <v>313</v>
      </c>
      <c r="B96" t="s">
        <v>314</v>
      </c>
      <c r="C96">
        <f>RTD("cqg.rtd", , "X.US.EURILS!'Bid,T'")</f>
        <v>4.6843000000000004</v>
      </c>
      <c r="D96">
        <f>RTD("cqg.rtd", , "X.US.EURILS!'Ask,T'")</f>
        <v>4.7113000000000005</v>
      </c>
      <c r="H96" s="1" t="s">
        <v>867</v>
      </c>
      <c r="I96" s="1" t="str">
        <f t="shared" si="16"/>
        <v>X.US.EURILS</v>
      </c>
      <c r="J96" t="s">
        <v>920</v>
      </c>
      <c r="K96" t="str">
        <f t="shared" si="17"/>
        <v>=RTD("cqg.rtd", , "X.US.EURILS!'PerCentNetLastQuote,T'")</v>
      </c>
      <c r="L96">
        <f>RTD("cqg.rtd", , "X.US.EURILS!'High,T'")</f>
        <v>4.7242000000000006</v>
      </c>
      <c r="N96">
        <f>RTD("cqg.rtd", , "X.US.EURILS!'Low,T'")</f>
        <v>4.6728000000000005</v>
      </c>
      <c r="O96">
        <f>RTD("cqg.rtd", , "X.US.EURILS!'NetLastQuoteToday,T'")</f>
        <v>6.2000000000006494E-3</v>
      </c>
      <c r="P96" s="2">
        <f>RTD("cqg.rtd", , "X.US.EURILS!'PerCentNetLastQuote,T'")/100</f>
        <v>1.3177190707955198E-3</v>
      </c>
    </row>
    <row r="97" spans="1:16" x14ac:dyDescent="0.25">
      <c r="A97" t="s">
        <v>315</v>
      </c>
      <c r="B97" t="s">
        <v>316</v>
      </c>
      <c r="C97">
        <f>RTD("cqg.rtd", , "X.US.EURKES!'Bid,T'")</f>
        <v>113.69</v>
      </c>
      <c r="D97">
        <f>RTD("cqg.rtd", , "X.US.EURKES!'Ask,T'")</f>
        <v>116.3</v>
      </c>
      <c r="H97" s="1" t="s">
        <v>867</v>
      </c>
      <c r="I97" s="1" t="str">
        <f t="shared" si="16"/>
        <v>X.US.EURKES</v>
      </c>
      <c r="J97" t="s">
        <v>920</v>
      </c>
      <c r="K97" t="str">
        <f t="shared" si="17"/>
        <v>=RTD("cqg.rtd", , "X.US.EURKES!'PerCentNetLastQuote,T'")</v>
      </c>
      <c r="L97">
        <f>RTD("cqg.rtd", , "X.US.EURKES!'High,T'")</f>
        <v>116.64</v>
      </c>
      <c r="N97">
        <f>RTD("cqg.rtd", , "X.US.EURKES!'Low,T'")</f>
        <v>113.14</v>
      </c>
      <c r="O97">
        <f>RTD("cqg.rtd", , "X.US.EURKES!'NetLastQuoteToday,T'")</f>
        <v>0.26999999999999602</v>
      </c>
      <c r="P97" s="2">
        <f>RTD("cqg.rtd", , "X.US.EURKES!'PerCentNetLastQuote,T'")/100</f>
        <v>2.3269844005860555E-3</v>
      </c>
    </row>
    <row r="98" spans="1:16" x14ac:dyDescent="0.25">
      <c r="A98" t="s">
        <v>317</v>
      </c>
      <c r="B98" t="s">
        <v>318</v>
      </c>
      <c r="C98" t="str">
        <f>RTD("cqg.rtd", , "X.US.EURLVL!'Bid,T'")</f>
        <v/>
      </c>
      <c r="D98" t="str">
        <f>RTD("cqg.rtd", , "X.US.EURLVL!'Ask,T'")</f>
        <v/>
      </c>
      <c r="H98" s="1" t="s">
        <v>867</v>
      </c>
      <c r="I98" s="1" t="str">
        <f t="shared" si="16"/>
        <v>X.US.EURLVL</v>
      </c>
      <c r="J98" t="s">
        <v>920</v>
      </c>
      <c r="K98" t="str">
        <f t="shared" si="17"/>
        <v>=RTD("cqg.rtd", , "X.US.EURLVL!'PerCentNetLastQuote,T'")</v>
      </c>
      <c r="L98" t="str">
        <f>RTD("cqg.rtd", , "X.US.EURLVL!'High,T'")</f>
        <v/>
      </c>
      <c r="N98" t="str">
        <f>RTD("cqg.rtd", , "X.US.EURLVL!'Low,T'")</f>
        <v/>
      </c>
      <c r="O98" t="str">
        <f>RTD("cqg.rtd", , "X.US.EURLVL!'NetLastQuoteToday,T'")</f>
        <v/>
      </c>
      <c r="P98" s="2" t="e">
        <f>RTD("cqg.rtd", , "X.US.EURLVL!'PerCentNetLastQuote,T'")/100</f>
        <v>#VALUE!</v>
      </c>
    </row>
    <row r="99" spans="1:16" x14ac:dyDescent="0.25">
      <c r="A99" t="s">
        <v>319</v>
      </c>
      <c r="B99" t="s">
        <v>320</v>
      </c>
      <c r="C99">
        <f>RTD("cqg.rtd", , "X.US.EURMYR!'Bid,T'")</f>
        <v>4.1393000000000004</v>
      </c>
      <c r="D99">
        <f>RTD("cqg.rtd", , "X.US.EURMYR!'Ask,T'")</f>
        <v>4.1467000000000001</v>
      </c>
      <c r="H99" s="1" t="s">
        <v>867</v>
      </c>
      <c r="I99" s="1" t="str">
        <f t="shared" si="16"/>
        <v>X.US.EURMYR</v>
      </c>
      <c r="J99" t="s">
        <v>920</v>
      </c>
      <c r="K99" t="str">
        <f t="shared" si="17"/>
        <v>=RTD("cqg.rtd", , "X.US.EURMYR!'PerCentNetLastQuote,T'")</v>
      </c>
      <c r="L99">
        <f>RTD("cqg.rtd", , "X.US.EURMYR!'High,T'")</f>
        <v>4.1553000000000004</v>
      </c>
      <c r="N99">
        <f>RTD("cqg.rtd", , "X.US.EURMYR!'Low,T'")</f>
        <v>4.1218000000000004</v>
      </c>
      <c r="O99">
        <f>RTD("cqg.rtd", , "X.US.EURMYR!'NetLastQuoteToday,T'")</f>
        <v>1.6300000000000203E-2</v>
      </c>
      <c r="P99" s="2">
        <f>RTD("cqg.rtd", , "X.US.EURMYR!'PerCentNetLastQuote,T'")/100</f>
        <v>3.9463490218864996E-3</v>
      </c>
    </row>
    <row r="100" spans="1:16" x14ac:dyDescent="0.25">
      <c r="A100" t="s">
        <v>321</v>
      </c>
      <c r="B100" t="s">
        <v>322</v>
      </c>
      <c r="C100">
        <f>RTD("cqg.rtd", , "X.US.EURMXN!'Bid,T'")</f>
        <v>17.135100000000001</v>
      </c>
      <c r="D100">
        <f>RTD("cqg.rtd", , "X.US.EURMXN!'Ask,T'")</f>
        <v>17.177900000000001</v>
      </c>
      <c r="H100" s="1" t="s">
        <v>867</v>
      </c>
      <c r="I100" s="1" t="str">
        <f t="shared" si="16"/>
        <v>X.US.EURMXN</v>
      </c>
      <c r="J100" t="s">
        <v>920</v>
      </c>
      <c r="K100" t="str">
        <f t="shared" si="17"/>
        <v>=RTD("cqg.rtd", , "X.US.EURMXN!'PerCentNetLastQuote,T'")</v>
      </c>
      <c r="L100">
        <f>RTD("cqg.rtd", , "X.US.EURMXN!'High,T'")</f>
        <v>17.233499999999999</v>
      </c>
      <c r="N100">
        <f>RTD("cqg.rtd", , "X.US.EURMXN!'Low,T'")</f>
        <v>17.066000000000003</v>
      </c>
      <c r="O100">
        <f>RTD("cqg.rtd", , "X.US.EURMXN!'NetLastQuoteToday,T'")</f>
        <v>5.5800000000001404E-2</v>
      </c>
      <c r="P100" s="2">
        <f>RTD("cqg.rtd", , "X.US.EURMXN!'PerCentNetLastQuote,T'")/100</f>
        <v>3.2589460404973693E-3</v>
      </c>
    </row>
    <row r="101" spans="1:16" x14ac:dyDescent="0.25">
      <c r="A101" t="s">
        <v>325</v>
      </c>
      <c r="B101" t="s">
        <v>326</v>
      </c>
      <c r="C101">
        <f>RTD("cqg.rtd", , "X.US.EURPEN!'Bid,T'")</f>
        <v>3.6908000000000003</v>
      </c>
      <c r="D101">
        <f>RTD("cqg.rtd", , "X.US.EURPEN!'Ask,T'")</f>
        <v>3.7176</v>
      </c>
      <c r="H101" s="1" t="s">
        <v>867</v>
      </c>
      <c r="I101" s="1" t="str">
        <f t="shared" si="16"/>
        <v>X.US.EURPEN</v>
      </c>
      <c r="J101" t="s">
        <v>920</v>
      </c>
      <c r="K101" t="str">
        <f t="shared" si="17"/>
        <v>=RTD("cqg.rtd", , "X.US.EURPEN!'PerCentNetLastQuote,T'")</v>
      </c>
      <c r="L101">
        <f>RTD("cqg.rtd", , "X.US.EURPEN!'High,T'")</f>
        <v>3.7263000000000002</v>
      </c>
      <c r="N101">
        <f>RTD("cqg.rtd", , "X.US.EURPEN!'Low,T'")</f>
        <v>3.6713</v>
      </c>
      <c r="O101">
        <f>RTD("cqg.rtd", , "X.US.EURPEN!'NetLastQuoteToday,T'")</f>
        <v>1.1299999999999866E-2</v>
      </c>
      <c r="P101" s="2">
        <f>RTD("cqg.rtd", , "X.US.EURPEN!'PerCentNetLastQuote,T'")/100</f>
        <v>3.0488627472142027E-3</v>
      </c>
    </row>
    <row r="102" spans="1:16" x14ac:dyDescent="0.25">
      <c r="A102" t="s">
        <v>327</v>
      </c>
      <c r="B102" t="s">
        <v>328</v>
      </c>
      <c r="C102">
        <f>RTD("cqg.rtd", , "X.US.EURPHP!'Bid,T'")</f>
        <v>56.794000000000004</v>
      </c>
      <c r="D102">
        <f>RTD("cqg.rtd", , "X.US.EURPHP!'Ask,T'")</f>
        <v>57.066000000000003</v>
      </c>
      <c r="H102" s="1" t="s">
        <v>867</v>
      </c>
      <c r="I102" s="1" t="str">
        <f t="shared" si="16"/>
        <v>X.US.EURPHP</v>
      </c>
      <c r="J102" t="s">
        <v>920</v>
      </c>
      <c r="K102" t="str">
        <f t="shared" si="17"/>
        <v>=RTD("cqg.rtd", , "X.US.EURPHP!'PerCentNetLastQuote,T'")</v>
      </c>
      <c r="L102">
        <f>RTD("cqg.rtd", , "X.US.EURPHP!'High,T'")</f>
        <v>57.218000000000004</v>
      </c>
      <c r="N102">
        <f>RTD("cqg.rtd", , "X.US.EURPHP!'Low,T'")</f>
        <v>56.576000000000001</v>
      </c>
      <c r="O102">
        <f>RTD("cqg.rtd", , "X.US.EURPHP!'NetLastQuoteToday,T'")</f>
        <v>0.17900000000000205</v>
      </c>
      <c r="P102" s="2">
        <f>RTD("cqg.rtd", , "X.US.EURPHP!'PerCentNetLastQuote,T'")/100</f>
        <v>3.1465888515829626E-3</v>
      </c>
    </row>
    <row r="103" spans="1:16" x14ac:dyDescent="0.25">
      <c r="A103" t="s">
        <v>331</v>
      </c>
      <c r="B103" t="s">
        <v>332</v>
      </c>
      <c r="C103">
        <f>RTD("cqg.rtd", , "X.US.EURSAR!'Bid,T'")</f>
        <v>4.8562000000000003</v>
      </c>
      <c r="D103">
        <f>RTD("cqg.rtd", , "X.US.EURSAR!'Ask,T'")</f>
        <v>4.8578000000000001</v>
      </c>
      <c r="H103" s="1" t="s">
        <v>867</v>
      </c>
      <c r="I103" s="1" t="str">
        <f t="shared" si="16"/>
        <v>X.US.EURSAR</v>
      </c>
      <c r="J103" t="s">
        <v>920</v>
      </c>
      <c r="K103" t="str">
        <f t="shared" si="17"/>
        <v>=RTD("cqg.rtd", , "X.US.EURSAR!'PerCentNetLastQuote,T'")</v>
      </c>
      <c r="L103">
        <f>RTD("cqg.rtd", , "X.US.EURSAR!'High,T'")</f>
        <v>4.8691000000000004</v>
      </c>
      <c r="N103">
        <f>RTD("cqg.rtd", , "X.US.EURSAR!'Low,T'")</f>
        <v>4.8416000000000006</v>
      </c>
      <c r="O103">
        <f>RTD("cqg.rtd", , "X.US.EURSAR!'NetLastQuoteToday,T'")</f>
        <v>8.9999999999994529E-3</v>
      </c>
      <c r="P103" s="2">
        <f>RTD("cqg.rtd", , "X.US.EURSAR!'PerCentNetLastQuote,T'")/100</f>
        <v>1.8561293515921464E-3</v>
      </c>
    </row>
    <row r="104" spans="1:16" x14ac:dyDescent="0.25">
      <c r="A104" t="s">
        <v>333</v>
      </c>
      <c r="B104" t="s">
        <v>334</v>
      </c>
      <c r="C104">
        <f>RTD("cqg.rtd", , "X.US.EURSGD!'Bid,T'")</f>
        <v>1.6346000000000001</v>
      </c>
      <c r="D104">
        <f>RTD("cqg.rtd", , "X.US.EURSGD!'Ask,T'")</f>
        <v>1.6362000000000001</v>
      </c>
      <c r="H104" s="1" t="s">
        <v>867</v>
      </c>
      <c r="I104" s="1" t="str">
        <f t="shared" si="16"/>
        <v>X.US.EURSGD</v>
      </c>
      <c r="J104" t="s">
        <v>920</v>
      </c>
      <c r="K104" t="str">
        <f t="shared" si="17"/>
        <v>=RTD("cqg.rtd", , "X.US.EURSGD!'PerCentNetLastQuote,T'")</v>
      </c>
      <c r="L104">
        <f>RTD("cqg.rtd", , "X.US.EURSGD!'High,T'")</f>
        <v>1.6397000000000002</v>
      </c>
      <c r="N104">
        <f>RTD("cqg.rtd", , "X.US.EURSGD!'Low,T'")</f>
        <v>1.6292</v>
      </c>
      <c r="O104">
        <f>RTD("cqg.rtd", , "X.US.EURSGD!'NetLastQuoteToday,T'")</f>
        <v>2.4999999999999467E-3</v>
      </c>
      <c r="P104" s="2">
        <f>RTD("cqg.rtd", , "X.US.EURSGD!'PerCentNetLastQuote,T'")/100</f>
        <v>1.5302687151863867E-3</v>
      </c>
    </row>
    <row r="105" spans="1:16" x14ac:dyDescent="0.25">
      <c r="A105" t="s">
        <v>335</v>
      </c>
      <c r="B105" t="s">
        <v>336</v>
      </c>
      <c r="C105">
        <f>RTD("cqg.rtd", , "X.US.EURSRD!'Bid,T'")</f>
        <v>4.1980000000000004</v>
      </c>
      <c r="D105">
        <f>RTD("cqg.rtd", , "X.US.EURSRD!'Ask,T'")</f>
        <v>4.29</v>
      </c>
      <c r="H105" s="1" t="s">
        <v>867</v>
      </c>
      <c r="I105" s="1" t="str">
        <f t="shared" si="16"/>
        <v>X.US.EURSRD</v>
      </c>
      <c r="J105" t="s">
        <v>920</v>
      </c>
      <c r="K105" t="str">
        <f t="shared" si="17"/>
        <v>=RTD("cqg.rtd", , "X.US.EURSRD!'PerCentNetLastQuote,T'")</v>
      </c>
      <c r="L105">
        <f>RTD("cqg.rtd", , "X.US.EURSRD!'High,T'")</f>
        <v>4.3180000000000005</v>
      </c>
      <c r="N105">
        <f>RTD("cqg.rtd", , "X.US.EURSRD!'Low,T'")</f>
        <v>4.1859999999999999</v>
      </c>
      <c r="O105">
        <f>RTD("cqg.rtd", , "X.US.EURSRD!'NetLastQuoteToday,T'")</f>
        <v>1.9999999999997797E-3</v>
      </c>
      <c r="P105" s="2">
        <f>RTD("cqg.rtd", , "X.US.EURSRD!'PerCentNetLastQuote,T'")/100</f>
        <v>4.6641791044776124E-4</v>
      </c>
    </row>
    <row r="106" spans="1:16" x14ac:dyDescent="0.25">
      <c r="A106" t="s">
        <v>337</v>
      </c>
      <c r="B106" t="s">
        <v>338</v>
      </c>
      <c r="C106">
        <f>RTD("cqg.rtd", , "X.US.EURTWD!'Bid,T'")</f>
        <v>38.902000000000001</v>
      </c>
      <c r="D106">
        <f>RTD("cqg.rtd", , "X.US.EURTWD!'Ask,T'")</f>
        <v>38.917999999999999</v>
      </c>
      <c r="H106" s="1" t="s">
        <v>867</v>
      </c>
      <c r="I106" s="1" t="str">
        <f t="shared" si="16"/>
        <v>X.US.EURTWD</v>
      </c>
      <c r="J106" t="s">
        <v>920</v>
      </c>
      <c r="K106" t="str">
        <f t="shared" si="17"/>
        <v>=RTD("cqg.rtd", , "X.US.EURTWD!'PerCentNetLastQuote,T'")</v>
      </c>
      <c r="L106">
        <f>RTD("cqg.rtd", , "X.US.EURTWD!'High,T'")</f>
        <v>39.006</v>
      </c>
      <c r="N106">
        <f>RTD("cqg.rtd", , "X.US.EURTWD!'Low,T'")</f>
        <v>38.738</v>
      </c>
      <c r="O106">
        <f>RTD("cqg.rtd", , "X.US.EURTWD!'NetLastQuoteToday,T'")</f>
        <v>8.3999999999996078E-2</v>
      </c>
      <c r="P106" s="2">
        <f>RTD("cqg.rtd", , "X.US.EURTWD!'PerCentNetLastQuote,T'")/100</f>
        <v>2.1630529947983725E-3</v>
      </c>
    </row>
    <row r="107" spans="1:16" x14ac:dyDescent="0.25">
      <c r="A107" t="s">
        <v>339</v>
      </c>
      <c r="B107" t="s">
        <v>340</v>
      </c>
      <c r="C107">
        <f>RTD("cqg.rtd", , "X.US.EURUYU!'Bid,T'")</f>
        <v>31.209</v>
      </c>
      <c r="D107">
        <f>RTD("cqg.rtd", , "X.US.EURUYU!'Ask,T'")</f>
        <v>31.475000000000001</v>
      </c>
      <c r="H107" s="1" t="s">
        <v>867</v>
      </c>
      <c r="I107" s="1" t="str">
        <f t="shared" si="16"/>
        <v>X.US.EURUYU</v>
      </c>
      <c r="J107" t="s">
        <v>920</v>
      </c>
      <c r="K107" t="str">
        <f t="shared" si="17"/>
        <v>=RTD("cqg.rtd", , "X.US.EURUYU!'PerCentNetLastQuote,T'")</v>
      </c>
      <c r="L107">
        <f>RTD("cqg.rtd", , "X.US.EURUYU!'High,T'")</f>
        <v>31.490000000000002</v>
      </c>
      <c r="N107">
        <f>RTD("cqg.rtd", , "X.US.EURUYU!'Low,T'")</f>
        <v>31.109000000000002</v>
      </c>
      <c r="O107">
        <f>RTD("cqg.rtd", , "X.US.EURUYU!'NetLastQuoteToday,T'")</f>
        <v>-3.0000000000001137E-3</v>
      </c>
      <c r="P107" s="2">
        <f>RTD("cqg.rtd", , "X.US.EURUYU!'PerCentNetLastQuote,T'")/100</f>
        <v>-9.5304657220916193E-5</v>
      </c>
    </row>
    <row r="108" spans="1:16" x14ac:dyDescent="0.25">
      <c r="P108" s="2"/>
    </row>
    <row r="109" spans="1:16" x14ac:dyDescent="0.25">
      <c r="A109" t="s">
        <v>389</v>
      </c>
      <c r="B109" t="s">
        <v>390</v>
      </c>
      <c r="C109">
        <f>RTD("cqg.rtd", , "X.US.GBPUSD!'Bid,T'")</f>
        <v>1.6255000000000002</v>
      </c>
      <c r="D109">
        <f>RTD("cqg.rtd", , "X.US.GBPUSD!'Ask,T'")</f>
        <v>1.6260000000000001</v>
      </c>
      <c r="H109" s="1" t="s">
        <v>867</v>
      </c>
      <c r="I109" s="1" t="str">
        <f t="shared" ref="I109" si="18">A109</f>
        <v>X.US.GBPUSD</v>
      </c>
      <c r="J109" t="s">
        <v>920</v>
      </c>
      <c r="K109" t="str">
        <f t="shared" ref="K109" si="19">H109&amp;I109&amp;J109</f>
        <v>=RTD("cqg.rtd", , "X.US.GBPUSD!'PerCentNetLastQuote,T'")</v>
      </c>
      <c r="L109">
        <f>RTD("cqg.rtd", , "X.US.GBPUSD!'High,T'")</f>
        <v>1.6282000000000001</v>
      </c>
      <c r="N109">
        <f>RTD("cqg.rtd", , "X.US.GBPUSD!'Low,T'")</f>
        <v>1.6203000000000001</v>
      </c>
      <c r="O109">
        <f>RTD("cqg.rtd", , "X.US.GBPUSD!'NetLastQuoteToday,T'")</f>
        <v>-1.9999999999997797E-4</v>
      </c>
      <c r="P109" s="2">
        <f>RTD("cqg.rtd", , "X.US.GBPUSD!'PerCentNetLastQuote,T'")/100</f>
        <v>-1.2298610257040955E-4</v>
      </c>
    </row>
    <row r="110" spans="1:16" x14ac:dyDescent="0.25">
      <c r="A110" t="s">
        <v>391</v>
      </c>
      <c r="B110" t="s">
        <v>892</v>
      </c>
      <c r="C110">
        <f>RTD("cqg.rtd", , "X.US.GBPAUD!'Bid,T'")</f>
        <v>1.7967000000000002</v>
      </c>
      <c r="D110">
        <f>RTD("cqg.rtd", , "X.US.GBPAUD!'Ask,T'")</f>
        <v>1.7973000000000001</v>
      </c>
      <c r="H110" s="1" t="s">
        <v>867</v>
      </c>
      <c r="I110" s="1" t="str">
        <f t="shared" ref="I110:I173" si="20">A110</f>
        <v>X.US.GBPAUD</v>
      </c>
      <c r="J110" t="s">
        <v>920</v>
      </c>
      <c r="K110" t="str">
        <f t="shared" ref="K110:K173" si="21">H110&amp;I110&amp;J110</f>
        <v>=RTD("cqg.rtd", , "X.US.GBPAUD!'PerCentNetLastQuote,T'")</v>
      </c>
      <c r="L110">
        <f>RTD("cqg.rtd", , "X.US.GBPAUD!'High,T'")</f>
        <v>1.7985</v>
      </c>
      <c r="N110">
        <f>RTD("cqg.rtd", , "X.US.GBPAUD!'Low,T'")</f>
        <v>1.7837000000000001</v>
      </c>
      <c r="O110">
        <f>RTD("cqg.rtd", , "X.US.GBPAUD!'NetLastQuoteToday,T'")</f>
        <v>1.0000000000000009E-2</v>
      </c>
      <c r="P110" s="2">
        <f>RTD("cqg.rtd", , "X.US.GBPAUD!'PerCentNetLastQuote,T'")/100</f>
        <v>5.5950316119286071E-3</v>
      </c>
    </row>
    <row r="111" spans="1:16" x14ac:dyDescent="0.25">
      <c r="A111" t="s">
        <v>393</v>
      </c>
      <c r="B111" t="s">
        <v>893</v>
      </c>
      <c r="C111">
        <f>RTD("cqg.rtd", , "X.US.GBPCAD!'Bid,T'")</f>
        <v>1.8032000000000001</v>
      </c>
      <c r="D111">
        <f>RTD("cqg.rtd", , "X.US.GBPCAD!'Ask,T'")</f>
        <v>1.8042</v>
      </c>
      <c r="H111" s="1" t="s">
        <v>867</v>
      </c>
      <c r="I111" s="1" t="str">
        <f t="shared" si="20"/>
        <v>X.US.GBPCAD</v>
      </c>
      <c r="J111" t="s">
        <v>920</v>
      </c>
      <c r="K111" t="str">
        <f t="shared" si="21"/>
        <v>=RTD("cqg.rtd", , "X.US.GBPCAD!'PerCentNetLastQuote,T'")</v>
      </c>
      <c r="L111">
        <f>RTD("cqg.rtd", , "X.US.GBPCAD!'High,T'")</f>
        <v>1.8050000000000002</v>
      </c>
      <c r="N111">
        <f>RTD("cqg.rtd", , "X.US.GBPCAD!'Low,T'")</f>
        <v>1.7897000000000001</v>
      </c>
      <c r="O111">
        <f>RTD("cqg.rtd", , "X.US.GBPCAD!'NetLastQuoteToday,T'")</f>
        <v>9.7000000000000419E-3</v>
      </c>
      <c r="P111" s="2">
        <f>RTD("cqg.rtd", , "X.US.GBPCAD!'PerCentNetLastQuote,T'")/100</f>
        <v>5.4054054054054057E-3</v>
      </c>
    </row>
    <row r="112" spans="1:16" x14ac:dyDescent="0.25">
      <c r="A112" t="s">
        <v>395</v>
      </c>
      <c r="B112" t="s">
        <v>894</v>
      </c>
      <c r="C112">
        <f>RTD("cqg.rtd", , "X.US.GBPDKK!'Bid,T'")</f>
        <v>9.3410000000000011</v>
      </c>
      <c r="D112">
        <f>RTD("cqg.rtd", , "X.US.GBPDKK!'Ask,T'")</f>
        <v>9.3460000000000001</v>
      </c>
      <c r="H112" s="1" t="s">
        <v>867</v>
      </c>
      <c r="I112" s="1" t="str">
        <f t="shared" si="20"/>
        <v>X.US.GBPDKK</v>
      </c>
      <c r="J112" t="s">
        <v>920</v>
      </c>
      <c r="K112" t="str">
        <f t="shared" si="21"/>
        <v>=RTD("cqg.rtd", , "X.US.GBPDKK!'PerCentNetLastQuote,T'")</v>
      </c>
      <c r="L112">
        <f>RTD("cqg.rtd", , "X.US.GBPDKK!'High,T'")</f>
        <v>9.3759999999999994</v>
      </c>
      <c r="N112">
        <f>RTD("cqg.rtd", , "X.US.GBPDKK!'Low,T'")</f>
        <v>9.322000000000001</v>
      </c>
      <c r="O112">
        <f>RTD("cqg.rtd", , "X.US.GBPDKK!'NetLastQuoteToday,T'")</f>
        <v>-1.9999999999999574E-2</v>
      </c>
      <c r="P112" s="2">
        <f>RTD("cqg.rtd", , "X.US.GBPDKK!'PerCentNetLastQuote,T'")/100</f>
        <v>-2.1353833013025838E-3</v>
      </c>
    </row>
    <row r="113" spans="1:16" x14ac:dyDescent="0.25">
      <c r="A113" t="s">
        <v>397</v>
      </c>
      <c r="B113" t="s">
        <v>895</v>
      </c>
      <c r="C113">
        <f>RTD("cqg.rtd", , "X.US.GBPEUR!'Bid,T'")</f>
        <v>1.2551000000000001</v>
      </c>
      <c r="D113">
        <f>RTD("cqg.rtd", , "X.US.GBPEUR!'Ask,T'")</f>
        <v>1.2557</v>
      </c>
      <c r="H113" s="1" t="s">
        <v>867</v>
      </c>
      <c r="I113" s="1" t="str">
        <f t="shared" si="20"/>
        <v>X.US.GBPEUR</v>
      </c>
      <c r="J113" t="s">
        <v>920</v>
      </c>
      <c r="K113" t="str">
        <f t="shared" si="21"/>
        <v>=RTD("cqg.rtd", , "X.US.GBPEUR!'PerCentNetLastQuote,T'")</v>
      </c>
      <c r="L113">
        <f>RTD("cqg.rtd", , "X.US.GBPEUR!'High,T'")</f>
        <v>1.2597</v>
      </c>
      <c r="N113">
        <f>RTD("cqg.rtd", , "X.US.GBPEUR!'Low,T'")</f>
        <v>1.2525000000000002</v>
      </c>
      <c r="O113">
        <f>RTD("cqg.rtd", , "X.US.GBPEUR!'NetLastQuoteToday,T'")</f>
        <v>-2.3999999999999577E-3</v>
      </c>
      <c r="P113" s="2">
        <f>RTD("cqg.rtd", , "X.US.GBPEUR!'PerCentNetLastQuote,T'")/100</f>
        <v>-1.9076385025037757E-3</v>
      </c>
    </row>
    <row r="114" spans="1:16" x14ac:dyDescent="0.25">
      <c r="A114" t="s">
        <v>399</v>
      </c>
      <c r="B114" t="s">
        <v>896</v>
      </c>
      <c r="C114" t="str">
        <f>RTD("cqg.rtd", , "X.US.GBPDEM!'Bid,T'")</f>
        <v/>
      </c>
      <c r="D114" t="str">
        <f>RTD("cqg.rtd", , "X.US.GBPDEM!'Ask,T'")</f>
        <v/>
      </c>
      <c r="H114" s="1" t="s">
        <v>867</v>
      </c>
      <c r="I114" s="1" t="str">
        <f t="shared" si="20"/>
        <v>X.US.GBPDEM</v>
      </c>
      <c r="J114" t="s">
        <v>920</v>
      </c>
      <c r="K114" t="str">
        <f t="shared" si="21"/>
        <v>=RTD("cqg.rtd", , "X.US.GBPDEM!'PerCentNetLastQuote,T'")</v>
      </c>
      <c r="L114" t="str">
        <f>RTD("cqg.rtd", , "X.US.GBPDEM!'High,T'")</f>
        <v/>
      </c>
      <c r="N114" t="str">
        <f>RTD("cqg.rtd", , "X.US.GBPDEM!'Low,T'")</f>
        <v/>
      </c>
      <c r="O114" t="str">
        <f>RTD("cqg.rtd", , "X.US.GBPDEM!'NetLastQuoteToday,T'")</f>
        <v/>
      </c>
      <c r="P114" s="2" t="e">
        <f>RTD("cqg.rtd", , "X.US.GBPDEM!'PerCentNetLastQuote,T'")/100</f>
        <v>#VALUE!</v>
      </c>
    </row>
    <row r="115" spans="1:16" x14ac:dyDescent="0.25">
      <c r="A115" t="s">
        <v>401</v>
      </c>
      <c r="B115" t="s">
        <v>897</v>
      </c>
      <c r="C115">
        <f>RTD("cqg.rtd", , "X.US.GBPJPY!'Bid,T'")</f>
        <v>174.36</v>
      </c>
      <c r="D115">
        <f>RTD("cqg.rtd", , "X.US.GBPJPY!'Ask,T'")</f>
        <v>174.42000000000002</v>
      </c>
      <c r="H115" s="1" t="s">
        <v>867</v>
      </c>
      <c r="I115" s="1" t="str">
        <f t="shared" si="20"/>
        <v>X.US.GBPJPY</v>
      </c>
      <c r="J115" t="s">
        <v>920</v>
      </c>
      <c r="K115" t="str">
        <f t="shared" si="21"/>
        <v>=RTD("cqg.rtd", , "X.US.GBPJPY!'PerCentNetLastQuote,T'")</v>
      </c>
      <c r="L115">
        <f>RTD("cqg.rtd", , "X.US.GBPJPY!'High,T'")</f>
        <v>174.46</v>
      </c>
      <c r="N115">
        <f>RTD("cqg.rtd", , "X.US.GBPJPY!'Low,T'")</f>
        <v>173.67000000000002</v>
      </c>
      <c r="O115">
        <f>RTD("cqg.rtd", , "X.US.GBPJPY!'NetLastQuoteToday,T'")</f>
        <v>0.29000000000002046</v>
      </c>
      <c r="P115" s="2">
        <f>RTD("cqg.rtd", , "X.US.GBPJPY!'PerCentNetLastQuote,T'")/100</f>
        <v>1.6654223855739963E-3</v>
      </c>
    </row>
    <row r="116" spans="1:16" x14ac:dyDescent="0.25">
      <c r="A116" t="s">
        <v>403</v>
      </c>
      <c r="B116" t="s">
        <v>898</v>
      </c>
      <c r="C116">
        <f>RTD("cqg.rtd", , "X.US.GBPNZD!'Bid,T'")</f>
        <v>1.9939</v>
      </c>
      <c r="D116">
        <f>RTD("cqg.rtd", , "X.US.GBPNZD!'Ask,T'")</f>
        <v>1.9947000000000001</v>
      </c>
      <c r="H116" s="1" t="s">
        <v>867</v>
      </c>
      <c r="I116" s="1" t="str">
        <f t="shared" si="20"/>
        <v>X.US.GBPNZD</v>
      </c>
      <c r="J116" t="s">
        <v>920</v>
      </c>
      <c r="K116" t="str">
        <f t="shared" si="21"/>
        <v>=RTD("cqg.rtd", , "X.US.GBPNZD!'PerCentNetLastQuote,T'")</v>
      </c>
      <c r="L116">
        <f>RTD("cqg.rtd", , "X.US.GBPNZD!'High,T'")</f>
        <v>1.9954000000000001</v>
      </c>
      <c r="N116">
        <f>RTD("cqg.rtd", , "X.US.GBPNZD!'Low,T'")</f>
        <v>1.9826000000000001</v>
      </c>
      <c r="O116">
        <f>RTD("cqg.rtd", , "X.US.GBPNZD!'NetLastQuoteToday,T'")</f>
        <v>7.9000000000000181E-3</v>
      </c>
      <c r="P116" s="2">
        <f>RTD("cqg.rtd", , "X.US.GBPNZD!'PerCentNetLastQuote,T'")/100</f>
        <v>3.9762432051540161E-3</v>
      </c>
    </row>
    <row r="117" spans="1:16" x14ac:dyDescent="0.25">
      <c r="A117" t="s">
        <v>405</v>
      </c>
      <c r="B117" t="s">
        <v>899</v>
      </c>
      <c r="C117">
        <f>RTD("cqg.rtd", , "X.US.GBPNGN!'Bid,T'")</f>
        <v>264.19200000000001</v>
      </c>
      <c r="D117">
        <f>RTD("cqg.rtd", , "X.US.GBPNGN!'Ask,T'")</f>
        <v>265.90000000000003</v>
      </c>
      <c r="H117" s="1" t="s">
        <v>867</v>
      </c>
      <c r="I117" s="1" t="str">
        <f t="shared" si="20"/>
        <v>X.US.GBPNGN</v>
      </c>
      <c r="J117" t="s">
        <v>920</v>
      </c>
      <c r="K117" t="str">
        <f t="shared" si="21"/>
        <v>=RTD("cqg.rtd", , "X.US.GBPNGN!'PerCentNetLastQuote,T'")</v>
      </c>
      <c r="L117">
        <f>RTD("cqg.rtd", , "X.US.GBPNGN!'High,T'")</f>
        <v>266.142</v>
      </c>
      <c r="N117">
        <f>RTD("cqg.rtd", , "X.US.GBPNGN!'Low,T'")</f>
        <v>263.12100000000004</v>
      </c>
      <c r="O117">
        <f>RTD("cqg.rtd", , "X.US.GBPNGN!'NetLastQuoteToday,T'")</f>
        <v>0.21500000000003183</v>
      </c>
      <c r="P117" s="2">
        <f>RTD("cqg.rtd", , "X.US.GBPNGN!'PerCentNetLastQuote,T'")/100</f>
        <v>8.0922897416113072E-4</v>
      </c>
    </row>
    <row r="118" spans="1:16" x14ac:dyDescent="0.25">
      <c r="A118" t="s">
        <v>407</v>
      </c>
      <c r="B118" t="s">
        <v>900</v>
      </c>
      <c r="C118">
        <f>RTD("cqg.rtd", , "X.US.GBPNOK!'Bid,T'")</f>
        <v>10.346</v>
      </c>
      <c r="D118">
        <f>RTD("cqg.rtd", , "X.US.GBPNOK!'Ask,T'")</f>
        <v>10.36</v>
      </c>
      <c r="H118" s="1" t="s">
        <v>867</v>
      </c>
      <c r="I118" s="1" t="str">
        <f t="shared" si="20"/>
        <v>X.US.GBPNOK</v>
      </c>
      <c r="J118" t="s">
        <v>920</v>
      </c>
      <c r="K118" t="str">
        <f t="shared" si="21"/>
        <v>=RTD("cqg.rtd", , "X.US.GBPNOK!'PerCentNetLastQuote,T'")</v>
      </c>
      <c r="L118">
        <f>RTD("cqg.rtd", , "X.US.GBPNOK!'High,T'")</f>
        <v>10.395</v>
      </c>
      <c r="N118">
        <f>RTD("cqg.rtd", , "X.US.GBPNOK!'Low,T'")</f>
        <v>10.317</v>
      </c>
      <c r="O118">
        <f>RTD("cqg.rtd", , "X.US.GBPNOK!'NetLastQuoteToday,T'")</f>
        <v>-1.8000000000000682E-2</v>
      </c>
      <c r="P118" s="2">
        <f>RTD("cqg.rtd", , "X.US.GBPNOK!'PerCentNetLastQuote,T'")/100</f>
        <v>-1.7344382347273077E-3</v>
      </c>
    </row>
    <row r="119" spans="1:16" x14ac:dyDescent="0.25">
      <c r="A119" t="s">
        <v>409</v>
      </c>
      <c r="B119" t="s">
        <v>901</v>
      </c>
      <c r="C119">
        <f>RTD("cqg.rtd", , "X.US.GBPSGD!'Bid,T'")</f>
        <v>2.0522</v>
      </c>
      <c r="D119">
        <f>RTD("cqg.rtd", , "X.US.GBPSGD!'Ask,T'")</f>
        <v>2.0542000000000002</v>
      </c>
      <c r="H119" s="1" t="s">
        <v>867</v>
      </c>
      <c r="I119" s="1" t="str">
        <f t="shared" si="20"/>
        <v>X.US.GBPSGD</v>
      </c>
      <c r="J119" t="s">
        <v>920</v>
      </c>
      <c r="K119" t="str">
        <f t="shared" si="21"/>
        <v>=RTD("cqg.rtd", , "X.US.GBPSGD!'PerCentNetLastQuote,T'")</v>
      </c>
      <c r="L119">
        <f>RTD("cqg.rtd", , "X.US.GBPSGD!'High,T'")</f>
        <v>2.0573000000000001</v>
      </c>
      <c r="N119">
        <f>RTD("cqg.rtd", , "X.US.GBPSGD!'Low,T'")</f>
        <v>2.0427</v>
      </c>
      <c r="O119">
        <f>RTD("cqg.rtd", , "X.US.GBPSGD!'NetLastQuoteToday,T'")</f>
        <v>-9.9999999999988987E-4</v>
      </c>
      <c r="P119" s="2">
        <f>RTD("cqg.rtd", , "X.US.GBPSGD!'PerCentNetLastQuote,T'")/100</f>
        <v>-4.8657065005838849E-4</v>
      </c>
    </row>
    <row r="120" spans="1:16" x14ac:dyDescent="0.25">
      <c r="A120" t="s">
        <v>411</v>
      </c>
      <c r="B120" t="s">
        <v>902</v>
      </c>
      <c r="C120">
        <f>RTD("cqg.rtd", , "X.US.GBPSEK!'Bid,T'")</f>
        <v>11.592000000000001</v>
      </c>
      <c r="D120">
        <f>RTD("cqg.rtd", , "X.US.GBPSEK!'Ask,T'")</f>
        <v>11.602</v>
      </c>
      <c r="H120" s="1" t="s">
        <v>867</v>
      </c>
      <c r="I120" s="1" t="str">
        <f t="shared" si="20"/>
        <v>X.US.GBPSEK</v>
      </c>
      <c r="J120" t="s">
        <v>920</v>
      </c>
      <c r="K120" t="str">
        <f t="shared" si="21"/>
        <v>=RTD("cqg.rtd", , "X.US.GBPSEK!'PerCentNetLastQuote,T'")</v>
      </c>
      <c r="L120">
        <f>RTD("cqg.rtd", , "X.US.GBPSEK!'High,T'")</f>
        <v>11.615</v>
      </c>
      <c r="N120">
        <f>RTD("cqg.rtd", , "X.US.GBPSEK!'Low,T'")</f>
        <v>11.556000000000001</v>
      </c>
      <c r="O120">
        <f>RTD("cqg.rtd", , "X.US.GBPSEK!'NetLastQuoteToday,T'")</f>
        <v>3.9999999999995595E-3</v>
      </c>
      <c r="P120" s="2">
        <f>RTD("cqg.rtd", , "X.US.GBPSEK!'PerCentNetLastQuote,T'")/100</f>
        <v>3.4488704949129159E-4</v>
      </c>
    </row>
    <row r="121" spans="1:16" x14ac:dyDescent="0.25">
      <c r="A121" t="s">
        <v>413</v>
      </c>
      <c r="B121" t="s">
        <v>903</v>
      </c>
      <c r="C121">
        <f>RTD("cqg.rtd", , "X.US.GBPCHF!'Bid,T'")</f>
        <v>1.5182</v>
      </c>
      <c r="D121">
        <f>RTD("cqg.rtd", , "X.US.GBPCHF!'Ask,T'")</f>
        <v>1.5188000000000001</v>
      </c>
      <c r="H121" s="1" t="s">
        <v>867</v>
      </c>
      <c r="I121" s="1" t="str">
        <f t="shared" si="20"/>
        <v>X.US.GBPCHF</v>
      </c>
      <c r="J121" t="s">
        <v>920</v>
      </c>
      <c r="K121" t="str">
        <f t="shared" si="21"/>
        <v>=RTD("cqg.rtd", , "X.US.GBPCHF!'PerCentNetLastQuote,T'")</v>
      </c>
      <c r="L121">
        <f>RTD("cqg.rtd", , "X.US.GBPCHF!'High,T'")</f>
        <v>1.5238</v>
      </c>
      <c r="N121">
        <f>RTD("cqg.rtd", , "X.US.GBPCHF!'Low,T'")</f>
        <v>1.5145000000000002</v>
      </c>
      <c r="O121">
        <f>RTD("cqg.rtd", , "X.US.GBPCHF!'NetLastQuoteToday,T'")</f>
        <v>-2.6999999999999247E-3</v>
      </c>
      <c r="P121" s="2">
        <f>RTD("cqg.rtd", , "X.US.GBPCHF!'PerCentNetLastQuote,T'")/100</f>
        <v>-1.7745645744331252E-3</v>
      </c>
    </row>
    <row r="122" spans="1:16" x14ac:dyDescent="0.25">
      <c r="A122" t="s">
        <v>415</v>
      </c>
      <c r="B122" t="s">
        <v>416</v>
      </c>
      <c r="C122">
        <f>RTD("cqg.rtd", , "X.US.GBPARS!'Bid,T'")</f>
        <v>13.6538</v>
      </c>
      <c r="D122">
        <f>RTD("cqg.rtd", , "X.US.GBPARS!'Ask,T'")</f>
        <v>13.6646</v>
      </c>
      <c r="H122" s="1" t="s">
        <v>867</v>
      </c>
      <c r="I122" s="1" t="str">
        <f t="shared" si="20"/>
        <v>X.US.GBPARS</v>
      </c>
      <c r="J122" t="s">
        <v>920</v>
      </c>
      <c r="K122" t="str">
        <f t="shared" si="21"/>
        <v>=RTD("cqg.rtd", , "X.US.GBPARS!'PerCentNetLastQuote,T'")</v>
      </c>
      <c r="L122">
        <f>RTD("cqg.rtd", , "X.US.GBPARS!'High,T'")</f>
        <v>13.6805</v>
      </c>
      <c r="N122">
        <f>RTD("cqg.rtd", , "X.US.GBPARS!'Low,T'")</f>
        <v>13.611500000000001</v>
      </c>
      <c r="O122">
        <f>RTD("cqg.rtd", , "X.US.GBPARS!'NetLastQuoteToday,T'")</f>
        <v>-7.0000000000014495E-4</v>
      </c>
      <c r="P122" s="2">
        <f>RTD("cqg.rtd", , "X.US.GBPARS!'PerCentNetLastQuote,T'")/100</f>
        <v>-5.1224634658587812E-5</v>
      </c>
    </row>
    <row r="123" spans="1:16" x14ac:dyDescent="0.25">
      <c r="A123" t="s">
        <v>417</v>
      </c>
      <c r="B123" t="s">
        <v>418</v>
      </c>
      <c r="C123">
        <f>RTD("cqg.rtd", , "X.US.GBPBRL!'Bid,T'")</f>
        <v>3.8000000000000003</v>
      </c>
      <c r="D123">
        <f>RTD("cqg.rtd", , "X.US.GBPBRL!'Ask,T'")</f>
        <v>3.806</v>
      </c>
      <c r="H123" s="1" t="s">
        <v>867</v>
      </c>
      <c r="I123" s="1" t="str">
        <f t="shared" si="20"/>
        <v>X.US.GBPBRL</v>
      </c>
      <c r="J123" t="s">
        <v>920</v>
      </c>
      <c r="K123" t="str">
        <f t="shared" si="21"/>
        <v>=RTD("cqg.rtd", , "X.US.GBPBRL!'PerCentNetLastQuote,T'")</v>
      </c>
      <c r="L123">
        <f>RTD("cqg.rtd", , "X.US.GBPBRL!'High,T'")</f>
        <v>3.8109999999999999</v>
      </c>
      <c r="N123">
        <f>RTD("cqg.rtd", , "X.US.GBPBRL!'Low,T'")</f>
        <v>3.72</v>
      </c>
      <c r="O123">
        <f>RTD("cqg.rtd", , "X.US.GBPBRL!'NetLastQuoteToday,T'")</f>
        <v>7.2000000000000064E-2</v>
      </c>
      <c r="P123" s="2">
        <f>RTD("cqg.rtd", , "X.US.GBPBRL!'PerCentNetLastQuote,T'")/100</f>
        <v>1.9282271023031601E-2</v>
      </c>
    </row>
    <row r="124" spans="1:16" x14ac:dyDescent="0.25">
      <c r="A124" t="s">
        <v>419</v>
      </c>
      <c r="B124" t="s">
        <v>420</v>
      </c>
      <c r="C124">
        <f>RTD("cqg.rtd", , "X.US.GBPCLP!'Bid,T'")</f>
        <v>963.2700000000001</v>
      </c>
      <c r="D124">
        <f>RTD("cqg.rtd", , "X.US.GBPCLP!'Ask,T'")</f>
        <v>965.19</v>
      </c>
      <c r="H124" s="1" t="s">
        <v>867</v>
      </c>
      <c r="I124" s="1" t="str">
        <f t="shared" si="20"/>
        <v>X.US.GBPCLP</v>
      </c>
      <c r="J124" t="s">
        <v>920</v>
      </c>
      <c r="K124" t="str">
        <f t="shared" si="21"/>
        <v>=RTD("cqg.rtd", , "X.US.GBPCLP!'PerCentNetLastQuote,T'")</v>
      </c>
      <c r="L124">
        <f>RTD("cqg.rtd", , "X.US.GBPCLP!'High,T'")</f>
        <v>966.19</v>
      </c>
      <c r="N124">
        <f>RTD("cqg.rtd", , "X.US.GBPCLP!'Low,T'")</f>
        <v>949.62</v>
      </c>
      <c r="O124">
        <f>RTD("cqg.rtd", , "X.US.GBPCLP!'NetLastQuoteToday,T'")</f>
        <v>5.6299999999999955</v>
      </c>
      <c r="P124" s="2">
        <f>RTD("cqg.rtd", , "X.US.GBPCLP!'PerCentNetLastQuote,T'")/100</f>
        <v>5.867272499895786E-3</v>
      </c>
    </row>
    <row r="125" spans="1:16" x14ac:dyDescent="0.25">
      <c r="A125" t="s">
        <v>421</v>
      </c>
      <c r="B125" t="s">
        <v>422</v>
      </c>
      <c r="C125">
        <f>RTD("cqg.rtd", , "X.US.GBPCZK!'Bid,T'")</f>
        <v>34.57</v>
      </c>
      <c r="D125">
        <f>RTD("cqg.rtd", , "X.US.GBPCZK!'Ask,T'")</f>
        <v>34.660000000000004</v>
      </c>
      <c r="H125" s="1" t="s">
        <v>867</v>
      </c>
      <c r="I125" s="1" t="str">
        <f t="shared" si="20"/>
        <v>X.US.GBPCZK</v>
      </c>
      <c r="J125" t="s">
        <v>920</v>
      </c>
      <c r="K125" t="str">
        <f t="shared" si="21"/>
        <v>=RTD("cqg.rtd", , "X.US.GBPCZK!'PerCentNetLastQuote,T'")</v>
      </c>
      <c r="L125">
        <f>RTD("cqg.rtd", , "X.US.GBPCZK!'High,T'")</f>
        <v>34.81</v>
      </c>
      <c r="N125">
        <f>RTD("cqg.rtd", , "X.US.GBPCZK!'Low,T'")</f>
        <v>34.49</v>
      </c>
      <c r="O125">
        <f>RTD("cqg.rtd", , "X.US.GBPCZK!'NetLastQuoteToday,T'")</f>
        <v>-0.10999999999999943</v>
      </c>
      <c r="P125" s="2">
        <f>RTD("cqg.rtd", , "X.US.GBPCZK!'PerCentNetLastQuote,T'")/100</f>
        <v>-3.1636468219729654E-3</v>
      </c>
    </row>
    <row r="126" spans="1:16" x14ac:dyDescent="0.25">
      <c r="A126" t="s">
        <v>423</v>
      </c>
      <c r="B126" t="s">
        <v>424</v>
      </c>
      <c r="C126">
        <f>RTD("cqg.rtd", , "X.US.GBPEGP!'Bid,T'")</f>
        <v>11.623900000000001</v>
      </c>
      <c r="D126">
        <f>RTD("cqg.rtd", , "X.US.GBPEGP!'Ask,T'")</f>
        <v>11.6357</v>
      </c>
      <c r="H126" s="1" t="s">
        <v>867</v>
      </c>
      <c r="I126" s="1" t="str">
        <f t="shared" si="20"/>
        <v>X.US.GBPEGP</v>
      </c>
      <c r="J126" t="s">
        <v>920</v>
      </c>
      <c r="K126" t="str">
        <f t="shared" si="21"/>
        <v>=RTD("cqg.rtd", , "X.US.GBPEGP!'PerCentNetLastQuote,T'")</v>
      </c>
      <c r="L126">
        <f>RTD("cqg.rtd", , "X.US.GBPEGP!'High,T'")</f>
        <v>11.647500000000001</v>
      </c>
      <c r="N126">
        <f>RTD("cqg.rtd", , "X.US.GBPEGP!'Low,T'")</f>
        <v>11.584200000000001</v>
      </c>
      <c r="O126">
        <f>RTD("cqg.rtd", , "X.US.GBPEGP!'NetLastQuoteToday,T'")</f>
        <v>7.3999999999987409E-3</v>
      </c>
      <c r="P126" s="2">
        <f>RTD("cqg.rtd", , "X.US.GBPEGP!'PerCentNetLastQuote,T'")/100</f>
        <v>6.3637849040702429E-4</v>
      </c>
    </row>
    <row r="127" spans="1:16" x14ac:dyDescent="0.25">
      <c r="A127" t="s">
        <v>425</v>
      </c>
      <c r="B127" t="s">
        <v>426</v>
      </c>
      <c r="C127">
        <f>RTD("cqg.rtd", , "X.US.GBPHKD!'Bid,T'")</f>
        <v>12.598500000000001</v>
      </c>
      <c r="D127">
        <f>RTD("cqg.rtd", , "X.US.GBPHKD!'Ask,T'")</f>
        <v>12.603100000000001</v>
      </c>
      <c r="H127" s="1" t="s">
        <v>867</v>
      </c>
      <c r="I127" s="1" t="str">
        <f t="shared" si="20"/>
        <v>X.US.GBPHKD</v>
      </c>
      <c r="J127" t="s">
        <v>920</v>
      </c>
      <c r="K127" t="str">
        <f t="shared" si="21"/>
        <v>=RTD("cqg.rtd", , "X.US.GBPHKD!'PerCentNetLastQuote,T'")</v>
      </c>
      <c r="L127">
        <f>RTD("cqg.rtd", , "X.US.GBPHKD!'High,T'")</f>
        <v>12.6195</v>
      </c>
      <c r="N127">
        <f>RTD("cqg.rtd", , "X.US.GBPHKD!'Low,T'")</f>
        <v>12.558200000000001</v>
      </c>
      <c r="O127">
        <f>RTD("cqg.rtd", , "X.US.GBPHKD!'NetLastQuoteToday,T'")</f>
        <v>-9.9999999999766942E-5</v>
      </c>
      <c r="P127" s="2">
        <f>RTD("cqg.rtd", , "X.US.GBPHKD!'PerCentNetLastQuote,T'")/100</f>
        <v>-7.9344928272184849E-6</v>
      </c>
    </row>
    <row r="128" spans="1:16" x14ac:dyDescent="0.25">
      <c r="A128" t="s">
        <v>427</v>
      </c>
      <c r="B128" t="s">
        <v>428</v>
      </c>
      <c r="C128">
        <f>RTD("cqg.rtd", , "X.US.GBPHUF!'Bid,T'")</f>
        <v>394.57</v>
      </c>
      <c r="D128">
        <f>RTD("cqg.rtd", , "X.US.GBPHUF!'Ask,T'")</f>
        <v>395.35</v>
      </c>
      <c r="H128" s="1" t="s">
        <v>867</v>
      </c>
      <c r="I128" s="1" t="str">
        <f t="shared" si="20"/>
        <v>X.US.GBPHUF</v>
      </c>
      <c r="J128" t="s">
        <v>920</v>
      </c>
      <c r="K128" t="str">
        <f t="shared" si="21"/>
        <v>=RTD("cqg.rtd", , "X.US.GBPHUF!'PerCentNetLastQuote,T'")</v>
      </c>
      <c r="L128">
        <f>RTD("cqg.rtd", , "X.US.GBPHUF!'High,T'")</f>
        <v>396.77000000000004</v>
      </c>
      <c r="N128">
        <f>RTD("cqg.rtd", , "X.US.GBPHUF!'Low,T'")</f>
        <v>393.72</v>
      </c>
      <c r="O128">
        <f>RTD("cqg.rtd", , "X.US.GBPHUF!'NetLastQuoteToday,T'")</f>
        <v>-0.27999999999997272</v>
      </c>
      <c r="P128" s="2">
        <f>RTD("cqg.rtd", , "X.US.GBPHUF!'PerCentNetLastQuote,T'")/100</f>
        <v>-7.0773197179182568E-4</v>
      </c>
    </row>
    <row r="129" spans="1:16" x14ac:dyDescent="0.25">
      <c r="A129" t="s">
        <v>429</v>
      </c>
      <c r="B129" t="s">
        <v>430</v>
      </c>
      <c r="C129">
        <f>RTD("cqg.rtd", , "X.US.GBPINR!'Bid,T'")</f>
        <v>99.043999999999997</v>
      </c>
      <c r="D129">
        <f>RTD("cqg.rtd", , "X.US.GBPINR!'Ask,T'")</f>
        <v>99.106000000000009</v>
      </c>
      <c r="H129" s="1" t="s">
        <v>867</v>
      </c>
      <c r="I129" s="1" t="str">
        <f t="shared" si="20"/>
        <v>X.US.GBPINR</v>
      </c>
      <c r="J129" t="s">
        <v>920</v>
      </c>
      <c r="K129" t="str">
        <f t="shared" si="21"/>
        <v>=RTD("cqg.rtd", , "X.US.GBPINR!'PerCentNetLastQuote,T'")</v>
      </c>
      <c r="L129">
        <f>RTD("cqg.rtd", , "X.US.GBPINR!'High,T'")</f>
        <v>99.236000000000004</v>
      </c>
      <c r="N129">
        <f>RTD("cqg.rtd", , "X.US.GBPINR!'Low,T'")</f>
        <v>98.316000000000003</v>
      </c>
      <c r="O129">
        <f>RTD("cqg.rtd", , "X.US.GBPINR!'NetLastQuoteToday,T'")</f>
        <v>-6.0000000000002274E-3</v>
      </c>
      <c r="P129" s="2">
        <f>RTD("cqg.rtd", , "X.US.GBPINR!'PerCentNetLastQuote,T'")/100</f>
        <v>-6.053757365404795E-5</v>
      </c>
    </row>
    <row r="130" spans="1:16" x14ac:dyDescent="0.25">
      <c r="A130" t="s">
        <v>431</v>
      </c>
      <c r="B130" t="s">
        <v>432</v>
      </c>
      <c r="C130">
        <f>RTD("cqg.rtd", , "X.US.GBPIDR!'Bid,T'")</f>
        <v>19286</v>
      </c>
      <c r="D130">
        <f>RTD("cqg.rtd", , "X.US.GBPIDR!'Ask,T'")</f>
        <v>19308</v>
      </c>
      <c r="H130" s="1" t="s">
        <v>867</v>
      </c>
      <c r="I130" s="1" t="str">
        <f t="shared" si="20"/>
        <v>X.US.GBPIDR</v>
      </c>
      <c r="J130" t="s">
        <v>920</v>
      </c>
      <c r="K130" t="str">
        <f t="shared" si="21"/>
        <v>=RTD("cqg.rtd", , "X.US.GBPIDR!'PerCentNetLastQuote,T'")</v>
      </c>
      <c r="L130">
        <f>RTD("cqg.rtd", , "X.US.GBPIDR!'High,T'")</f>
        <v>19326</v>
      </c>
      <c r="N130">
        <f>RTD("cqg.rtd", , "X.US.GBPIDR!'Low,T'")</f>
        <v>19154</v>
      </c>
      <c r="O130">
        <f>RTD("cqg.rtd", , "X.US.GBPIDR!'NetLastQuoteToday,T'")</f>
        <v>33</v>
      </c>
      <c r="P130" s="2">
        <f>RTD("cqg.rtd", , "X.US.GBPIDR!'PerCentNetLastQuote,T'")/100</f>
        <v>1.7120622568093386E-3</v>
      </c>
    </row>
    <row r="131" spans="1:16" x14ac:dyDescent="0.25">
      <c r="A131" t="s">
        <v>433</v>
      </c>
      <c r="B131" t="s">
        <v>434</v>
      </c>
      <c r="C131">
        <f>RTD("cqg.rtd", , "X.US.GBPILS!'Bid,T'")</f>
        <v>5.8807</v>
      </c>
      <c r="D131">
        <f>RTD("cqg.rtd", , "X.US.GBPILS!'Ask,T'")</f>
        <v>5.9151000000000007</v>
      </c>
      <c r="H131" s="1" t="s">
        <v>867</v>
      </c>
      <c r="I131" s="1" t="str">
        <f t="shared" si="20"/>
        <v>X.US.GBPILS</v>
      </c>
      <c r="J131" t="s">
        <v>920</v>
      </c>
      <c r="K131" t="str">
        <f t="shared" si="21"/>
        <v>=RTD("cqg.rtd", , "X.US.GBPILS!'PerCentNetLastQuote,T'")</v>
      </c>
      <c r="L131">
        <f>RTD("cqg.rtd", , "X.US.GBPILS!'High,T'")</f>
        <v>5.9316000000000004</v>
      </c>
      <c r="N131">
        <f>RTD("cqg.rtd", , "X.US.GBPILS!'Low,T'")</f>
        <v>5.8691000000000004</v>
      </c>
      <c r="O131">
        <f>RTD("cqg.rtd", , "X.US.GBPILS!'NetLastQuoteToday,T'")</f>
        <v>-3.8999999999997925E-3</v>
      </c>
      <c r="P131" s="2">
        <f>RTD("cqg.rtd", , "X.US.GBPILS!'PerCentNetLastQuote,T'")/100</f>
        <v>-6.5889508362899137E-4</v>
      </c>
    </row>
    <row r="132" spans="1:16" x14ac:dyDescent="0.25">
      <c r="A132" t="s">
        <v>435</v>
      </c>
      <c r="B132" t="s">
        <v>436</v>
      </c>
      <c r="C132">
        <f>RTD("cqg.rtd", , "X.US.GBPKWD!'Bid,T'")</f>
        <v>0.46390000000000003</v>
      </c>
      <c r="D132">
        <f>RTD("cqg.rtd", , "X.US.GBPKWD!'Ask,T'")</f>
        <v>0.46730000000000005</v>
      </c>
      <c r="H132" s="1" t="s">
        <v>867</v>
      </c>
      <c r="I132" s="1" t="str">
        <f t="shared" si="20"/>
        <v>X.US.GBPKWD</v>
      </c>
      <c r="J132" t="s">
        <v>920</v>
      </c>
      <c r="K132" t="str">
        <f t="shared" si="21"/>
        <v>=RTD("cqg.rtd", , "X.US.GBPKWD!'PerCentNetLastQuote,T'")</v>
      </c>
      <c r="L132">
        <f>RTD("cqg.rtd", , "X.US.GBPKWD!'High,T'")</f>
        <v>0.46830000000000005</v>
      </c>
      <c r="N132">
        <f>RTD("cqg.rtd", , "X.US.GBPKWD!'Low,T'")</f>
        <v>0.46130000000000004</v>
      </c>
      <c r="O132">
        <f>RTD("cqg.rtd", , "X.US.GBPKWD!'NetLastQuoteToday,T'")</f>
        <v>-1.9999999999997797E-4</v>
      </c>
      <c r="P132" s="2">
        <f>RTD("cqg.rtd", , "X.US.GBPKWD!'PerCentNetLastQuote,T'")/100</f>
        <v>-4.2780748663101602E-4</v>
      </c>
    </row>
    <row r="133" spans="1:16" x14ac:dyDescent="0.25">
      <c r="A133" t="s">
        <v>437</v>
      </c>
      <c r="B133" t="s">
        <v>438</v>
      </c>
      <c r="C133">
        <f>RTD("cqg.rtd", , "X.US.GBPMXN!'Bid,T'")</f>
        <v>21.511500000000002</v>
      </c>
      <c r="D133">
        <f>RTD("cqg.rtd", , "X.US.GBPMXN!'Ask,T'")</f>
        <v>21.5669</v>
      </c>
      <c r="H133" s="1" t="s">
        <v>867</v>
      </c>
      <c r="I133" s="1" t="str">
        <f t="shared" si="20"/>
        <v>X.US.GBPMXN</v>
      </c>
      <c r="J133" t="s">
        <v>920</v>
      </c>
      <c r="K133" t="str">
        <f t="shared" si="21"/>
        <v>=RTD("cqg.rtd", , "X.US.GBPMXN!'PerCentNetLastQuote,T'")</v>
      </c>
      <c r="L133">
        <f>RTD("cqg.rtd", , "X.US.GBPMXN!'High,T'")</f>
        <v>21.612100000000002</v>
      </c>
      <c r="N133">
        <f>RTD("cqg.rtd", , "X.US.GBPMXN!'Low,T'")</f>
        <v>21.4405</v>
      </c>
      <c r="O133">
        <f>RTD("cqg.rtd", , "X.US.GBPMXN!'NetLastQuoteToday,T'")</f>
        <v>2.7200000000000557E-2</v>
      </c>
      <c r="P133" s="2">
        <f>RTD("cqg.rtd", , "X.US.GBPMXN!'PerCentNetLastQuote,T'")/100</f>
        <v>1.2627845327465098E-3</v>
      </c>
    </row>
    <row r="134" spans="1:16" x14ac:dyDescent="0.25">
      <c r="A134" t="s">
        <v>439</v>
      </c>
      <c r="B134" t="s">
        <v>440</v>
      </c>
      <c r="C134">
        <f>RTD("cqg.rtd", , "X.US.GBPPEN!'Bid,T'")</f>
        <v>4.6335000000000006</v>
      </c>
      <c r="D134">
        <f>RTD("cqg.rtd", , "X.US.GBPPEN!'Ask,T'")</f>
        <v>4.6675000000000004</v>
      </c>
      <c r="H134" s="1" t="s">
        <v>867</v>
      </c>
      <c r="I134" s="1" t="str">
        <f t="shared" si="20"/>
        <v>X.US.GBPPEN</v>
      </c>
      <c r="J134" t="s">
        <v>920</v>
      </c>
      <c r="K134" t="str">
        <f t="shared" si="21"/>
        <v>=RTD("cqg.rtd", , "X.US.GBPPEN!'PerCentNetLastQuote,T'")</v>
      </c>
      <c r="L134">
        <f>RTD("cqg.rtd", , "X.US.GBPPEN!'High,T'")</f>
        <v>4.6730999999999998</v>
      </c>
      <c r="N134">
        <f>RTD("cqg.rtd", , "X.US.GBPPEN!'Low,T'")</f>
        <v>4.6146000000000003</v>
      </c>
      <c r="O134">
        <f>RTD("cqg.rtd", , "X.US.GBPPEN!'NetLastQuoteToday,T'")</f>
        <v>1.4800000000000146E-2</v>
      </c>
      <c r="P134" s="2">
        <f>RTD("cqg.rtd", , "X.US.GBPPEN!'PerCentNetLastQuote,T'")/100</f>
        <v>3.1809486964558212E-3</v>
      </c>
    </row>
    <row r="135" spans="1:16" x14ac:dyDescent="0.25">
      <c r="A135" t="s">
        <v>441</v>
      </c>
      <c r="B135" t="s">
        <v>442</v>
      </c>
      <c r="C135">
        <f>RTD("cqg.rtd", , "X.US.GBPPHP!'Bid,T'")</f>
        <v>71.293300000000002</v>
      </c>
      <c r="D135">
        <f>RTD("cqg.rtd", , "X.US.GBPPHP!'Ask,T'")</f>
        <v>71.640500000000003</v>
      </c>
      <c r="H135" s="1" t="s">
        <v>867</v>
      </c>
      <c r="I135" s="1" t="str">
        <f t="shared" si="20"/>
        <v>X.US.GBPPHP</v>
      </c>
      <c r="J135" t="s">
        <v>920</v>
      </c>
      <c r="K135" t="str">
        <f t="shared" si="21"/>
        <v>=RTD("cqg.rtd", , "X.US.GBPPHP!'PerCentNetLastQuote,T'")</v>
      </c>
      <c r="L135">
        <f>RTD("cqg.rtd", , "X.US.GBPPHP!'High,T'")</f>
        <v>71.7483</v>
      </c>
      <c r="N135">
        <f>RTD("cqg.rtd", , "X.US.GBPPHP!'Low,T'")</f>
        <v>71.082599999999999</v>
      </c>
      <c r="O135">
        <f>RTD("cqg.rtd", , "X.US.GBPPHP!'NetLastQuoteToday,T'")</f>
        <v>7.5800000000000978E-2</v>
      </c>
      <c r="P135" s="2">
        <f>RTD("cqg.rtd", , "X.US.GBPPHP!'PerCentNetLastQuote,T'")/100</f>
        <v>1.0591814120648867E-3</v>
      </c>
    </row>
    <row r="136" spans="1:16" x14ac:dyDescent="0.25">
      <c r="A136" t="s">
        <v>443</v>
      </c>
      <c r="B136" t="s">
        <v>444</v>
      </c>
      <c r="C136">
        <f>RTD("cqg.rtd", , "X.US.GBPPLN!'Bid,T'")</f>
        <v>5.2723000000000004</v>
      </c>
      <c r="D136">
        <f>RTD("cqg.rtd", , "X.US.GBPPLN!'Ask,T'")</f>
        <v>5.2821000000000007</v>
      </c>
      <c r="H136" s="1" t="s">
        <v>867</v>
      </c>
      <c r="I136" s="1" t="str">
        <f t="shared" si="20"/>
        <v>X.US.GBPPLN</v>
      </c>
      <c r="J136" t="s">
        <v>920</v>
      </c>
      <c r="K136" t="str">
        <f t="shared" si="21"/>
        <v>=RTD("cqg.rtd", , "X.US.GBPPLN!'PerCentNetLastQuote,T'")</v>
      </c>
      <c r="L136">
        <f>RTD("cqg.rtd", , "X.US.GBPPLN!'High,T'")</f>
        <v>5.2883000000000004</v>
      </c>
      <c r="N136">
        <f>RTD("cqg.rtd", , "X.US.GBPPLN!'Low,T'")</f>
        <v>5.2536000000000005</v>
      </c>
      <c r="O136">
        <f>RTD("cqg.rtd", , "X.US.GBPPLN!'NetLastQuoteToday,T'")</f>
        <v>-2.8999999999994586E-3</v>
      </c>
      <c r="P136" s="2">
        <f>RTD("cqg.rtd", , "X.US.GBPPLN!'PerCentNetLastQuote,T'")/100</f>
        <v>-5.4872280037842952E-4</v>
      </c>
    </row>
    <row r="137" spans="1:16" x14ac:dyDescent="0.25">
      <c r="A137" t="s">
        <v>445</v>
      </c>
      <c r="B137" t="s">
        <v>446</v>
      </c>
      <c r="C137">
        <f>RTD("cqg.rtd", , "X.US.GBPRON!'Bid,T'")</f>
        <v>5.5430999999999999</v>
      </c>
      <c r="D137">
        <f>RTD("cqg.rtd", , "X.US.GBPRON!'Ask,T'")</f>
        <v>5.5611000000000006</v>
      </c>
      <c r="H137" s="1" t="s">
        <v>867</v>
      </c>
      <c r="I137" s="1" t="str">
        <f t="shared" si="20"/>
        <v>X.US.GBPRON</v>
      </c>
      <c r="J137" t="s">
        <v>920</v>
      </c>
      <c r="K137" t="str">
        <f t="shared" si="21"/>
        <v>=RTD("cqg.rtd", , "X.US.GBPRON!'PerCentNetLastQuote,T'")</v>
      </c>
      <c r="L137">
        <f>RTD("cqg.rtd", , "X.US.GBPRON!'High,T'")</f>
        <v>5.5749000000000004</v>
      </c>
      <c r="N137">
        <f>RTD("cqg.rtd", , "X.US.GBPRON!'Low,T'")</f>
        <v>5.5236999999999998</v>
      </c>
      <c r="O137">
        <f>RTD("cqg.rtd", , "X.US.GBPRON!'NetLastQuoteToday,T'")</f>
        <v>-3.8000000000000256E-3</v>
      </c>
      <c r="P137" s="2">
        <f>RTD("cqg.rtd", , "X.US.GBPRON!'PerCentNetLastQuote,T'")/100</f>
        <v>-6.8285144387140821E-4</v>
      </c>
    </row>
    <row r="138" spans="1:16" x14ac:dyDescent="0.25">
      <c r="A138" t="s">
        <v>447</v>
      </c>
      <c r="B138" t="s">
        <v>448</v>
      </c>
      <c r="C138">
        <f>RTD("cqg.rtd", , "X.US.GBPRUB!'Bid,T'")</f>
        <v>61.406000000000006</v>
      </c>
      <c r="D138">
        <f>RTD("cqg.rtd", , "X.US.GBPRUB!'Ask,T'")</f>
        <v>61.4574</v>
      </c>
      <c r="H138" s="1" t="s">
        <v>867</v>
      </c>
      <c r="I138" s="1" t="str">
        <f t="shared" si="20"/>
        <v>X.US.GBPRUB</v>
      </c>
      <c r="J138" t="s">
        <v>920</v>
      </c>
      <c r="K138" t="str">
        <f t="shared" si="21"/>
        <v>=RTD("cqg.rtd", , "X.US.GBPRUB!'PerCentNetLastQuote,T'")</v>
      </c>
      <c r="L138">
        <f>RTD("cqg.rtd", , "X.US.GBPRUB!'High,T'")</f>
        <v>61.6768</v>
      </c>
      <c r="N138">
        <f>RTD("cqg.rtd", , "X.US.GBPRUB!'Low,T'")</f>
        <v>60.863500000000002</v>
      </c>
      <c r="O138">
        <f>RTD("cqg.rtd", , "X.US.GBPRUB!'NetLastQuoteToday,T'")</f>
        <v>0.39009999999999678</v>
      </c>
      <c r="P138" s="2">
        <f>RTD("cqg.rtd", , "X.US.GBPRUB!'PerCentNetLastQuote,T'")/100</f>
        <v>6.3880341852349783E-3</v>
      </c>
    </row>
    <row r="139" spans="1:16" x14ac:dyDescent="0.25">
      <c r="A139" t="s">
        <v>449</v>
      </c>
      <c r="B139" t="s">
        <v>450</v>
      </c>
      <c r="C139">
        <f>RTD("cqg.rtd", , "X.US.GBPSAR!'Bid,T'")</f>
        <v>6.0966000000000005</v>
      </c>
      <c r="D139">
        <f>RTD("cqg.rtd", , "X.US.GBPSAR!'Ask,T'")</f>
        <v>6.0990000000000002</v>
      </c>
      <c r="H139" s="1" t="s">
        <v>867</v>
      </c>
      <c r="I139" s="1" t="str">
        <f t="shared" si="20"/>
        <v>X.US.GBPSAR</v>
      </c>
      <c r="J139" t="s">
        <v>920</v>
      </c>
      <c r="K139" t="str">
        <f t="shared" si="21"/>
        <v>=RTD("cqg.rtd", , "X.US.GBPSAR!'PerCentNetLastQuote,T'")</v>
      </c>
      <c r="L139">
        <f>RTD("cqg.rtd", , "X.US.GBPSAR!'High,T'")</f>
        <v>6.1072000000000006</v>
      </c>
      <c r="N139">
        <f>RTD("cqg.rtd", , "X.US.GBPSAR!'Low,T'")</f>
        <v>6.0773999999999999</v>
      </c>
      <c r="O139">
        <f>RTD("cqg.rtd", , "X.US.GBPSAR!'NetLastQuoteToday,T'")</f>
        <v>-7.9999999999991189E-4</v>
      </c>
      <c r="P139" s="2">
        <f>RTD("cqg.rtd", , "X.US.GBPSAR!'PerCentNetLastQuote,T'")/100</f>
        <v>-1.3115184104396866E-4</v>
      </c>
    </row>
    <row r="140" spans="1:16" x14ac:dyDescent="0.25">
      <c r="A140" t="s">
        <v>451</v>
      </c>
      <c r="B140" t="s">
        <v>452</v>
      </c>
      <c r="C140">
        <f>RTD("cqg.rtd", , "X.US.GBPZAR!'Bid,T'")</f>
        <v>17.8872</v>
      </c>
      <c r="D140">
        <f>RTD("cqg.rtd", , "X.US.GBPZAR!'Ask,T'")</f>
        <v>17.927199999999999</v>
      </c>
      <c r="H140" s="1" t="s">
        <v>867</v>
      </c>
      <c r="I140" s="1" t="str">
        <f t="shared" si="20"/>
        <v>X.US.GBPZAR</v>
      </c>
      <c r="J140" t="s">
        <v>920</v>
      </c>
      <c r="K140" t="str">
        <f t="shared" si="21"/>
        <v>=RTD("cqg.rtd", , "X.US.GBPZAR!'PerCentNetLastQuote,T'")</v>
      </c>
      <c r="L140">
        <f>RTD("cqg.rtd", , "X.US.GBPZAR!'High,T'")</f>
        <v>17.942399999999999</v>
      </c>
      <c r="N140">
        <f>RTD("cqg.rtd", , "X.US.GBPZAR!'Low,T'")</f>
        <v>17.767800000000001</v>
      </c>
      <c r="O140">
        <f>RTD("cqg.rtd", , "X.US.GBPZAR!'NetLastQuoteToday,T'")</f>
        <v>6.9899999999996965E-2</v>
      </c>
      <c r="P140" s="2">
        <f>RTD("cqg.rtd", , "X.US.GBPZAR!'PerCentNetLastQuote,T'")/100</f>
        <v>3.9143655535831285E-3</v>
      </c>
    </row>
    <row r="141" spans="1:16" x14ac:dyDescent="0.25">
      <c r="A141" t="s">
        <v>453</v>
      </c>
      <c r="B141" t="s">
        <v>454</v>
      </c>
      <c r="C141">
        <f>RTD("cqg.rtd", , "X.US.GBPKRW!'Bid,T'")</f>
        <v>1681.75</v>
      </c>
      <c r="D141">
        <f>RTD("cqg.rtd", , "X.US.GBPKRW!'Ask,T'")</f>
        <v>1685.51</v>
      </c>
      <c r="H141" s="1" t="s">
        <v>867</v>
      </c>
      <c r="I141" s="1" t="str">
        <f t="shared" si="20"/>
        <v>X.US.GBPKRW</v>
      </c>
      <c r="J141" t="s">
        <v>920</v>
      </c>
      <c r="K141" t="str">
        <f t="shared" si="21"/>
        <v>=RTD("cqg.rtd", , "X.US.GBPKRW!'PerCentNetLastQuote,T'")</v>
      </c>
      <c r="L141">
        <f>RTD("cqg.rtd", , "X.US.GBPKRW!'High,T'")</f>
        <v>1692.15</v>
      </c>
      <c r="N141">
        <f>RTD("cqg.rtd", , "X.US.GBPKRW!'Low,T'")</f>
        <v>1675.2</v>
      </c>
      <c r="O141">
        <f>RTD("cqg.rtd", , "X.US.GBPKRW!'NetLastQuoteToday,T'")</f>
        <v>-2.7599999999999909</v>
      </c>
      <c r="P141" s="2">
        <f>RTD("cqg.rtd", , "X.US.GBPKRW!'PerCentNetLastQuote,T'")/100</f>
        <v>-1.6348095979908427E-3</v>
      </c>
    </row>
    <row r="142" spans="1:16" x14ac:dyDescent="0.25">
      <c r="A142" t="s">
        <v>455</v>
      </c>
      <c r="B142" t="s">
        <v>456</v>
      </c>
      <c r="C142">
        <f>RTD("cqg.rtd", , "X.US.GBPTWD!'Bid,T'")</f>
        <v>48.833300000000001</v>
      </c>
      <c r="D142">
        <f>RTD("cqg.rtd", , "X.US.GBPTWD!'Ask,T'")</f>
        <v>48.8581</v>
      </c>
      <c r="H142" s="1" t="s">
        <v>867</v>
      </c>
      <c r="I142" s="1" t="str">
        <f t="shared" si="20"/>
        <v>X.US.GBPTWD</v>
      </c>
      <c r="J142" t="s">
        <v>920</v>
      </c>
      <c r="K142" t="str">
        <f t="shared" si="21"/>
        <v>=RTD("cqg.rtd", , "X.US.GBPTWD!'PerCentNetLastQuote,T'")</v>
      </c>
      <c r="L142">
        <f>RTD("cqg.rtd", , "X.US.GBPTWD!'High,T'")</f>
        <v>48.932300000000005</v>
      </c>
      <c r="N142">
        <f>RTD("cqg.rtd", , "X.US.GBPTWD!'Low,T'")</f>
        <v>48.643000000000001</v>
      </c>
      <c r="O142">
        <f>RTD("cqg.rtd", , "X.US.GBPTWD!'NetLastQuoteToday,T'")</f>
        <v>3.4999999999953957E-3</v>
      </c>
      <c r="P142" s="2">
        <f>RTD("cqg.rtd", , "X.US.GBPTWD!'PerCentNetLastQuote,T'")/100</f>
        <v>7.164115559230861E-5</v>
      </c>
    </row>
    <row r="143" spans="1:16" x14ac:dyDescent="0.25">
      <c r="A143" t="s">
        <v>457</v>
      </c>
      <c r="B143" t="s">
        <v>458</v>
      </c>
      <c r="C143">
        <f>RTD("cqg.rtd", , "X.US.GBPTHB!'Bid,T'")</f>
        <v>52.370000000000005</v>
      </c>
      <c r="D143">
        <f>RTD("cqg.rtd", , "X.US.GBPTHB!'Ask,T'")</f>
        <v>52.42</v>
      </c>
      <c r="H143" s="1" t="s">
        <v>867</v>
      </c>
      <c r="I143" s="1" t="str">
        <f t="shared" si="20"/>
        <v>X.US.GBPTHB</v>
      </c>
      <c r="J143" t="s">
        <v>920</v>
      </c>
      <c r="K143" t="str">
        <f t="shared" si="21"/>
        <v>=RTD("cqg.rtd", , "X.US.GBPTHB!'PerCentNetLastQuote,T'")</v>
      </c>
      <c r="L143">
        <f>RTD("cqg.rtd", , "X.US.GBPTHB!'High,T'")</f>
        <v>52.5</v>
      </c>
      <c r="N143">
        <f>RTD("cqg.rtd", , "X.US.GBPTHB!'Low,T'")</f>
        <v>52.14</v>
      </c>
      <c r="O143">
        <f>RTD("cqg.rtd", , "X.US.GBPTHB!'NetLastQuoteToday,T'")</f>
        <v>6.0000000000002274E-2</v>
      </c>
      <c r="P143" s="2">
        <f>RTD("cqg.rtd", , "X.US.GBPTHB!'PerCentNetLastQuote,T'")/100</f>
        <v>1.1459129106187928E-3</v>
      </c>
    </row>
    <row r="144" spans="1:16" x14ac:dyDescent="0.25">
      <c r="A144" t="s">
        <v>459</v>
      </c>
      <c r="B144" t="s">
        <v>460</v>
      </c>
      <c r="C144">
        <f>RTD("cqg.rtd", , "X.US.GBPTRY!'Bid,T'")</f>
        <v>3.5956000000000001</v>
      </c>
      <c r="D144">
        <f>RTD("cqg.rtd", , "X.US.GBPTRY!'Ask,T'")</f>
        <v>3.6</v>
      </c>
      <c r="H144" s="1" t="s">
        <v>867</v>
      </c>
      <c r="I144" s="1" t="str">
        <f t="shared" si="20"/>
        <v>X.US.GBPTRY</v>
      </c>
      <c r="J144" t="s">
        <v>920</v>
      </c>
      <c r="K144" t="str">
        <f t="shared" si="21"/>
        <v>=RTD("cqg.rtd", , "X.US.GBPTRY!'PerCentNetLastQuote,T'")</v>
      </c>
      <c r="L144">
        <f>RTD("cqg.rtd", , "X.US.GBPTRY!'High,T'")</f>
        <v>3.6022000000000003</v>
      </c>
      <c r="N144">
        <f>RTD("cqg.rtd", , "X.US.GBPTRY!'Low,T'")</f>
        <v>3.5672000000000001</v>
      </c>
      <c r="O144">
        <f>RTD("cqg.rtd", , "X.US.GBPTRY!'NetLastQuoteToday,T'")</f>
        <v>1.9299999999999873E-2</v>
      </c>
      <c r="P144" s="2">
        <f>RTD("cqg.rtd", , "X.US.GBPTRY!'PerCentNetLastQuote,T'")/100</f>
        <v>5.3900075404250567E-3</v>
      </c>
    </row>
    <row r="145" spans="1:16" x14ac:dyDescent="0.25">
      <c r="H145" s="1"/>
      <c r="I145" s="1"/>
      <c r="P145" s="2"/>
    </row>
    <row r="146" spans="1:16" x14ac:dyDescent="0.25">
      <c r="A146" t="s">
        <v>469</v>
      </c>
      <c r="B146" t="s">
        <v>470</v>
      </c>
      <c r="C146">
        <f>RTD("cqg.rtd", , "X.US.USDHKD!'Bid,T'")</f>
        <v>7.7505000000000006</v>
      </c>
      <c r="D146">
        <f>RTD("cqg.rtd", , "X.US.USDHKD!'Ask,T'")</f>
        <v>7.7510000000000003</v>
      </c>
      <c r="H146" s="1" t="s">
        <v>867</v>
      </c>
      <c r="I146" s="1" t="str">
        <f t="shared" si="20"/>
        <v>X.US.USDHKD</v>
      </c>
      <c r="J146" t="s">
        <v>920</v>
      </c>
      <c r="K146" t="str">
        <f t="shared" si="21"/>
        <v>=RTD("cqg.rtd", , "X.US.USDHKD!'PerCentNetLastQuote,T'")</v>
      </c>
      <c r="L146">
        <f>RTD("cqg.rtd", , "X.US.USDHKD!'High,T'")</f>
        <v>7.7513000000000005</v>
      </c>
      <c r="N146">
        <f>RTD("cqg.rtd", , "X.US.USDHKD!'Low,T'")</f>
        <v>7.7498000000000005</v>
      </c>
      <c r="O146">
        <f>RTD("cqg.rtd", , "X.US.USDHKD!'NetLastQuoteToday,T'")</f>
        <v>4.9999999999972289E-4</v>
      </c>
      <c r="P146" s="2">
        <f>RTD("cqg.rtd", , "X.US.USDHKD!'PerCentNetLastQuote,T'")/100</f>
        <v>6.4511966969872913E-5</v>
      </c>
    </row>
    <row r="147" spans="1:16" x14ac:dyDescent="0.25">
      <c r="A147" t="s">
        <v>471</v>
      </c>
      <c r="B147" t="s">
        <v>472</v>
      </c>
      <c r="C147">
        <f>RTD("cqg.rtd", , "X.US.HKDCNY!'Bid,T'")</f>
        <v>0.79150000000000009</v>
      </c>
      <c r="D147">
        <f>RTD("cqg.rtd", , "X.US.HKDCNY!'Ask,T'")</f>
        <v>0.79170000000000007</v>
      </c>
      <c r="H147" s="1" t="s">
        <v>867</v>
      </c>
      <c r="I147" s="1" t="str">
        <f t="shared" si="20"/>
        <v>X.US.HKDCNY</v>
      </c>
      <c r="J147" t="s">
        <v>920</v>
      </c>
      <c r="K147" t="str">
        <f t="shared" si="21"/>
        <v>=RTD("cqg.rtd", , "X.US.HKDCNY!'PerCentNetLastQuote,T'")</v>
      </c>
      <c r="L147">
        <f>RTD("cqg.rtd", , "X.US.HKDCNY!'High,T'")</f>
        <v>0.79260000000000008</v>
      </c>
      <c r="N147">
        <f>RTD("cqg.rtd", , "X.US.HKDCNY!'Low,T'")</f>
        <v>0.79050000000000009</v>
      </c>
      <c r="O147">
        <f>RTD("cqg.rtd", , "X.US.HKDCNY!'NetLastQuoteToday,T'")</f>
        <v>6.0000000000004494E-4</v>
      </c>
      <c r="P147" s="2">
        <f>RTD("cqg.rtd", , "X.US.HKDCNY!'PerCentNetLastQuote,T'")/100</f>
        <v>7.5843761850587785E-4</v>
      </c>
    </row>
    <row r="148" spans="1:16" x14ac:dyDescent="0.25">
      <c r="A148" t="s">
        <v>473</v>
      </c>
      <c r="B148" t="s">
        <v>474</v>
      </c>
      <c r="C148">
        <f>RTD("cqg.rtd", , "X.US.HKDINR!'Bid,T'")</f>
        <v>7.8619000000000003</v>
      </c>
      <c r="D148">
        <f>RTD("cqg.rtd", , "X.US.HKDINR!'Ask,T'")</f>
        <v>7.8639000000000001</v>
      </c>
      <c r="H148" s="1" t="s">
        <v>867</v>
      </c>
      <c r="I148" s="1" t="str">
        <f t="shared" si="20"/>
        <v>X.US.HKDINR</v>
      </c>
      <c r="J148" t="s">
        <v>920</v>
      </c>
      <c r="K148" t="str">
        <f t="shared" si="21"/>
        <v>=RTD("cqg.rtd", , "X.US.HKDINR!'PerCentNetLastQuote,T'")</v>
      </c>
      <c r="L148">
        <f>RTD("cqg.rtd", , "X.US.HKDINR!'High,T'")</f>
        <v>7.8737000000000004</v>
      </c>
      <c r="N148">
        <f>RTD("cqg.rtd", , "X.US.HKDINR!'Low,T'")</f>
        <v>7.8246000000000002</v>
      </c>
      <c r="O148">
        <f>RTD("cqg.rtd", , "X.US.HKDINR!'NetLastQuoteToday,T'")</f>
        <v>-1.0000000000065512E-4</v>
      </c>
      <c r="P148" s="2">
        <f>RTD("cqg.rtd", , "X.US.HKDINR!'PerCentNetLastQuote,T'")/100</f>
        <v>-1.2716174974567651E-5</v>
      </c>
    </row>
    <row r="149" spans="1:16" x14ac:dyDescent="0.25">
      <c r="A149" t="s">
        <v>475</v>
      </c>
      <c r="B149" t="s">
        <v>476</v>
      </c>
      <c r="C149">
        <f>RTD("cqg.rtd", , "X.US.HKDIDR!'Bid,T'")</f>
        <v>1530.8600000000001</v>
      </c>
      <c r="D149">
        <f>RTD("cqg.rtd", , "X.US.HKDIDR!'Ask,T'")</f>
        <v>1532.0600000000002</v>
      </c>
      <c r="H149" s="1" t="s">
        <v>867</v>
      </c>
      <c r="I149" s="1" t="str">
        <f t="shared" si="20"/>
        <v>X.US.HKDIDR</v>
      </c>
      <c r="J149" t="s">
        <v>920</v>
      </c>
      <c r="K149" t="str">
        <f t="shared" si="21"/>
        <v>=RTD("cqg.rtd", , "X.US.HKDIDR!'PerCentNetLastQuote,T'")</v>
      </c>
      <c r="L149">
        <f>RTD("cqg.rtd", , "X.US.HKDIDR!'High,T'")</f>
        <v>1532.1200000000001</v>
      </c>
      <c r="N149">
        <f>RTD("cqg.rtd", , "X.US.HKDIDR!'Low,T'")</f>
        <v>1523.4</v>
      </c>
      <c r="O149">
        <f>RTD("cqg.rtd", , "X.US.HKDIDR!'NetLastQuoteToday,T'")</f>
        <v>2.6300000000001091</v>
      </c>
      <c r="P149" s="2">
        <f>RTD("cqg.rtd", , "X.US.HKDIDR!'PerCentNetLastQuote,T'")/100</f>
        <v>1.719594881753333E-3</v>
      </c>
    </row>
    <row r="150" spans="1:16" x14ac:dyDescent="0.25">
      <c r="A150" t="s">
        <v>477</v>
      </c>
      <c r="B150" t="s">
        <v>478</v>
      </c>
      <c r="C150">
        <f>RTD("cqg.rtd", , "X.US.HKDMYR!'Bid,T'")</f>
        <v>0.41240000000000004</v>
      </c>
      <c r="D150">
        <f>RTD("cqg.rtd", , "X.US.HKDMYR!'Ask,T'")</f>
        <v>0.41300000000000003</v>
      </c>
      <c r="H150" s="1" t="s">
        <v>867</v>
      </c>
      <c r="I150" s="1" t="str">
        <f t="shared" si="20"/>
        <v>X.US.HKDMYR</v>
      </c>
      <c r="J150" t="s">
        <v>920</v>
      </c>
      <c r="K150" t="str">
        <f t="shared" si="21"/>
        <v>=RTD("cqg.rtd", , "X.US.HKDMYR!'PerCentNetLastQuote,T'")</v>
      </c>
      <c r="L150">
        <f>RTD("cqg.rtd", , "X.US.HKDMYR!'High,T'")</f>
        <v>0.4138</v>
      </c>
      <c r="N150">
        <f>RTD("cqg.rtd", , "X.US.HKDMYR!'Low,T'")</f>
        <v>0.41170000000000001</v>
      </c>
      <c r="O150">
        <f>RTD("cqg.rtd", , "X.US.HKDMYR!'NetLastQuoteToday,T'")</f>
        <v>7.0000000000003393E-4</v>
      </c>
      <c r="P150" s="2">
        <f>RTD("cqg.rtd", , "X.US.HKDMYR!'PerCentNetLastQuote,T'")/100</f>
        <v>1.697792869269949E-3</v>
      </c>
    </row>
    <row r="151" spans="1:16" x14ac:dyDescent="0.25">
      <c r="A151" t="s">
        <v>479</v>
      </c>
      <c r="B151" t="s">
        <v>480</v>
      </c>
      <c r="C151">
        <f>RTD("cqg.rtd", , "X.US.HKDPHP!'Bid,T'")</f>
        <v>5.6589</v>
      </c>
      <c r="D151">
        <f>RTD("cqg.rtd", , "X.US.HKDPHP!'Ask,T'")</f>
        <v>5.6843000000000004</v>
      </c>
      <c r="H151" s="1" t="s">
        <v>867</v>
      </c>
      <c r="I151" s="1" t="str">
        <f t="shared" si="20"/>
        <v>X.US.HKDPHP</v>
      </c>
      <c r="J151" t="s">
        <v>920</v>
      </c>
      <c r="K151" t="str">
        <f t="shared" si="21"/>
        <v>=RTD("cqg.rtd", , "X.US.HKDPHP!'PerCentNetLastQuote,T'")</v>
      </c>
      <c r="L151">
        <f>RTD("cqg.rtd", , "X.US.HKDPHP!'High,T'")</f>
        <v>5.6957000000000004</v>
      </c>
      <c r="N151">
        <f>RTD("cqg.rtd", , "X.US.HKDPHP!'Low,T'")</f>
        <v>5.6508000000000003</v>
      </c>
      <c r="O151">
        <f>RTD("cqg.rtd", , "X.US.HKDPHP!'NetLastQuoteToday,T'")</f>
        <v>6.0000000000002274E-3</v>
      </c>
      <c r="P151" s="2">
        <f>RTD("cqg.rtd", , "X.US.HKDPHP!'PerCentNetLastQuote,T'")/100</f>
        <v>1.0566542803303806E-3</v>
      </c>
    </row>
    <row r="152" spans="1:16" x14ac:dyDescent="0.25">
      <c r="A152" t="s">
        <v>481</v>
      </c>
      <c r="B152" t="s">
        <v>482</v>
      </c>
      <c r="C152">
        <f>RTD("cqg.rtd", , "X.US.HKDSGD!'Bid,T'")</f>
        <v>0.16270000000000001</v>
      </c>
      <c r="D152">
        <f>RTD("cqg.rtd", , "X.US.HKDSGD!'Ask,T'")</f>
        <v>0.16309999999999999</v>
      </c>
      <c r="H152" s="1" t="s">
        <v>867</v>
      </c>
      <c r="I152" s="1" t="str">
        <f t="shared" si="20"/>
        <v>X.US.HKDSGD</v>
      </c>
      <c r="J152" t="s">
        <v>920</v>
      </c>
      <c r="K152" t="str">
        <f t="shared" si="21"/>
        <v>=RTD("cqg.rtd", , "X.US.HKDSGD!'PerCentNetLastQuote,T'")</v>
      </c>
      <c r="L152">
        <f>RTD("cqg.rtd", , "X.US.HKDSGD!'High,T'")</f>
        <v>0.1636</v>
      </c>
      <c r="N152">
        <f>RTD("cqg.rtd", , "X.US.HKDSGD!'Low,T'")</f>
        <v>0.16240000000000002</v>
      </c>
      <c r="O152">
        <f>RTD("cqg.rtd", , "X.US.HKDSGD!'NetLastQuoteToday,T'")</f>
        <v>-1.0000000000001674E-4</v>
      </c>
      <c r="P152" s="2">
        <f>RTD("cqg.rtd", , "X.US.HKDSGD!'PerCentNetLastQuote,T'")/100</f>
        <v>-6.1274509803921568E-4</v>
      </c>
    </row>
    <row r="153" spans="1:16" x14ac:dyDescent="0.25">
      <c r="A153" t="s">
        <v>483</v>
      </c>
      <c r="B153" t="s">
        <v>484</v>
      </c>
      <c r="C153">
        <f>RTD("cqg.rtd", , "X.US.HKDKRW!'Bid,T'")</f>
        <v>133.47999999999999</v>
      </c>
      <c r="D153">
        <f>RTD("cqg.rtd", , "X.US.HKDKRW!'Ask,T'")</f>
        <v>133.72999999999999</v>
      </c>
      <c r="H153" s="1" t="s">
        <v>867</v>
      </c>
      <c r="I153" s="1" t="str">
        <f t="shared" si="20"/>
        <v>X.US.HKDKRW</v>
      </c>
      <c r="J153" t="s">
        <v>920</v>
      </c>
      <c r="K153" t="str">
        <f t="shared" si="21"/>
        <v>=RTD("cqg.rtd", , "X.US.HKDKRW!'PerCentNetLastQuote,T'")</v>
      </c>
      <c r="L153">
        <f>RTD("cqg.rtd", , "X.US.HKDKRW!'High,T'")</f>
        <v>134.47</v>
      </c>
      <c r="N153">
        <f>RTD("cqg.rtd", , "X.US.HKDKRW!'Low,T'")</f>
        <v>133.26</v>
      </c>
      <c r="O153">
        <f>RTD("cqg.rtd", , "X.US.HKDKRW!'NetLastQuoteToday,T'")</f>
        <v>-0.21999999999999886</v>
      </c>
      <c r="P153" s="2">
        <f>RTD("cqg.rtd", , "X.US.HKDKRW!'PerCentNetLastQuote,T'")/100</f>
        <v>-1.6424038820455394E-3</v>
      </c>
    </row>
    <row r="154" spans="1:16" x14ac:dyDescent="0.25">
      <c r="A154" t="s">
        <v>485</v>
      </c>
      <c r="B154" t="s">
        <v>486</v>
      </c>
      <c r="C154">
        <f>RTD("cqg.rtd", , "X.US.HKDTWD!'Bid,T'")</f>
        <v>3.8759999999999999</v>
      </c>
      <c r="D154">
        <f>RTD("cqg.rtd", , "X.US.HKDTWD!'Ask,T'")</f>
        <v>3.8759999999999999</v>
      </c>
      <c r="H154" s="1" t="s">
        <v>867</v>
      </c>
      <c r="I154" s="1" t="str">
        <f t="shared" si="20"/>
        <v>X.US.HKDTWD</v>
      </c>
      <c r="J154" t="s">
        <v>920</v>
      </c>
      <c r="K154" t="str">
        <f t="shared" si="21"/>
        <v>=RTD("cqg.rtd", , "X.US.HKDTWD!'PerCentNetLastQuote,T'")</v>
      </c>
      <c r="L154">
        <f>RTD("cqg.rtd", , "X.US.HKDTWD!'High,T'")</f>
        <v>3.8770000000000002</v>
      </c>
      <c r="N154">
        <f>RTD("cqg.rtd", , "X.US.HKDTWD!'Low,T'")</f>
        <v>3.8690000000000002</v>
      </c>
      <c r="O154">
        <f>RTD("cqg.rtd", , "X.US.HKDTWD!'NetLastQuoteToday,T'")</f>
        <v>0</v>
      </c>
      <c r="P154" s="2">
        <f>RTD("cqg.rtd", , "X.US.HKDTWD!'PerCentNetLastQuote,T'")/100</f>
        <v>0</v>
      </c>
    </row>
    <row r="155" spans="1:16" x14ac:dyDescent="0.25">
      <c r="A155" t="s">
        <v>487</v>
      </c>
      <c r="B155" t="s">
        <v>488</v>
      </c>
      <c r="C155">
        <f>RTD("cqg.rtd", , "X.US.HKDTHB!'Bid,T'")</f>
        <v>4.157</v>
      </c>
      <c r="D155">
        <f>RTD("cqg.rtd", , "X.US.HKDTHB!'Ask,T'")</f>
        <v>4.1589999999999998</v>
      </c>
      <c r="H155" s="1" t="s">
        <v>867</v>
      </c>
      <c r="I155" s="1" t="str">
        <f t="shared" si="20"/>
        <v>X.US.HKDTHB</v>
      </c>
      <c r="J155" t="s">
        <v>920</v>
      </c>
      <c r="K155" t="str">
        <f t="shared" si="21"/>
        <v>=RTD("cqg.rtd", , "X.US.HKDTHB!'PerCentNetLastQuote,T'")</v>
      </c>
      <c r="L155">
        <f>RTD("cqg.rtd", , "X.US.HKDTHB!'High,T'")</f>
        <v>4.1639999999999997</v>
      </c>
      <c r="N155">
        <f>RTD("cqg.rtd", , "X.US.HKDTHB!'Low,T'")</f>
        <v>4.1479999999999997</v>
      </c>
      <c r="O155">
        <f>RTD("cqg.rtd", , "X.US.HKDTHB!'NetLastQuoteToday,T'")</f>
        <v>4.9999999999998934E-3</v>
      </c>
      <c r="P155" s="2">
        <f>RTD("cqg.rtd", , "X.US.HKDTHB!'PerCentNetLastQuote,T'")/100</f>
        <v>1.203659123736158E-3</v>
      </c>
    </row>
    <row r="156" spans="1:16" x14ac:dyDescent="0.25">
      <c r="H156" s="1"/>
      <c r="I156" s="1"/>
      <c r="P156" s="2"/>
    </row>
    <row r="157" spans="1:16" x14ac:dyDescent="0.25">
      <c r="A157" t="s">
        <v>489</v>
      </c>
      <c r="B157" t="s">
        <v>490</v>
      </c>
      <c r="C157">
        <f>RTD("cqg.rtd", , "X.US.USDHUF!'Bid,T'")</f>
        <v>242.85</v>
      </c>
      <c r="D157">
        <f>RTD("cqg.rtd", , "X.US.USDHUF!'Ask,T'")</f>
        <v>243.25</v>
      </c>
      <c r="H157" s="1" t="s">
        <v>867</v>
      </c>
      <c r="I157" s="1" t="str">
        <f t="shared" si="20"/>
        <v>X.US.USDHUF</v>
      </c>
      <c r="J157" t="s">
        <v>920</v>
      </c>
      <c r="K157" t="str">
        <f t="shared" si="21"/>
        <v>=RTD("cqg.rtd", , "X.US.USDHUF!'PerCentNetLastQuote,T'")</v>
      </c>
      <c r="L157">
        <f>RTD("cqg.rtd", , "X.US.USDHUF!'High,T'")</f>
        <v>244.25</v>
      </c>
      <c r="N157">
        <f>RTD("cqg.rtd", , "X.US.USDHUF!'Low,T'")</f>
        <v>242.14000000000001</v>
      </c>
      <c r="O157">
        <f>RTD("cqg.rtd", , "X.US.USDHUF!'NetLastQuoteToday,T'")</f>
        <v>-5.0000000000011369E-2</v>
      </c>
      <c r="P157" s="2">
        <f>RTD("cqg.rtd", , "X.US.USDHUF!'PerCentNetLastQuote,T'")/100</f>
        <v>-2.055076037813399E-4</v>
      </c>
    </row>
    <row r="158" spans="1:16" x14ac:dyDescent="0.25">
      <c r="A158" t="s">
        <v>491</v>
      </c>
      <c r="B158" t="s">
        <v>492</v>
      </c>
      <c r="C158">
        <f>RTD("cqg.rtd", , "X.US.HUFCZK!'Bid,T'")</f>
        <v>8.7500000000000008E-2</v>
      </c>
      <c r="D158">
        <f>RTD("cqg.rtd", , "X.US.HUFCZK!'Ask,T'")</f>
        <v>8.7900000000000006E-2</v>
      </c>
      <c r="H158" s="1" t="s">
        <v>867</v>
      </c>
      <c r="I158" s="1" t="str">
        <f t="shared" si="20"/>
        <v>X.US.HUFCZK</v>
      </c>
      <c r="J158" t="s">
        <v>920</v>
      </c>
      <c r="K158" t="str">
        <f t="shared" si="21"/>
        <v>=RTD("cqg.rtd", , "X.US.HUFCZK!'PerCentNetLastQuote,T'")</v>
      </c>
      <c r="L158">
        <f>RTD("cqg.rtd", , "X.US.HUFCZK!'High,T'")</f>
        <v>8.8200000000000001E-2</v>
      </c>
      <c r="N158">
        <f>RTD("cqg.rtd", , "X.US.HUFCZK!'Low,T'")</f>
        <v>8.7300000000000003E-2</v>
      </c>
      <c r="O158">
        <f>RTD("cqg.rtd", , "X.US.HUFCZK!'NetLastQuoteToday,T'")</f>
        <v>-1.9999999999999185E-4</v>
      </c>
      <c r="P158" s="2">
        <f>RTD("cqg.rtd", , "X.US.HUFCZK!'PerCentNetLastQuote,T'")/100</f>
        <v>-2.2701475595913734E-3</v>
      </c>
    </row>
    <row r="159" spans="1:16" x14ac:dyDescent="0.25">
      <c r="A159" t="s">
        <v>493</v>
      </c>
      <c r="B159" t="s">
        <v>494</v>
      </c>
      <c r="C159">
        <f>RTD("cqg.rtd", , "X.US.HUFRUR!'Bid,T'")</f>
        <v>0.15</v>
      </c>
      <c r="D159">
        <f>RTD("cqg.rtd", , "X.US.HUFRUR!'Ask,T'")</f>
        <v>0.15</v>
      </c>
      <c r="H159" s="1" t="s">
        <v>867</v>
      </c>
      <c r="I159" s="1" t="str">
        <f t="shared" si="20"/>
        <v>X.US.HUFRUR</v>
      </c>
      <c r="J159" t="s">
        <v>920</v>
      </c>
      <c r="K159" t="str">
        <f t="shared" si="21"/>
        <v>=RTD("cqg.rtd", , "X.US.HUFRUR!'PerCentNetLastQuote,T'")</v>
      </c>
      <c r="L159">
        <f>RTD("cqg.rtd", , "X.US.HUFRUR!'High,T'")</f>
        <v>0.15</v>
      </c>
      <c r="N159">
        <f>RTD("cqg.rtd", , "X.US.HUFRUR!'Low,T'")</f>
        <v>0.15</v>
      </c>
      <c r="O159">
        <f>RTD("cqg.rtd", , "X.US.HUFRUR!'NetLastQuoteToday,T'")</f>
        <v>0</v>
      </c>
      <c r="P159" s="2">
        <f>RTD("cqg.rtd", , "X.US.HUFRUR!'PerCentNetLastQuote,T'")/100</f>
        <v>0</v>
      </c>
    </row>
    <row r="160" spans="1:16" x14ac:dyDescent="0.25">
      <c r="H160" s="1"/>
      <c r="I160" s="1"/>
      <c r="P160" s="2"/>
    </row>
    <row r="161" spans="1:16" x14ac:dyDescent="0.25">
      <c r="A161" t="s">
        <v>495</v>
      </c>
      <c r="B161" t="s">
        <v>496</v>
      </c>
      <c r="C161">
        <f>RTD("cqg.rtd", , "X.US.USDISK!'Bid,T'")</f>
        <v>118.44</v>
      </c>
      <c r="D161">
        <f>RTD("cqg.rtd", , "X.US.USDISK!'Ask,T'")</f>
        <v>119.04</v>
      </c>
      <c r="H161" s="1" t="s">
        <v>867</v>
      </c>
      <c r="I161" s="1" t="str">
        <f t="shared" si="20"/>
        <v>X.US.USDISK</v>
      </c>
      <c r="J161" t="s">
        <v>920</v>
      </c>
      <c r="K161" t="str">
        <f t="shared" si="21"/>
        <v>=RTD("cqg.rtd", , "X.US.USDISK!'PerCentNetLastQuote,T'")</v>
      </c>
      <c r="L161">
        <f>RTD("cqg.rtd", , "X.US.USDISK!'High,T'")</f>
        <v>119.62</v>
      </c>
      <c r="N161">
        <f>RTD("cqg.rtd", , "X.US.USDISK!'Low,T'")</f>
        <v>118.09</v>
      </c>
      <c r="O161">
        <f>RTD("cqg.rtd", , "X.US.USDISK!'NetLastQuoteToday,T'")</f>
        <v>-0.5</v>
      </c>
      <c r="P161" s="2">
        <f>RTD("cqg.rtd", , "X.US.USDISK!'PerCentNetLastQuote,T'")/100</f>
        <v>-4.1827003513468294E-3</v>
      </c>
    </row>
    <row r="162" spans="1:16" x14ac:dyDescent="0.25">
      <c r="H162" s="1"/>
      <c r="I162" s="1"/>
      <c r="P162" s="2"/>
    </row>
    <row r="163" spans="1:16" x14ac:dyDescent="0.25">
      <c r="A163" t="s">
        <v>497</v>
      </c>
      <c r="B163" t="s">
        <v>498</v>
      </c>
      <c r="C163">
        <f>RTD("cqg.rtd", , "X.US.USDINR!'Bid,T'")</f>
        <v>60.93</v>
      </c>
      <c r="D163">
        <f>RTD("cqg.rtd", , "X.US.USDINR!'Ask,T'")</f>
        <v>60.95</v>
      </c>
      <c r="H163" s="1" t="s">
        <v>867</v>
      </c>
      <c r="I163" s="1" t="str">
        <f t="shared" si="20"/>
        <v>X.US.USDINR</v>
      </c>
      <c r="J163" t="s">
        <v>920</v>
      </c>
      <c r="K163" t="str">
        <f t="shared" si="21"/>
        <v>=RTD("cqg.rtd", , "X.US.USDINR!'PerCentNetLastQuote,T'")</v>
      </c>
      <c r="L163">
        <f>RTD("cqg.rtd", , "X.US.USDINR!'High,T'")</f>
        <v>61.02</v>
      </c>
      <c r="N163">
        <f>RTD("cqg.rtd", , "X.US.USDINR!'Low,T'")</f>
        <v>60.64</v>
      </c>
      <c r="O163">
        <f>RTD("cqg.rtd", , "X.US.USDINR!'NetLastQuoteToday,T'")</f>
        <v>0</v>
      </c>
      <c r="P163" s="2">
        <f>RTD("cqg.rtd", , "X.US.USDINR!'PerCentNetLastQuote,T'")/100</f>
        <v>0</v>
      </c>
    </row>
    <row r="164" spans="1:16" x14ac:dyDescent="0.25">
      <c r="A164" t="s">
        <v>499</v>
      </c>
      <c r="B164" t="s">
        <v>500</v>
      </c>
      <c r="C164">
        <f>RTD("cqg.rtd", , "X.US.IDRKRW!'Bid,T'")</f>
        <v>8.7000000000000008E-2</v>
      </c>
      <c r="D164">
        <f>RTD("cqg.rtd", , "X.US.IDRKRW!'Ask,T'")</f>
        <v>8.7400000000000005E-2</v>
      </c>
      <c r="H164" s="1" t="s">
        <v>867</v>
      </c>
      <c r="I164" s="1" t="str">
        <f t="shared" si="20"/>
        <v>X.US.IDRKRW</v>
      </c>
      <c r="J164" t="s">
        <v>920</v>
      </c>
      <c r="K164" t="str">
        <f t="shared" si="21"/>
        <v>=RTD("cqg.rtd", , "X.US.IDRKRW!'PerCentNetLastQuote,T'")</v>
      </c>
      <c r="L164">
        <f>RTD("cqg.rtd", , "X.US.IDRKRW!'High,T'")</f>
        <v>8.8300000000000003E-2</v>
      </c>
      <c r="N164">
        <f>RTD("cqg.rtd", , "X.US.IDRKRW!'Low,T'")</f>
        <v>8.7000000000000008E-2</v>
      </c>
      <c r="O164">
        <f>RTD("cqg.rtd", , "X.US.IDRKRW!'NetLastQuoteToday,T'")</f>
        <v>-3.0000000000000859E-4</v>
      </c>
      <c r="P164" s="2">
        <f>RTD("cqg.rtd", , "X.US.IDRKRW!'PerCentNetLastQuote,T'")/100</f>
        <v>-3.4207525655644243E-3</v>
      </c>
    </row>
    <row r="165" spans="1:16" x14ac:dyDescent="0.25">
      <c r="H165" s="1"/>
      <c r="I165" s="1"/>
      <c r="P165" s="2"/>
    </row>
    <row r="166" spans="1:16" x14ac:dyDescent="0.25">
      <c r="A166" t="s">
        <v>501</v>
      </c>
      <c r="B166" t="s">
        <v>502</v>
      </c>
      <c r="C166">
        <f>RTD("cqg.rtd", , "X.US.USDIDR!'Bid,T'")</f>
        <v>11865</v>
      </c>
      <c r="D166">
        <f>RTD("cqg.rtd", , "X.US.USDIDR!'Ask,T'")</f>
        <v>11875</v>
      </c>
      <c r="H166" s="1" t="s">
        <v>867</v>
      </c>
      <c r="I166" s="1" t="str">
        <f t="shared" si="20"/>
        <v>X.US.USDIDR</v>
      </c>
      <c r="J166" t="s">
        <v>920</v>
      </c>
      <c r="K166" t="str">
        <f t="shared" si="21"/>
        <v>=RTD("cqg.rtd", , "X.US.USDIDR!'PerCentNetLastQuote,T'")</v>
      </c>
      <c r="L166">
        <f>RTD("cqg.rtd", , "X.US.USDIDR!'High,T'")</f>
        <v>11875</v>
      </c>
      <c r="N166">
        <f>RTD("cqg.rtd", , "X.US.USDIDR!'Low,T'")</f>
        <v>11807</v>
      </c>
      <c r="O166">
        <f>RTD("cqg.rtd", , "X.US.USDIDR!'NetLastQuoteToday,T'")</f>
        <v>21</v>
      </c>
      <c r="P166" s="2">
        <f>RTD("cqg.rtd", , "X.US.USDIDR!'PerCentNetLastQuote,T'")/100</f>
        <v>1.7715539058545638E-3</v>
      </c>
    </row>
    <row r="167" spans="1:16" x14ac:dyDescent="0.25">
      <c r="A167" t="s">
        <v>503</v>
      </c>
      <c r="B167" t="s">
        <v>504</v>
      </c>
      <c r="C167" t="str">
        <f>RTD("cqg.rtd", , "X.US.IDRBRL!'Bid,T'")</f>
        <v/>
      </c>
      <c r="D167">
        <f>RTD("cqg.rtd", , "X.US.IDRBRL!'Ask,T'")</f>
        <v>4.0000000000000002E-4</v>
      </c>
      <c r="H167" s="1" t="s">
        <v>867</v>
      </c>
      <c r="I167" s="1" t="str">
        <f t="shared" si="20"/>
        <v>X.US.IDRBRL</v>
      </c>
      <c r="J167" t="s">
        <v>920</v>
      </c>
      <c r="K167" t="str">
        <f t="shared" si="21"/>
        <v>=RTD("cqg.rtd", , "X.US.IDRBRL!'PerCentNetLastQuote,T'")</v>
      </c>
      <c r="L167">
        <f>RTD("cqg.rtd", , "X.US.IDRBRL!'High,T'")</f>
        <v>4.0000000000000002E-4</v>
      </c>
      <c r="N167">
        <f>RTD("cqg.rtd", , "X.US.IDRBRL!'Low,T'")</f>
        <v>4.0000000000000002E-4</v>
      </c>
      <c r="O167">
        <f>RTD("cqg.rtd", , "X.US.IDRBRL!'NetLastQuoteToday,T'")</f>
        <v>0</v>
      </c>
      <c r="P167" s="2">
        <f>RTD("cqg.rtd", , "X.US.IDRBRL!'PerCentNetLastQuote,T'")/100</f>
        <v>0</v>
      </c>
    </row>
    <row r="168" spans="1:16" x14ac:dyDescent="0.25">
      <c r="H168" s="1"/>
      <c r="I168" s="1"/>
      <c r="P168" s="2"/>
    </row>
    <row r="169" spans="1:16" x14ac:dyDescent="0.25">
      <c r="A169" t="s">
        <v>505</v>
      </c>
      <c r="B169" t="s">
        <v>506</v>
      </c>
      <c r="C169">
        <f>RTD("cqg.rtd", , "X.US.USDIRR!'Bid,T'")</f>
        <v>26584</v>
      </c>
      <c r="D169">
        <f>RTD("cqg.rtd", , "X.US.USDIRR!'Ask,T'")</f>
        <v>26734</v>
      </c>
      <c r="H169" s="1" t="s">
        <v>867</v>
      </c>
      <c r="I169" s="1" t="str">
        <f t="shared" si="20"/>
        <v>X.US.USDIRR</v>
      </c>
      <c r="J169" t="s">
        <v>920</v>
      </c>
      <c r="K169" t="str">
        <f t="shared" si="21"/>
        <v>=RTD("cqg.rtd", , "X.US.USDIRR!'PerCentNetLastQuote,T'")</v>
      </c>
      <c r="L169">
        <f>RTD("cqg.rtd", , "X.US.USDIRR!'High,T'")</f>
        <v>26734</v>
      </c>
      <c r="N169">
        <f>RTD("cqg.rtd", , "X.US.USDIRR!'Low,T'")</f>
        <v>26584</v>
      </c>
      <c r="O169">
        <f>RTD("cqg.rtd", , "X.US.USDIRR!'NetLastQuoteToday,T'")</f>
        <v>0</v>
      </c>
      <c r="P169" s="2">
        <f>RTD("cqg.rtd", , "X.US.USDIRR!'PerCentNetLastQuote,T'")/100</f>
        <v>0</v>
      </c>
    </row>
    <row r="170" spans="1:16" x14ac:dyDescent="0.25">
      <c r="A170" t="s">
        <v>507</v>
      </c>
      <c r="B170" t="s">
        <v>508</v>
      </c>
      <c r="C170">
        <f>RTD("cqg.rtd", , "X.US.USDIQD!'Bid,T'")</f>
        <v>1157</v>
      </c>
      <c r="D170">
        <f>RTD("cqg.rtd", , "X.US.USDIQD!'Ask,T'")</f>
        <v>1172</v>
      </c>
      <c r="H170" s="1" t="s">
        <v>867</v>
      </c>
      <c r="I170" s="1" t="str">
        <f t="shared" si="20"/>
        <v>X.US.USDIQD</v>
      </c>
      <c r="J170" t="s">
        <v>920</v>
      </c>
      <c r="K170" t="str">
        <f t="shared" si="21"/>
        <v>=RTD("cqg.rtd", , "X.US.USDIQD!'PerCentNetLastQuote,T'")</v>
      </c>
      <c r="L170">
        <f>RTD("cqg.rtd", , "X.US.USDIQD!'High,T'")</f>
        <v>1173</v>
      </c>
      <c r="N170">
        <f>RTD("cqg.rtd", , "X.US.USDIQD!'Low,T'")</f>
        <v>1157</v>
      </c>
      <c r="O170">
        <f>RTD("cqg.rtd", , "X.US.USDIQD!'NetLastQuoteToday,T'")</f>
        <v>-1</v>
      </c>
      <c r="P170" s="2">
        <f>RTD("cqg.rtd", , "X.US.USDIQD!'PerCentNetLastQuote,T'")/100</f>
        <v>-8.5251491901108269E-4</v>
      </c>
    </row>
    <row r="171" spans="1:16" x14ac:dyDescent="0.25">
      <c r="H171" s="1"/>
      <c r="I171" s="1"/>
      <c r="P171" s="2"/>
    </row>
    <row r="172" spans="1:16" x14ac:dyDescent="0.25">
      <c r="A172" t="s">
        <v>509</v>
      </c>
      <c r="B172" t="s">
        <v>510</v>
      </c>
      <c r="C172">
        <f>RTD("cqg.rtd", , "X.US.USDILS!'Bid,T'")</f>
        <v>3.617</v>
      </c>
      <c r="D172">
        <f>RTD("cqg.rtd", , "X.US.USDILS!'Ask,T'")</f>
        <v>3.637</v>
      </c>
      <c r="H172" s="1" t="s">
        <v>867</v>
      </c>
      <c r="I172" s="1" t="str">
        <f t="shared" si="20"/>
        <v>X.US.USDILS</v>
      </c>
      <c r="J172" t="s">
        <v>920</v>
      </c>
      <c r="K172" t="str">
        <f t="shared" si="21"/>
        <v>=RTD("cqg.rtd", , "X.US.USDILS!'PerCentNetLastQuote,T'")</v>
      </c>
      <c r="L172">
        <f>RTD("cqg.rtd", , "X.US.USDILS!'High,T'")</f>
        <v>3.649</v>
      </c>
      <c r="N172">
        <f>RTD("cqg.rtd", , "X.US.USDILS!'Low,T'")</f>
        <v>3.6160000000000001</v>
      </c>
      <c r="O172">
        <f>RTD("cqg.rtd", , "X.US.USDILS!'NetLastQuoteToday,T'")</f>
        <v>-3.0000000000001137E-3</v>
      </c>
      <c r="P172" s="2">
        <f>RTD("cqg.rtd", , "X.US.USDILS!'PerCentNetLastQuote,T'")/100</f>
        <v>-8.2417582417582418E-4</v>
      </c>
    </row>
    <row r="173" spans="1:16" x14ac:dyDescent="0.25">
      <c r="A173" t="s">
        <v>511</v>
      </c>
      <c r="B173" t="s">
        <v>512</v>
      </c>
      <c r="C173">
        <f>RTD("cqg.rtd", , "X.US.ILSBRL!'Bid,T'")</f>
        <v>0.64350000000000007</v>
      </c>
      <c r="D173">
        <f>RTD("cqg.rtd", , "X.US.ILSBRL!'Ask,T'")</f>
        <v>0.64629999999999999</v>
      </c>
      <c r="H173" s="1" t="s">
        <v>867</v>
      </c>
      <c r="I173" s="1" t="str">
        <f t="shared" si="20"/>
        <v>X.US.ILSBRL</v>
      </c>
      <c r="J173" t="s">
        <v>920</v>
      </c>
      <c r="K173" t="str">
        <f t="shared" si="21"/>
        <v>=RTD("cqg.rtd", , "X.US.ILSBRL!'PerCentNetLastQuote,T'")</v>
      </c>
      <c r="L173">
        <f>RTD("cqg.rtd", , "X.US.ILSBRL!'High,T'")</f>
        <v>0.64710000000000001</v>
      </c>
      <c r="N173">
        <f>RTD("cqg.rtd", , "X.US.ILSBRL!'Low,T'")</f>
        <v>0.62950000000000006</v>
      </c>
      <c r="O173">
        <f>RTD("cqg.rtd", , "X.US.ILSBRL!'NetLastQuoteToday,T'")</f>
        <v>1.2799999999999923E-2</v>
      </c>
      <c r="P173" s="2">
        <f>RTD("cqg.rtd", , "X.US.ILSBRL!'PerCentNetLastQuote,T'")/100</f>
        <v>2.0205209155485401E-2</v>
      </c>
    </row>
    <row r="174" spans="1:16" x14ac:dyDescent="0.25">
      <c r="H174" s="1"/>
      <c r="I174" s="1"/>
      <c r="P174" s="2"/>
    </row>
    <row r="175" spans="1:16" x14ac:dyDescent="0.25">
      <c r="A175" t="s">
        <v>515</v>
      </c>
      <c r="B175" t="s">
        <v>516</v>
      </c>
      <c r="C175">
        <f>RTD("cqg.rtd", , "X.US.USDJPY!'Bid,T'")</f>
        <v>107.26</v>
      </c>
      <c r="D175">
        <f>RTD("cqg.rtd", , "X.US.USDJPY!'Ask,T'")</f>
        <v>107.27</v>
      </c>
      <c r="H175" s="1" t="s">
        <v>867</v>
      </c>
      <c r="I175" s="1" t="str">
        <f t="shared" ref="I175:I237" si="22">A175</f>
        <v>X.US.USDJPY</v>
      </c>
      <c r="J175" t="s">
        <v>920</v>
      </c>
      <c r="K175" t="str">
        <f t="shared" ref="K175:K237" si="23">H175&amp;I175&amp;J175</f>
        <v>=RTD("cqg.rtd", , "X.US.USDJPY!'PerCentNetLastQuote,T'")</v>
      </c>
      <c r="L175">
        <f>RTD("cqg.rtd", , "X.US.USDJPY!'High,T'")</f>
        <v>107.41500000000001</v>
      </c>
      <c r="N175">
        <f>RTD("cqg.rtd", , "X.US.USDJPY!'Low,T'")</f>
        <v>106.965</v>
      </c>
      <c r="O175">
        <f>RTD("cqg.rtd", , "X.US.USDJPY!'NetLastQuoteToday,T'")</f>
        <v>0.15999999999999659</v>
      </c>
      <c r="P175" s="2">
        <f>RTD("cqg.rtd", , "X.US.USDJPY!'PerCentNetLastQuote,T'")/100</f>
        <v>1.493791429371674E-3</v>
      </c>
    </row>
    <row r="176" spans="1:16" x14ac:dyDescent="0.25">
      <c r="A176" t="s">
        <v>517</v>
      </c>
      <c r="B176" t="s">
        <v>904</v>
      </c>
      <c r="C176">
        <f>RTD("cqg.rtd", , "X.US.JPYCHF!'Bid,T'")</f>
        <v>0.86980000000000002</v>
      </c>
      <c r="D176">
        <f>RTD("cqg.rtd", , "X.US.JPYCHF!'Ask,T'")</f>
        <v>0.87180000000000002</v>
      </c>
      <c r="H176" s="1" t="s">
        <v>867</v>
      </c>
      <c r="I176" s="1" t="str">
        <f t="shared" si="22"/>
        <v>X.US.JPYCHF</v>
      </c>
      <c r="J176" t="s">
        <v>920</v>
      </c>
      <c r="K176" t="str">
        <f t="shared" si="23"/>
        <v>=RTD("cqg.rtd", , "X.US.JPYCHF!'PerCentNetLastQuote,T'")</v>
      </c>
      <c r="L176">
        <f>RTD("cqg.rtd", , "X.US.JPYCHF!'High,T'")</f>
        <v>0.876</v>
      </c>
      <c r="N176">
        <f>RTD("cqg.rtd", , "X.US.JPYCHF!'Low,T'")</f>
        <v>0.86840000000000006</v>
      </c>
      <c r="O176">
        <f>RTD("cqg.rtd", , "X.US.JPYCHF!'NetLastQuoteToday,T'")</f>
        <v>-2.9000000000000137E-3</v>
      </c>
      <c r="P176" s="2">
        <f>RTD("cqg.rtd", , "X.US.JPYCHF!'PerCentNetLastQuote,T'")/100</f>
        <v>-3.3154224305476164E-3</v>
      </c>
    </row>
    <row r="177" spans="1:16" x14ac:dyDescent="0.25">
      <c r="A177" t="s">
        <v>519</v>
      </c>
      <c r="B177" t="s">
        <v>520</v>
      </c>
      <c r="C177">
        <f>RTD("cqg.rtd", , "X.US.JPYAUD!'Bid,T'")</f>
        <v>0.01</v>
      </c>
      <c r="D177">
        <f>RTD("cqg.rtd", , "X.US.JPYAUD!'Ask,T'")</f>
        <v>0.01</v>
      </c>
      <c r="H177" s="1" t="s">
        <v>867</v>
      </c>
      <c r="I177" s="1" t="str">
        <f t="shared" si="22"/>
        <v>X.US.JPYAUD</v>
      </c>
      <c r="J177" t="s">
        <v>920</v>
      </c>
      <c r="K177" t="str">
        <f t="shared" si="23"/>
        <v>=RTD("cqg.rtd", , "X.US.JPYAUD!'PerCentNetLastQuote,T'")</v>
      </c>
      <c r="L177">
        <f>RTD("cqg.rtd", , "X.US.JPYAUD!'High,T'")</f>
        <v>0.01</v>
      </c>
      <c r="N177">
        <f>RTD("cqg.rtd", , "X.US.JPYAUD!'Low,T'")</f>
        <v>0.01</v>
      </c>
      <c r="O177">
        <f>RTD("cqg.rtd", , "X.US.JPYAUD!'NetLastQuoteToday,T'")</f>
        <v>0</v>
      </c>
      <c r="P177" s="2">
        <f>RTD("cqg.rtd", , "X.US.JPYAUD!'PerCentNetLastQuote,T'")/100</f>
        <v>0</v>
      </c>
    </row>
    <row r="178" spans="1:16" x14ac:dyDescent="0.25">
      <c r="A178" t="s">
        <v>521</v>
      </c>
      <c r="B178" t="s">
        <v>522</v>
      </c>
      <c r="C178">
        <f>RTD("cqg.rtd", , "X.US.JPYCAD!'Bid,T'")</f>
        <v>1.0320000000000001E-2</v>
      </c>
      <c r="D178">
        <f>RTD("cqg.rtd", , "X.US.JPYCAD!'Ask,T'")</f>
        <v>1.0360000000000001E-2</v>
      </c>
      <c r="H178" s="1" t="s">
        <v>867</v>
      </c>
      <c r="I178" s="1" t="str">
        <f t="shared" si="22"/>
        <v>X.US.JPYCAD</v>
      </c>
      <c r="J178" t="s">
        <v>920</v>
      </c>
      <c r="K178" t="str">
        <f t="shared" si="23"/>
        <v>=RTD("cqg.rtd", , "X.US.JPYCAD!'PerCentNetLastQuote,T'")</v>
      </c>
      <c r="L178">
        <f>RTD("cqg.rtd", , "X.US.JPYCAD!'High,T'")</f>
        <v>1.0370000000000001E-2</v>
      </c>
      <c r="N178">
        <f>RTD("cqg.rtd", , "X.US.JPYCAD!'Low,T'")</f>
        <v>1.0270000000000001E-2</v>
      </c>
      <c r="O178">
        <f>RTD("cqg.rtd", , "X.US.JPYCAD!'NetLastQuoteToday,T'")</f>
        <v>4.0000000000000105E-5</v>
      </c>
      <c r="P178" s="2">
        <f>RTD("cqg.rtd", , "X.US.JPYCAD!'PerCentNetLastQuote,T'")/100</f>
        <v>3.8759689922480624E-3</v>
      </c>
    </row>
    <row r="179" spans="1:16" x14ac:dyDescent="0.25">
      <c r="A179" t="s">
        <v>523</v>
      </c>
      <c r="B179" t="s">
        <v>524</v>
      </c>
      <c r="C179">
        <f>RTD("cqg.rtd", , "X.US.JPYCNY!'Bid,T'")</f>
        <v>0.05</v>
      </c>
      <c r="D179">
        <f>RTD("cqg.rtd", , "X.US.JPYCNY!'Ask,T'")</f>
        <v>0.05</v>
      </c>
      <c r="H179" s="1" t="s">
        <v>867</v>
      </c>
      <c r="I179" s="1" t="str">
        <f t="shared" si="22"/>
        <v>X.US.JPYCNY</v>
      </c>
      <c r="J179" t="s">
        <v>920</v>
      </c>
      <c r="K179" t="str">
        <f t="shared" si="23"/>
        <v>=RTD("cqg.rtd", , "X.US.JPYCNY!'PerCentNetLastQuote,T'")</v>
      </c>
      <c r="L179">
        <f>RTD("cqg.rtd", , "X.US.JPYCNY!'High,T'")</f>
        <v>0.05</v>
      </c>
      <c r="N179">
        <f>RTD("cqg.rtd", , "X.US.JPYCNY!'Low,T'")</f>
        <v>0.05</v>
      </c>
      <c r="O179">
        <f>RTD("cqg.rtd", , "X.US.JPYCNY!'NetLastQuoteToday,T'")</f>
        <v>0</v>
      </c>
      <c r="P179" s="2">
        <f>RTD("cqg.rtd", , "X.US.JPYCNY!'PerCentNetLastQuote,T'")/100</f>
        <v>0</v>
      </c>
    </row>
    <row r="180" spans="1:16" x14ac:dyDescent="0.25">
      <c r="A180" t="s">
        <v>525</v>
      </c>
      <c r="B180" t="s">
        <v>526</v>
      </c>
      <c r="C180">
        <f>RTD("cqg.rtd", , "X.US.JPYCLP!'Bid,T'")</f>
        <v>5.5247999999999999</v>
      </c>
      <c r="D180">
        <f>RTD("cqg.rtd", , "X.US.JPYCLP!'Ask,T'")</f>
        <v>5.5335999999999999</v>
      </c>
      <c r="H180" s="1" t="s">
        <v>867</v>
      </c>
      <c r="I180" s="1" t="str">
        <f t="shared" si="22"/>
        <v>X.US.JPYCLP</v>
      </c>
      <c r="J180" t="s">
        <v>920</v>
      </c>
      <c r="K180" t="str">
        <f t="shared" si="23"/>
        <v>=RTD("cqg.rtd", , "X.US.JPYCLP!'PerCentNetLastQuote,T'")</v>
      </c>
      <c r="L180">
        <f>RTD("cqg.rtd", , "X.US.JPYCLP!'High,T'")</f>
        <v>5.5403000000000002</v>
      </c>
      <c r="N180">
        <f>RTD("cqg.rtd", , "X.US.JPYCLP!'Low,T'")</f>
        <v>5.4542000000000002</v>
      </c>
      <c r="O180">
        <f>RTD("cqg.rtd", , "X.US.JPYCLP!'NetLastQuoteToday,T'")</f>
        <v>2.4299999999999322E-2</v>
      </c>
      <c r="P180" s="2">
        <f>RTD("cqg.rtd", , "X.US.JPYCLP!'PerCentNetLastQuote,T'")/100</f>
        <v>4.4107236854046793E-3</v>
      </c>
    </row>
    <row r="181" spans="1:16" x14ac:dyDescent="0.25">
      <c r="A181" t="s">
        <v>527</v>
      </c>
      <c r="B181" t="s">
        <v>528</v>
      </c>
      <c r="C181">
        <f>RTD("cqg.rtd", , "X.US.JPYCZK!'Bid,T'")</f>
        <v>0.1983</v>
      </c>
      <c r="D181">
        <f>RTD("cqg.rtd", , "X.US.JPYCZK!'Ask,T'")</f>
        <v>0.19870000000000002</v>
      </c>
      <c r="H181" s="1" t="s">
        <v>867</v>
      </c>
      <c r="I181" s="1" t="str">
        <f t="shared" si="22"/>
        <v>X.US.JPYCZK</v>
      </c>
      <c r="J181" t="s">
        <v>920</v>
      </c>
      <c r="K181" t="str">
        <f t="shared" si="23"/>
        <v>=RTD("cqg.rtd", , "X.US.JPYCZK!'PerCentNetLastQuote,T'")</v>
      </c>
      <c r="L181">
        <f>RTD("cqg.rtd", , "X.US.JPYCZK!'High,T'")</f>
        <v>0.19990000000000002</v>
      </c>
      <c r="N181">
        <f>RTD("cqg.rtd", , "X.US.JPYCZK!'Low,T'")</f>
        <v>0.19790000000000002</v>
      </c>
      <c r="O181">
        <f>RTD("cqg.rtd", , "X.US.JPYCZK!'NetLastQuoteToday,T'")</f>
        <v>-9.000000000000119E-4</v>
      </c>
      <c r="P181" s="2">
        <f>RTD("cqg.rtd", , "X.US.JPYCZK!'PerCentNetLastQuote,T'")/100</f>
        <v>-4.5090180360721445E-3</v>
      </c>
    </row>
    <row r="182" spans="1:16" x14ac:dyDescent="0.25">
      <c r="A182" t="s">
        <v>529</v>
      </c>
      <c r="B182" t="s">
        <v>530</v>
      </c>
      <c r="C182">
        <f>RTD("cqg.rtd", , "X.US.JPYDKK!'Bid,T'")</f>
        <v>5.3400000000000003E-2</v>
      </c>
      <c r="D182">
        <f>RTD("cqg.rtd", , "X.US.JPYDKK!'Ask,T'")</f>
        <v>5.3800000000000001E-2</v>
      </c>
      <c r="H182" s="1" t="s">
        <v>867</v>
      </c>
      <c r="I182" s="1" t="str">
        <f t="shared" si="22"/>
        <v>X.US.JPYDKK</v>
      </c>
      <c r="J182" t="s">
        <v>920</v>
      </c>
      <c r="K182" t="str">
        <f t="shared" si="23"/>
        <v>=RTD("cqg.rtd", , "X.US.JPYDKK!'PerCentNetLastQuote,T'")</v>
      </c>
      <c r="L182">
        <f>RTD("cqg.rtd", , "X.US.JPYDKK!'High,T'")</f>
        <v>5.3999999999999999E-2</v>
      </c>
      <c r="N182">
        <f>RTD("cqg.rtd", , "X.US.JPYDKK!'Low,T'")</f>
        <v>5.33E-2</v>
      </c>
      <c r="O182">
        <f>RTD("cqg.rtd", , "X.US.JPYDKK!'NetLastQuoteToday,T'")</f>
        <v>-1.9999999999999879E-4</v>
      </c>
      <c r="P182" s="2">
        <f>RTD("cqg.rtd", , "X.US.JPYDKK!'PerCentNetLastQuote,T'")/100</f>
        <v>-3.7037037037037034E-3</v>
      </c>
    </row>
    <row r="183" spans="1:16" x14ac:dyDescent="0.25">
      <c r="A183" t="s">
        <v>531</v>
      </c>
      <c r="B183" t="s">
        <v>532</v>
      </c>
      <c r="C183">
        <f>RTD("cqg.rtd", , "X.US.JPYEUR!'Bid,T'")</f>
        <v>7.1979999999999995E-3</v>
      </c>
      <c r="D183">
        <f>RTD("cqg.rtd", , "X.US.JPYEUR!'Ask,T'")</f>
        <v>7.1999999999999998E-3</v>
      </c>
      <c r="H183" s="1" t="s">
        <v>867</v>
      </c>
      <c r="I183" s="1" t="str">
        <f t="shared" si="22"/>
        <v>X.US.JPYEUR</v>
      </c>
      <c r="J183" t="s">
        <v>920</v>
      </c>
      <c r="K183" t="str">
        <f t="shared" si="23"/>
        <v>=RTD("cqg.rtd", , "X.US.JPYEUR!'PerCentNetLastQuote,T'")</v>
      </c>
      <c r="L183">
        <f>RTD("cqg.rtd", , "X.US.JPYEUR!'High,T'")</f>
        <v>7.234E-3</v>
      </c>
      <c r="N183">
        <f>RTD("cqg.rtd", , "X.US.JPYEUR!'Low,T'")</f>
        <v>7.1839999999999994E-3</v>
      </c>
      <c r="O183">
        <f>RTD("cqg.rtd", , "X.US.JPYEUR!'NetLastQuoteToday,T'")</f>
        <v>-2.4999999999999849E-5</v>
      </c>
      <c r="P183" s="2">
        <f>RTD("cqg.rtd", , "X.US.JPYEUR!'PerCentNetLastQuote,T'")/100</f>
        <v>-3.4602076124567471E-3</v>
      </c>
    </row>
    <row r="184" spans="1:16" x14ac:dyDescent="0.25">
      <c r="A184" t="s">
        <v>535</v>
      </c>
      <c r="B184" t="s">
        <v>536</v>
      </c>
      <c r="C184">
        <f>RTD("cqg.rtd", , "X.US.JPYGBP!'Bid,T'")</f>
        <v>5.7000000000000002E-3</v>
      </c>
      <c r="D184">
        <f>RTD("cqg.rtd", , "X.US.JPYGBP!'Ask,T'")</f>
        <v>5.7000000000000002E-3</v>
      </c>
      <c r="H184" s="1" t="s">
        <v>867</v>
      </c>
      <c r="I184" s="1" t="str">
        <f t="shared" si="22"/>
        <v>X.US.JPYGBP</v>
      </c>
      <c r="J184" t="s">
        <v>920</v>
      </c>
      <c r="K184" t="str">
        <f t="shared" si="23"/>
        <v>=RTD("cqg.rtd", , "X.US.JPYGBP!'PerCentNetLastQuote,T'")</v>
      </c>
      <c r="L184">
        <f>RTD("cqg.rtd", , "X.US.JPYGBP!'High,T'")</f>
        <v>5.7000000000000002E-3</v>
      </c>
      <c r="N184">
        <f>RTD("cqg.rtd", , "X.US.JPYGBP!'Low,T'")</f>
        <v>5.7000000000000002E-3</v>
      </c>
      <c r="O184">
        <f>RTD("cqg.rtd", , "X.US.JPYGBP!'NetLastQuoteToday,T'")</f>
        <v>0</v>
      </c>
      <c r="P184" s="2">
        <f>RTD("cqg.rtd", , "X.US.JPYGBP!'PerCentNetLastQuote,T'")/100</f>
        <v>0</v>
      </c>
    </row>
    <row r="185" spans="1:16" x14ac:dyDescent="0.25">
      <c r="A185" t="s">
        <v>537</v>
      </c>
      <c r="B185" t="s">
        <v>538</v>
      </c>
      <c r="C185">
        <f>RTD("cqg.rtd", , "X.US.JPYHUF!'Bid,T'")</f>
        <v>2.2640000000000002</v>
      </c>
      <c r="D185">
        <f>RTD("cqg.rtd", , "X.US.JPYHUF!'Ask,T'")</f>
        <v>2.2680000000000002</v>
      </c>
      <c r="H185" s="1" t="s">
        <v>867</v>
      </c>
      <c r="I185" s="1" t="str">
        <f t="shared" si="22"/>
        <v>X.US.JPYHUF</v>
      </c>
      <c r="J185" t="s">
        <v>920</v>
      </c>
      <c r="K185" t="str">
        <f t="shared" si="23"/>
        <v>=RTD("cqg.rtd", , "X.US.JPYHUF!'PerCentNetLastQuote,T'")</v>
      </c>
      <c r="L185">
        <f>RTD("cqg.rtd", , "X.US.JPYHUF!'High,T'")</f>
        <v>2.278</v>
      </c>
      <c r="N185">
        <f>RTD("cqg.rtd", , "X.US.JPYHUF!'Low,T'")</f>
        <v>2.258</v>
      </c>
      <c r="O185">
        <f>RTD("cqg.rtd", , "X.US.JPYHUF!'NetLastQuoteToday,T'")</f>
        <v>-4.0000000000000036E-3</v>
      </c>
      <c r="P185" s="2">
        <f>RTD("cqg.rtd", , "X.US.JPYHUF!'PerCentNetLastQuote,T'")/100</f>
        <v>-1.76056338028169E-3</v>
      </c>
    </row>
    <row r="186" spans="1:16" x14ac:dyDescent="0.25">
      <c r="A186" t="s">
        <v>539</v>
      </c>
      <c r="B186" t="s">
        <v>540</v>
      </c>
      <c r="C186">
        <f>RTD("cqg.rtd", , "X.US.JPYISK!'Bid,T'")</f>
        <v>1.1044</v>
      </c>
      <c r="D186">
        <f>RTD("cqg.rtd", , "X.US.JPYISK!'Ask,T'")</f>
        <v>1.1098000000000001</v>
      </c>
      <c r="H186" s="1" t="s">
        <v>867</v>
      </c>
      <c r="I186" s="1" t="str">
        <f t="shared" si="22"/>
        <v>X.US.JPYISK</v>
      </c>
      <c r="J186" t="s">
        <v>920</v>
      </c>
      <c r="K186" t="str">
        <f t="shared" si="23"/>
        <v>=RTD("cqg.rtd", , "X.US.JPYISK!'PerCentNetLastQuote,T'")</v>
      </c>
      <c r="L186">
        <f>RTD("cqg.rtd", , "X.US.JPYISK!'High,T'")</f>
        <v>1.1177000000000001</v>
      </c>
      <c r="N186">
        <f>RTD("cqg.rtd", , "X.US.JPYISK!'Low,T'")</f>
        <v>1.1016000000000001</v>
      </c>
      <c r="O186">
        <f>RTD("cqg.rtd", , "X.US.JPYISK!'NetLastQuoteToday,T'")</f>
        <v>-6.1999999999999833E-3</v>
      </c>
      <c r="P186" s="2">
        <f>RTD("cqg.rtd", , "X.US.JPYISK!'PerCentNetLastQuote,T'")/100</f>
        <v>-5.5555555555555558E-3</v>
      </c>
    </row>
    <row r="187" spans="1:16" x14ac:dyDescent="0.25">
      <c r="A187" t="s">
        <v>541</v>
      </c>
      <c r="B187" t="s">
        <v>542</v>
      </c>
      <c r="C187">
        <f>RTD("cqg.rtd", , "X.US.JPYINR!'Bid,T'")</f>
        <v>0.56800000000000006</v>
      </c>
      <c r="D187">
        <f>RTD("cqg.rtd", , "X.US.JPYINR!'Ask,T'")</f>
        <v>0.56800000000000006</v>
      </c>
      <c r="H187" s="1" t="s">
        <v>867</v>
      </c>
      <c r="I187" s="1" t="str">
        <f t="shared" si="22"/>
        <v>X.US.JPYINR</v>
      </c>
      <c r="J187" t="s">
        <v>920</v>
      </c>
      <c r="K187" t="str">
        <f t="shared" si="23"/>
        <v>=RTD("cqg.rtd", , "X.US.JPYINR!'PerCentNetLastQuote,T'")</v>
      </c>
      <c r="L187">
        <f>RTD("cqg.rtd", , "X.US.JPYINR!'High,T'")</f>
        <v>0.56900000000000006</v>
      </c>
      <c r="N187">
        <f>RTD("cqg.rtd", , "X.US.JPYINR!'Low,T'")</f>
        <v>0.56500000000000006</v>
      </c>
      <c r="O187">
        <f>RTD("cqg.rtd", , "X.US.JPYINR!'NetLastQuoteToday,T'")</f>
        <v>-1.0000000000000009E-3</v>
      </c>
      <c r="P187" s="2">
        <f>RTD("cqg.rtd", , "X.US.JPYINR!'PerCentNetLastQuote,T'")/100</f>
        <v>-1.7574692442882251E-3</v>
      </c>
    </row>
    <row r="188" spans="1:16" x14ac:dyDescent="0.25">
      <c r="A188" t="s">
        <v>543</v>
      </c>
      <c r="B188" t="s">
        <v>544</v>
      </c>
      <c r="C188">
        <f>RTD("cqg.rtd", , "X.US.JPYILS!'Bid,T'")</f>
        <v>0.03</v>
      </c>
      <c r="D188">
        <f>RTD("cqg.rtd", , "X.US.JPYILS!'Ask,T'")</f>
        <v>0.03</v>
      </c>
      <c r="H188" s="1" t="s">
        <v>867</v>
      </c>
      <c r="I188" s="1" t="str">
        <f t="shared" si="22"/>
        <v>X.US.JPYILS</v>
      </c>
      <c r="J188" t="s">
        <v>920</v>
      </c>
      <c r="K188" t="str">
        <f t="shared" si="23"/>
        <v>=RTD("cqg.rtd", , "X.US.JPYILS!'PerCentNetLastQuote,T'")</v>
      </c>
      <c r="L188">
        <f>RTD("cqg.rtd", , "X.US.JPYILS!'High,T'")</f>
        <v>0.03</v>
      </c>
      <c r="N188">
        <f>RTD("cqg.rtd", , "X.US.JPYILS!'Low,T'")</f>
        <v>0.03</v>
      </c>
      <c r="O188">
        <f>RTD("cqg.rtd", , "X.US.JPYILS!'NetLastQuoteToday,T'")</f>
        <v>0</v>
      </c>
      <c r="P188" s="2">
        <f>RTD("cqg.rtd", , "X.US.JPYILS!'PerCentNetLastQuote,T'")/100</f>
        <v>0</v>
      </c>
    </row>
    <row r="189" spans="1:16" x14ac:dyDescent="0.25">
      <c r="A189" t="s">
        <v>545</v>
      </c>
      <c r="B189" t="s">
        <v>546</v>
      </c>
      <c r="C189">
        <f>RTD("cqg.rtd", , "X.US.JPYMYR!'Bid,T'")</f>
        <v>2.9600000000000001E-2</v>
      </c>
      <c r="D189">
        <f>RTD("cqg.rtd", , "X.US.JPYMYR!'Ask,T'")</f>
        <v>3.0000000000000002E-2</v>
      </c>
      <c r="H189" s="1" t="s">
        <v>867</v>
      </c>
      <c r="I189" s="1" t="str">
        <f t="shared" si="22"/>
        <v>X.US.JPYMYR</v>
      </c>
      <c r="J189" t="s">
        <v>920</v>
      </c>
      <c r="K189" t="str">
        <f t="shared" si="23"/>
        <v>=RTD("cqg.rtd", , "X.US.JPYMYR!'PerCentNetLastQuote,T'")</v>
      </c>
      <c r="L189">
        <f>RTD("cqg.rtd", , "X.US.JPYMYR!'High,T'")</f>
        <v>3.0100000000000002E-2</v>
      </c>
      <c r="N189">
        <f>RTD("cqg.rtd", , "X.US.JPYMYR!'Low,T'")</f>
        <v>2.9600000000000001E-2</v>
      </c>
      <c r="O189">
        <f>RTD("cqg.rtd", , "X.US.JPYMYR!'NetLastQuoteToday,T'")</f>
        <v>0</v>
      </c>
      <c r="P189" s="2">
        <f>RTD("cqg.rtd", , "X.US.JPYMYR!'PerCentNetLastQuote,T'")/100</f>
        <v>0</v>
      </c>
    </row>
    <row r="190" spans="1:16" x14ac:dyDescent="0.25">
      <c r="A190" t="s">
        <v>547</v>
      </c>
      <c r="B190" t="s">
        <v>548</v>
      </c>
      <c r="C190">
        <f>RTD("cqg.rtd", , "X.US.JPYNZD!'Bid,T'")</f>
        <v>1.14E-2</v>
      </c>
      <c r="D190">
        <f>RTD("cqg.rtd", , "X.US.JPYNZD!'Ask,T'")</f>
        <v>1.14E-2</v>
      </c>
      <c r="H190" s="1" t="s">
        <v>867</v>
      </c>
      <c r="I190" s="1" t="str">
        <f t="shared" si="22"/>
        <v>X.US.JPYNZD</v>
      </c>
      <c r="J190" t="s">
        <v>920</v>
      </c>
      <c r="K190" t="str">
        <f t="shared" si="23"/>
        <v>=RTD("cqg.rtd", , "X.US.JPYNZD!'PerCentNetLastQuote,T'")</v>
      </c>
      <c r="L190">
        <f>RTD("cqg.rtd", , "X.US.JPYNZD!'High,T'")</f>
        <v>1.14E-2</v>
      </c>
      <c r="N190">
        <f>RTD("cqg.rtd", , "X.US.JPYNZD!'Low,T'")</f>
        <v>1.1300000000000001E-2</v>
      </c>
      <c r="O190">
        <f>RTD("cqg.rtd", , "X.US.JPYNZD!'NetLastQuoteToday,T'")</f>
        <v>0</v>
      </c>
      <c r="P190" s="2">
        <f>RTD("cqg.rtd", , "X.US.JPYNZD!'PerCentNetLastQuote,T'")/100</f>
        <v>0</v>
      </c>
    </row>
    <row r="191" spans="1:16" x14ac:dyDescent="0.25">
      <c r="A191" t="s">
        <v>549</v>
      </c>
      <c r="B191" t="s">
        <v>550</v>
      </c>
      <c r="C191">
        <f>RTD("cqg.rtd", , "X.US.JPYNOK!'Bid,T'")</f>
        <v>5.9200000000000003E-2</v>
      </c>
      <c r="D191">
        <f>RTD("cqg.rtd", , "X.US.JPYNOK!'Ask,T'")</f>
        <v>5.96E-2</v>
      </c>
      <c r="H191" s="1" t="s">
        <v>867</v>
      </c>
      <c r="I191" s="1" t="str">
        <f t="shared" si="22"/>
        <v>X.US.JPYNOK</v>
      </c>
      <c r="J191" t="s">
        <v>920</v>
      </c>
      <c r="K191" t="str">
        <f t="shared" si="23"/>
        <v>=RTD("cqg.rtd", , "X.US.JPYNOK!'PerCentNetLastQuote,T'")</v>
      </c>
      <c r="L191">
        <f>RTD("cqg.rtd", , "X.US.JPYNOK!'High,T'")</f>
        <v>5.9800000000000006E-2</v>
      </c>
      <c r="N191">
        <f>RTD("cqg.rtd", , "X.US.JPYNOK!'Low,T'")</f>
        <v>5.9000000000000004E-2</v>
      </c>
      <c r="O191">
        <f>RTD("cqg.rtd", , "X.US.JPYNOK!'NetLastQuoteToday,T'")</f>
        <v>-2.0000000000000573E-4</v>
      </c>
      <c r="P191" s="2">
        <f>RTD("cqg.rtd", , "X.US.JPYNOK!'PerCentNetLastQuote,T'")/100</f>
        <v>-3.3444816053511705E-3</v>
      </c>
    </row>
    <row r="192" spans="1:16" x14ac:dyDescent="0.25">
      <c r="A192" t="s">
        <v>551</v>
      </c>
      <c r="B192" t="s">
        <v>552</v>
      </c>
      <c r="C192">
        <f>RTD("cqg.rtd", , "X.US.JPYPHP!'Bid,T'")</f>
        <v>0.40890000000000004</v>
      </c>
      <c r="D192">
        <f>RTD("cqg.rtd", , "X.US.JPYPHP!'Ask,T'")</f>
        <v>0.41070000000000001</v>
      </c>
      <c r="H192" s="1" t="s">
        <v>867</v>
      </c>
      <c r="I192" s="1" t="str">
        <f t="shared" si="22"/>
        <v>X.US.JPYPHP</v>
      </c>
      <c r="J192" t="s">
        <v>920</v>
      </c>
      <c r="K192" t="str">
        <f t="shared" si="23"/>
        <v>=RTD("cqg.rtd", , "X.US.JPYPHP!'PerCentNetLastQuote,T'")</v>
      </c>
      <c r="L192">
        <f>RTD("cqg.rtd", , "X.US.JPYPHP!'High,T'")</f>
        <v>0.41160000000000002</v>
      </c>
      <c r="N192">
        <f>RTD("cqg.rtd", , "X.US.JPYPHP!'Low,T'")</f>
        <v>0.4083</v>
      </c>
      <c r="O192">
        <f>RTD("cqg.rtd", , "X.US.JPYPHP!'NetLastQuoteToday,T'")</f>
        <v>-2.0000000000003348E-4</v>
      </c>
      <c r="P192" s="2">
        <f>RTD("cqg.rtd", , "X.US.JPYPHP!'PerCentNetLastQuote,T'")/100</f>
        <v>-4.8673643222195179E-4</v>
      </c>
    </row>
    <row r="193" spans="1:16" x14ac:dyDescent="0.25">
      <c r="A193" t="s">
        <v>553</v>
      </c>
      <c r="B193" t="s">
        <v>554</v>
      </c>
      <c r="C193">
        <f>RTD("cqg.rtd", , "X.US.JPYPLZ!'Bid,T'")</f>
        <v>3.0100000000000002E-2</v>
      </c>
      <c r="D193">
        <f>RTD("cqg.rtd", , "X.US.JPYPLZ!'Ask,T'")</f>
        <v>3.0500000000000003E-2</v>
      </c>
      <c r="H193" s="1" t="s">
        <v>867</v>
      </c>
      <c r="I193" s="1" t="str">
        <f t="shared" si="22"/>
        <v>X.US.JPYPLZ</v>
      </c>
      <c r="J193" t="s">
        <v>920</v>
      </c>
      <c r="K193" t="str">
        <f t="shared" si="23"/>
        <v>=RTD("cqg.rtd", , "X.US.JPYPLZ!'PerCentNetLastQuote,T'")</v>
      </c>
      <c r="L193">
        <f>RTD("cqg.rtd", , "X.US.JPYPLZ!'High,T'")</f>
        <v>3.0500000000000003E-2</v>
      </c>
      <c r="N193">
        <f>RTD("cqg.rtd", , "X.US.JPYPLZ!'Low,T'")</f>
        <v>3.0000000000000002E-2</v>
      </c>
      <c r="O193">
        <f>RTD("cqg.rtd", , "X.US.JPYPLZ!'NetLastQuoteToday,T'")</f>
        <v>0</v>
      </c>
      <c r="P193" s="2">
        <f>RTD("cqg.rtd", , "X.US.JPYPLZ!'PerCentNetLastQuote,T'")/100</f>
        <v>0</v>
      </c>
    </row>
    <row r="194" spans="1:16" x14ac:dyDescent="0.25">
      <c r="A194" t="s">
        <v>555</v>
      </c>
      <c r="B194" t="s">
        <v>556</v>
      </c>
      <c r="C194">
        <f>RTD("cqg.rtd", , "X.US.JPYSGD!'Bid,T'")</f>
        <v>1.17E-2</v>
      </c>
      <c r="D194">
        <f>RTD("cqg.rtd", , "X.US.JPYSGD!'Ask,T'")</f>
        <v>1.17E-2</v>
      </c>
      <c r="H194" s="1" t="s">
        <v>867</v>
      </c>
      <c r="I194" s="1" t="str">
        <f t="shared" si="22"/>
        <v>X.US.JPYSGD</v>
      </c>
      <c r="J194" t="s">
        <v>920</v>
      </c>
      <c r="K194" t="str">
        <f t="shared" si="23"/>
        <v>=RTD("cqg.rtd", , "X.US.JPYSGD!'PerCentNetLastQuote,T'")</v>
      </c>
      <c r="L194">
        <f>RTD("cqg.rtd", , "X.US.JPYSGD!'High,T'")</f>
        <v>1.18E-2</v>
      </c>
      <c r="N194">
        <f>RTD("cqg.rtd", , "X.US.JPYSGD!'Low,T'")</f>
        <v>1.17E-2</v>
      </c>
      <c r="O194">
        <f>RTD("cqg.rtd", , "X.US.JPYSGD!'NetLastQuoteToday,T'")</f>
        <v>-9.9999999999999395E-5</v>
      </c>
      <c r="P194" s="2">
        <f>RTD("cqg.rtd", , "X.US.JPYSGD!'PerCentNetLastQuote,T'")/100</f>
        <v>-8.4745762711864406E-3</v>
      </c>
    </row>
    <row r="195" spans="1:16" x14ac:dyDescent="0.25">
      <c r="A195" t="s">
        <v>557</v>
      </c>
      <c r="B195" t="s">
        <v>558</v>
      </c>
      <c r="C195">
        <f>RTD("cqg.rtd", , "X.US.JPYKRW!'Bid,T'")</f>
        <v>9.6456</v>
      </c>
      <c r="D195">
        <f>RTD("cqg.rtd", , "X.US.JPYKRW!'Ask,T'")</f>
        <v>9.6634000000000011</v>
      </c>
      <c r="H195" s="1" t="s">
        <v>867</v>
      </c>
      <c r="I195" s="1" t="str">
        <f t="shared" si="22"/>
        <v>X.US.JPYKRW</v>
      </c>
      <c r="J195" t="s">
        <v>920</v>
      </c>
      <c r="K195" t="str">
        <f t="shared" si="23"/>
        <v>=RTD("cqg.rtd", , "X.US.JPYKRW!'PerCentNetLastQuote,T'")</v>
      </c>
      <c r="L195">
        <f>RTD("cqg.rtd", , "X.US.JPYKRW!'High,T'")</f>
        <v>9.7058999999999997</v>
      </c>
      <c r="N195">
        <f>RTD("cqg.rtd", , "X.US.JPYKRW!'Low,T'")</f>
        <v>9.6309000000000005</v>
      </c>
      <c r="O195">
        <f>RTD("cqg.rtd", , "X.US.JPYKRW!'NetLastQuoteToday,T'")</f>
        <v>-2.970000000000006E-2</v>
      </c>
      <c r="P195" s="2">
        <f>RTD("cqg.rtd", , "X.US.JPYKRW!'PerCentNetLastQuote,T'")/100</f>
        <v>-3.0640352415635865E-3</v>
      </c>
    </row>
    <row r="196" spans="1:16" x14ac:dyDescent="0.25">
      <c r="A196" t="s">
        <v>559</v>
      </c>
      <c r="B196" t="s">
        <v>560</v>
      </c>
      <c r="C196">
        <f>RTD("cqg.rtd", , "X.US.JPYSEK!'Bid,T'")</f>
        <v>6.6299999999999998E-2</v>
      </c>
      <c r="D196">
        <f>RTD("cqg.rtd", , "X.US.JPYSEK!'Ask,T'")</f>
        <v>6.6700000000000009E-2</v>
      </c>
      <c r="H196" s="1" t="s">
        <v>867</v>
      </c>
      <c r="I196" s="1" t="str">
        <f t="shared" si="22"/>
        <v>X.US.JPYSEK</v>
      </c>
      <c r="J196" t="s">
        <v>920</v>
      </c>
      <c r="K196" t="str">
        <f t="shared" si="23"/>
        <v>=RTD("cqg.rtd", , "X.US.JPYSEK!'PerCentNetLastQuote,T'")</v>
      </c>
      <c r="L196">
        <f>RTD("cqg.rtd", , "X.US.JPYSEK!'High,T'")</f>
        <v>6.6900000000000001E-2</v>
      </c>
      <c r="N196">
        <f>RTD("cqg.rtd", , "X.US.JPYSEK!'Low,T'")</f>
        <v>6.6200000000000009E-2</v>
      </c>
      <c r="O196">
        <f>RTD("cqg.rtd", , "X.US.JPYSEK!'NetLastQuoteToday,T'")</f>
        <v>-9.9999999999988987E-5</v>
      </c>
      <c r="P196" s="2">
        <f>RTD("cqg.rtd", , "X.US.JPYSEK!'PerCentNetLastQuote,T'")/100</f>
        <v>-1.497005988023952E-3</v>
      </c>
    </row>
    <row r="197" spans="1:16" x14ac:dyDescent="0.25">
      <c r="H197" s="1"/>
      <c r="I197" s="1"/>
      <c r="P197" s="2"/>
    </row>
    <row r="198" spans="1:16" x14ac:dyDescent="0.25">
      <c r="A198" t="s">
        <v>591</v>
      </c>
      <c r="B198" t="s">
        <v>592</v>
      </c>
      <c r="C198">
        <f>RTD("cqg.rtd", , "X.US.USDMYR!'Bid,T'")</f>
        <v>3.1934</v>
      </c>
      <c r="D198">
        <f>RTD("cqg.rtd", , "X.US.USDMYR!'Ask,T'")</f>
        <v>3.1984000000000004</v>
      </c>
      <c r="H198" s="1" t="s">
        <v>867</v>
      </c>
      <c r="I198" s="1" t="str">
        <f t="shared" si="22"/>
        <v>X.US.USDMYR</v>
      </c>
      <c r="J198" t="s">
        <v>920</v>
      </c>
      <c r="K198" t="str">
        <f t="shared" si="23"/>
        <v>=RTD("cqg.rtd", , "X.US.USDMYR!'PerCentNetLastQuote,T'")</v>
      </c>
      <c r="L198">
        <f>RTD("cqg.rtd", , "X.US.USDMYR!'High,T'")</f>
        <v>3.2046000000000001</v>
      </c>
      <c r="N198">
        <f>RTD("cqg.rtd", , "X.US.USDMYR!'Low,T'")</f>
        <v>3.1905000000000001</v>
      </c>
      <c r="O198">
        <f>RTD("cqg.rtd", , "X.US.USDMYR!'NetLastQuoteToday,T'")</f>
        <v>3.0000000000001137E-3</v>
      </c>
      <c r="P198" s="2">
        <f>RTD("cqg.rtd", , "X.US.USDMYR!'PerCentNetLastQuote,T'")/100</f>
        <v>9.3884959629467353E-4</v>
      </c>
    </row>
    <row r="199" spans="1:16" x14ac:dyDescent="0.25">
      <c r="A199" t="s">
        <v>593</v>
      </c>
      <c r="B199" t="s">
        <v>594</v>
      </c>
      <c r="C199">
        <f>RTD("cqg.rtd", , "X.US.MYREUR!'Bid,T'")</f>
        <v>0.2412</v>
      </c>
      <c r="D199">
        <f>RTD("cqg.rtd", , "X.US.MYREUR!'Ask,T'")</f>
        <v>0.24160000000000001</v>
      </c>
      <c r="H199" s="1" t="s">
        <v>867</v>
      </c>
      <c r="I199" s="1" t="str">
        <f t="shared" si="22"/>
        <v>X.US.MYREUR</v>
      </c>
      <c r="J199" t="s">
        <v>920</v>
      </c>
      <c r="K199" t="str">
        <f t="shared" si="23"/>
        <v>=RTD("cqg.rtd", , "X.US.MYREUR!'PerCentNetLastQuote,T'")</v>
      </c>
      <c r="L199">
        <f>RTD("cqg.rtd", , "X.US.MYREUR!'High,T'")</f>
        <v>0.24260000000000001</v>
      </c>
      <c r="N199">
        <f>RTD("cqg.rtd", , "X.US.MYREUR!'Low,T'")</f>
        <v>0.24070000000000003</v>
      </c>
      <c r="O199">
        <f>RTD("cqg.rtd", , "X.US.MYREUR!'NetLastQuoteToday,T'")</f>
        <v>-9.000000000000119E-4</v>
      </c>
      <c r="P199" s="2">
        <f>RTD("cqg.rtd", , "X.US.MYREUR!'PerCentNetLastQuote,T'")/100</f>
        <v>-3.7113402061855674E-3</v>
      </c>
    </row>
    <row r="200" spans="1:16" x14ac:dyDescent="0.25">
      <c r="A200" t="s">
        <v>595</v>
      </c>
      <c r="B200" t="s">
        <v>596</v>
      </c>
      <c r="C200">
        <f>RTD("cqg.rtd", , "X.US.MYRINR!'Bid,T'")</f>
        <v>19.038</v>
      </c>
      <c r="D200">
        <f>RTD("cqg.rtd", , "X.US.MYRINR!'Ask,T'")</f>
        <v>19.062000000000001</v>
      </c>
      <c r="H200" s="1" t="s">
        <v>867</v>
      </c>
      <c r="I200" s="1" t="str">
        <f t="shared" si="22"/>
        <v>X.US.MYRINR</v>
      </c>
      <c r="J200" t="s">
        <v>920</v>
      </c>
      <c r="K200" t="str">
        <f t="shared" si="23"/>
        <v>=RTD("cqg.rtd", , "X.US.MYRINR!'PerCentNetLastQuote,T'")</v>
      </c>
      <c r="L200">
        <f>RTD("cqg.rtd", , "X.US.MYRINR!'High,T'")</f>
        <v>19.098000000000003</v>
      </c>
      <c r="N200">
        <f>RTD("cqg.rtd", , "X.US.MYRINR!'Low,T'")</f>
        <v>18.966000000000001</v>
      </c>
      <c r="O200">
        <f>RTD("cqg.rtd", , "X.US.MYRINR!'NetLastQuoteToday,T'")</f>
        <v>-3.6000000000001364E-2</v>
      </c>
      <c r="P200" s="2">
        <f>RTD("cqg.rtd", , "X.US.MYRINR!'PerCentNetLastQuote,T'")/100</f>
        <v>-1.885014137606032E-3</v>
      </c>
    </row>
    <row r="201" spans="1:16" x14ac:dyDescent="0.25">
      <c r="A201" t="s">
        <v>597</v>
      </c>
      <c r="B201" t="s">
        <v>598</v>
      </c>
      <c r="C201">
        <f>RTD("cqg.rtd", , "X.US.MYRPHP!'Bid,T'")</f>
        <v>13.720600000000001</v>
      </c>
      <c r="D201">
        <f>RTD("cqg.rtd", , "X.US.MYRPHP!'Ask,T'")</f>
        <v>13.761600000000001</v>
      </c>
      <c r="H201" s="1" t="s">
        <v>867</v>
      </c>
      <c r="I201" s="1" t="str">
        <f t="shared" si="22"/>
        <v>X.US.MYRPHP</v>
      </c>
      <c r="J201" t="s">
        <v>920</v>
      </c>
      <c r="K201" t="str">
        <f t="shared" si="23"/>
        <v>=RTD("cqg.rtd", , "X.US.MYRPHP!'PerCentNetLastQuote,T'")</v>
      </c>
      <c r="L201">
        <f>RTD("cqg.rtd", , "X.US.MYRPHP!'High,T'")</f>
        <v>13.789400000000001</v>
      </c>
      <c r="N201">
        <f>RTD("cqg.rtd", , "X.US.MYRPHP!'Low,T'")</f>
        <v>13.7073</v>
      </c>
      <c r="O201">
        <f>RTD("cqg.rtd", , "X.US.MYRPHP!'NetLastQuoteToday,T'")</f>
        <v>-1.1400000000000077E-2</v>
      </c>
      <c r="P201" s="2">
        <f>RTD("cqg.rtd", , "X.US.MYRPHP!'PerCentNetLastQuote,T'")/100</f>
        <v>-8.2770638205184057E-4</v>
      </c>
    </row>
    <row r="202" spans="1:16" x14ac:dyDescent="0.25">
      <c r="A202" t="s">
        <v>599</v>
      </c>
      <c r="B202" t="s">
        <v>600</v>
      </c>
      <c r="C202">
        <f>RTD("cqg.rtd", , "X.US.MYRTHB!'Bid,T'")</f>
        <v>10.07</v>
      </c>
      <c r="D202">
        <f>RTD("cqg.rtd", , "X.US.MYRTHB!'Ask,T'")</f>
        <v>10.079400000000001</v>
      </c>
      <c r="H202" s="1" t="s">
        <v>867</v>
      </c>
      <c r="I202" s="1" t="str">
        <f t="shared" si="22"/>
        <v>X.US.MYRTHB</v>
      </c>
      <c r="J202" t="s">
        <v>920</v>
      </c>
      <c r="K202" t="str">
        <f t="shared" si="23"/>
        <v>=RTD("cqg.rtd", , "X.US.MYRTHB!'PerCentNetLastQuote,T'")</v>
      </c>
      <c r="L202">
        <f>RTD("cqg.rtd", , "X.US.MYRTHB!'High,T'")</f>
        <v>10.103100000000001</v>
      </c>
      <c r="N202">
        <f>RTD("cqg.rtd", , "X.US.MYRTHB!'Low,T'")</f>
        <v>10.052800000000001</v>
      </c>
      <c r="O202">
        <f>RTD("cqg.rtd", , "X.US.MYRTHB!'NetLastQuoteToday,T'")</f>
        <v>-7.0999999999994401E-3</v>
      </c>
      <c r="P202" s="2">
        <f>RTD("cqg.rtd", , "X.US.MYRTHB!'PerCentNetLastQuote,T'")/100</f>
        <v>-7.0391116839339709E-4</v>
      </c>
    </row>
    <row r="203" spans="1:16" x14ac:dyDescent="0.25">
      <c r="H203" s="1"/>
      <c r="I203" s="1"/>
      <c r="P203" s="2"/>
    </row>
    <row r="204" spans="1:16" x14ac:dyDescent="0.25">
      <c r="A204" t="s">
        <v>607</v>
      </c>
      <c r="B204" t="s">
        <v>608</v>
      </c>
      <c r="C204">
        <f>RTD("cqg.rtd", , "X.US.USDMXN!'Bid,T'")</f>
        <v>13.233700000000001</v>
      </c>
      <c r="D204">
        <f>RTD("cqg.rtd", , "X.US.USDMXN!'Ask,T'")</f>
        <v>13.2637</v>
      </c>
      <c r="H204" s="1" t="s">
        <v>867</v>
      </c>
      <c r="I204" s="1" t="str">
        <f t="shared" si="22"/>
        <v>X.US.USDMXN</v>
      </c>
      <c r="J204" t="s">
        <v>920</v>
      </c>
      <c r="K204" t="str">
        <f t="shared" si="23"/>
        <v>=RTD("cqg.rtd", , "X.US.USDMXN!'PerCentNetLastQuote,T'")</v>
      </c>
      <c r="L204">
        <f>RTD("cqg.rtd", , "X.US.USDMXN!'High,T'")</f>
        <v>13.314500000000001</v>
      </c>
      <c r="N204">
        <f>RTD("cqg.rtd", , "X.US.USDMXN!'Low,T'")</f>
        <v>13.2059</v>
      </c>
      <c r="O204">
        <f>RTD("cqg.rtd", , "X.US.USDMXN!'NetLastQuoteToday,T'")</f>
        <v>1.7099999999999227E-2</v>
      </c>
      <c r="P204" s="2">
        <f>RTD("cqg.rtd", , "X.US.USDMXN!'PerCentNetLastQuote,T'")/100</f>
        <v>1.2908972868509656E-3</v>
      </c>
    </row>
    <row r="205" spans="1:16" x14ac:dyDescent="0.25">
      <c r="A205" t="s">
        <v>609</v>
      </c>
      <c r="B205" t="s">
        <v>610</v>
      </c>
      <c r="C205">
        <f>RTD("cqg.rtd", , "X.US.MXNBRL!'Bid,T'")</f>
        <v>0.17650000000000002</v>
      </c>
      <c r="D205">
        <f>RTD("cqg.rtd", , "X.US.MXNBRL!'Ask,T'")</f>
        <v>0.1767</v>
      </c>
      <c r="H205" s="1" t="s">
        <v>867</v>
      </c>
      <c r="I205" s="1" t="str">
        <f t="shared" si="22"/>
        <v>X.US.MXNBRL</v>
      </c>
      <c r="J205" t="s">
        <v>920</v>
      </c>
      <c r="K205" t="str">
        <f t="shared" si="23"/>
        <v>=RTD("cqg.rtd", , "X.US.MXNBRL!'PerCentNetLastQuote,T'")</v>
      </c>
      <c r="L205">
        <f>RTD("cqg.rtd", , "X.US.MXNBRL!'High,T'")</f>
        <v>0.17680000000000001</v>
      </c>
      <c r="N205">
        <f>RTD("cqg.rtd", , "X.US.MXNBRL!'Low,T'")</f>
        <v>0.17320000000000002</v>
      </c>
      <c r="O205">
        <f>RTD("cqg.rtd", , "X.US.MXNBRL!'NetLastQuoteToday,T'")</f>
        <v>3.0999999999999917E-3</v>
      </c>
      <c r="P205" s="2">
        <f>RTD("cqg.rtd", , "X.US.MXNBRL!'PerCentNetLastQuote,T'")/100</f>
        <v>1.785714285714286E-2</v>
      </c>
    </row>
    <row r="206" spans="1:16" x14ac:dyDescent="0.25">
      <c r="A206" t="s">
        <v>611</v>
      </c>
      <c r="B206" t="s">
        <v>612</v>
      </c>
      <c r="C206">
        <f>RTD("cqg.rtd", , "X.US.MXNCLP!'Bid,T'")</f>
        <v>44.754000000000005</v>
      </c>
      <c r="D206">
        <f>RTD("cqg.rtd", , "X.US.MXNCLP!'Ask,T'")</f>
        <v>44.78</v>
      </c>
      <c r="H206" s="1" t="s">
        <v>867</v>
      </c>
      <c r="I206" s="1" t="str">
        <f t="shared" si="22"/>
        <v>X.US.MXNCLP</v>
      </c>
      <c r="J206" t="s">
        <v>920</v>
      </c>
      <c r="K206" t="str">
        <f t="shared" si="23"/>
        <v>=RTD("cqg.rtd", , "X.US.MXNCLP!'PerCentNetLastQuote,T'")</v>
      </c>
      <c r="L206">
        <f>RTD("cqg.rtd", , "X.US.MXNCLP!'High,T'")</f>
        <v>44.806000000000004</v>
      </c>
      <c r="N206">
        <f>RTD("cqg.rtd", , "X.US.MXNCLP!'Low,T'")</f>
        <v>44.193000000000005</v>
      </c>
      <c r="O206">
        <f>RTD("cqg.rtd", , "X.US.MXNCLP!'NetLastQuoteToday,T'")</f>
        <v>0.20599999999999596</v>
      </c>
      <c r="P206" s="2">
        <f>RTD("cqg.rtd", , "X.US.MXNCLP!'PerCentNetLastQuote,T'")/100</f>
        <v>4.6215282451653426E-3</v>
      </c>
    </row>
    <row r="207" spans="1:16" x14ac:dyDescent="0.25">
      <c r="A207" t="s">
        <v>613</v>
      </c>
      <c r="B207" t="s">
        <v>614</v>
      </c>
      <c r="C207">
        <f>RTD("cqg.rtd", , "X.US.MXNJPY!'Bid,T'")</f>
        <v>8.0879000000000012</v>
      </c>
      <c r="D207">
        <f>RTD("cqg.rtd", , "X.US.MXNJPY!'Ask,T'")</f>
        <v>8.105500000000001</v>
      </c>
      <c r="H207" s="1" t="s">
        <v>867</v>
      </c>
      <c r="I207" s="1" t="str">
        <f t="shared" si="22"/>
        <v>X.US.MXNJPY</v>
      </c>
      <c r="J207" t="s">
        <v>920</v>
      </c>
      <c r="K207" t="str">
        <f t="shared" si="23"/>
        <v>=RTD("cqg.rtd", , "X.US.MXNJPY!'PerCentNetLastQuote,T'")</v>
      </c>
      <c r="L207">
        <f>RTD("cqg.rtd", , "X.US.MXNJPY!'High,T'")</f>
        <v>8.1232000000000006</v>
      </c>
      <c r="N207">
        <f>RTD("cqg.rtd", , "X.US.MXNJPY!'Low,T'")</f>
        <v>8.0618999999999996</v>
      </c>
      <c r="O207">
        <f>RTD("cqg.rtd", , "X.US.MXNJPY!'NetLastQuoteToday,T'")</f>
        <v>1.800000000001134E-3</v>
      </c>
      <c r="P207" s="2">
        <f>RTD("cqg.rtd", , "X.US.MXNJPY!'PerCentNetLastQuote,T'")/100</f>
        <v>2.22120759652998E-4</v>
      </c>
    </row>
    <row r="208" spans="1:16" x14ac:dyDescent="0.25">
      <c r="A208" t="s">
        <v>615</v>
      </c>
      <c r="B208" t="s">
        <v>616</v>
      </c>
      <c r="C208">
        <f>RTD("cqg.rtd", , "X.US.MXNCHF!'Bid,T'")</f>
        <v>7.0400000000000004E-2</v>
      </c>
      <c r="D208">
        <f>RTD("cqg.rtd", , "X.US.MXNCHF!'Ask,T'")</f>
        <v>7.0500000000000007E-2</v>
      </c>
      <c r="H208" s="1" t="s">
        <v>867</v>
      </c>
      <c r="I208" s="1" t="str">
        <f t="shared" si="22"/>
        <v>X.US.MXNCHF</v>
      </c>
      <c r="J208" t="s">
        <v>920</v>
      </c>
      <c r="K208" t="str">
        <f t="shared" si="23"/>
        <v>=RTD("cqg.rtd", , "X.US.MXNCHF!'PerCentNetLastQuote,T'")</v>
      </c>
      <c r="L208">
        <f>RTD("cqg.rtd", , "X.US.MXNCHF!'High,T'")</f>
        <v>7.0800000000000002E-2</v>
      </c>
      <c r="N208">
        <f>RTD("cqg.rtd", , "X.US.MXNCHF!'Low,T'")</f>
        <v>7.0199999999999999E-2</v>
      </c>
      <c r="O208">
        <f>RTD("cqg.rtd", , "X.US.MXNCHF!'NetLastQuoteToday,T'")</f>
        <v>-1.9999999999999185E-4</v>
      </c>
      <c r="P208" s="2">
        <f>RTD("cqg.rtd", , "X.US.MXNCHF!'PerCentNetLastQuote,T'")/100</f>
        <v>-2.828854314002829E-3</v>
      </c>
    </row>
    <row r="209" spans="1:16" x14ac:dyDescent="0.25">
      <c r="H209" s="1"/>
      <c r="I209" s="1"/>
      <c r="P209" s="2"/>
    </row>
    <row r="210" spans="1:16" x14ac:dyDescent="0.25">
      <c r="A210" t="s">
        <v>631</v>
      </c>
      <c r="B210" t="s">
        <v>632</v>
      </c>
      <c r="C210">
        <f>RTD("cqg.rtd", , "X.US.USDANG!'Bid,T'")</f>
        <v>1.7625000000000002</v>
      </c>
      <c r="D210">
        <f>RTD("cqg.rtd", , "X.US.USDANG!'Ask,T'")</f>
        <v>1.7825000000000002</v>
      </c>
      <c r="H210" s="1" t="s">
        <v>867</v>
      </c>
      <c r="I210" s="1" t="str">
        <f t="shared" si="22"/>
        <v>X.US.USDANG</v>
      </c>
      <c r="J210" t="s">
        <v>920</v>
      </c>
      <c r="K210" t="str">
        <f t="shared" si="23"/>
        <v>=RTD("cqg.rtd", , "X.US.USDANG!'PerCentNetLastQuote,T'")</v>
      </c>
      <c r="L210">
        <f>RTD("cqg.rtd", , "X.US.USDANG!'High,T'")</f>
        <v>1.7825000000000002</v>
      </c>
      <c r="N210">
        <f>RTD("cqg.rtd", , "X.US.USDANG!'Low,T'")</f>
        <v>1.7625000000000002</v>
      </c>
      <c r="O210">
        <f>RTD("cqg.rtd", , "X.US.USDANG!'NetLastQuoteToday,T'")</f>
        <v>0</v>
      </c>
      <c r="P210" s="2">
        <f>RTD("cqg.rtd", , "X.US.USDANG!'PerCentNetLastQuote,T'")/100</f>
        <v>0</v>
      </c>
    </row>
    <row r="211" spans="1:16" x14ac:dyDescent="0.25">
      <c r="H211" s="1"/>
      <c r="I211" s="1"/>
      <c r="P211" s="2"/>
    </row>
    <row r="212" spans="1:16" x14ac:dyDescent="0.25">
      <c r="A212" t="s">
        <v>633</v>
      </c>
      <c r="B212" t="s">
        <v>634</v>
      </c>
      <c r="C212" t="str">
        <f>RTD("cqg.rtd", , "X.US.USDTRL!'Bid,T'")</f>
        <v>768: Current Message -&gt; Contract 'X.US.USDTRL' not found.</v>
      </c>
      <c r="D212" t="str">
        <f>RTD("cqg.rtd", , "X.US.USDTRL!'Ask,T'")</f>
        <v>768: Current Message -&gt; Contract 'X.US.USDTRL' not found.</v>
      </c>
      <c r="H212" s="1" t="s">
        <v>867</v>
      </c>
      <c r="I212" s="1" t="str">
        <f t="shared" si="22"/>
        <v>X.US.USDTRL</v>
      </c>
      <c r="J212" t="s">
        <v>920</v>
      </c>
      <c r="K212" t="str">
        <f t="shared" si="23"/>
        <v>=RTD("cqg.rtd", , "X.US.USDTRL!'PerCentNetLastQuote,T'")</v>
      </c>
      <c r="L212" t="str">
        <f>RTD("cqg.rtd", , "X.US.USDTRL!'High,T'")</f>
        <v>768: Current Message -&gt; Contract 'X.US.USDTRL' not found.</v>
      </c>
      <c r="N212" t="str">
        <f>RTD("cqg.rtd", , "X.US.USDTRL!'Low,T'")</f>
        <v>768: Current Message -&gt; Contract 'X.US.USDTRL' not found.</v>
      </c>
      <c r="O212" t="str">
        <f>RTD("cqg.rtd", , "X.US.USDTRL!'NetLastQuoteToday,T'")</f>
        <v>768: Current Message -&gt; Contract 'X.US.USDTRL' not found.</v>
      </c>
      <c r="P212" s="2" t="e">
        <f>RTD("cqg.rtd", , "X.US.USDTRL!'PerCentNetLastQuote,T'")/100</f>
        <v>#VALUE!</v>
      </c>
    </row>
    <row r="213" spans="1:16" x14ac:dyDescent="0.25">
      <c r="H213" s="1"/>
      <c r="I213" s="1"/>
      <c r="P213" s="2"/>
    </row>
    <row r="214" spans="1:16" x14ac:dyDescent="0.25">
      <c r="A214" t="s">
        <v>635</v>
      </c>
      <c r="B214" t="s">
        <v>636</v>
      </c>
      <c r="C214">
        <f>RTD("cqg.rtd", , "X.US.NZDUSD!'Bid,T'")</f>
        <v>0.81470000000000009</v>
      </c>
      <c r="D214">
        <f>RTD("cqg.rtd", , "X.US.NZDUSD!'Ask,T'")</f>
        <v>0.81530000000000002</v>
      </c>
      <c r="H214" s="1" t="s">
        <v>867</v>
      </c>
      <c r="I214" s="1" t="str">
        <f t="shared" si="22"/>
        <v>X.US.NZDUSD</v>
      </c>
      <c r="J214" t="s">
        <v>920</v>
      </c>
      <c r="K214" t="str">
        <f t="shared" si="23"/>
        <v>=RTD("cqg.rtd", , "X.US.NZDUSD!'PerCentNetLastQuote,T'")</v>
      </c>
      <c r="L214">
        <f>RTD("cqg.rtd", , "X.US.NZDUSD!'High,T'")</f>
        <v>0.82000000000000006</v>
      </c>
      <c r="N214">
        <f>RTD("cqg.rtd", , "X.US.NZDUSD!'Low,T'")</f>
        <v>0.81410000000000005</v>
      </c>
      <c r="O214">
        <f>RTD("cqg.rtd", , "X.US.NZDUSD!'NetLastQuoteToday,T'")</f>
        <v>-3.5000000000000586E-3</v>
      </c>
      <c r="P214" s="2">
        <f>RTD("cqg.rtd", , "X.US.NZDUSD!'PerCentNetLastQuote,T'")/100</f>
        <v>-4.2745481191988274E-3</v>
      </c>
    </row>
    <row r="215" spans="1:16" x14ac:dyDescent="0.25">
      <c r="A215" t="s">
        <v>637</v>
      </c>
      <c r="B215" t="s">
        <v>905</v>
      </c>
      <c r="C215">
        <f>RTD("cqg.rtd", , "X.US.NZDCAD!'Bid,T'")</f>
        <v>0.90400000000000003</v>
      </c>
      <c r="D215">
        <f>RTD("cqg.rtd", , "X.US.NZDCAD!'Ask,T'")</f>
        <v>0.90500000000000003</v>
      </c>
      <c r="H215" s="1" t="s">
        <v>867</v>
      </c>
      <c r="I215" s="1" t="str">
        <f t="shared" si="22"/>
        <v>X.US.NZDCAD</v>
      </c>
      <c r="J215" t="s">
        <v>920</v>
      </c>
      <c r="K215" t="str">
        <f t="shared" si="23"/>
        <v>=RTD("cqg.rtd", , "X.US.NZDCAD!'PerCentNetLastQuote,T'")</v>
      </c>
      <c r="L215">
        <f>RTD("cqg.rtd", , "X.US.NZDCAD!'High,T'")</f>
        <v>0.90570000000000006</v>
      </c>
      <c r="N215">
        <f>RTD("cqg.rtd", , "X.US.NZDCAD!'Low,T'")</f>
        <v>0.90110000000000001</v>
      </c>
      <c r="O215">
        <f>RTD("cqg.rtd", , "X.US.NZDCAD!'NetLastQuoteToday,T'")</f>
        <v>1.2999999999999678E-3</v>
      </c>
      <c r="P215" s="2">
        <f>RTD("cqg.rtd", , "X.US.NZDCAD!'PerCentNetLastQuote,T'")/100</f>
        <v>1.4385304857806793E-3</v>
      </c>
    </row>
    <row r="216" spans="1:16" x14ac:dyDescent="0.25">
      <c r="A216" t="s">
        <v>639</v>
      </c>
      <c r="B216" t="s">
        <v>906</v>
      </c>
      <c r="C216">
        <f>RTD("cqg.rtd", , "X.US.NZDHKD!'Bid,T'")</f>
        <v>6.3159000000000001</v>
      </c>
      <c r="D216">
        <f>RTD("cqg.rtd", , "X.US.NZDHKD!'Ask,T'")</f>
        <v>6.3209</v>
      </c>
      <c r="H216" s="1" t="s">
        <v>867</v>
      </c>
      <c r="I216" s="1" t="str">
        <f t="shared" si="22"/>
        <v>X.US.NZDHKD</v>
      </c>
      <c r="J216" t="s">
        <v>920</v>
      </c>
      <c r="K216" t="str">
        <f t="shared" si="23"/>
        <v>=RTD("cqg.rtd", , "X.US.NZDHKD!'PerCentNetLastQuote,T'")</v>
      </c>
      <c r="L216">
        <f>RTD("cqg.rtd", , "X.US.NZDHKD!'High,T'")</f>
        <v>6.3555000000000001</v>
      </c>
      <c r="N216">
        <f>RTD("cqg.rtd", , "X.US.NZDHKD!'Low,T'")</f>
        <v>6.3098000000000001</v>
      </c>
      <c r="O216">
        <f>RTD("cqg.rtd", , "X.US.NZDHKD!'NetLastQuoteToday,T'")</f>
        <v>-2.5300000000000544E-2</v>
      </c>
      <c r="P216" s="2">
        <f>RTD("cqg.rtd", , "X.US.NZDHKD!'PerCentNetLastQuote,T'")/100</f>
        <v>-3.9866376729381361E-3</v>
      </c>
    </row>
    <row r="217" spans="1:16" x14ac:dyDescent="0.25">
      <c r="A217" t="s">
        <v>641</v>
      </c>
      <c r="B217" t="s">
        <v>907</v>
      </c>
      <c r="C217">
        <f>RTD("cqg.rtd", , "X.US.NZDJPY!'Bid,T'")</f>
        <v>87.41</v>
      </c>
      <c r="D217">
        <f>RTD("cqg.rtd", , "X.US.NZDJPY!'Ask,T'")</f>
        <v>87.45</v>
      </c>
      <c r="H217" s="1" t="s">
        <v>867</v>
      </c>
      <c r="I217" s="1" t="str">
        <f t="shared" si="22"/>
        <v>X.US.NZDJPY</v>
      </c>
      <c r="J217" t="s">
        <v>920</v>
      </c>
      <c r="K217" t="str">
        <f t="shared" si="23"/>
        <v>=RTD("cqg.rtd", , "X.US.NZDJPY!'PerCentNetLastQuote,T'")</v>
      </c>
      <c r="L217">
        <f>RTD("cqg.rtd", , "X.US.NZDJPY!'High,T'")</f>
        <v>87.81</v>
      </c>
      <c r="N217">
        <f>RTD("cqg.rtd", , "X.US.NZDJPY!'Low,T'")</f>
        <v>87.37</v>
      </c>
      <c r="O217">
        <f>RTD("cqg.rtd", , "X.US.NZDJPY!'NetLastQuoteToday,T'")</f>
        <v>-0.23000000000000398</v>
      </c>
      <c r="P217" s="2">
        <f>RTD("cqg.rtd", , "X.US.NZDJPY!'PerCentNetLastQuote,T'")/100</f>
        <v>-2.6231751824817517E-3</v>
      </c>
    </row>
    <row r="218" spans="1:16" x14ac:dyDescent="0.25">
      <c r="A218" t="s">
        <v>643</v>
      </c>
      <c r="B218" t="s">
        <v>908</v>
      </c>
      <c r="C218">
        <f>RTD("cqg.rtd", , "X.US.NZDSGD!'Bid,T'")</f>
        <v>1.0293000000000001</v>
      </c>
      <c r="D218">
        <f>RTD("cqg.rtd", , "X.US.NZDSGD!'Ask,T'")</f>
        <v>1.0303</v>
      </c>
      <c r="H218" s="1" t="s">
        <v>867</v>
      </c>
      <c r="I218" s="1" t="str">
        <f t="shared" si="22"/>
        <v>X.US.NZDSGD</v>
      </c>
      <c r="J218" t="s">
        <v>920</v>
      </c>
      <c r="K218" t="str">
        <f t="shared" si="23"/>
        <v>=RTD("cqg.rtd", , "X.US.NZDSGD!'PerCentNetLastQuote,T'")</v>
      </c>
      <c r="L218">
        <f>RTD("cqg.rtd", , "X.US.NZDSGD!'High,T'")</f>
        <v>1.0361</v>
      </c>
      <c r="N218">
        <f>RTD("cqg.rtd", , "X.US.NZDSGD!'Low,T'")</f>
        <v>1.0281</v>
      </c>
      <c r="O218">
        <f>RTD("cqg.rtd", , "X.US.NZDSGD!'NetLastQuoteToday,T'")</f>
        <v>-4.4999999999999485E-3</v>
      </c>
      <c r="P218" s="2">
        <f>RTD("cqg.rtd", , "X.US.NZDSGD!'PerCentNetLastQuote,T'")/100</f>
        <v>-4.348666408967917E-3</v>
      </c>
    </row>
    <row r="219" spans="1:16" x14ac:dyDescent="0.25">
      <c r="A219" t="s">
        <v>645</v>
      </c>
      <c r="B219" t="s">
        <v>909</v>
      </c>
      <c r="C219">
        <f>RTD("cqg.rtd", , "X.US.NZDCHF!'Bid,T'")</f>
        <v>0.76100000000000001</v>
      </c>
      <c r="D219">
        <f>RTD("cqg.rtd", , "X.US.NZDCHF!'Ask,T'")</f>
        <v>0.76180000000000003</v>
      </c>
      <c r="H219" s="1" t="s">
        <v>867</v>
      </c>
      <c r="I219" s="1" t="str">
        <f t="shared" si="22"/>
        <v>X.US.NZDCHF</v>
      </c>
      <c r="J219" t="s">
        <v>920</v>
      </c>
      <c r="K219" t="str">
        <f t="shared" si="23"/>
        <v>=RTD("cqg.rtd", , "X.US.NZDCHF!'PerCentNetLastQuote,T'")</v>
      </c>
      <c r="L219">
        <f>RTD("cqg.rtd", , "X.US.NZDCHF!'High,T'")</f>
        <v>0.76770000000000005</v>
      </c>
      <c r="N219">
        <f>RTD("cqg.rtd", , "X.US.NZDCHF!'Low,T'")</f>
        <v>0.76019999999999999</v>
      </c>
      <c r="O219">
        <f>RTD("cqg.rtd", , "X.US.NZDCHF!'NetLastQuoteToday,T'")</f>
        <v>-4.5000000000000595E-3</v>
      </c>
      <c r="P219" s="2">
        <f>RTD("cqg.rtd", , "X.US.NZDCHF!'PerCentNetLastQuote,T'")/100</f>
        <v>-5.8723737439645048E-3</v>
      </c>
    </row>
    <row r="220" spans="1:16" x14ac:dyDescent="0.25">
      <c r="A220" t="s">
        <v>647</v>
      </c>
      <c r="B220" t="s">
        <v>648</v>
      </c>
      <c r="C220">
        <f>RTD("cqg.rtd", , "X.US.NZDBRL!'Bid,T'")</f>
        <v>1.905</v>
      </c>
      <c r="D220">
        <f>RTD("cqg.rtd", , "X.US.NZDBRL!'Ask,T'")</f>
        <v>1.909</v>
      </c>
      <c r="H220" s="1" t="s">
        <v>867</v>
      </c>
      <c r="I220" s="1" t="str">
        <f t="shared" si="22"/>
        <v>X.US.NZDBRL</v>
      </c>
      <c r="J220" t="s">
        <v>920</v>
      </c>
      <c r="K220" t="str">
        <f t="shared" si="23"/>
        <v>=RTD("cqg.rtd", , "X.US.NZDBRL!'PerCentNetLastQuote,T'")</v>
      </c>
      <c r="L220">
        <f>RTD("cqg.rtd", , "X.US.NZDBRL!'High,T'")</f>
        <v>1.9120000000000001</v>
      </c>
      <c r="N220">
        <f>RTD("cqg.rtd", , "X.US.NZDBRL!'Low,T'")</f>
        <v>1.871</v>
      </c>
      <c r="O220">
        <f>RTD("cqg.rtd", , "X.US.NZDBRL!'NetLastQuoteToday,T'")</f>
        <v>2.8999999999999915E-2</v>
      </c>
      <c r="P220" s="2">
        <f>RTD("cqg.rtd", , "X.US.NZDBRL!'PerCentNetLastQuote,T'")/100</f>
        <v>1.5425531914893618E-2</v>
      </c>
    </row>
    <row r="221" spans="1:16" x14ac:dyDescent="0.25">
      <c r="A221" t="s">
        <v>649</v>
      </c>
      <c r="B221" t="s">
        <v>650</v>
      </c>
      <c r="C221">
        <f>RTD("cqg.rtd", , "X.US.NZDDKK!'Bid,T'")</f>
        <v>4.6833</v>
      </c>
      <c r="D221">
        <f>RTD("cqg.rtd", , "X.US.NZDDKK!'Ask,T'")</f>
        <v>4.6875</v>
      </c>
      <c r="H221" s="1" t="s">
        <v>867</v>
      </c>
      <c r="I221" s="1" t="str">
        <f t="shared" si="22"/>
        <v>X.US.NZDDKK</v>
      </c>
      <c r="J221" t="s">
        <v>920</v>
      </c>
      <c r="K221" t="str">
        <f t="shared" si="23"/>
        <v>=RTD("cqg.rtd", , "X.US.NZDDKK!'PerCentNetLastQuote,T'")</v>
      </c>
      <c r="L221">
        <f>RTD("cqg.rtd", , "X.US.NZDDKK!'High,T'")</f>
        <v>4.7229999999999999</v>
      </c>
      <c r="N221">
        <f>RTD("cqg.rtd", , "X.US.NZDDKK!'Low,T'")</f>
        <v>4.6783000000000001</v>
      </c>
      <c r="O221">
        <f>RTD("cqg.rtd", , "X.US.NZDDKK!'NetLastQuoteToday,T'")</f>
        <v>-2.8100000000000236E-2</v>
      </c>
      <c r="P221" s="2">
        <f>RTD("cqg.rtd", , "X.US.NZDDKK!'PerCentNetLastQuote,T'")/100</f>
        <v>-5.9589447790313003E-3</v>
      </c>
    </row>
    <row r="222" spans="1:16" x14ac:dyDescent="0.25">
      <c r="A222" t="s">
        <v>651</v>
      </c>
      <c r="B222" t="s">
        <v>652</v>
      </c>
      <c r="C222">
        <f>RTD("cqg.rtd", , "X.US.NZDEUR!'Bid,T'")</f>
        <v>0.62930000000000008</v>
      </c>
      <c r="D222">
        <f>RTD("cqg.rtd", , "X.US.NZDEUR!'Ask,T'")</f>
        <v>0.62970000000000004</v>
      </c>
      <c r="H222" s="1" t="s">
        <v>867</v>
      </c>
      <c r="I222" s="1" t="str">
        <f t="shared" si="22"/>
        <v>X.US.NZDEUR</v>
      </c>
      <c r="J222" t="s">
        <v>920</v>
      </c>
      <c r="K222" t="str">
        <f t="shared" si="23"/>
        <v>=RTD("cqg.rtd", , "X.US.NZDEUR!'PerCentNetLastQuote,T'")</v>
      </c>
      <c r="L222">
        <f>RTD("cqg.rtd", , "X.US.NZDEUR!'High,T'")</f>
        <v>0.63450000000000006</v>
      </c>
      <c r="N222">
        <f>RTD("cqg.rtd", , "X.US.NZDEUR!'Low,T'")</f>
        <v>0.62860000000000005</v>
      </c>
      <c r="O222">
        <f>RTD("cqg.rtd", , "X.US.NZDEUR!'NetLastQuoteToday,T'")</f>
        <v>-3.8000000000000256E-3</v>
      </c>
      <c r="P222" s="2">
        <f>RTD("cqg.rtd", , "X.US.NZDEUR!'PerCentNetLastQuote,T'")/100</f>
        <v>-5.9984214680347285E-3</v>
      </c>
    </row>
    <row r="223" spans="1:16" x14ac:dyDescent="0.25">
      <c r="A223" t="s">
        <v>653</v>
      </c>
      <c r="B223" t="s">
        <v>654</v>
      </c>
      <c r="C223">
        <f>RTD("cqg.rtd", , "X.US.NZDGBP!'Bid,T'")</f>
        <v>0.50130000000000008</v>
      </c>
      <c r="D223">
        <f>RTD("cqg.rtd", , "X.US.NZDGBP!'Ask,T'")</f>
        <v>0.50150000000000006</v>
      </c>
      <c r="H223" s="1" t="s">
        <v>867</v>
      </c>
      <c r="I223" s="1" t="str">
        <f t="shared" si="22"/>
        <v>X.US.NZDGBP</v>
      </c>
      <c r="J223" t="s">
        <v>920</v>
      </c>
      <c r="K223" t="str">
        <f t="shared" si="23"/>
        <v>=RTD("cqg.rtd", , "X.US.NZDGBP!'PerCentNetLastQuote,T'")</v>
      </c>
      <c r="L223">
        <f>RTD("cqg.rtd", , "X.US.NZDGBP!'High,T'")</f>
        <v>0.50440000000000007</v>
      </c>
      <c r="N223">
        <f>RTD("cqg.rtd", , "X.US.NZDGBP!'Low,T'")</f>
        <v>0.50109999999999999</v>
      </c>
      <c r="O223">
        <f>RTD("cqg.rtd", , "X.US.NZDGBP!'NetLastQuoteToday,T'")</f>
        <v>-2.0000000000000018E-3</v>
      </c>
      <c r="P223" s="2">
        <f>RTD("cqg.rtd", , "X.US.NZDGBP!'PerCentNetLastQuote,T'")/100</f>
        <v>-3.9721946375372392E-3</v>
      </c>
    </row>
    <row r="224" spans="1:16" x14ac:dyDescent="0.25">
      <c r="A224" t="s">
        <v>655</v>
      </c>
      <c r="B224" t="s">
        <v>656</v>
      </c>
      <c r="C224">
        <f>RTD("cqg.rtd", , "X.US.NZDIDR!'Bid,T'")</f>
        <v>9667</v>
      </c>
      <c r="D224">
        <f>RTD("cqg.rtd", , "X.US.NZDIDR!'Ask,T'")</f>
        <v>9682</v>
      </c>
      <c r="H224" s="1" t="s">
        <v>867</v>
      </c>
      <c r="I224" s="1" t="str">
        <f t="shared" si="22"/>
        <v>X.US.NZDIDR</v>
      </c>
      <c r="J224" t="s">
        <v>920</v>
      </c>
      <c r="K224" t="str">
        <f t="shared" si="23"/>
        <v>=RTD("cqg.rtd", , "X.US.NZDIDR!'PerCentNetLastQuote,T'")</v>
      </c>
      <c r="L224">
        <f>RTD("cqg.rtd", , "X.US.NZDIDR!'High,T'")</f>
        <v>9718</v>
      </c>
      <c r="N224">
        <f>RTD("cqg.rtd", , "X.US.NZDIDR!'Low,T'")</f>
        <v>9634</v>
      </c>
      <c r="O224">
        <f>RTD("cqg.rtd", , "X.US.NZDIDR!'NetLastQuoteToday,T'")</f>
        <v>-24</v>
      </c>
      <c r="P224" s="2">
        <f>RTD("cqg.rtd", , "X.US.NZDIDR!'PerCentNetLastQuote,T'")/100</f>
        <v>-2.4726973006387802E-3</v>
      </c>
    </row>
    <row r="225" spans="1:16" x14ac:dyDescent="0.25">
      <c r="A225" t="s">
        <v>657</v>
      </c>
      <c r="B225" t="s">
        <v>658</v>
      </c>
      <c r="C225">
        <f>RTD("cqg.rtd", , "X.US.NZDMXN!'Bid,T'")</f>
        <v>10.7828</v>
      </c>
      <c r="D225">
        <f>RTD("cqg.rtd", , "X.US.NZDMXN!'Ask,T'")</f>
        <v>10.815200000000001</v>
      </c>
      <c r="H225" s="1" t="s">
        <v>867</v>
      </c>
      <c r="I225" s="1" t="str">
        <f t="shared" si="22"/>
        <v>X.US.NZDMXN</v>
      </c>
      <c r="J225" t="s">
        <v>920</v>
      </c>
      <c r="K225" t="str">
        <f t="shared" si="23"/>
        <v>=RTD("cqg.rtd", , "X.US.NZDMXN!'PerCentNetLastQuote,T'")</v>
      </c>
      <c r="L225">
        <f>RTD("cqg.rtd", , "X.US.NZDMXN!'High,T'")</f>
        <v>10.861500000000001</v>
      </c>
      <c r="N225">
        <f>RTD("cqg.rtd", , "X.US.NZDMXN!'Low,T'")</f>
        <v>10.7804</v>
      </c>
      <c r="O225">
        <f>RTD("cqg.rtd", , "X.US.NZDMXN!'NetLastQuoteToday,T'")</f>
        <v>-3.0699999999999505E-2</v>
      </c>
      <c r="P225" s="2">
        <f>RTD("cqg.rtd", , "X.US.NZDMXN!'PerCentNetLastQuote,T'")/100</f>
        <v>-2.8305627011128631E-3</v>
      </c>
    </row>
    <row r="226" spans="1:16" x14ac:dyDescent="0.25">
      <c r="A226" t="s">
        <v>659</v>
      </c>
      <c r="B226" t="s">
        <v>660</v>
      </c>
      <c r="C226">
        <f>RTD("cqg.rtd", , "X.US.NZDNOK!'Bid,T'")</f>
        <v>5.1865000000000006</v>
      </c>
      <c r="D226">
        <f>RTD("cqg.rtd", , "X.US.NZDNOK!'Ask,T'")</f>
        <v>5.1953000000000005</v>
      </c>
      <c r="H226" s="1" t="s">
        <v>867</v>
      </c>
      <c r="I226" s="1" t="str">
        <f t="shared" si="22"/>
        <v>X.US.NZDNOK</v>
      </c>
      <c r="J226" t="s">
        <v>920</v>
      </c>
      <c r="K226" t="str">
        <f t="shared" si="23"/>
        <v>=RTD("cqg.rtd", , "X.US.NZDNOK!'PerCentNetLastQuote,T'")</v>
      </c>
      <c r="L226">
        <f>RTD("cqg.rtd", , "X.US.NZDNOK!'High,T'")</f>
        <v>5.2357000000000005</v>
      </c>
      <c r="N226">
        <f>RTD("cqg.rtd", , "X.US.NZDNOK!'Low,T'")</f>
        <v>5.1787999999999998</v>
      </c>
      <c r="O226">
        <f>RTD("cqg.rtd", , "X.US.NZDNOK!'NetLastQuoteToday,T'")</f>
        <v>-2.970000000000006E-2</v>
      </c>
      <c r="P226" s="2">
        <f>RTD("cqg.rtd", , "X.US.NZDNOK!'PerCentNetLastQuote,T'")/100</f>
        <v>-5.684210526315789E-3</v>
      </c>
    </row>
    <row r="227" spans="1:16" x14ac:dyDescent="0.25">
      <c r="A227" t="s">
        <v>661</v>
      </c>
      <c r="B227" t="s">
        <v>662</v>
      </c>
      <c r="C227">
        <f>RTD("cqg.rtd", , "X.US.NZDZAR!'Bid,T'")</f>
        <v>8.963000000000001</v>
      </c>
      <c r="D227">
        <f>RTD("cqg.rtd", , "X.US.NZDZAR!'Ask,T'")</f>
        <v>8.9939999999999998</v>
      </c>
      <c r="H227" s="1" t="s">
        <v>867</v>
      </c>
      <c r="I227" s="1" t="str">
        <f t="shared" si="22"/>
        <v>X.US.NZDZAR</v>
      </c>
      <c r="J227" t="s">
        <v>920</v>
      </c>
      <c r="K227" t="str">
        <f t="shared" si="23"/>
        <v>=RTD("cqg.rtd", , "X.US.NZDZAR!'PerCentNetLastQuote,T'")</v>
      </c>
      <c r="L227">
        <f>RTD("cqg.rtd", , "X.US.NZDZAR!'High,T'")</f>
        <v>9.0259999999999998</v>
      </c>
      <c r="N227">
        <f>RTD("cqg.rtd", , "X.US.NZDZAR!'Low,T'")</f>
        <v>8.9369999999999994</v>
      </c>
      <c r="O227">
        <f>RTD("cqg.rtd", , "X.US.NZDZAR!'NetLastQuoteToday,T'")</f>
        <v>-1.0000000000012221E-3</v>
      </c>
      <c r="P227" s="2">
        <f>RTD("cqg.rtd", , "X.US.NZDZAR!'PerCentNetLastQuote,T'")/100</f>
        <v>-1.1117287381878821E-4</v>
      </c>
    </row>
    <row r="228" spans="1:16" x14ac:dyDescent="0.25">
      <c r="A228" t="s">
        <v>663</v>
      </c>
      <c r="B228" t="s">
        <v>664</v>
      </c>
      <c r="C228">
        <f>RTD("cqg.rtd", , "X.US.NZDSEK!'Bid,T'")</f>
        <v>5.8089000000000004</v>
      </c>
      <c r="D228">
        <f>RTD("cqg.rtd", , "X.US.NZDSEK!'Ask,T'")</f>
        <v>5.8205</v>
      </c>
      <c r="H228" s="1" t="s">
        <v>867</v>
      </c>
      <c r="I228" s="1" t="str">
        <f t="shared" si="22"/>
        <v>X.US.NZDSEK</v>
      </c>
      <c r="J228" t="s">
        <v>920</v>
      </c>
      <c r="K228" t="str">
        <f t="shared" si="23"/>
        <v>=RTD("cqg.rtd", , "X.US.NZDSEK!'PerCentNetLastQuote,T'")</v>
      </c>
      <c r="L228">
        <f>RTD("cqg.rtd", , "X.US.NZDSEK!'High,T'")</f>
        <v>5.8552</v>
      </c>
      <c r="N228">
        <f>RTD("cqg.rtd", , "X.US.NZDSEK!'Low,T'")</f>
        <v>5.8020000000000005</v>
      </c>
      <c r="O228">
        <f>RTD("cqg.rtd", , "X.US.NZDSEK!'NetLastQuoteToday,T'")</f>
        <v>-2.0599999999999952E-2</v>
      </c>
      <c r="P228" s="2">
        <f>RTD("cqg.rtd", , "X.US.NZDSEK!'PerCentNetLastQuote,T'")/100</f>
        <v>-3.5267329783773603E-3</v>
      </c>
    </row>
    <row r="229" spans="1:16" x14ac:dyDescent="0.25">
      <c r="A229" t="s">
        <v>665</v>
      </c>
      <c r="B229" t="s">
        <v>666</v>
      </c>
      <c r="C229">
        <f>RTD("cqg.rtd", , "X.US.NZDTHB!'Bid,T'")</f>
        <v>26.253</v>
      </c>
      <c r="D229">
        <f>RTD("cqg.rtd", , "X.US.NZDTHB!'Ask,T'")</f>
        <v>26.289000000000001</v>
      </c>
      <c r="H229" s="1" t="s">
        <v>867</v>
      </c>
      <c r="I229" s="1" t="str">
        <f t="shared" si="22"/>
        <v>X.US.NZDTHB</v>
      </c>
      <c r="J229" t="s">
        <v>920</v>
      </c>
      <c r="K229" t="str">
        <f t="shared" si="23"/>
        <v>=RTD("cqg.rtd", , "X.US.NZDTHB!'PerCentNetLastQuote,T'")</v>
      </c>
      <c r="L229">
        <f>RTD("cqg.rtd", , "X.US.NZDTHB!'High,T'")</f>
        <v>26.405999999999999</v>
      </c>
      <c r="N229">
        <f>RTD("cqg.rtd", , "X.US.NZDTHB!'Low,T'")</f>
        <v>26.222000000000001</v>
      </c>
      <c r="O229">
        <f>RTD("cqg.rtd", , "X.US.NZDTHB!'NetLastQuoteToday,T'")</f>
        <v>-7.6999999999998181E-2</v>
      </c>
      <c r="P229" s="2">
        <f>RTD("cqg.rtd", , "X.US.NZDTHB!'PerCentNetLastQuote,T'")/100</f>
        <v>-2.9204278237123572E-3</v>
      </c>
    </row>
    <row r="230" spans="1:16" x14ac:dyDescent="0.25">
      <c r="H230" s="1"/>
      <c r="I230" s="1"/>
      <c r="P230" s="2"/>
    </row>
    <row r="231" spans="1:16" x14ac:dyDescent="0.25">
      <c r="A231" t="s">
        <v>673</v>
      </c>
      <c r="B231" t="s">
        <v>674</v>
      </c>
      <c r="C231">
        <f>RTD("cqg.rtd", , "X.US.USDNOK!'Bid,T'")</f>
        <v>6.3654000000000002</v>
      </c>
      <c r="D231">
        <f>RTD("cqg.rtd", , "X.US.USDNOK!'Ask,T'")</f>
        <v>6.3714000000000004</v>
      </c>
      <c r="H231" s="1" t="s">
        <v>867</v>
      </c>
      <c r="I231" s="1" t="str">
        <f t="shared" si="22"/>
        <v>X.US.USDNOK</v>
      </c>
      <c r="J231" t="s">
        <v>920</v>
      </c>
      <c r="K231" t="str">
        <f t="shared" si="23"/>
        <v>=RTD("cqg.rtd", , "X.US.USDNOK!'PerCentNetLastQuote,T'")</v>
      </c>
      <c r="L231">
        <f>RTD("cqg.rtd", , "X.US.USDNOK!'High,T'")</f>
        <v>6.3936000000000002</v>
      </c>
      <c r="N231">
        <f>RTD("cqg.rtd", , "X.US.USDNOK!'Low,T'")</f>
        <v>6.3463000000000003</v>
      </c>
      <c r="O231">
        <f>RTD("cqg.rtd", , "X.US.USDNOK!'NetLastQuoteToday,T'")</f>
        <v>-9.6999999999995978E-3</v>
      </c>
      <c r="P231" s="2">
        <f>RTD("cqg.rtd", , "X.US.USDNOK!'PerCentNetLastQuote,T'")/100</f>
        <v>-1.5201140869129147E-3</v>
      </c>
    </row>
    <row r="232" spans="1:16" x14ac:dyDescent="0.25">
      <c r="A232" t="s">
        <v>675</v>
      </c>
      <c r="B232" t="s">
        <v>676</v>
      </c>
      <c r="C232">
        <f>RTD("cqg.rtd", , "X.US.NOKJPY!'Bid,T'")</f>
        <v>16.836000000000002</v>
      </c>
      <c r="D232">
        <f>RTD("cqg.rtd", , "X.US.NOKJPY!'Ask,T'")</f>
        <v>16.850000000000001</v>
      </c>
      <c r="H232" s="1" t="s">
        <v>867</v>
      </c>
      <c r="I232" s="1" t="str">
        <f t="shared" si="22"/>
        <v>X.US.NOKJPY</v>
      </c>
      <c r="J232" t="s">
        <v>920</v>
      </c>
      <c r="K232" t="str">
        <f t="shared" si="23"/>
        <v>=RTD("cqg.rtd", , "X.US.NOKJPY!'PerCentNetLastQuote,T'")</v>
      </c>
      <c r="L232">
        <f>RTD("cqg.rtd", , "X.US.NOKJPY!'High,T'")</f>
        <v>16.898</v>
      </c>
      <c r="N232">
        <f>RTD("cqg.rtd", , "X.US.NOKJPY!'Low,T'")</f>
        <v>16.762</v>
      </c>
      <c r="O232">
        <f>RTD("cqg.rtd", , "X.US.NOKJPY!'NetLastQuoteToday,T'")</f>
        <v>5.1000000000001933E-2</v>
      </c>
      <c r="P232" s="2">
        <f>RTD("cqg.rtd", , "X.US.NOKJPY!'PerCentNetLastQuote,T'")/100</f>
        <v>3.0358949937496276E-3</v>
      </c>
    </row>
    <row r="233" spans="1:16" x14ac:dyDescent="0.25">
      <c r="A233" t="s">
        <v>677</v>
      </c>
      <c r="B233" t="s">
        <v>678</v>
      </c>
      <c r="C233">
        <f>RTD("cqg.rtd", , "X.US.NOKSEK!'Bid,T'")</f>
        <v>1.1193</v>
      </c>
      <c r="D233">
        <f>RTD("cqg.rtd", , "X.US.NOKSEK!'Ask,T'")</f>
        <v>1.1213</v>
      </c>
      <c r="H233" s="1" t="s">
        <v>867</v>
      </c>
      <c r="I233" s="1" t="str">
        <f t="shared" si="22"/>
        <v>X.US.NOKSEK</v>
      </c>
      <c r="J233" t="s">
        <v>920</v>
      </c>
      <c r="K233" t="str">
        <f t="shared" si="23"/>
        <v>=RTD("cqg.rtd", , "X.US.NOKSEK!'PerCentNetLastQuote,T'")</v>
      </c>
      <c r="L233">
        <f>RTD("cqg.rtd", , "X.US.NOKSEK!'High,T'")</f>
        <v>1.1225000000000001</v>
      </c>
      <c r="N233">
        <f>RTD("cqg.rtd", , "X.US.NOKSEK!'Low,T'")</f>
        <v>1.1153</v>
      </c>
      <c r="O233">
        <f>RTD("cqg.rtd", , "X.US.NOKSEK!'NetLastQuoteToday,T'")</f>
        <v>2.5999999999999357E-3</v>
      </c>
      <c r="P233" s="2">
        <f>RTD("cqg.rtd", , "X.US.NOKSEK!'PerCentNetLastQuote,T'")/100</f>
        <v>2.324126217931528E-3</v>
      </c>
    </row>
    <row r="234" spans="1:16" x14ac:dyDescent="0.25">
      <c r="A234" t="s">
        <v>679</v>
      </c>
      <c r="B234" t="s">
        <v>680</v>
      </c>
      <c r="C234">
        <f>RTD("cqg.rtd", , "X.US.NOKCHF!'Bid,T'")</f>
        <v>0.14650000000000002</v>
      </c>
      <c r="D234">
        <f>RTD("cqg.rtd", , "X.US.NOKCHF!'Ask,T'")</f>
        <v>0.1469</v>
      </c>
      <c r="H234" s="1" t="s">
        <v>867</v>
      </c>
      <c r="I234" s="1" t="str">
        <f t="shared" si="22"/>
        <v>X.US.NOKCHF</v>
      </c>
      <c r="J234" t="s">
        <v>920</v>
      </c>
      <c r="K234" t="str">
        <f t="shared" si="23"/>
        <v>=RTD("cqg.rtd", , "X.US.NOKCHF!'PerCentNetLastQuote,T'")</v>
      </c>
      <c r="L234">
        <f>RTD("cqg.rtd", , "X.US.NOKCHF!'High,T'")</f>
        <v>0.14730000000000001</v>
      </c>
      <c r="N234">
        <f>RTD("cqg.rtd", , "X.US.NOKCHF!'Low,T'")</f>
        <v>0.14630000000000001</v>
      </c>
      <c r="O234">
        <f>RTD("cqg.rtd", , "X.US.NOKCHF!'NetLastQuoteToday,T'")</f>
        <v>0</v>
      </c>
      <c r="P234" s="2">
        <f>RTD("cqg.rtd", , "X.US.NOKCHF!'PerCentNetLastQuote,T'")/100</f>
        <v>0</v>
      </c>
    </row>
    <row r="235" spans="1:16" x14ac:dyDescent="0.25">
      <c r="H235" s="1"/>
      <c r="I235" s="1"/>
      <c r="P235" s="2"/>
    </row>
    <row r="236" spans="1:16" x14ac:dyDescent="0.25">
      <c r="A236" t="s">
        <v>691</v>
      </c>
      <c r="B236" t="s">
        <v>692</v>
      </c>
      <c r="C236">
        <f>RTD("cqg.rtd", , "X.US.USDPHP!'Bid,T'")</f>
        <v>43.85</v>
      </c>
      <c r="D236">
        <f>RTD("cqg.rtd", , "X.US.USDPHP!'Ask,T'")</f>
        <v>44.050000000000004</v>
      </c>
      <c r="H236" s="1" t="s">
        <v>867</v>
      </c>
      <c r="I236" s="1" t="str">
        <f t="shared" si="22"/>
        <v>X.US.USDPHP</v>
      </c>
      <c r="J236" t="s">
        <v>920</v>
      </c>
      <c r="K236" t="str">
        <f t="shared" si="23"/>
        <v>=RTD("cqg.rtd", , "X.US.USDPHP!'PerCentNetLastQuote,T'")</v>
      </c>
      <c r="L236">
        <f>RTD("cqg.rtd", , "X.US.USDPHP!'High,T'")</f>
        <v>44.14</v>
      </c>
      <c r="N236">
        <f>RTD("cqg.rtd", , "X.US.USDPHP!'Low,T'")</f>
        <v>43.79</v>
      </c>
      <c r="O236">
        <f>RTD("cqg.rtd", , "X.US.USDPHP!'NetLastQuoteToday,T'")</f>
        <v>4.0000000000006253E-2</v>
      </c>
      <c r="P236" s="2">
        <f>RTD("cqg.rtd", , "X.US.USDPHP!'PerCentNetLastQuote,T'")/100</f>
        <v>9.0888434446716659E-4</v>
      </c>
    </row>
    <row r="237" spans="1:16" x14ac:dyDescent="0.25">
      <c r="A237" t="s">
        <v>693</v>
      </c>
      <c r="B237" t="s">
        <v>694</v>
      </c>
      <c r="C237">
        <f>RTD("cqg.rtd", , "X.US.PHPJPY!'Bid,T'")</f>
        <v>2.4340000000000002</v>
      </c>
      <c r="D237">
        <f>RTD("cqg.rtd", , "X.US.PHPJPY!'Ask,T'")</f>
        <v>2.4449999999999998</v>
      </c>
      <c r="H237" s="1" t="s">
        <v>867</v>
      </c>
      <c r="I237" s="1" t="str">
        <f t="shared" si="22"/>
        <v>X.US.PHPJPY</v>
      </c>
      <c r="J237" t="s">
        <v>920</v>
      </c>
      <c r="K237" t="str">
        <f t="shared" si="23"/>
        <v>=RTD("cqg.rtd", , "X.US.PHPJPY!'PerCentNetLastQuote,T'")</v>
      </c>
      <c r="L237">
        <f>RTD("cqg.rtd", , "X.US.PHPJPY!'High,T'")</f>
        <v>2.4489999999999998</v>
      </c>
      <c r="N237">
        <f>RTD("cqg.rtd", , "X.US.PHPJPY!'Low,T'")</f>
        <v>2.4290000000000003</v>
      </c>
      <c r="O237">
        <f>RTD("cqg.rtd", , "X.US.PHPJPY!'NetLastQuoteToday,T'")</f>
        <v>-9.9999999999997868E-3</v>
      </c>
      <c r="P237" s="2">
        <f>RTD("cqg.rtd", , "X.US.PHPJPY!'PerCentNetLastQuote,T'")/100</f>
        <v>-4.0916530278232409E-3</v>
      </c>
    </row>
    <row r="238" spans="1:16" x14ac:dyDescent="0.25">
      <c r="A238" t="s">
        <v>695</v>
      </c>
      <c r="B238" t="s">
        <v>696</v>
      </c>
      <c r="C238">
        <f>RTD("cqg.rtd", , "X.US.PHPKRW!'Bid,T'")</f>
        <v>23.52</v>
      </c>
      <c r="D238">
        <f>RTD("cqg.rtd", , "X.US.PHPKRW!'Ask,T'")</f>
        <v>23.580000000000002</v>
      </c>
      <c r="H238" s="1" t="s">
        <v>867</v>
      </c>
      <c r="I238" s="1" t="str">
        <f t="shared" ref="I238:I295" si="24">A238</f>
        <v>X.US.PHPKRW</v>
      </c>
      <c r="J238" t="s">
        <v>920</v>
      </c>
      <c r="K238" t="str">
        <f t="shared" ref="K238:K295" si="25">H238&amp;I238&amp;J238</f>
        <v>=RTD("cqg.rtd", , "X.US.PHPKRW!'PerCentNetLastQuote,T'")</v>
      </c>
      <c r="L238">
        <f>RTD("cqg.rtd", , "X.US.PHPKRW!'High,T'")</f>
        <v>23.69</v>
      </c>
      <c r="N238">
        <f>RTD("cqg.rtd", , "X.US.PHPKRW!'Low,T'")</f>
        <v>23.48</v>
      </c>
      <c r="O238">
        <f>RTD("cqg.rtd", , "X.US.PHPKRW!'NetLastQuoteToday,T'")</f>
        <v>-7.0000000000000284E-2</v>
      </c>
      <c r="P238" s="2">
        <f>RTD("cqg.rtd", , "X.US.PHPKRW!'PerCentNetLastQuote,T'")/100</f>
        <v>-2.959830866807611E-3</v>
      </c>
    </row>
    <row r="239" spans="1:16" x14ac:dyDescent="0.25">
      <c r="H239" s="1"/>
      <c r="I239" s="1"/>
      <c r="P239" s="2"/>
    </row>
    <row r="240" spans="1:16" x14ac:dyDescent="0.25">
      <c r="A240" t="s">
        <v>697</v>
      </c>
      <c r="B240" t="s">
        <v>698</v>
      </c>
      <c r="C240">
        <f>RTD("cqg.rtd", , "X.US.USDPLZ!'Bid,T'")</f>
        <v>3.2436000000000003</v>
      </c>
      <c r="D240">
        <f>RTD("cqg.rtd", , "X.US.USDPLZ!'Ask,T'")</f>
        <v>3.2486000000000002</v>
      </c>
      <c r="H240" s="1" t="s">
        <v>867</v>
      </c>
      <c r="I240" s="1" t="str">
        <f t="shared" si="24"/>
        <v>X.US.USDPLZ</v>
      </c>
      <c r="J240" t="s">
        <v>920</v>
      </c>
      <c r="K240" t="str">
        <f t="shared" si="25"/>
        <v>=RTD("cqg.rtd", , "X.US.USDPLZ!'PerCentNetLastQuote,T'")</v>
      </c>
      <c r="L240">
        <f>RTD("cqg.rtd", , "X.US.USDPLZ!'High,T'")</f>
        <v>3.2548000000000004</v>
      </c>
      <c r="N240">
        <f>RTD("cqg.rtd", , "X.US.USDPLZ!'Low,T'")</f>
        <v>3.2336</v>
      </c>
      <c r="O240">
        <f>RTD("cqg.rtd", , "X.US.USDPLZ!'NetLastQuoteToday,T'")</f>
        <v>-1.1999999999998678E-3</v>
      </c>
      <c r="P240" s="2">
        <f>RTD("cqg.rtd", , "X.US.USDPLZ!'PerCentNetLastQuote,T'")/100</f>
        <v>-3.6925349252261682E-4</v>
      </c>
    </row>
    <row r="241" spans="1:16" x14ac:dyDescent="0.25">
      <c r="A241" t="s">
        <v>699</v>
      </c>
      <c r="B241" t="s">
        <v>700</v>
      </c>
      <c r="C241">
        <f>RTD("cqg.rtd", , "X.US.PLNBRL!'Bid,T'")</f>
        <v>0.72060000000000002</v>
      </c>
      <c r="D241">
        <f>RTD("cqg.rtd", , "X.US.PLNBRL!'Ask,T'")</f>
        <v>0.7208</v>
      </c>
      <c r="H241" s="1" t="s">
        <v>867</v>
      </c>
      <c r="I241" s="1" t="str">
        <f t="shared" si="24"/>
        <v>X.US.PLNBRL</v>
      </c>
      <c r="J241" t="s">
        <v>920</v>
      </c>
      <c r="K241" t="str">
        <f t="shared" si="25"/>
        <v>=RTD("cqg.rtd", , "X.US.PLNBRL!'PerCentNetLastQuote,T'")</v>
      </c>
      <c r="L241">
        <f>RTD("cqg.rtd", , "X.US.PLNBRL!'High,T'")</f>
        <v>0.72189999999999999</v>
      </c>
      <c r="N241">
        <f>RTD("cqg.rtd", , "X.US.PLNBRL!'Low,T'")</f>
        <v>0.70640000000000003</v>
      </c>
      <c r="O241">
        <f>RTD("cqg.rtd", , "X.US.PLNBRL!'NetLastQuoteToday,T'")</f>
        <v>1.3900000000000023E-2</v>
      </c>
      <c r="P241" s="2">
        <f>RTD("cqg.rtd", , "X.US.PLNBRL!'PerCentNetLastQuote,T'")/100</f>
        <v>1.9668883543229092E-2</v>
      </c>
    </row>
    <row r="242" spans="1:16" x14ac:dyDescent="0.25">
      <c r="A242" t="s">
        <v>701</v>
      </c>
      <c r="B242" t="s">
        <v>702</v>
      </c>
      <c r="C242">
        <f>RTD("cqg.rtd", , "X.US.PLZCZK!'Bid,T'")</f>
        <v>6.5584000000000007</v>
      </c>
      <c r="D242">
        <f>RTD("cqg.rtd", , "X.US.PLZCZK!'Ask,T'")</f>
        <v>6.5636000000000001</v>
      </c>
      <c r="H242" s="1" t="s">
        <v>867</v>
      </c>
      <c r="I242" s="1" t="str">
        <f t="shared" si="24"/>
        <v>X.US.PLZCZK</v>
      </c>
      <c r="J242" t="s">
        <v>920</v>
      </c>
      <c r="K242" t="str">
        <f t="shared" si="25"/>
        <v>=RTD("cqg.rtd", , "X.US.PLZCZK!'PerCentNetLastQuote,T'")</v>
      </c>
      <c r="L242">
        <f>RTD("cqg.rtd", , "X.US.PLZCZK!'High,T'")</f>
        <v>6.5916000000000006</v>
      </c>
      <c r="N242">
        <f>RTD("cqg.rtd", , "X.US.PLZCZK!'Low,T'")</f>
        <v>6.5543000000000005</v>
      </c>
      <c r="O242">
        <f>RTD("cqg.rtd", , "X.US.PLZCZK!'NetLastQuoteToday,T'")</f>
        <v>-1.5900000000000247E-2</v>
      </c>
      <c r="P242" s="2">
        <f>RTD("cqg.rtd", , "X.US.PLZCZK!'PerCentNetLastQuote,T'")/100</f>
        <v>-2.4165970058515084E-3</v>
      </c>
    </row>
    <row r="243" spans="1:16" x14ac:dyDescent="0.25">
      <c r="A243" t="s">
        <v>703</v>
      </c>
      <c r="B243" t="s">
        <v>704</v>
      </c>
      <c r="C243">
        <f>RTD("cqg.rtd", , "X.US.PLZHUF!'Bid,T'")</f>
        <v>74.872100000000003</v>
      </c>
      <c r="D243">
        <f>RTD("cqg.rtd", , "X.US.PLZHUF!'Ask,T'")</f>
        <v>74.879900000000006</v>
      </c>
      <c r="H243" s="1" t="s">
        <v>867</v>
      </c>
      <c r="I243" s="1" t="str">
        <f t="shared" si="24"/>
        <v>X.US.PLZHUF</v>
      </c>
      <c r="J243" t="s">
        <v>920</v>
      </c>
      <c r="K243" t="str">
        <f t="shared" si="25"/>
        <v>=RTD("cqg.rtd", , "X.US.PLZHUF!'PerCentNetLastQuote,T'")</v>
      </c>
      <c r="L243">
        <f>RTD("cqg.rtd", , "X.US.PLZHUF!'High,T'")</f>
        <v>75.136899999999997</v>
      </c>
      <c r="N243">
        <f>RTD("cqg.rtd", , "X.US.PLZHUF!'Low,T'")</f>
        <v>74.765200000000007</v>
      </c>
      <c r="O243">
        <f>RTD("cqg.rtd", , "X.US.PLZHUF!'NetLastQuoteToday,T'")</f>
        <v>2.0600000000001728E-2</v>
      </c>
      <c r="P243" s="2">
        <f>RTD("cqg.rtd", , "X.US.PLZHUF!'PerCentNetLastQuote,T'")/100</f>
        <v>2.7518290980546172E-4</v>
      </c>
    </row>
    <row r="244" spans="1:16" x14ac:dyDescent="0.25">
      <c r="A244" t="s">
        <v>705</v>
      </c>
      <c r="B244" t="s">
        <v>706</v>
      </c>
      <c r="C244">
        <f>RTD("cqg.rtd", , "X.US.PLZRUR!'Bid,T'")</f>
        <v>11.634</v>
      </c>
      <c r="D244">
        <f>RTD("cqg.rtd", , "X.US.PLZRUR!'Ask,T'")</f>
        <v>11.645</v>
      </c>
      <c r="H244" s="1" t="s">
        <v>867</v>
      </c>
      <c r="I244" s="1" t="str">
        <f t="shared" si="24"/>
        <v>X.US.PLZRUR</v>
      </c>
      <c r="J244" t="s">
        <v>920</v>
      </c>
      <c r="K244" t="str">
        <f t="shared" si="25"/>
        <v>=RTD("cqg.rtd", , "X.US.PLZRUR!'PerCentNetLastQuote,T'")</v>
      </c>
      <c r="L244">
        <f>RTD("cqg.rtd", , "X.US.PLZRUR!'High,T'")</f>
        <v>11.706</v>
      </c>
      <c r="N244">
        <f>RTD("cqg.rtd", , "X.US.PLZRUR!'Low,T'")</f>
        <v>11.527000000000001</v>
      </c>
      <c r="O244">
        <f>RTD("cqg.rtd", , "X.US.PLZRUR!'NetLastQuoteToday,T'")</f>
        <v>7.8999999999998849E-2</v>
      </c>
      <c r="P244" s="2">
        <f>RTD("cqg.rtd", , "X.US.PLZRUR!'PerCentNetLastQuote,T'")/100</f>
        <v>6.8303648625280995E-3</v>
      </c>
    </row>
    <row r="245" spans="1:16" x14ac:dyDescent="0.25">
      <c r="H245" s="1"/>
      <c r="I245" s="1"/>
      <c r="P245" s="2"/>
    </row>
    <row r="246" spans="1:16" x14ac:dyDescent="0.25">
      <c r="A246" t="s">
        <v>713</v>
      </c>
      <c r="B246" t="s">
        <v>714</v>
      </c>
      <c r="C246">
        <f>RTD("cqg.rtd", , "X.US.USDRUR!'Bid,T'")</f>
        <v>37.776000000000003</v>
      </c>
      <c r="D246">
        <f>RTD("cqg.rtd", , "X.US.USDRUR!'Ask,T'")</f>
        <v>37.795999999999999</v>
      </c>
      <c r="H246" s="1" t="s">
        <v>867</v>
      </c>
      <c r="I246" s="1" t="str">
        <f t="shared" si="24"/>
        <v>X.US.USDRUR</v>
      </c>
      <c r="J246" t="s">
        <v>920</v>
      </c>
      <c r="K246" t="str">
        <f t="shared" si="25"/>
        <v>=RTD("cqg.rtd", , "X.US.USDRUR!'PerCentNetLastQuote,T'")</v>
      </c>
      <c r="L246">
        <f>RTD("cqg.rtd", , "X.US.USDRUR!'High,T'")</f>
        <v>37.981999999999999</v>
      </c>
      <c r="N246">
        <f>RTD("cqg.rtd", , "X.US.USDRUR!'Low,T'")</f>
        <v>37.408999999999999</v>
      </c>
      <c r="O246">
        <f>RTD("cqg.rtd", , "X.US.USDRUR!'NetLastQuoteToday,T'")</f>
        <v>0.24199999999999733</v>
      </c>
      <c r="P246" s="2">
        <f>RTD("cqg.rtd", , "X.US.USDRUR!'PerCentNetLastQuote,T'")/100</f>
        <v>6.4440538957234918E-3</v>
      </c>
    </row>
    <row r="247" spans="1:16" x14ac:dyDescent="0.25">
      <c r="A247" t="s">
        <v>715</v>
      </c>
      <c r="B247" t="s">
        <v>716</v>
      </c>
      <c r="C247">
        <f>RTD("cqg.rtd", , "X.US.RURBRL!'Bid,T'")</f>
        <v>6.1700000000000005E-2</v>
      </c>
      <c r="D247">
        <f>RTD("cqg.rtd", , "X.US.RURBRL!'Ask,T'")</f>
        <v>6.2100000000000002E-2</v>
      </c>
      <c r="H247" s="1" t="s">
        <v>867</v>
      </c>
      <c r="I247" s="1" t="str">
        <f t="shared" si="24"/>
        <v>X.US.RURBRL</v>
      </c>
      <c r="J247" t="s">
        <v>920</v>
      </c>
      <c r="K247" t="str">
        <f t="shared" si="25"/>
        <v>=RTD("cqg.rtd", , "X.US.RURBRL!'PerCentNetLastQuote,T'")</v>
      </c>
      <c r="L247">
        <f>RTD("cqg.rtd", , "X.US.RURBRL!'High,T'")</f>
        <v>6.2200000000000005E-2</v>
      </c>
      <c r="N247">
        <f>RTD("cqg.rtd", , "X.US.RURBRL!'Low,T'")</f>
        <v>6.0500000000000005E-2</v>
      </c>
      <c r="O247">
        <f>RTD("cqg.rtd", , "X.US.RURBRL!'NetLastQuoteToday,T'")</f>
        <v>8.000000000000021E-4</v>
      </c>
      <c r="P247" s="2">
        <f>RTD("cqg.rtd", , "X.US.RURBRL!'PerCentNetLastQuote,T'")/100</f>
        <v>1.3050570962479609E-2</v>
      </c>
    </row>
    <row r="248" spans="1:16" x14ac:dyDescent="0.25">
      <c r="A248" t="s">
        <v>717</v>
      </c>
      <c r="B248" t="s">
        <v>718</v>
      </c>
      <c r="C248">
        <f>RTD("cqg.rtd", , "X.US.RURCZK!'Bid,T'")</f>
        <v>0.56310000000000004</v>
      </c>
      <c r="D248">
        <f>RTD("cqg.rtd", , "X.US.RURCZK!'Ask,T'")</f>
        <v>0.56410000000000005</v>
      </c>
      <c r="H248" s="1" t="s">
        <v>867</v>
      </c>
      <c r="I248" s="1" t="str">
        <f t="shared" si="24"/>
        <v>X.US.RURCZK</v>
      </c>
      <c r="J248" t="s">
        <v>920</v>
      </c>
      <c r="K248" t="str">
        <f t="shared" si="25"/>
        <v>=RTD("cqg.rtd", , "X.US.RURCZK!'PerCentNetLastQuote,T'")</v>
      </c>
      <c r="L248">
        <f>RTD("cqg.rtd", , "X.US.RURCZK!'High,T'")</f>
        <v>0.57120000000000004</v>
      </c>
      <c r="N248">
        <f>RTD("cqg.rtd", , "X.US.RURCZK!'Low,T'")</f>
        <v>0.56130000000000002</v>
      </c>
      <c r="O248">
        <f>RTD("cqg.rtd", , "X.US.RURCZK!'NetLastQuoteToday,T'")</f>
        <v>-5.2999999999999714E-3</v>
      </c>
      <c r="P248" s="2">
        <f>RTD("cqg.rtd", , "X.US.RURCZK!'PerCentNetLastQuote,T'")/100</f>
        <v>-9.3080435546188962E-3</v>
      </c>
    </row>
    <row r="249" spans="1:16" x14ac:dyDescent="0.25">
      <c r="H249" s="1"/>
      <c r="I249" s="1"/>
      <c r="P249" s="2"/>
    </row>
    <row r="250" spans="1:16" x14ac:dyDescent="0.25">
      <c r="A250" t="s">
        <v>733</v>
      </c>
      <c r="B250" t="s">
        <v>734</v>
      </c>
      <c r="C250">
        <f>RTD("cqg.rtd", , "X.US.USDSGD!'Bid,T'")</f>
        <v>1.2624</v>
      </c>
      <c r="D250">
        <f>RTD("cqg.rtd", , "X.US.USDSGD!'Ask,T'")</f>
        <v>1.2634000000000001</v>
      </c>
      <c r="H250" s="1" t="s">
        <v>867</v>
      </c>
      <c r="I250" s="1" t="str">
        <f t="shared" si="24"/>
        <v>X.US.USDSGD</v>
      </c>
      <c r="J250" t="s">
        <v>920</v>
      </c>
      <c r="K250" t="str">
        <f t="shared" si="25"/>
        <v>=RTD("cqg.rtd", , "X.US.USDSGD!'PerCentNetLastQuote,T'")</v>
      </c>
      <c r="L250">
        <f>RTD("cqg.rtd", , "X.US.USDSGD!'High,T'")</f>
        <v>1.2667000000000002</v>
      </c>
      <c r="N250">
        <f>RTD("cqg.rtd", , "X.US.USDSGD!'Low,T'")</f>
        <v>1.2599</v>
      </c>
      <c r="O250">
        <f>RTD("cqg.rtd", , "X.US.USDSGD!'NetLastQuoteToday,T'")</f>
        <v>-4.9999999999994493E-4</v>
      </c>
      <c r="P250" s="2">
        <f>RTD("cqg.rtd", , "X.US.USDSGD!'PerCentNetLastQuote,T'")/100</f>
        <v>-3.9560091779412929E-4</v>
      </c>
    </row>
    <row r="251" spans="1:16" x14ac:dyDescent="0.25">
      <c r="A251" t="s">
        <v>735</v>
      </c>
      <c r="B251" t="s">
        <v>736</v>
      </c>
      <c r="C251">
        <f>RTD("cqg.rtd", , "X.US.SGDCNY!'Bid,T'")</f>
        <v>4.8570000000000002</v>
      </c>
      <c r="D251">
        <f>RTD("cqg.rtd", , "X.US.SGDCNY!'Ask,T'")</f>
        <v>4.8592000000000004</v>
      </c>
      <c r="H251" s="1" t="s">
        <v>867</v>
      </c>
      <c r="I251" s="1" t="str">
        <f t="shared" si="24"/>
        <v>X.US.SGDCNY</v>
      </c>
      <c r="J251" t="s">
        <v>920</v>
      </c>
      <c r="K251" t="str">
        <f t="shared" si="25"/>
        <v>=RTD("cqg.rtd", , "X.US.SGDCNY!'PerCentNetLastQuote,T'")</v>
      </c>
      <c r="L251">
        <f>RTD("cqg.rtd", , "X.US.SGDCNY!'High,T'")</f>
        <v>4.8690000000000007</v>
      </c>
      <c r="N251">
        <f>RTD("cqg.rtd", , "X.US.SGDCNY!'Low,T'")</f>
        <v>4.8417000000000003</v>
      </c>
      <c r="O251">
        <f>RTD("cqg.rtd", , "X.US.SGDCNY!'NetLastQuoteToday,T'")</f>
        <v>5.6000000000002714E-3</v>
      </c>
      <c r="P251" s="2">
        <f>RTD("cqg.rtd", , "X.US.SGDCNY!'PerCentNetLastQuote,T'")/100</f>
        <v>1.1537827591890555E-3</v>
      </c>
    </row>
    <row r="252" spans="1:16" x14ac:dyDescent="0.25">
      <c r="A252" t="s">
        <v>737</v>
      </c>
      <c r="B252" t="s">
        <v>738</v>
      </c>
      <c r="C252">
        <f>RTD("cqg.rtd", , "X.US.SGDMXN!'Bid,T'")</f>
        <v>10.483000000000001</v>
      </c>
      <c r="D252">
        <f>RTD("cqg.rtd", , "X.US.SGDMXN!'Ask,T'")</f>
        <v>10.499000000000001</v>
      </c>
      <c r="H252" s="1" t="s">
        <v>867</v>
      </c>
      <c r="I252" s="1" t="str">
        <f t="shared" si="24"/>
        <v>X.US.SGDMXN</v>
      </c>
      <c r="J252" t="s">
        <v>920</v>
      </c>
      <c r="K252" t="str">
        <f t="shared" si="25"/>
        <v>=RTD("cqg.rtd", , "X.US.SGDMXN!'PerCentNetLastQuote,T'")</v>
      </c>
      <c r="L252">
        <f>RTD("cqg.rtd", , "X.US.SGDMXN!'High,T'")</f>
        <v>10.532</v>
      </c>
      <c r="N252">
        <f>RTD("cqg.rtd", , "X.US.SGDMXN!'Low,T'")</f>
        <v>10.450000000000001</v>
      </c>
      <c r="O252">
        <f>RTD("cqg.rtd", , "X.US.SGDMXN!'NetLastQuoteToday,T'")</f>
        <v>1.8000000000000682E-2</v>
      </c>
      <c r="P252" s="2">
        <f>RTD("cqg.rtd", , "X.US.SGDMXN!'PerCentNetLastQuote,T'")/100</f>
        <v>1.7173933784944183E-3</v>
      </c>
    </row>
    <row r="253" spans="1:16" x14ac:dyDescent="0.25">
      <c r="A253" t="s">
        <v>739</v>
      </c>
      <c r="B253" t="s">
        <v>740</v>
      </c>
      <c r="C253">
        <f>RTD("cqg.rtd", , "X.US.SGDPHP!'Bid,T'")</f>
        <v>34.741999999999997</v>
      </c>
      <c r="D253">
        <f>RTD("cqg.rtd", , "X.US.SGDPHP!'Ask,T'")</f>
        <v>34.872999999999998</v>
      </c>
      <c r="H253" s="1" t="s">
        <v>867</v>
      </c>
      <c r="I253" s="1" t="str">
        <f t="shared" si="24"/>
        <v>X.US.SGDPHP</v>
      </c>
      <c r="J253" t="s">
        <v>920</v>
      </c>
      <c r="K253" t="str">
        <f t="shared" si="25"/>
        <v>=RTD("cqg.rtd", , "X.US.SGDPHP!'PerCentNetLastQuote,T'")</v>
      </c>
      <c r="L253">
        <f>RTD("cqg.rtd", , "X.US.SGDPHP!'High,T'")</f>
        <v>34.951999999999998</v>
      </c>
      <c r="N253">
        <f>RTD("cqg.rtd", , "X.US.SGDPHP!'Low,T'")</f>
        <v>34.673999999999999</v>
      </c>
      <c r="O253">
        <f>RTD("cqg.rtd", , "X.US.SGDPHP!'NetLastQuoteToday,T'")</f>
        <v>5.2999999999997272E-2</v>
      </c>
      <c r="P253" s="2">
        <f>RTD("cqg.rtd", , "X.US.SGDPHP!'PerCentNetLastQuote,T'")/100</f>
        <v>1.5221137277426765E-3</v>
      </c>
    </row>
    <row r="254" spans="1:16" x14ac:dyDescent="0.25">
      <c r="A254" t="s">
        <v>741</v>
      </c>
      <c r="B254" t="s">
        <v>742</v>
      </c>
      <c r="C254">
        <f>RTD("cqg.rtd", , "X.US.SGDZAR!'Bid,T'")</f>
        <v>8.713000000000001</v>
      </c>
      <c r="D254">
        <f>RTD("cqg.rtd", , "X.US.SGDZAR!'Ask,T'")</f>
        <v>8.73</v>
      </c>
      <c r="H254" s="1" t="s">
        <v>867</v>
      </c>
      <c r="I254" s="1" t="str">
        <f t="shared" si="24"/>
        <v>X.US.SGDZAR</v>
      </c>
      <c r="J254" t="s">
        <v>920</v>
      </c>
      <c r="K254" t="str">
        <f t="shared" si="25"/>
        <v>=RTD("cqg.rtd", , "X.US.SGDZAR!'PerCentNetLastQuote,T'")</v>
      </c>
      <c r="L254">
        <f>RTD("cqg.rtd", , "X.US.SGDZAR!'High,T'")</f>
        <v>8.7360000000000007</v>
      </c>
      <c r="N254">
        <f>RTD("cqg.rtd", , "X.US.SGDZAR!'Low,T'")</f>
        <v>8.6660000000000004</v>
      </c>
      <c r="O254">
        <f>RTD("cqg.rtd", , "X.US.SGDZAR!'NetLastQuoteToday,T'")</f>
        <v>3.8000000000000256E-2</v>
      </c>
      <c r="P254" s="2">
        <f>RTD("cqg.rtd", , "X.US.SGDZAR!'PerCentNetLastQuote,T'")/100</f>
        <v>4.3718361711919005E-3</v>
      </c>
    </row>
    <row r="255" spans="1:16" x14ac:dyDescent="0.25">
      <c r="A255" t="s">
        <v>743</v>
      </c>
      <c r="B255" t="s">
        <v>744</v>
      </c>
      <c r="C255">
        <f>RTD("cqg.rtd", , "X.US.SGDKRW!'Bid,T'")</f>
        <v>819.55000000000007</v>
      </c>
      <c r="D255">
        <f>RTD("cqg.rtd", , "X.US.SGDKRW!'Ask,T'")</f>
        <v>820.48400000000004</v>
      </c>
      <c r="H255" s="1" t="s">
        <v>867</v>
      </c>
      <c r="I255" s="1" t="str">
        <f t="shared" si="24"/>
        <v>X.US.SGDKRW</v>
      </c>
      <c r="J255" t="s">
        <v>920</v>
      </c>
      <c r="K255" t="str">
        <f t="shared" si="25"/>
        <v>=RTD("cqg.rtd", , "X.US.SGDKRW!'PerCentNetLastQuote,T'")</v>
      </c>
      <c r="L255">
        <f>RTD("cqg.rtd", , "X.US.SGDKRW!'High,T'")</f>
        <v>823.34100000000001</v>
      </c>
      <c r="N255">
        <f>RTD("cqg.rtd", , "X.US.SGDKRW!'Low,T'")</f>
        <v>817.928</v>
      </c>
      <c r="O255">
        <f>RTD("cqg.rtd", , "X.US.SGDKRW!'NetLastQuoteToday,T'")</f>
        <v>-0.96500000000003183</v>
      </c>
      <c r="P255" s="2">
        <f>RTD("cqg.rtd", , "X.US.SGDKRW!'PerCentNetLastQuote,T'")/100</f>
        <v>-1.1747533930895283E-3</v>
      </c>
    </row>
    <row r="256" spans="1:16" x14ac:dyDescent="0.25">
      <c r="A256" t="s">
        <v>745</v>
      </c>
      <c r="B256" t="s">
        <v>746</v>
      </c>
      <c r="C256">
        <f>RTD("cqg.rtd", , "X.US.SGDTWD!'Bid,T'")</f>
        <v>23.7835</v>
      </c>
      <c r="D256">
        <f>RTD("cqg.rtd", , "X.US.SGDTWD!'Ask,T'")</f>
        <v>23.797499999999999</v>
      </c>
      <c r="H256" s="1" t="s">
        <v>867</v>
      </c>
      <c r="I256" s="1" t="str">
        <f t="shared" si="24"/>
        <v>X.US.SGDTWD</v>
      </c>
      <c r="J256" t="s">
        <v>920</v>
      </c>
      <c r="K256" t="str">
        <f t="shared" si="25"/>
        <v>=RTD("cqg.rtd", , "X.US.SGDTWD!'PerCentNetLastQuote,T'")</v>
      </c>
      <c r="L256">
        <f>RTD("cqg.rtd", , "X.US.SGDTWD!'High,T'")</f>
        <v>23.828300000000002</v>
      </c>
      <c r="N256">
        <f>RTD("cqg.rtd", , "X.US.SGDTWD!'Low,T'")</f>
        <v>23.695700000000002</v>
      </c>
      <c r="O256">
        <f>RTD("cqg.rtd", , "X.US.SGDTWD!'NetLastQuoteToday,T'")</f>
        <v>1.2599999999999056E-2</v>
      </c>
      <c r="P256" s="2">
        <f>RTD("cqg.rtd", , "X.US.SGDTWD!'PerCentNetLastQuote,T'")/100</f>
        <v>5.2974786524223356E-4</v>
      </c>
    </row>
    <row r="257" spans="1:16" x14ac:dyDescent="0.25">
      <c r="H257" s="1"/>
      <c r="I257" s="1"/>
      <c r="P257" s="2"/>
    </row>
    <row r="258" spans="1:16" x14ac:dyDescent="0.25">
      <c r="A258" t="s">
        <v>753</v>
      </c>
      <c r="B258" t="s">
        <v>754</v>
      </c>
      <c r="C258">
        <f>RTD("cqg.rtd", , "X.US.USDZAR!'Bid,T'")</f>
        <v>10.999700000000001</v>
      </c>
      <c r="D258">
        <f>RTD("cqg.rtd", , "X.US.USDZAR!'Ask,T'")</f>
        <v>11.0297</v>
      </c>
      <c r="H258" s="1" t="s">
        <v>867</v>
      </c>
      <c r="I258" s="1" t="str">
        <f t="shared" si="24"/>
        <v>X.US.USDZAR</v>
      </c>
      <c r="J258" t="s">
        <v>920</v>
      </c>
      <c r="K258" t="str">
        <f t="shared" si="25"/>
        <v>=RTD("cqg.rtd", , "X.US.USDZAR!'PerCentNetLastQuote,T'")</v>
      </c>
      <c r="L258">
        <f>RTD("cqg.rtd", , "X.US.USDZAR!'High,T'")</f>
        <v>11.0465</v>
      </c>
      <c r="N258">
        <f>RTD("cqg.rtd", , "X.US.USDZAR!'Low,T'")</f>
        <v>10.938700000000001</v>
      </c>
      <c r="O258">
        <f>RTD("cqg.rtd", , "X.US.USDZAR!'NetLastQuoteToday,T'")</f>
        <v>4.269999999999996E-2</v>
      </c>
      <c r="P258" s="2">
        <f>RTD("cqg.rtd", , "X.US.USDZAR!'PerCentNetLastQuote,T'")/100</f>
        <v>3.8864112132520252E-3</v>
      </c>
    </row>
    <row r="259" spans="1:16" x14ac:dyDescent="0.25">
      <c r="A259" t="s">
        <v>755</v>
      </c>
      <c r="B259" t="s">
        <v>756</v>
      </c>
      <c r="C259">
        <f>RTD("cqg.rtd", , "X.US.ZARGBP!'Bid,T'")</f>
        <v>5.5700000000000006E-2</v>
      </c>
      <c r="D259">
        <f>RTD("cqg.rtd", , "X.US.ZARGBP!'Ask,T'")</f>
        <v>5.5900000000000005E-2</v>
      </c>
      <c r="H259" s="1" t="s">
        <v>867</v>
      </c>
      <c r="I259" s="1" t="str">
        <f t="shared" si="24"/>
        <v>X.US.ZARGBP</v>
      </c>
      <c r="J259" t="s">
        <v>920</v>
      </c>
      <c r="K259" t="str">
        <f t="shared" si="25"/>
        <v>=RTD("cqg.rtd", , "X.US.ZARGBP!'PerCentNetLastQuote,T'")</v>
      </c>
      <c r="L259">
        <f>RTD("cqg.rtd", , "X.US.ZARGBP!'High,T'")</f>
        <v>5.6300000000000003E-2</v>
      </c>
      <c r="N259">
        <f>RTD("cqg.rtd", , "X.US.ZARGBP!'Low,T'")</f>
        <v>5.5700000000000006E-2</v>
      </c>
      <c r="O259">
        <f>RTD("cqg.rtd", , "X.US.ZARGBP!'NetLastQuoteToday,T'")</f>
        <v>-3.0000000000000165E-4</v>
      </c>
      <c r="P259" s="2">
        <f>RTD("cqg.rtd", , "X.US.ZARGBP!'PerCentNetLastQuote,T'")/100</f>
        <v>-5.3380782918149459E-3</v>
      </c>
    </row>
    <row r="260" spans="1:16" x14ac:dyDescent="0.25">
      <c r="A260" t="s">
        <v>757</v>
      </c>
      <c r="B260" t="s">
        <v>758</v>
      </c>
      <c r="C260">
        <f>RTD("cqg.rtd", , "X.US.ZARJPY!'Bid,T'")</f>
        <v>9.7249999999999996</v>
      </c>
      <c r="D260">
        <f>RTD("cqg.rtd", , "X.US.ZARJPY!'Ask,T'")</f>
        <v>9.7509999999999994</v>
      </c>
      <c r="H260" s="1" t="s">
        <v>867</v>
      </c>
      <c r="I260" s="1" t="str">
        <f t="shared" si="24"/>
        <v>X.US.ZARJPY</v>
      </c>
      <c r="J260" t="s">
        <v>920</v>
      </c>
      <c r="K260" t="str">
        <f t="shared" si="25"/>
        <v>=RTD("cqg.rtd", , "X.US.ZARJPY!'PerCentNetLastQuote,T'")</v>
      </c>
      <c r="L260">
        <f>RTD("cqg.rtd", , "X.US.ZARJPY!'High,T'")</f>
        <v>9.7919999999999998</v>
      </c>
      <c r="N260">
        <f>RTD("cqg.rtd", , "X.US.ZARJPY!'Low,T'")</f>
        <v>9.7160000000000011</v>
      </c>
      <c r="O260">
        <f>RTD("cqg.rtd", , "X.US.ZARJPY!'NetLastQuoteToday,T'")</f>
        <v>-5.0000000000000711E-2</v>
      </c>
      <c r="P260" s="2">
        <f>RTD("cqg.rtd", , "X.US.ZARJPY!'PerCentNetLastQuote,T'")/100</f>
        <v>-5.1150895140664966E-3</v>
      </c>
    </row>
    <row r="261" spans="1:16" x14ac:dyDescent="0.25">
      <c r="A261" t="s">
        <v>759</v>
      </c>
      <c r="B261" t="s">
        <v>760</v>
      </c>
      <c r="C261">
        <f>RTD("cqg.rtd", , "X.US.ZARMXN!'Bid,T'")</f>
        <v>1.2025000000000001</v>
      </c>
      <c r="D261">
        <f>RTD("cqg.rtd", , "X.US.ZARMXN!'Ask,T'")</f>
        <v>1.2031000000000001</v>
      </c>
      <c r="H261" s="1" t="s">
        <v>867</v>
      </c>
      <c r="I261" s="1" t="str">
        <f t="shared" si="24"/>
        <v>X.US.ZARMXN</v>
      </c>
      <c r="J261" t="s">
        <v>920</v>
      </c>
      <c r="K261" t="str">
        <f t="shared" si="25"/>
        <v>=RTD("cqg.rtd", , "X.US.ZARMXN!'PerCentNetLastQuote,T'")</v>
      </c>
      <c r="L261">
        <f>RTD("cqg.rtd", , "X.US.ZARMXN!'High,T'")</f>
        <v>1.2082000000000002</v>
      </c>
      <c r="N261">
        <f>RTD("cqg.rtd", , "X.US.ZARMXN!'Low,T'")</f>
        <v>1.2007000000000001</v>
      </c>
      <c r="O261">
        <f>RTD("cqg.rtd", , "X.US.ZARMXN!'NetLastQuoteToday,T'")</f>
        <v>-3.2000000000000917E-3</v>
      </c>
      <c r="P261" s="2">
        <f>RTD("cqg.rtd", , "X.US.ZARMXN!'PerCentNetLastQuote,T'")/100</f>
        <v>-2.6527397828069303E-3</v>
      </c>
    </row>
    <row r="262" spans="1:16" x14ac:dyDescent="0.25">
      <c r="A262" t="s">
        <v>761</v>
      </c>
      <c r="B262" t="s">
        <v>762</v>
      </c>
      <c r="C262">
        <f>RTD("cqg.rtd", , "X.US.ZARCHF!'Bid,T'")</f>
        <v>8.4700000000000011E-2</v>
      </c>
      <c r="D262">
        <f>RTD("cqg.rtd", , "X.US.ZARCHF!'Ask,T'")</f>
        <v>8.4900000000000003E-2</v>
      </c>
      <c r="H262" s="1" t="s">
        <v>867</v>
      </c>
      <c r="I262" s="1" t="str">
        <f t="shared" si="24"/>
        <v>X.US.ZARCHF</v>
      </c>
      <c r="J262" t="s">
        <v>920</v>
      </c>
      <c r="K262" t="str">
        <f t="shared" si="25"/>
        <v>=RTD("cqg.rtd", , "X.US.ZARCHF!'PerCentNetLastQuote,T'")</v>
      </c>
      <c r="L262">
        <f>RTD("cqg.rtd", , "X.US.ZARCHF!'High,T'")</f>
        <v>8.5500000000000007E-2</v>
      </c>
      <c r="N262">
        <f>RTD("cqg.rtd", , "X.US.ZARCHF!'Low,T'")</f>
        <v>8.4600000000000009E-2</v>
      </c>
      <c r="O262">
        <f>RTD("cqg.rtd", , "X.US.ZARCHF!'NetLastQuoteToday,T'")</f>
        <v>-5.0000000000000044E-4</v>
      </c>
      <c r="P262" s="2">
        <f>RTD("cqg.rtd", , "X.US.ZARCHF!'PerCentNetLastQuote,T'")/100</f>
        <v>-5.8548009367681494E-3</v>
      </c>
    </row>
    <row r="263" spans="1:16" x14ac:dyDescent="0.25">
      <c r="A263" t="s">
        <v>763</v>
      </c>
      <c r="B263" t="s">
        <v>764</v>
      </c>
      <c r="C263">
        <f>RTD("cqg.rtd", , "X.US.USDKRW!'Bid,T'")</f>
        <v>1034.6000000000001</v>
      </c>
      <c r="D263">
        <f>RTD("cqg.rtd", , "X.US.USDKRW!'Ask,T'")</f>
        <v>1036.6000000000001</v>
      </c>
      <c r="H263" s="1" t="s">
        <v>867</v>
      </c>
      <c r="I263" s="1" t="str">
        <f t="shared" si="24"/>
        <v>X.US.USDKRW</v>
      </c>
      <c r="J263" t="s">
        <v>920</v>
      </c>
      <c r="K263" t="str">
        <f t="shared" si="25"/>
        <v>=RTD("cqg.rtd", , "X.US.USDKRW!'PerCentNetLastQuote,T'")</v>
      </c>
      <c r="L263">
        <f>RTD("cqg.rtd", , "X.US.USDKRW!'High,T'")</f>
        <v>1042.3</v>
      </c>
      <c r="N263">
        <f>RTD("cqg.rtd", , "X.US.USDKRW!'Low,T'")</f>
        <v>1032.8</v>
      </c>
      <c r="O263">
        <f>RTD("cqg.rtd", , "X.US.USDKRW!'NetLastQuoteToday,T'")</f>
        <v>-1.5999999999999091</v>
      </c>
      <c r="P263" s="2">
        <f>RTD("cqg.rtd", , "X.US.USDKRW!'PerCentNetLastQuote,T'")/100</f>
        <v>-1.541128876902331E-3</v>
      </c>
    </row>
    <row r="264" spans="1:16" x14ac:dyDescent="0.25">
      <c r="A264" t="s">
        <v>765</v>
      </c>
      <c r="B264" t="s">
        <v>766</v>
      </c>
      <c r="C264">
        <f>RTD("cqg.rtd", , "X.US.KRWHKD!'Bid,T'")</f>
        <v>7.3000000000000001E-3</v>
      </c>
      <c r="D264">
        <f>RTD("cqg.rtd", , "X.US.KRWHKD!'Ask,T'")</f>
        <v>7.7000000000000002E-3</v>
      </c>
      <c r="H264" s="1" t="s">
        <v>867</v>
      </c>
      <c r="I264" s="1" t="str">
        <f t="shared" si="24"/>
        <v>X.US.KRWHKD</v>
      </c>
      <c r="J264" t="s">
        <v>920</v>
      </c>
      <c r="K264" t="str">
        <f t="shared" si="25"/>
        <v>=RTD("cqg.rtd", , "X.US.KRWHKD!'PerCentNetLastQuote,T'")</v>
      </c>
      <c r="L264">
        <f>RTD("cqg.rtd", , "X.US.KRWHKD!'High,T'")</f>
        <v>7.7000000000000002E-3</v>
      </c>
      <c r="N264">
        <f>RTD("cqg.rtd", , "X.US.KRWHKD!'Low,T'")</f>
        <v>7.2000000000000007E-3</v>
      </c>
      <c r="O264">
        <f>RTD("cqg.rtd", , "X.US.KRWHKD!'NetLastQuoteToday,T'")</f>
        <v>0</v>
      </c>
      <c r="P264" s="2">
        <f>RTD("cqg.rtd", , "X.US.KRWHKD!'PerCentNetLastQuote,T'")/100</f>
        <v>0</v>
      </c>
    </row>
    <row r="265" spans="1:16" x14ac:dyDescent="0.25">
      <c r="A265" t="s">
        <v>767</v>
      </c>
      <c r="B265" t="s">
        <v>768</v>
      </c>
      <c r="C265">
        <f>RTD("cqg.rtd", , "X.US.KRWJPY!'Bid,T'")</f>
        <v>0.10350000000000001</v>
      </c>
      <c r="D265">
        <f>RTD("cqg.rtd", , "X.US.KRWJPY!'Ask,T'")</f>
        <v>0.1037</v>
      </c>
      <c r="H265" s="1" t="s">
        <v>867</v>
      </c>
      <c r="I265" s="1" t="str">
        <f t="shared" si="24"/>
        <v>X.US.KRWJPY</v>
      </c>
      <c r="J265" t="s">
        <v>920</v>
      </c>
      <c r="K265" t="str">
        <f t="shared" si="25"/>
        <v>=RTD("cqg.rtd", , "X.US.KRWJPY!'PerCentNetLastQuote,T'")</v>
      </c>
      <c r="L265">
        <f>RTD("cqg.rtd", , "X.US.KRWJPY!'High,T'")</f>
        <v>0.1038</v>
      </c>
      <c r="N265">
        <f>RTD("cqg.rtd", , "X.US.KRWJPY!'Low,T'")</f>
        <v>0.10300000000000001</v>
      </c>
      <c r="O265">
        <f>RTD("cqg.rtd", , "X.US.KRWJPY!'NetLastQuoteToday,T'")</f>
        <v>2.9999999999999472E-4</v>
      </c>
      <c r="P265" s="2">
        <f>RTD("cqg.rtd", , "X.US.KRWJPY!'PerCentNetLastQuote,T'")/100</f>
        <v>2.9013539651837521E-3</v>
      </c>
    </row>
    <row r="266" spans="1:16" x14ac:dyDescent="0.25">
      <c r="H266" s="1"/>
      <c r="I266" s="1"/>
      <c r="P266" s="2"/>
    </row>
    <row r="267" spans="1:16" x14ac:dyDescent="0.25">
      <c r="A267" t="s">
        <v>779</v>
      </c>
      <c r="B267" t="s">
        <v>780</v>
      </c>
      <c r="C267">
        <f>RTD("cqg.rtd", , "X.US.USDSEK!'Bid,T'")</f>
        <v>7.1292</v>
      </c>
      <c r="D267">
        <f>RTD("cqg.rtd", , "X.US.USDSEK!'Ask,T'")</f>
        <v>7.1382000000000003</v>
      </c>
      <c r="H267" s="1" t="s">
        <v>867</v>
      </c>
      <c r="I267" s="1" t="str">
        <f t="shared" si="24"/>
        <v>X.US.USDSEK</v>
      </c>
      <c r="J267" t="s">
        <v>920</v>
      </c>
      <c r="K267" t="str">
        <f t="shared" si="25"/>
        <v>=RTD("cqg.rtd", , "X.US.USDSEK!'PerCentNetLastQuote,T'")</v>
      </c>
      <c r="L267">
        <f>RTD("cqg.rtd", , "X.US.USDSEK!'High,T'")</f>
        <v>7.1497999999999999</v>
      </c>
      <c r="N267">
        <f>RTD("cqg.rtd", , "X.US.USDSEK!'Low,T'")</f>
        <v>7.1151</v>
      </c>
      <c r="O267">
        <f>RTD("cqg.rtd", , "X.US.USDSEK!'NetLastQuoteToday,T'")</f>
        <v>4.5999999999999375E-3</v>
      </c>
      <c r="P267" s="2">
        <f>RTD("cqg.rtd", , "X.US.USDSEK!'PerCentNetLastQuote,T'")/100</f>
        <v>6.4483570707637094E-4</v>
      </c>
    </row>
    <row r="268" spans="1:16" x14ac:dyDescent="0.25">
      <c r="A268" t="s">
        <v>781</v>
      </c>
      <c r="B268" t="s">
        <v>782</v>
      </c>
      <c r="C268">
        <f>RTD("cqg.rtd", , "X.US.SEKJPY!'Bid,T'")</f>
        <v>15.022</v>
      </c>
      <c r="D268">
        <f>RTD("cqg.rtd", , "X.US.SEKJPY!'Ask,T'")</f>
        <v>15.040000000000001</v>
      </c>
      <c r="H268" s="1" t="s">
        <v>867</v>
      </c>
      <c r="I268" s="1" t="str">
        <f t="shared" si="24"/>
        <v>X.US.SEKJPY</v>
      </c>
      <c r="J268" t="s">
        <v>920</v>
      </c>
      <c r="K268" t="str">
        <f t="shared" si="25"/>
        <v>=RTD("cqg.rtd", , "X.US.SEKJPY!'PerCentNetLastQuote,T'")</v>
      </c>
      <c r="L268">
        <f>RTD("cqg.rtd", , "X.US.SEKJPY!'High,T'")</f>
        <v>15.072000000000001</v>
      </c>
      <c r="N268">
        <f>RTD("cqg.rtd", , "X.US.SEKJPY!'Low,T'")</f>
        <v>14.991</v>
      </c>
      <c r="O268">
        <f>RTD("cqg.rtd", , "X.US.SEKJPY!'NetLastQuoteToday,T'")</f>
        <v>8.0000000000008953E-3</v>
      </c>
      <c r="P268" s="2">
        <f>RTD("cqg.rtd", , "X.US.SEKJPY!'PerCentNetLastQuote,T'")/100</f>
        <v>5.3219797764768491E-4</v>
      </c>
    </row>
    <row r="269" spans="1:16" x14ac:dyDescent="0.25">
      <c r="A269" t="s">
        <v>783</v>
      </c>
      <c r="B269" t="s">
        <v>784</v>
      </c>
      <c r="C269">
        <f>RTD("cqg.rtd", , "X.US.SEKNOK!'Bid,T'")</f>
        <v>0.89230000000000009</v>
      </c>
      <c r="D269">
        <f>RTD("cqg.rtd", , "X.US.SEKNOK!'Ask,T'")</f>
        <v>0.89250000000000007</v>
      </c>
      <c r="H269" s="1" t="s">
        <v>867</v>
      </c>
      <c r="I269" s="1" t="str">
        <f t="shared" si="24"/>
        <v>X.US.SEKNOK</v>
      </c>
      <c r="J269" t="s">
        <v>920</v>
      </c>
      <c r="K269" t="str">
        <f t="shared" si="25"/>
        <v>=RTD("cqg.rtd", , "X.US.SEKNOK!'PerCentNetLastQuote,T'")</v>
      </c>
      <c r="L269">
        <f>RTD("cqg.rtd", , "X.US.SEKNOK!'High,T'")</f>
        <v>0.89580000000000004</v>
      </c>
      <c r="N269">
        <f>RTD("cqg.rtd", , "X.US.SEKNOK!'Low,T'")</f>
        <v>0.89140000000000008</v>
      </c>
      <c r="O269">
        <f>RTD("cqg.rtd", , "X.US.SEKNOK!'NetLastQuoteToday,T'")</f>
        <v>-2.1999999999999797E-3</v>
      </c>
      <c r="P269" s="2">
        <f>RTD("cqg.rtd", , "X.US.SEKNOK!'PerCentNetLastQuote,T'")/100</f>
        <v>-2.4589247792556166E-3</v>
      </c>
    </row>
    <row r="270" spans="1:16" x14ac:dyDescent="0.25">
      <c r="H270" s="1"/>
      <c r="I270" s="1"/>
      <c r="P270" s="2"/>
    </row>
    <row r="271" spans="1:16" x14ac:dyDescent="0.25">
      <c r="A271" t="s">
        <v>785</v>
      </c>
      <c r="B271" t="s">
        <v>786</v>
      </c>
      <c r="C271">
        <f>RTD("cqg.rtd", , "X.US.USDCHF!'Bid,T'")</f>
        <v>0.93380000000000007</v>
      </c>
      <c r="D271">
        <f>RTD("cqg.rtd", , "X.US.USDCHF!'Ask,T'")</f>
        <v>0.93420000000000003</v>
      </c>
      <c r="H271" s="1" t="s">
        <v>867</v>
      </c>
      <c r="I271" s="1" t="str">
        <f t="shared" si="24"/>
        <v>X.US.USDCHF</v>
      </c>
      <c r="J271" t="s">
        <v>920</v>
      </c>
      <c r="K271" t="str">
        <f t="shared" si="25"/>
        <v>=RTD("cqg.rtd", , "X.US.USDCHF!'PerCentNetLastQuote,T'")</v>
      </c>
      <c r="L271">
        <f>RTD("cqg.rtd", , "X.US.USDCHF!'High,T'")</f>
        <v>0.93710000000000004</v>
      </c>
      <c r="N271">
        <f>RTD("cqg.rtd", , "X.US.USDCHF!'Low,T'")</f>
        <v>0.93180000000000007</v>
      </c>
      <c r="O271">
        <f>RTD("cqg.rtd", , "X.US.USDCHF!'NetLastQuoteToday,T'")</f>
        <v>-1.7000000000000348E-3</v>
      </c>
      <c r="P271" s="2">
        <f>RTD("cqg.rtd", , "X.US.USDCHF!'PerCentNetLastQuote,T'")/100</f>
        <v>-1.8164333796345763E-3</v>
      </c>
    </row>
    <row r="272" spans="1:16" x14ac:dyDescent="0.25">
      <c r="A272" t="s">
        <v>787</v>
      </c>
      <c r="B272" t="s">
        <v>788</v>
      </c>
      <c r="C272">
        <f>RTD("cqg.rtd", , "X.US.CHFJPY!'Bid,T'")</f>
        <v>114.81</v>
      </c>
      <c r="D272">
        <f>RTD("cqg.rtd", , "X.US.CHFJPY!'Ask,T'")</f>
        <v>114.87</v>
      </c>
      <c r="H272" s="1" t="s">
        <v>867</v>
      </c>
      <c r="I272" s="1" t="str">
        <f t="shared" si="24"/>
        <v>X.US.CHFJPY</v>
      </c>
      <c r="J272" t="s">
        <v>920</v>
      </c>
      <c r="K272" t="str">
        <f t="shared" si="25"/>
        <v>=RTD("cqg.rtd", , "X.US.CHFJPY!'PerCentNetLastQuote,T'")</v>
      </c>
      <c r="L272">
        <f>RTD("cqg.rtd", , "X.US.CHFJPY!'High,T'")</f>
        <v>115.08</v>
      </c>
      <c r="N272">
        <f>RTD("cqg.rtd", , "X.US.CHFJPY!'Low,T'")</f>
        <v>114.28</v>
      </c>
      <c r="O272">
        <f>RTD("cqg.rtd", , "X.US.CHFJPY!'NetLastQuoteToday,T'")</f>
        <v>0.40000000000000568</v>
      </c>
      <c r="P272" s="2">
        <f>RTD("cqg.rtd", , "X.US.CHFJPY!'PerCentNetLastQuote,T'")/100</f>
        <v>3.4943653358958681E-3</v>
      </c>
    </row>
    <row r="273" spans="1:16" x14ac:dyDescent="0.25">
      <c r="A273" t="s">
        <v>789</v>
      </c>
      <c r="B273" t="s">
        <v>790</v>
      </c>
      <c r="C273">
        <f>RTD("cqg.rtd", , "X.US.CHFNGN!'Bid,T'")</f>
        <v>174.261</v>
      </c>
      <c r="D273">
        <f>RTD("cqg.rtd", , "X.US.CHFNGN!'Ask,T'")</f>
        <v>175.25700000000001</v>
      </c>
      <c r="H273" s="1" t="s">
        <v>867</v>
      </c>
      <c r="I273" s="1" t="str">
        <f t="shared" si="24"/>
        <v>X.US.CHFNGN</v>
      </c>
      <c r="J273" t="s">
        <v>920</v>
      </c>
      <c r="K273" t="str">
        <f t="shared" si="25"/>
        <v>=RTD("cqg.rtd", , "X.US.CHFNGN!'PerCentNetLastQuote,T'")</v>
      </c>
      <c r="L273">
        <f>RTD("cqg.rtd", , "X.US.CHFNGN!'High,T'")</f>
        <v>175.37</v>
      </c>
      <c r="N273">
        <f>RTD("cqg.rtd", , "X.US.CHFNGN!'Low,T'")</f>
        <v>173.16300000000001</v>
      </c>
      <c r="O273">
        <f>RTD("cqg.rtd", , "X.US.CHFNGN!'NetLastQuoteToday,T'")</f>
        <v>0.41999999999998749</v>
      </c>
      <c r="P273" s="2">
        <f>RTD("cqg.rtd", , "X.US.CHFNGN!'PerCentNetLastQuote,T'")/100</f>
        <v>2.4022375126546442E-3</v>
      </c>
    </row>
    <row r="274" spans="1:16" x14ac:dyDescent="0.25">
      <c r="A274" t="s">
        <v>791</v>
      </c>
      <c r="B274" t="s">
        <v>792</v>
      </c>
      <c r="C274">
        <f>RTD("cqg.rtd", , "X.US.CHFCZK!'Bid,T'")</f>
        <v>22.782</v>
      </c>
      <c r="D274">
        <f>RTD("cqg.rtd", , "X.US.CHFCZK!'Ask,T'")</f>
        <v>22.826000000000001</v>
      </c>
      <c r="H274" s="1" t="s">
        <v>867</v>
      </c>
      <c r="I274" s="1" t="str">
        <f t="shared" si="24"/>
        <v>X.US.CHFCZK</v>
      </c>
      <c r="J274" t="s">
        <v>920</v>
      </c>
      <c r="K274" t="str">
        <f t="shared" si="25"/>
        <v>=RTD("cqg.rtd", , "X.US.CHFCZK!'PerCentNetLastQuote,T'")</v>
      </c>
      <c r="L274">
        <f>RTD("cqg.rtd", , "X.US.CHFCZK!'High,T'")</f>
        <v>22.882999999999999</v>
      </c>
      <c r="N274">
        <f>RTD("cqg.rtd", , "X.US.CHFCZK!'Low,T'")</f>
        <v>22.751999999999999</v>
      </c>
      <c r="O274">
        <f>RTD("cqg.rtd", , "X.US.CHFCZK!'NetLastQuoteToday,T'")</f>
        <v>-2.2999999999999687E-2</v>
      </c>
      <c r="P274" s="2">
        <f>RTD("cqg.rtd", , "X.US.CHFCZK!'PerCentNetLastQuote,T'")/100</f>
        <v>-1.0066086043152872E-3</v>
      </c>
    </row>
    <row r="275" spans="1:16" x14ac:dyDescent="0.25">
      <c r="A275" t="s">
        <v>793</v>
      </c>
      <c r="B275" t="s">
        <v>794</v>
      </c>
      <c r="C275">
        <f>RTD("cqg.rtd", , "X.US.CHFSGD!'Bid,T'")</f>
        <v>1.3519000000000001</v>
      </c>
      <c r="D275">
        <f>RTD("cqg.rtd", , "X.US.CHFSGD!'Ask,T'")</f>
        <v>1.3523000000000001</v>
      </c>
      <c r="H275" s="1" t="s">
        <v>867</v>
      </c>
      <c r="I275" s="1" t="str">
        <f t="shared" si="24"/>
        <v>X.US.CHFSGD</v>
      </c>
      <c r="J275" t="s">
        <v>920</v>
      </c>
      <c r="K275" t="str">
        <f t="shared" si="25"/>
        <v>=RTD("cqg.rtd", , "X.US.CHFSGD!'PerCentNetLastQuote,T'")</v>
      </c>
      <c r="L275">
        <f>RTD("cqg.rtd", , "X.US.CHFSGD!'High,T'")</f>
        <v>1.3548</v>
      </c>
      <c r="N275">
        <f>RTD("cqg.rtd", , "X.US.CHFSGD!'Low,T'")</f>
        <v>1.3475000000000001</v>
      </c>
      <c r="O275">
        <f>RTD("cqg.rtd", , "X.US.CHFSGD!'NetLastQuoteToday,T'")</f>
        <v>1.9000000000000128E-3</v>
      </c>
      <c r="P275" s="2">
        <f>RTD("cqg.rtd", , "X.US.CHFSGD!'PerCentNetLastQuote,T'")/100</f>
        <v>1.4069905213270142E-3</v>
      </c>
    </row>
    <row r="276" spans="1:16" x14ac:dyDescent="0.25">
      <c r="A276" t="s">
        <v>795</v>
      </c>
      <c r="B276" t="s">
        <v>796</v>
      </c>
      <c r="C276">
        <f>RTD("cqg.rtd", , "X.US.CHFSEK!'Bid,T'")</f>
        <v>7.6367000000000003</v>
      </c>
      <c r="D276">
        <f>RTD("cqg.rtd", , "X.US.CHFSEK!'Ask,T'")</f>
        <v>7.6447000000000003</v>
      </c>
      <c r="H276" s="1" t="s">
        <v>867</v>
      </c>
      <c r="I276" s="1" t="str">
        <f t="shared" si="24"/>
        <v>X.US.CHFSEK</v>
      </c>
      <c r="J276" t="s">
        <v>920</v>
      </c>
      <c r="K276" t="str">
        <f t="shared" si="25"/>
        <v>=RTD("cqg.rtd", , "X.US.CHFSEK!'PerCentNetLastQuote,T'")</v>
      </c>
      <c r="L276">
        <f>RTD("cqg.rtd", , "X.US.CHFSEK!'High,T'")</f>
        <v>7.6497000000000002</v>
      </c>
      <c r="N276">
        <f>RTD("cqg.rtd", , "X.US.CHFSEK!'Low,T'")</f>
        <v>7.6087000000000007</v>
      </c>
      <c r="O276">
        <f>RTD("cqg.rtd", , "X.US.CHFSEK!'NetLastQuoteToday,T'")</f>
        <v>2.2000000000000242E-2</v>
      </c>
      <c r="P276" s="2">
        <f>RTD("cqg.rtd", , "X.US.CHFSEK!'PerCentNetLastQuote,T'")/100</f>
        <v>2.8861164679181918E-3</v>
      </c>
    </row>
    <row r="277" spans="1:16" x14ac:dyDescent="0.25">
      <c r="A277" t="s">
        <v>797</v>
      </c>
      <c r="B277" t="s">
        <v>798</v>
      </c>
      <c r="C277">
        <f>RTD("cqg.rtd", , "X.US.CHFTRL!'Bid,T'")</f>
        <v>2.3688000000000002</v>
      </c>
      <c r="D277">
        <f>RTD("cqg.rtd", , "X.US.CHFTRL!'Ask,T'")</f>
        <v>2.37</v>
      </c>
      <c r="H277" s="1" t="s">
        <v>867</v>
      </c>
      <c r="I277" s="1" t="str">
        <f t="shared" si="24"/>
        <v>X.US.CHFTRL</v>
      </c>
      <c r="J277" t="s">
        <v>920</v>
      </c>
      <c r="K277" t="str">
        <f t="shared" si="25"/>
        <v>=RTD("cqg.rtd", , "X.US.CHFTRL!'PerCentNetLastQuote,T'")</v>
      </c>
      <c r="L277">
        <f>RTD("cqg.rtd", , "X.US.CHFTRL!'High,T'")</f>
        <v>2.3727</v>
      </c>
      <c r="N277">
        <f>RTD("cqg.rtd", , "X.US.CHFTRL!'Low,T'")</f>
        <v>2.3485</v>
      </c>
      <c r="O277">
        <f>RTD("cqg.rtd", , "X.US.CHFTRL!'NetLastQuoteToday,T'")</f>
        <v>1.7199999999999882E-2</v>
      </c>
      <c r="P277" s="2">
        <f>RTD("cqg.rtd", , "X.US.CHFTRL!'PerCentNetLastQuote,T'")/100</f>
        <v>7.3104386263175792E-3</v>
      </c>
    </row>
    <row r="278" spans="1:16" x14ac:dyDescent="0.25">
      <c r="H278" s="1"/>
      <c r="I278" s="1"/>
      <c r="P278" s="2"/>
    </row>
    <row r="279" spans="1:16" x14ac:dyDescent="0.25">
      <c r="A279" t="s">
        <v>801</v>
      </c>
      <c r="B279" t="s">
        <v>802</v>
      </c>
      <c r="C279">
        <f>RTD("cqg.rtd", , "X.US.USDTWD!'Bid,T'")</f>
        <v>30.042000000000002</v>
      </c>
      <c r="D279">
        <f>RTD("cqg.rtd", , "X.US.USDTWD!'Ask,T'")</f>
        <v>30.048000000000002</v>
      </c>
      <c r="H279" s="1" t="s">
        <v>867</v>
      </c>
      <c r="I279" s="1" t="str">
        <f t="shared" si="24"/>
        <v>X.US.USDTWD</v>
      </c>
      <c r="J279" t="s">
        <v>920</v>
      </c>
      <c r="K279" t="str">
        <f t="shared" si="25"/>
        <v>=RTD("cqg.rtd", , "X.US.USDTWD!'PerCentNetLastQuote,T'")</v>
      </c>
      <c r="L279">
        <f>RTD("cqg.rtd", , "X.US.USDTWD!'High,T'")</f>
        <v>30.054000000000002</v>
      </c>
      <c r="N279">
        <f>RTD("cqg.rtd", , "X.US.USDTWD!'Low,T'")</f>
        <v>29.986000000000001</v>
      </c>
      <c r="O279">
        <f>RTD("cqg.rtd", , "X.US.USDTWD!'NetLastQuoteToday,T'")</f>
        <v>4.0000000000013358E-3</v>
      </c>
      <c r="P279" s="2">
        <f>RTD("cqg.rtd", , "X.US.USDTWD!'PerCentNetLastQuote,T'")/100</f>
        <v>1.3313806417254693E-4</v>
      </c>
    </row>
    <row r="280" spans="1:16" x14ac:dyDescent="0.25">
      <c r="A280" t="s">
        <v>803</v>
      </c>
      <c r="B280" t="s">
        <v>804</v>
      </c>
      <c r="C280">
        <f>RTD("cqg.rtd", , "X.US.TWDCNY!'Bid,T'")</f>
        <v>0.20400000000000001</v>
      </c>
      <c r="D280">
        <f>RTD("cqg.rtd", , "X.US.TWDCNY!'Ask,T'")</f>
        <v>0.2044</v>
      </c>
      <c r="H280" s="1" t="s">
        <v>867</v>
      </c>
      <c r="I280" s="1" t="str">
        <f t="shared" si="24"/>
        <v>X.US.TWDCNY</v>
      </c>
      <c r="J280" t="s">
        <v>920</v>
      </c>
      <c r="K280" t="str">
        <f t="shared" si="25"/>
        <v>=RTD("cqg.rtd", , "X.US.TWDCNY!'PerCentNetLastQuote,T'")</v>
      </c>
      <c r="L280">
        <f>RTD("cqg.rtd", , "X.US.TWDCNY!'High,T'")</f>
        <v>0.20480000000000001</v>
      </c>
      <c r="N280">
        <f>RTD("cqg.rtd", , "X.US.TWDCNY!'Low,T'")</f>
        <v>0.20370000000000002</v>
      </c>
      <c r="O280">
        <f>RTD("cqg.rtd", , "X.US.TWDCNY!'NetLastQuoteToday,T'")</f>
        <v>9.9999999999988987E-5</v>
      </c>
      <c r="P280" s="2">
        <f>RTD("cqg.rtd", , "X.US.TWDCNY!'PerCentNetLastQuote,T'")/100</f>
        <v>4.8947626040137058E-4</v>
      </c>
    </row>
    <row r="281" spans="1:16" x14ac:dyDescent="0.25">
      <c r="A281" t="s">
        <v>805</v>
      </c>
      <c r="B281" t="s">
        <v>806</v>
      </c>
      <c r="C281">
        <f>RTD("cqg.rtd", , "X.US.TWDHKD!'Bid,T'")</f>
        <v>0.25780000000000003</v>
      </c>
      <c r="D281">
        <f>RTD("cqg.rtd", , "X.US.TWDHKD!'Ask,T'")</f>
        <v>0.25819999999999999</v>
      </c>
      <c r="H281" s="1" t="s">
        <v>867</v>
      </c>
      <c r="I281" s="1" t="str">
        <f t="shared" si="24"/>
        <v>X.US.TWDHKD</v>
      </c>
      <c r="J281" t="s">
        <v>920</v>
      </c>
      <c r="K281" t="str">
        <f t="shared" si="25"/>
        <v>=RTD("cqg.rtd", , "X.US.TWDHKD!'PerCentNetLastQuote,T'")</v>
      </c>
      <c r="L281">
        <f>RTD("cqg.rtd", , "X.US.TWDHKD!'High,T'")</f>
        <v>0.2586</v>
      </c>
      <c r="N281">
        <f>RTD("cqg.rtd", , "X.US.TWDHKD!'Low,T'")</f>
        <v>0.25769999999999998</v>
      </c>
      <c r="O281">
        <f>RTD("cqg.rtd", , "X.US.TWDHKD!'NetLastQuoteToday,T'")</f>
        <v>0</v>
      </c>
      <c r="P281" s="2">
        <f>RTD("cqg.rtd", , "X.US.TWDHKD!'PerCentNetLastQuote,T'")/100</f>
        <v>0</v>
      </c>
    </row>
    <row r="282" spans="1:16" x14ac:dyDescent="0.25">
      <c r="A282" t="s">
        <v>807</v>
      </c>
      <c r="B282" t="s">
        <v>808</v>
      </c>
      <c r="C282">
        <f>RTD("cqg.rtd", , "X.US.TWDJPY!'Bid,T'")</f>
        <v>3.5700000000000003</v>
      </c>
      <c r="D282">
        <f>RTD("cqg.rtd", , "X.US.TWDJPY!'Ask,T'")</f>
        <v>3.5704000000000002</v>
      </c>
      <c r="H282" s="1" t="s">
        <v>867</v>
      </c>
      <c r="I282" s="1" t="str">
        <f t="shared" si="24"/>
        <v>X.US.TWDJPY</v>
      </c>
      <c r="J282" t="s">
        <v>920</v>
      </c>
      <c r="K282" t="str">
        <f t="shared" si="25"/>
        <v>=RTD("cqg.rtd", , "X.US.TWDJPY!'PerCentNetLastQuote,T'")</v>
      </c>
      <c r="L282">
        <f>RTD("cqg.rtd", , "X.US.TWDJPY!'High,T'")</f>
        <v>3.5786000000000002</v>
      </c>
      <c r="N282">
        <f>RTD("cqg.rtd", , "X.US.TWDJPY!'Low,T'")</f>
        <v>3.5595000000000003</v>
      </c>
      <c r="O282">
        <f>RTD("cqg.rtd", , "X.US.TWDJPY!'NetLastQuoteToday,T'")</f>
        <v>4.9000000000001265E-3</v>
      </c>
      <c r="P282" s="2">
        <f>RTD("cqg.rtd", , "X.US.TWDJPY!'PerCentNetLastQuote,T'")/100</f>
        <v>1.3742813069695695E-3</v>
      </c>
    </row>
    <row r="283" spans="1:16" x14ac:dyDescent="0.25">
      <c r="A283" t="s">
        <v>809</v>
      </c>
      <c r="B283" t="s">
        <v>810</v>
      </c>
      <c r="C283">
        <f>RTD("cqg.rtd", , "X.US.TWDPHP!'Bid,T'")</f>
        <v>1.4599</v>
      </c>
      <c r="D283">
        <f>RTD("cqg.rtd", , "X.US.TWDPHP!'Ask,T'")</f>
        <v>1.4663000000000002</v>
      </c>
      <c r="H283" s="1" t="s">
        <v>867</v>
      </c>
      <c r="I283" s="1" t="str">
        <f t="shared" si="24"/>
        <v>X.US.TWDPHP</v>
      </c>
      <c r="J283" t="s">
        <v>920</v>
      </c>
      <c r="K283" t="str">
        <f t="shared" si="25"/>
        <v>=RTD("cqg.rtd", , "X.US.TWDPHP!'PerCentNetLastQuote,T'")</v>
      </c>
      <c r="L283">
        <f>RTD("cqg.rtd", , "X.US.TWDPHP!'High,T'")</f>
        <v>1.4709000000000001</v>
      </c>
      <c r="N283">
        <f>RTD("cqg.rtd", , "X.US.TWDPHP!'Low,T'")</f>
        <v>1.4584000000000001</v>
      </c>
      <c r="O283">
        <f>RTD("cqg.rtd", , "X.US.TWDPHP!'NetLastQuoteToday,T'")</f>
        <v>1.4000000000000679E-3</v>
      </c>
      <c r="P283" s="2">
        <f>RTD("cqg.rtd", , "X.US.TWDPHP!'PerCentNetLastQuote,T'")/100</f>
        <v>9.5569663458256544E-4</v>
      </c>
    </row>
    <row r="284" spans="1:16" x14ac:dyDescent="0.25">
      <c r="A284" t="s">
        <v>811</v>
      </c>
      <c r="B284" t="s">
        <v>812</v>
      </c>
      <c r="C284">
        <f>RTD("cqg.rtd", , "X.US.TWDKRW!'Bid,T'")</f>
        <v>34.438000000000002</v>
      </c>
      <c r="D284">
        <f>RTD("cqg.rtd", , "X.US.TWDKRW!'Ask,T'")</f>
        <v>34.498000000000005</v>
      </c>
      <c r="H284" s="1" t="s">
        <v>867</v>
      </c>
      <c r="I284" s="1" t="str">
        <f t="shared" si="24"/>
        <v>X.US.TWDKRW</v>
      </c>
      <c r="J284" t="s">
        <v>920</v>
      </c>
      <c r="K284" t="str">
        <f t="shared" si="25"/>
        <v>=RTD("cqg.rtd", , "X.US.TWDKRW!'PerCentNetLastQuote,T'")</v>
      </c>
      <c r="L284">
        <f>RTD("cqg.rtd", , "X.US.TWDKRW!'High,T'")</f>
        <v>34.71</v>
      </c>
      <c r="N284">
        <f>RTD("cqg.rtd", , "X.US.TWDKRW!'Low,T'")</f>
        <v>34.410000000000004</v>
      </c>
      <c r="O284">
        <f>RTD("cqg.rtd", , "X.US.TWDKRW!'NetLastQuoteToday,T'")</f>
        <v>-5.8999999999997499E-2</v>
      </c>
      <c r="P284" s="2">
        <f>RTD("cqg.rtd", , "X.US.TWDKRW!'PerCentNetLastQuote,T'")/100</f>
        <v>-1.7073241311456433E-3</v>
      </c>
    </row>
    <row r="285" spans="1:16" x14ac:dyDescent="0.25">
      <c r="A285" t="s">
        <v>813</v>
      </c>
      <c r="B285" t="s">
        <v>814</v>
      </c>
      <c r="C285" t="str">
        <f>RTD("cqg.rtd", , "X.US.TWDTHB!'Bid,T'")</f>
        <v/>
      </c>
      <c r="D285" t="str">
        <f>RTD("cqg.rtd", , "X.US.TWDTHB!'Ask,T'")</f>
        <v/>
      </c>
      <c r="H285" s="1" t="s">
        <v>867</v>
      </c>
      <c r="I285" s="1" t="str">
        <f t="shared" si="24"/>
        <v>X.US.TWDTHB</v>
      </c>
      <c r="J285" t="s">
        <v>920</v>
      </c>
      <c r="K285" t="str">
        <f t="shared" si="25"/>
        <v>=RTD("cqg.rtd", , "X.US.TWDTHB!'PerCentNetLastQuote,T'")</v>
      </c>
      <c r="L285" t="str">
        <f>RTD("cqg.rtd", , "X.US.TWDTHB!'High,T'")</f>
        <v/>
      </c>
      <c r="N285" t="str">
        <f>RTD("cqg.rtd", , "X.US.TWDTHB!'Low,T'")</f>
        <v/>
      </c>
      <c r="O285" t="str">
        <f>RTD("cqg.rtd", , "X.US.TWDTHB!'NetLastQuoteToday,T'")</f>
        <v/>
      </c>
      <c r="P285" s="2" t="e">
        <f>RTD("cqg.rtd", , "X.US.TWDTHB!'PerCentNetLastQuote,T'")/100</f>
        <v>#VALUE!</v>
      </c>
    </row>
    <row r="286" spans="1:16" x14ac:dyDescent="0.25">
      <c r="H286" s="1"/>
      <c r="I286" s="1"/>
      <c r="P286" s="2"/>
    </row>
    <row r="287" spans="1:16" x14ac:dyDescent="0.25">
      <c r="A287" t="s">
        <v>821</v>
      </c>
      <c r="B287" t="s">
        <v>822</v>
      </c>
      <c r="C287">
        <f>RTD("cqg.rtd", , "X.US.USDTHB!'Bid,T'")</f>
        <v>32.22</v>
      </c>
      <c r="D287">
        <f>RTD("cqg.rtd", , "X.US.USDTHB!'Ask,T'")</f>
        <v>32.24</v>
      </c>
      <c r="H287" s="1" t="s">
        <v>867</v>
      </c>
      <c r="I287" s="1" t="str">
        <f t="shared" si="24"/>
        <v>X.US.USDTHB</v>
      </c>
      <c r="J287" t="s">
        <v>920</v>
      </c>
      <c r="K287" t="str">
        <f t="shared" si="25"/>
        <v>=RTD("cqg.rtd", , "X.US.USDTHB!'PerCentNetLastQuote,T'")</v>
      </c>
      <c r="L287">
        <f>RTD("cqg.rtd", , "X.US.USDTHB!'High,T'")</f>
        <v>32.28</v>
      </c>
      <c r="N287">
        <f>RTD("cqg.rtd", , "X.US.USDTHB!'Low,T'")</f>
        <v>32.15</v>
      </c>
      <c r="O287">
        <f>RTD("cqg.rtd", , "X.US.USDTHB!'NetLastQuoteToday,T'")</f>
        <v>3.9999999999999147E-2</v>
      </c>
      <c r="P287" s="2">
        <f>RTD("cqg.rtd", , "X.US.USDTHB!'PerCentNetLastQuote,T'")/100</f>
        <v>1.2422360248447205E-3</v>
      </c>
    </row>
    <row r="288" spans="1:16" x14ac:dyDescent="0.25">
      <c r="A288" t="s">
        <v>823</v>
      </c>
      <c r="B288" t="s">
        <v>824</v>
      </c>
      <c r="C288">
        <f>RTD("cqg.rtd", , "X.US.THBIDR!'Bid,T'")</f>
        <v>368.25</v>
      </c>
      <c r="D288">
        <f>RTD("cqg.rtd", , "X.US.THBIDR!'Ask,T'")</f>
        <v>368.33</v>
      </c>
      <c r="H288" s="1" t="s">
        <v>867</v>
      </c>
      <c r="I288" s="1" t="str">
        <f t="shared" si="24"/>
        <v>X.US.THBIDR</v>
      </c>
      <c r="J288" t="s">
        <v>920</v>
      </c>
      <c r="K288" t="str">
        <f t="shared" si="25"/>
        <v>=RTD("cqg.rtd", , "X.US.THBIDR!'PerCentNetLastQuote,T'")</v>
      </c>
      <c r="L288">
        <f>RTD("cqg.rtd", , "X.US.THBIDR!'High,T'")</f>
        <v>368.5</v>
      </c>
      <c r="N288">
        <f>RTD("cqg.rtd", , "X.US.THBIDR!'Low,T'")</f>
        <v>366.67</v>
      </c>
      <c r="O288">
        <f>RTD("cqg.rtd", , "X.US.THBIDR!'NetLastQuoteToday,T'")</f>
        <v>0.18999999999999773</v>
      </c>
      <c r="P288" s="2">
        <f>RTD("cqg.rtd", , "X.US.THBIDR!'PerCentNetLastQuote,T'")/100</f>
        <v>5.16108002390395E-4</v>
      </c>
    </row>
    <row r="289" spans="1:16" x14ac:dyDescent="0.25">
      <c r="A289" t="s">
        <v>825</v>
      </c>
      <c r="B289" t="s">
        <v>826</v>
      </c>
      <c r="C289">
        <f>RTD("cqg.rtd", , "X.US.THBMXN!'Bid,T'")</f>
        <v>0.4108</v>
      </c>
      <c r="D289">
        <f>RTD("cqg.rtd", , "X.US.THBMXN!'Ask,T'")</f>
        <v>0.41139999999999999</v>
      </c>
      <c r="H289" s="1" t="s">
        <v>867</v>
      </c>
      <c r="I289" s="1" t="str">
        <f t="shared" si="24"/>
        <v>X.US.THBMXN</v>
      </c>
      <c r="J289" t="s">
        <v>920</v>
      </c>
      <c r="K289" t="str">
        <f t="shared" si="25"/>
        <v>=RTD("cqg.rtd", , "X.US.THBMXN!'PerCentNetLastQuote,T'")</v>
      </c>
      <c r="L289">
        <f>RTD("cqg.rtd", , "X.US.THBMXN!'High,T'")</f>
        <v>0.41269999999999996</v>
      </c>
      <c r="N289">
        <f>RTD("cqg.rtd", , "X.US.THBMXN!'Low,T'")</f>
        <v>0.41</v>
      </c>
      <c r="O289">
        <f>RTD("cqg.rtd", , "X.US.THBMXN!'NetLastQuoteToday,T'")</f>
        <v>9.9999999999988987E-5</v>
      </c>
      <c r="P289" s="2">
        <f>RTD("cqg.rtd", , "X.US.THBMXN!'PerCentNetLastQuote,T'")/100</f>
        <v>2.4313153415998057E-4</v>
      </c>
    </row>
    <row r="290" spans="1:16" x14ac:dyDescent="0.25">
      <c r="A290" t="s">
        <v>827</v>
      </c>
      <c r="B290" t="s">
        <v>828</v>
      </c>
      <c r="C290">
        <f>RTD("cqg.rtd", , "X.US.THBPHP!'Bid,T'")</f>
        <v>1.3612</v>
      </c>
      <c r="D290">
        <f>RTD("cqg.rtd", , "X.US.THBPHP!'Ask,T'")</f>
        <v>1.3666</v>
      </c>
      <c r="H290" s="1" t="s">
        <v>867</v>
      </c>
      <c r="I290" s="1" t="str">
        <f t="shared" si="24"/>
        <v>X.US.THBPHP</v>
      </c>
      <c r="J290" t="s">
        <v>920</v>
      </c>
      <c r="K290" t="str">
        <f t="shared" si="25"/>
        <v>=RTD("cqg.rtd", , "X.US.THBPHP!'PerCentNetLastQuote,T'")</v>
      </c>
      <c r="L290">
        <f>RTD("cqg.rtd", , "X.US.THBPHP!'High,T'")</f>
        <v>1.3707</v>
      </c>
      <c r="N290">
        <f>RTD("cqg.rtd", , "X.US.THBPHP!'Low,T'")</f>
        <v>1.3596000000000001</v>
      </c>
      <c r="O290">
        <f>RTD("cqg.rtd", , "X.US.THBPHP!'NetLastQuoteToday,T'")</f>
        <v>-1.9999999999997797E-4</v>
      </c>
      <c r="P290" s="2">
        <f>RTD("cqg.rtd", , "X.US.THBPHP!'PerCentNetLastQuote,T'")/100</f>
        <v>-1.4632718759145449E-4</v>
      </c>
    </row>
    <row r="291" spans="1:16" x14ac:dyDescent="0.25">
      <c r="A291" t="s">
        <v>829</v>
      </c>
      <c r="B291" t="s">
        <v>830</v>
      </c>
      <c r="C291">
        <f>RTD("cqg.rtd", , "X.US.THBKRW!'Bid,T'")</f>
        <v>32.111000000000004</v>
      </c>
      <c r="D291">
        <f>RTD("cqg.rtd", , "X.US.THBKRW!'Ask,T'")</f>
        <v>32.152999999999999</v>
      </c>
      <c r="H291" s="1" t="s">
        <v>867</v>
      </c>
      <c r="I291" s="1" t="str">
        <f t="shared" si="24"/>
        <v>X.US.THBKRW</v>
      </c>
      <c r="J291" t="s">
        <v>920</v>
      </c>
      <c r="K291" t="str">
        <f t="shared" si="25"/>
        <v>=RTD("cqg.rtd", , "X.US.THBKRW!'PerCentNetLastQuote,T'")</v>
      </c>
      <c r="L291">
        <f>RTD("cqg.rtd", , "X.US.THBKRW!'High,T'")</f>
        <v>32.331000000000003</v>
      </c>
      <c r="N291">
        <f>RTD("cqg.rtd", , "X.US.THBKRW!'Low,T'")</f>
        <v>32.078000000000003</v>
      </c>
      <c r="O291">
        <f>RTD("cqg.rtd", , "X.US.THBKRW!'NetLastQuoteToday,T'")</f>
        <v>-9.0000000000003411E-2</v>
      </c>
      <c r="P291" s="2">
        <f>RTD("cqg.rtd", , "X.US.THBKRW!'PerCentNetLastQuote,T'")/100</f>
        <v>-2.7913035387525974E-3</v>
      </c>
    </row>
    <row r="292" spans="1:16" x14ac:dyDescent="0.25">
      <c r="H292" s="1"/>
      <c r="I292" s="1"/>
      <c r="P292" s="2"/>
    </row>
    <row r="293" spans="1:16" x14ac:dyDescent="0.25">
      <c r="A293" t="s">
        <v>843</v>
      </c>
      <c r="B293" t="s">
        <v>844</v>
      </c>
      <c r="C293">
        <f>RTD("cqg.rtd", , "X.US.USDUAH!'Bid,T'")</f>
        <v>12.972000000000001</v>
      </c>
      <c r="D293">
        <f>RTD("cqg.rtd", , "X.US.USDUAH!'Ask,T'")</f>
        <v>12.982000000000001</v>
      </c>
      <c r="H293" s="1" t="s">
        <v>867</v>
      </c>
      <c r="I293" s="1" t="str">
        <f t="shared" si="24"/>
        <v>X.US.USDUAH</v>
      </c>
      <c r="J293" t="s">
        <v>920</v>
      </c>
      <c r="K293" t="str">
        <f t="shared" si="25"/>
        <v>=RTD("cqg.rtd", , "X.US.USDUAH!'PerCentNetLastQuote,T'")</v>
      </c>
      <c r="L293">
        <f>RTD("cqg.rtd", , "X.US.USDUAH!'High,T'")</f>
        <v>12.982000000000001</v>
      </c>
      <c r="N293">
        <f>RTD("cqg.rtd", , "X.US.USDUAH!'Low,T'")</f>
        <v>12.964500000000001</v>
      </c>
      <c r="O293">
        <f>RTD("cqg.rtd", , "X.US.USDUAH!'NetLastQuoteToday,T'")</f>
        <v>3.0000000000001137E-3</v>
      </c>
      <c r="P293" s="2">
        <f>RTD("cqg.rtd", , "X.US.USDUAH!'PerCentNetLastQuote,T'")/100</f>
        <v>2.3114261499345096E-4</v>
      </c>
    </row>
    <row r="294" spans="1:16" x14ac:dyDescent="0.25">
      <c r="H294" s="1"/>
      <c r="I294" s="1"/>
      <c r="P294" s="2"/>
    </row>
    <row r="295" spans="1:16" x14ac:dyDescent="0.25">
      <c r="A295" t="s">
        <v>845</v>
      </c>
      <c r="B295" t="s">
        <v>846</v>
      </c>
      <c r="C295">
        <f>RTD("cqg.rtd", , "X.US.USDAED!'Bid,T'")</f>
        <v>3.6725000000000003</v>
      </c>
      <c r="D295">
        <f>RTD("cqg.rtd", , "X.US.USDAED!'Ask,T'")</f>
        <v>3.6735000000000002</v>
      </c>
      <c r="H295" s="1" t="s">
        <v>867</v>
      </c>
      <c r="I295" s="1" t="str">
        <f t="shared" si="24"/>
        <v>X.US.USDAED</v>
      </c>
      <c r="J295" t="s">
        <v>920</v>
      </c>
      <c r="K295" t="str">
        <f t="shared" si="25"/>
        <v>=RTD("cqg.rtd", , "X.US.USDAED!'PerCentNetLastQuote,T'")</v>
      </c>
      <c r="L295">
        <f>RTD("cqg.rtd", , "X.US.USDAED!'High,T'")</f>
        <v>3.6738</v>
      </c>
      <c r="N295">
        <f>RTD("cqg.rtd", , "X.US.USDAED!'Low,T'")</f>
        <v>3.6724000000000001</v>
      </c>
      <c r="O295">
        <f>RTD("cqg.rtd", , "X.US.USDAED!'NetLastQuoteToday,T'")</f>
        <v>1.9999999999997797E-4</v>
      </c>
      <c r="P295" s="2">
        <f>RTD("cqg.rtd", , "X.US.USDAED!'PerCentNetLastQuote,T'")/100</f>
        <v>5.4446955054038607E-5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X318"/>
  <sheetViews>
    <sheetView showGridLines="0" showRowColHeaders="0" tabSelected="1" zoomScale="80" zoomScaleNormal="80" workbookViewId="0">
      <selection activeCell="H119" sqref="H119"/>
    </sheetView>
  </sheetViews>
  <sheetFormatPr defaultColWidth="9" defaultRowHeight="13.2" x14ac:dyDescent="0.25"/>
  <cols>
    <col min="1" max="1" width="0.5" style="23" customWidth="1"/>
    <col min="2" max="2" width="30.3984375" style="23" customWidth="1"/>
    <col min="3" max="8" width="8.09765625" style="24" customWidth="1"/>
    <col min="9" max="9" width="0.5" style="24" customWidth="1"/>
    <col min="10" max="10" width="30.3984375" style="23" customWidth="1"/>
    <col min="11" max="16" width="8.09765625" style="23" customWidth="1"/>
    <col min="17" max="17" width="0.5" style="23" customWidth="1"/>
    <col min="18" max="18" width="27.59765625" style="23" customWidth="1"/>
    <col min="19" max="24" width="8.09765625" style="23" customWidth="1"/>
    <col min="25" max="16384" width="9" style="23"/>
  </cols>
  <sheetData>
    <row r="2" spans="1:24" ht="13.8" thickBot="1" x14ac:dyDescent="0.3"/>
    <row r="3" spans="1:24" x14ac:dyDescent="0.25">
      <c r="B3" s="34" t="s">
        <v>869</v>
      </c>
      <c r="C3" s="35" t="s">
        <v>919</v>
      </c>
      <c r="D3" s="35" t="s">
        <v>921</v>
      </c>
      <c r="E3" s="35" t="s">
        <v>52</v>
      </c>
      <c r="F3" s="35" t="s">
        <v>53</v>
      </c>
      <c r="G3" s="35" t="s">
        <v>50</v>
      </c>
      <c r="H3" s="36" t="s">
        <v>51</v>
      </c>
      <c r="I3" s="29"/>
      <c r="J3" s="34" t="s">
        <v>869</v>
      </c>
      <c r="K3" s="35" t="s">
        <v>919</v>
      </c>
      <c r="L3" s="35" t="s">
        <v>921</v>
      </c>
      <c r="M3" s="35" t="s">
        <v>52</v>
      </c>
      <c r="N3" s="35" t="s">
        <v>53</v>
      </c>
      <c r="O3" s="35" t="s">
        <v>50</v>
      </c>
      <c r="P3" s="36" t="s">
        <v>51</v>
      </c>
      <c r="Q3" s="61"/>
      <c r="R3" s="34" t="s">
        <v>869</v>
      </c>
      <c r="S3" s="35" t="s">
        <v>919</v>
      </c>
      <c r="T3" s="35" t="s">
        <v>921</v>
      </c>
      <c r="U3" s="35" t="s">
        <v>52</v>
      </c>
      <c r="V3" s="35" t="s">
        <v>53</v>
      </c>
      <c r="W3" s="35" t="s">
        <v>50</v>
      </c>
      <c r="X3" s="36" t="s">
        <v>51</v>
      </c>
    </row>
    <row r="4" spans="1:24" x14ac:dyDescent="0.25">
      <c r="B4" s="69" t="s">
        <v>99</v>
      </c>
      <c r="C4" s="70">
        <f>RTD("cqg.rtd", , "X.US.AUDUSD!'NetLastQuoteToday,T'")*1</f>
        <v>-5.1999999999999824E-3</v>
      </c>
      <c r="D4" s="65">
        <f>RTD("cqg.rtd", , "X.US.AUDUSD!'PerCentNetLastQuote,T'")/100</f>
        <v>-5.7142857142857143E-3</v>
      </c>
      <c r="E4" s="72">
        <f>RTD("cqg.rtd", , "X.US.AUDUSD!'Bid,T'")</f>
        <v>0.90440000000000009</v>
      </c>
      <c r="F4" s="72">
        <f>RTD("cqg.rtd", , "X.US.AUDUSD!'Ask,T'")</f>
        <v>0.90480000000000005</v>
      </c>
      <c r="G4" s="72">
        <f>RTD("cqg.rtd", , "X.US.AUDUSD!'High,T'")</f>
        <v>0.91120000000000001</v>
      </c>
      <c r="H4" s="73">
        <f>RTD("cqg.rtd", , "X.US.AUDUSD!'Low,T'")</f>
        <v>0.90290000000000004</v>
      </c>
      <c r="I4" s="30"/>
      <c r="J4" s="69" t="s">
        <v>891</v>
      </c>
      <c r="K4" s="70">
        <f>RTD("cqg.rtd", , "X.US.EURUSD!'NetLastQuoteToday,T'")*1</f>
        <v>2.4000000000001798E-3</v>
      </c>
      <c r="L4" s="65">
        <f>RTD("cqg.rtd", , "X.US.EURUSD!'PerCentNetLastQuote,T'")/100</f>
        <v>1.8565792527268506E-3</v>
      </c>
      <c r="M4" s="70">
        <f>RTD("cqg.rtd", , "X.US.EURUSD!'Bid,T'")</f>
        <v>1.2948000000000002</v>
      </c>
      <c r="N4" s="70">
        <f>RTD("cqg.rtd", , "X.US.EURUSD!'Ask,T'")</f>
        <v>1.2951000000000001</v>
      </c>
      <c r="O4" s="70">
        <f>RTD("cqg.rtd", , "X.US.EURUSD!'High,T'")</f>
        <v>1.2982</v>
      </c>
      <c r="P4" s="74">
        <f>RTD("cqg.rtd", , "X.US.EURUSD!'Low,T'")</f>
        <v>1.2908000000000002</v>
      </c>
      <c r="Q4" s="61"/>
      <c r="R4" s="69" t="s">
        <v>390</v>
      </c>
      <c r="S4" s="70">
        <f>RTD("cqg.rtd", , "X.US.GBPUSD!'NetLastQuoteToday,T'")*1</f>
        <v>-1.9999999999997797E-4</v>
      </c>
      <c r="T4" s="65">
        <f>RTD("cqg.rtd", , "X.US.GBPUSD!'PerCentNetLastQuote,T'")/100</f>
        <v>-1.2298610257040955E-4</v>
      </c>
      <c r="U4" s="72">
        <f>RTD("cqg.rtd", , "X.US.GBPUSD!'Bid,T'")</f>
        <v>1.6255000000000002</v>
      </c>
      <c r="V4" s="72">
        <f>RTD("cqg.rtd", , "X.US.GBPUSD!'Ask,T'")</f>
        <v>1.6260000000000001</v>
      </c>
      <c r="W4" s="72">
        <f>RTD("cqg.rtd", , "X.US.GBPUSD!'High,T'")</f>
        <v>1.6282000000000001</v>
      </c>
      <c r="X4" s="77">
        <f>RTD("cqg.rtd", , "X.US.GBPUSD!'Low,T'")</f>
        <v>1.6203000000000001</v>
      </c>
    </row>
    <row r="5" spans="1:24" x14ac:dyDescent="0.25">
      <c r="B5" s="37" t="s">
        <v>113</v>
      </c>
      <c r="C5" s="38">
        <f>RTD("cqg.rtd", , "X.US.AUDBRL!'NetLastQuoteToday,T'")*1</f>
        <v>2.8500000000000192E-2</v>
      </c>
      <c r="D5" s="65">
        <f>RTD("cqg.rtd", , "X.US.AUDBRL!'PerCentNetLastQuote,T'")/100</f>
        <v>1.3637668676428367E-2</v>
      </c>
      <c r="E5" s="39">
        <f>RTD("cqg.rtd", , "X.US.AUDBRL!'Bid,T'")</f>
        <v>2.1147</v>
      </c>
      <c r="F5" s="39">
        <f>RTD("cqg.rtd", , "X.US.AUDBRL!'Ask,T'")</f>
        <v>2.1183000000000001</v>
      </c>
      <c r="G5" s="39">
        <f>RTD("cqg.rtd", , "X.US.AUDBRL!'High,T'")</f>
        <v>2.1205000000000003</v>
      </c>
      <c r="H5" s="46">
        <f>RTD("cqg.rtd", , "X.US.AUDBRL!'Low,T'")</f>
        <v>2.0758000000000001</v>
      </c>
      <c r="I5" s="30"/>
      <c r="J5" s="37" t="s">
        <v>304</v>
      </c>
      <c r="K5" s="38">
        <f>RTD("cqg.rtd", , "X.US.EURARS!'NetLastQuoteToday,T'")*1</f>
        <v>2.1000000000000796E-2</v>
      </c>
      <c r="L5" s="65">
        <f>RTD("cqg.rtd", , "X.US.EURARS!'PerCentNetLastQuote,T'")/100</f>
        <v>1.9333456085435462E-3</v>
      </c>
      <c r="M5" s="39">
        <f>RTD("cqg.rtd", , "X.US.EURARS!'Bid,T'")</f>
        <v>10.875999999999999</v>
      </c>
      <c r="N5" s="39">
        <f>RTD("cqg.rtd", , "X.US.EURARS!'Ask,T'")</f>
        <v>10.883000000000001</v>
      </c>
      <c r="O5" s="39">
        <f>RTD("cqg.rtd", , "X.US.EURARS!'High,T'")</f>
        <v>10.909000000000001</v>
      </c>
      <c r="P5" s="40">
        <f>RTD("cqg.rtd", , "X.US.EURARS!'Low,T'")</f>
        <v>10.842000000000001</v>
      </c>
      <c r="Q5" s="61"/>
      <c r="R5" s="37" t="s">
        <v>416</v>
      </c>
      <c r="S5" s="38">
        <f>RTD("cqg.rtd", , "X.US.GBPARS!'NetLastQuoteToday,T'")*1</f>
        <v>-7.0000000000014495E-4</v>
      </c>
      <c r="T5" s="65">
        <f>RTD("cqg.rtd", , "X.US.GBPARS!'PerCentNetLastQuote,T'")/100</f>
        <v>-5.1224634658587812E-5</v>
      </c>
      <c r="U5" s="39">
        <f>RTD("cqg.rtd", , "X.US.GBPARS!'Bid,T'")</f>
        <v>13.6538</v>
      </c>
      <c r="V5" s="39">
        <f>RTD("cqg.rtd", , "X.US.GBPARS!'Ask,T'")</f>
        <v>13.6646</v>
      </c>
      <c r="W5" s="39">
        <f>RTD("cqg.rtd", , "X.US.GBPARS!'High,T'")</f>
        <v>13.6805</v>
      </c>
      <c r="X5" s="40">
        <f>RTD("cqg.rtd", , "X.US.GBPARS!'Low,T'")</f>
        <v>13.611500000000001</v>
      </c>
    </row>
    <row r="6" spans="1:24" x14ac:dyDescent="0.25">
      <c r="B6" s="37" t="s">
        <v>910</v>
      </c>
      <c r="C6" s="38">
        <f>RTD("cqg.rtd", , "X.US.AUDCAD!'NetLastQuoteToday,T'")*1</f>
        <v>-3.00000000000189E-4</v>
      </c>
      <c r="D6" s="65">
        <f>RTD("cqg.rtd", , "X.US.AUDCAD!'PerCentNetLastQuote,T'")/100</f>
        <v>-2.9859659599880563E-4</v>
      </c>
      <c r="E6" s="39">
        <f>RTD("cqg.rtd", , "X.US.AUDCAD!'Bid,T'")</f>
        <v>1.0034000000000001</v>
      </c>
      <c r="F6" s="39">
        <f>RTD("cqg.rtd", , "X.US.AUDCAD!'Ask,T'")</f>
        <v>1.0044</v>
      </c>
      <c r="G6" s="39">
        <f>RTD("cqg.rtd", , "X.US.AUDCAD!'High,T'")</f>
        <v>1.0059</v>
      </c>
      <c r="H6" s="46">
        <f>RTD("cqg.rtd", , "X.US.AUDCAD!'Low,T'")</f>
        <v>0.9991000000000001</v>
      </c>
      <c r="I6" s="30"/>
      <c r="J6" s="37" t="s">
        <v>871</v>
      </c>
      <c r="K6" s="38">
        <f>RTD("cqg.rtd", , "X.US.EURAUD!'NetLastQuoteToday,T'")*1</f>
        <v>1.0900000000000132E-2</v>
      </c>
      <c r="L6" s="65">
        <f>RTD("cqg.rtd", , "X.US.EURAUD!'PerCentNetLastQuote,T'")/100</f>
        <v>7.6706544686840246E-3</v>
      </c>
      <c r="M6" s="39">
        <f>RTD("cqg.rtd", , "X.US.EURAUD!'Bid,T'")</f>
        <v>1.4309000000000001</v>
      </c>
      <c r="N6" s="39">
        <f>RTD("cqg.rtd", , "X.US.EURAUD!'Ask,T'")</f>
        <v>1.4319000000000002</v>
      </c>
      <c r="O6" s="39">
        <f>RTD("cqg.rtd", , "X.US.EURAUD!'High,T'")</f>
        <v>1.4353</v>
      </c>
      <c r="P6" s="40">
        <f>RTD("cqg.rtd", , "X.US.EURAUD!'Low,T'")</f>
        <v>1.4181000000000001</v>
      </c>
      <c r="Q6" s="61"/>
      <c r="R6" s="37" t="s">
        <v>892</v>
      </c>
      <c r="S6" s="38">
        <f>RTD("cqg.rtd", , "X.US.GBPAUD!'NetLastQuoteToday,T'")*1</f>
        <v>1.0000000000000009E-2</v>
      </c>
      <c r="T6" s="65">
        <f>RTD("cqg.rtd", , "X.US.GBPAUD!'PerCentNetLastQuote,T'")/100</f>
        <v>5.5950316119286071E-3</v>
      </c>
      <c r="U6" s="39">
        <f>RTD("cqg.rtd", , "X.US.GBPAUD!'Bid,T'")</f>
        <v>1.7967000000000002</v>
      </c>
      <c r="V6" s="39">
        <f>RTD("cqg.rtd", , "X.US.GBPAUD!'Ask,T'")</f>
        <v>1.7973000000000001</v>
      </c>
      <c r="W6" s="39">
        <f>RTD("cqg.rtd", , "X.US.GBPAUD!'High,T'")</f>
        <v>1.7985</v>
      </c>
      <c r="X6" s="40">
        <f>RTD("cqg.rtd", , "X.US.GBPAUD!'Low,T'")</f>
        <v>1.7837000000000001</v>
      </c>
    </row>
    <row r="7" spans="1:24" x14ac:dyDescent="0.25">
      <c r="B7" s="37" t="s">
        <v>115</v>
      </c>
      <c r="C7" s="38">
        <f>RTD("cqg.rtd", , "X.US.AUDEUR!'NetLastQuoteToday,T'")*1</f>
        <v>-5.2999999999999714E-3</v>
      </c>
      <c r="D7" s="65">
        <f>RTD("cqg.rtd", , "X.US.AUDEUR!'PerCentNetLastQuote,T'")/100</f>
        <v>-7.5273398664962368E-3</v>
      </c>
      <c r="E7" s="39">
        <f>RTD("cqg.rtd", , "X.US.AUDEUR!'Bid,T'")</f>
        <v>0.69840000000000002</v>
      </c>
      <c r="F7" s="39">
        <f>RTD("cqg.rtd", , "X.US.AUDEUR!'Ask,T'")</f>
        <v>0.69880000000000009</v>
      </c>
      <c r="G7" s="39">
        <f>RTD("cqg.rtd", , "X.US.AUDEUR!'High,T'")</f>
        <v>0.70510000000000006</v>
      </c>
      <c r="H7" s="46">
        <f>RTD("cqg.rtd", , "X.US.AUDEUR!'Low,T'")</f>
        <v>0.69690000000000007</v>
      </c>
      <c r="I7" s="30"/>
      <c r="J7" s="37" t="s">
        <v>872</v>
      </c>
      <c r="K7" s="38">
        <f>RTD("cqg.rtd", , "X.US.EURBRL!'NetLastQuoteToday,T'")*1</f>
        <v>6.3800000000000079E-2</v>
      </c>
      <c r="L7" s="65">
        <f>RTD("cqg.rtd", , "X.US.EURBRL!'PerCentNetLastQuote,T'")/100</f>
        <v>2.1492336196732357E-2</v>
      </c>
      <c r="M7" s="39">
        <f>RTD("cqg.rtd", , "X.US.EURBRL!'Bid,T'")</f>
        <v>3.0277000000000003</v>
      </c>
      <c r="N7" s="39">
        <f>RTD("cqg.rtd", , "X.US.EURBRL!'Ask,T'")</f>
        <v>3.0323000000000002</v>
      </c>
      <c r="O7" s="39">
        <f>RTD("cqg.rtd", , "X.US.EURBRL!'High,T'")</f>
        <v>3.0367000000000002</v>
      </c>
      <c r="P7" s="40">
        <f>RTD("cqg.rtd", , "X.US.EURBRL!'Low,T'")</f>
        <v>2.9613</v>
      </c>
      <c r="Q7" s="61"/>
      <c r="R7" s="37" t="s">
        <v>418</v>
      </c>
      <c r="S7" s="38">
        <f>RTD("cqg.rtd", , "X.US.GBPBRL!'NetLastQuoteToday,T'")*1</f>
        <v>7.2000000000000064E-2</v>
      </c>
      <c r="T7" s="65">
        <f>RTD("cqg.rtd", , "X.US.GBPBRL!'PerCentNetLastQuote,T'")/100</f>
        <v>1.9282271023031601E-2</v>
      </c>
      <c r="U7" s="39">
        <f>RTD("cqg.rtd", , "X.US.GBPBRL!'Bid,T'")</f>
        <v>3.8000000000000003</v>
      </c>
      <c r="V7" s="39">
        <f>RTD("cqg.rtd", , "X.US.GBPBRL!'Ask,T'")</f>
        <v>3.806</v>
      </c>
      <c r="W7" s="39">
        <f>RTD("cqg.rtd", , "X.US.GBPBRL!'High,T'")</f>
        <v>3.8109999999999999</v>
      </c>
      <c r="X7" s="40">
        <f>RTD("cqg.rtd", , "X.US.GBPBRL!'Low,T'")</f>
        <v>3.72</v>
      </c>
    </row>
    <row r="8" spans="1:24" x14ac:dyDescent="0.25">
      <c r="B8" s="37" t="s">
        <v>911</v>
      </c>
      <c r="C8" s="38">
        <f>RTD("cqg.rtd", , "X.US.AUDHKD!'NetLastQuoteToday,T'")*1</f>
        <v>-4.0000000000000036E-2</v>
      </c>
      <c r="D8" s="65">
        <f>RTD("cqg.rtd", , "X.US.AUDHKD!'PerCentNetLastQuote,T'")/100</f>
        <v>-5.671345526726216E-3</v>
      </c>
      <c r="E8" s="39">
        <f>RTD("cqg.rtd", , "X.US.AUDHKD!'Bid,T'")</f>
        <v>7.0090000000000003</v>
      </c>
      <c r="F8" s="39">
        <f>RTD("cqg.rtd", , "X.US.AUDHKD!'Ask,T'")</f>
        <v>7.0129999999999999</v>
      </c>
      <c r="G8" s="39">
        <f>RTD("cqg.rtd", , "X.US.AUDHKD!'High,T'")</f>
        <v>7.0620000000000003</v>
      </c>
      <c r="H8" s="46">
        <f>RTD("cqg.rtd", , "X.US.AUDHKD!'Low,T'")</f>
        <v>6.9969999999999999</v>
      </c>
      <c r="I8" s="30"/>
      <c r="J8" s="37" t="s">
        <v>873</v>
      </c>
      <c r="K8" s="38">
        <f>RTD("cqg.rtd", , "X.US.EURCAD!'NetLastQuoteToday,T'")*1</f>
        <v>1.0599999999999943E-2</v>
      </c>
      <c r="L8" s="65">
        <f>RTD("cqg.rtd", , "X.US.EURCAD!'PerCentNetLastQuote,T'")/100</f>
        <v>7.4286915691358889E-3</v>
      </c>
      <c r="M8" s="39">
        <f>RTD("cqg.rtd", , "X.US.EURCAD!'Bid,T'")</f>
        <v>1.4365000000000001</v>
      </c>
      <c r="N8" s="39">
        <f>RTD("cqg.rtd", , "X.US.EURCAD!'Ask,T'")</f>
        <v>1.4375</v>
      </c>
      <c r="O8" s="39">
        <f>RTD("cqg.rtd", , "X.US.EURCAD!'High,T'")</f>
        <v>1.4385000000000001</v>
      </c>
      <c r="P8" s="40">
        <f>RTD("cqg.rtd", , "X.US.EURCAD!'Low,T'")</f>
        <v>1.4251</v>
      </c>
      <c r="Q8" s="61"/>
      <c r="R8" s="37" t="s">
        <v>893</v>
      </c>
      <c r="S8" s="38">
        <f>RTD("cqg.rtd", , "X.US.GBPCAD!'NetLastQuoteToday,T'")*1</f>
        <v>9.7000000000000419E-3</v>
      </c>
      <c r="T8" s="65">
        <f>RTD("cqg.rtd", , "X.US.GBPCAD!'PerCentNetLastQuote,T'")/100</f>
        <v>5.4054054054054057E-3</v>
      </c>
      <c r="U8" s="39">
        <f>RTD("cqg.rtd", , "X.US.GBPCAD!'Bid,T'")</f>
        <v>1.8032000000000001</v>
      </c>
      <c r="V8" s="39">
        <f>RTD("cqg.rtd", , "X.US.GBPCAD!'Ask,T'")</f>
        <v>1.8042</v>
      </c>
      <c r="W8" s="39">
        <f>RTD("cqg.rtd", , "X.US.GBPCAD!'High,T'")</f>
        <v>1.8050000000000002</v>
      </c>
      <c r="X8" s="40">
        <f>RTD("cqg.rtd", , "X.US.GBPCAD!'Low,T'")</f>
        <v>1.7897000000000001</v>
      </c>
    </row>
    <row r="9" spans="1:24" x14ac:dyDescent="0.25">
      <c r="B9" s="37" t="s">
        <v>923</v>
      </c>
      <c r="C9" s="41">
        <f>RTD("cqg.rtd", , "X.US.AUDIDR!'NetLastQuoteToday,T'")*1</f>
        <v>-43</v>
      </c>
      <c r="D9" s="65">
        <f>RTD("cqg.rtd", , "X.US.AUDIDR!'PerCentNetLastQuote,T'")/100</f>
        <v>-3.9862797812181324E-3</v>
      </c>
      <c r="E9" s="39">
        <f>RTD("cqg.rtd", , "X.US.AUDIDR!'Bid,T'")</f>
        <v>10730</v>
      </c>
      <c r="F9" s="39">
        <f>RTD("cqg.rtd", , "X.US.AUDIDR!'Ask,T'")</f>
        <v>10744</v>
      </c>
      <c r="G9" s="41">
        <f>RTD("cqg.rtd", , "X.US.AUDIDR!'High,T'")</f>
        <v>10802</v>
      </c>
      <c r="H9" s="122">
        <f>RTD("cqg.rtd", , "X.US.AUDIDR!'Low,T'")</f>
        <v>10686</v>
      </c>
      <c r="I9" s="30"/>
      <c r="J9" s="37" t="s">
        <v>306</v>
      </c>
      <c r="K9" s="38">
        <f>RTD("cqg.rtd", , "X.US.EURCLP!'NetLastQuoteToday,T'")*1</f>
        <v>6.0099999999999909</v>
      </c>
      <c r="L9" s="65">
        <f>RTD("cqg.rtd", , "X.US.EURCLP!'PerCentNetLastQuote,T'")/100</f>
        <v>7.8792805076301851E-3</v>
      </c>
      <c r="M9" s="39">
        <f>RTD("cqg.rtd", , "X.US.EURCLP!'Bid,T'")</f>
        <v>767.29</v>
      </c>
      <c r="N9" s="39">
        <f>RTD("cqg.rtd", , "X.US.EURCLP!'Ask,T'")</f>
        <v>768.77</v>
      </c>
      <c r="O9" s="39">
        <f>RTD("cqg.rtd", , "X.US.EURCLP!'High,T'")</f>
        <v>770.62</v>
      </c>
      <c r="P9" s="40">
        <f>RTD("cqg.rtd", , "X.US.EURCLP!'Low,T'")</f>
        <v>756.42</v>
      </c>
      <c r="Q9" s="61"/>
      <c r="R9" s="37" t="s">
        <v>420</v>
      </c>
      <c r="S9" s="38">
        <f>RTD("cqg.rtd", , "X.US.GBPCLP!'NetLastQuoteToday,T'")*1</f>
        <v>5.6299999999999955</v>
      </c>
      <c r="T9" s="65">
        <f>RTD("cqg.rtd", , "X.US.GBPCLP!'PerCentNetLastQuote,T'")/100</f>
        <v>5.867272499895786E-3</v>
      </c>
      <c r="U9" s="39">
        <f>RTD("cqg.rtd", , "X.US.GBPCLP!'Bid,T'")</f>
        <v>963.2700000000001</v>
      </c>
      <c r="V9" s="39">
        <f>RTD("cqg.rtd", , "X.US.GBPCLP!'Ask,T'")</f>
        <v>965.19</v>
      </c>
      <c r="W9" s="39">
        <f>RTD("cqg.rtd", , "X.US.GBPCLP!'High,T'")</f>
        <v>966.19</v>
      </c>
      <c r="X9" s="40">
        <f>RTD("cqg.rtd", , "X.US.GBPCLP!'Low,T'")</f>
        <v>949.62</v>
      </c>
    </row>
    <row r="10" spans="1:24" x14ac:dyDescent="0.25">
      <c r="B10" s="37" t="s">
        <v>912</v>
      </c>
      <c r="C10" s="38">
        <f>RTD("cqg.rtd", , "X.US.AUDJPY!'NetLastQuoteToday,T'")*1</f>
        <v>-0.43000000000000682</v>
      </c>
      <c r="D10" s="65">
        <f>RTD("cqg.rtd",,"X.US.AUDJPY!'PerCentNetLastQuote,T'")/100</f>
        <v>-4.4111612638489941E-3</v>
      </c>
      <c r="E10" s="39">
        <f>RTD("cqg.rtd", , "X.US.AUDJPY!'Bid,T'")</f>
        <v>97.01</v>
      </c>
      <c r="F10" s="39">
        <f>RTD("cqg.rtd", , "X.US.AUDJPY!'Ask,T'")</f>
        <v>97.05</v>
      </c>
      <c r="G10" s="39">
        <f>RTD("cqg.rtd", , "X.US.AUDJPY!'High,T'")</f>
        <v>97.53</v>
      </c>
      <c r="H10" s="46">
        <f>RTD("cqg.rtd", , "X.US.AUDJPY!'Low,T'")</f>
        <v>96.9</v>
      </c>
      <c r="I10" s="30"/>
      <c r="J10" s="37" t="s">
        <v>308</v>
      </c>
      <c r="K10" s="38">
        <f>RTD("cqg.rtd", , "X.US.EURCNY!'NetLastQuoteToday,T'")*1</f>
        <v>2.2000000000000242E-2</v>
      </c>
      <c r="L10" s="65">
        <f>RTD("cqg.rtd", , "X.US.EURCNY!'PerCentNetLastQuote,T'")/100</f>
        <v>2.7757800572820067E-3</v>
      </c>
      <c r="M10" s="39">
        <f>RTD("cqg.rtd", , "X.US.EURCNY!'Bid,T'")</f>
        <v>7.9433000000000007</v>
      </c>
      <c r="N10" s="39">
        <f>RTD("cqg.rtd", , "X.US.EURCNY!'Ask,T'")</f>
        <v>7.9477000000000002</v>
      </c>
      <c r="O10" s="39">
        <f>RTD("cqg.rtd", , "X.US.EURCNY!'High,T'")</f>
        <v>7.9742000000000006</v>
      </c>
      <c r="P10" s="40">
        <f>RTD("cqg.rtd", , "X.US.EURCNY!'Low,T'")</f>
        <v>7.9125000000000005</v>
      </c>
      <c r="Q10" s="61"/>
      <c r="R10" s="37" t="s">
        <v>422</v>
      </c>
      <c r="S10" s="38">
        <f>RTD("cqg.rtd", , "X.US.GBPCZK!'NetLastQuoteToday,T'")*1</f>
        <v>-0.10999999999999943</v>
      </c>
      <c r="T10" s="65">
        <f>RTD("cqg.rtd", , "X.US.GBPCZK!'PerCentNetLastQuote,T'")/100</f>
        <v>-3.1636468219729654E-3</v>
      </c>
      <c r="U10" s="39">
        <f>RTD("cqg.rtd", , "X.US.GBPCZK!'Bid,T'")</f>
        <v>34.57</v>
      </c>
      <c r="V10" s="39">
        <f>RTD("cqg.rtd", , "X.US.GBPCZK!'Ask,T'")</f>
        <v>34.660000000000004</v>
      </c>
      <c r="W10" s="39">
        <f>RTD("cqg.rtd", , "X.US.GBPCZK!'High,T'")</f>
        <v>34.81</v>
      </c>
      <c r="X10" s="40">
        <f>RTD("cqg.rtd", , "X.US.GBPCZK!'Low,T'")</f>
        <v>34.49</v>
      </c>
    </row>
    <row r="11" spans="1:24" x14ac:dyDescent="0.25">
      <c r="B11" s="37" t="s">
        <v>119</v>
      </c>
      <c r="C11" s="38">
        <f>RTD("cqg.rtd", , "X.US.AUDMXN!'NetLastQuoteToday,T'")*1</f>
        <v>-5.2899999999999281E-2</v>
      </c>
      <c r="D11" s="65">
        <f>RTD("cqg.rtd", , "X.US.AUDMXN!'PerCentNetLastQuote,T'")/100</f>
        <v>-4.3885847021735529E-3</v>
      </c>
      <c r="E11" s="39">
        <f>RTD("cqg.rtd", , "X.US.AUDMXN!'Bid,T'")</f>
        <v>11.9687</v>
      </c>
      <c r="F11" s="39">
        <f>RTD("cqg.rtd", , "X.US.AUDMXN!'Ask,T'")</f>
        <v>12.001100000000001</v>
      </c>
      <c r="G11" s="39">
        <f>RTD("cqg.rtd", , "X.US.AUDMXN!'High,T'")</f>
        <v>12.067500000000001</v>
      </c>
      <c r="H11" s="46">
        <f>RTD("cqg.rtd", , "X.US.AUDMXN!'Low,T'")</f>
        <v>11.956100000000001</v>
      </c>
      <c r="I11" s="30"/>
      <c r="J11" s="37" t="s">
        <v>874</v>
      </c>
      <c r="K11" s="38">
        <f>RTD("cqg.rtd", , "X.US.EURCZK!'NetLastQuoteToday,T'")*1</f>
        <v>-3.0999999999998806E-2</v>
      </c>
      <c r="L11" s="65">
        <f>RTD("cqg.rtd", , "X.US.EURCZK!'PerCentNetLastQuote,T'")/100</f>
        <v>-1.1222938237636666E-3</v>
      </c>
      <c r="M11" s="39">
        <f>RTD("cqg.rtd", , "X.US.EURCZK!'Bid,T'")</f>
        <v>27.561</v>
      </c>
      <c r="N11" s="39">
        <f>RTD("cqg.rtd", , "X.US.EURCZK!'Ask,T'")</f>
        <v>27.591000000000001</v>
      </c>
      <c r="O11" s="39">
        <f>RTD("cqg.rtd", , "X.US.EURCZK!'High,T'")</f>
        <v>27.650000000000002</v>
      </c>
      <c r="P11" s="40">
        <f>RTD("cqg.rtd", , "X.US.EURCZK!'Low,T'")</f>
        <v>27.55</v>
      </c>
      <c r="Q11" s="61"/>
      <c r="R11" s="37" t="s">
        <v>894</v>
      </c>
      <c r="S11" s="38">
        <f>RTD("cqg.rtd", , "X.US.GBPDKK!'NetLastQuoteToday,T'")*1</f>
        <v>-1.9999999999999574E-2</v>
      </c>
      <c r="T11" s="65">
        <f>RTD("cqg.rtd", , "X.US.GBPDKK!'PerCentNetLastQuote,T'")/100</f>
        <v>-2.1353833013025838E-3</v>
      </c>
      <c r="U11" s="39">
        <f>RTD("cqg.rtd", , "X.US.GBPDKK!'Bid,T'")</f>
        <v>9.3410000000000011</v>
      </c>
      <c r="V11" s="39">
        <f>RTD("cqg.rtd", , "X.US.GBPDKK!'Ask,T'")</f>
        <v>9.3460000000000001</v>
      </c>
      <c r="W11" s="39">
        <f>RTD("cqg.rtd", , "X.US.GBPDKK!'High,T'")</f>
        <v>9.3759999999999994</v>
      </c>
      <c r="X11" s="40">
        <f>RTD("cqg.rtd", , "X.US.GBPDKK!'Low,T'")</f>
        <v>9.322000000000001</v>
      </c>
    </row>
    <row r="12" spans="1:24" x14ac:dyDescent="0.25">
      <c r="B12" s="37" t="s">
        <v>913</v>
      </c>
      <c r="C12" s="38">
        <f>RTD("cqg.rtd", , "X.US.AUDNZD!'NetLastQuoteToday,T'")*1</f>
        <v>-1.8000000000000238E-3</v>
      </c>
      <c r="D12" s="65">
        <f>RTD("cqg.rtd", , "X.US.AUDNZD!'PerCentNetLastQuote,T'")/100</f>
        <v>-1.6179775280898876E-3</v>
      </c>
      <c r="E12" s="39">
        <f>RTD("cqg.rtd", , "X.US.AUDNZD!'Bid,T'")</f>
        <v>1.1087</v>
      </c>
      <c r="F12" s="39">
        <f>RTD("cqg.rtd", , "X.US.AUDNZD!'Ask,T'")</f>
        <v>1.1107</v>
      </c>
      <c r="G12" s="39">
        <f>RTD("cqg.rtd", , "X.US.AUDNZD!'High,T'")</f>
        <v>1.1142000000000001</v>
      </c>
      <c r="H12" s="46">
        <f>RTD("cqg.rtd", , "X.US.AUDNZD!'Low,T'")</f>
        <v>1.1052</v>
      </c>
      <c r="I12" s="30"/>
      <c r="J12" s="37" t="s">
        <v>875</v>
      </c>
      <c r="K12" s="38">
        <f>RTD("cqg.rtd", , "X.US.EURDKK!'NetLastQuoteToday,T'")*1</f>
        <v>1.9999999999953388E-4</v>
      </c>
      <c r="L12" s="65">
        <f>RTD("cqg.rtd", , "X.US.EURDKK!'PerCentNetLastQuote,T'")/100</f>
        <v>2.686944138431362E-5</v>
      </c>
      <c r="M12" s="39">
        <f>RTD("cqg.rtd", , "X.US.EURDKK!'Bid,T'")</f>
        <v>7.4429000000000007</v>
      </c>
      <c r="N12" s="39">
        <f>RTD("cqg.rtd", , "X.US.EURDKK!'Ask,T'")</f>
        <v>7.4436</v>
      </c>
      <c r="O12" s="39">
        <f>RTD("cqg.rtd", , "X.US.EURDKK!'High,T'")</f>
        <v>7.4452000000000007</v>
      </c>
      <c r="P12" s="40">
        <f>RTD("cqg.rtd", , "X.US.EURDKK!'Low,T'")</f>
        <v>7.4415000000000004</v>
      </c>
      <c r="Q12" s="61"/>
      <c r="R12" s="37" t="s">
        <v>895</v>
      </c>
      <c r="S12" s="38">
        <f>RTD("cqg.rtd", , "X.US.GBPEUR!'NetLastQuoteToday,T'")*1</f>
        <v>-2.3999999999999577E-3</v>
      </c>
      <c r="T12" s="65">
        <f>RTD("cqg.rtd", , "X.US.GBPEUR!'PerCentNetLastQuote,T'")/100</f>
        <v>-1.9076385025037757E-3</v>
      </c>
      <c r="U12" s="39">
        <f>RTD("cqg.rtd", , "X.US.GBPEUR!'Bid,T'")</f>
        <v>1.2551000000000001</v>
      </c>
      <c r="V12" s="39">
        <f>RTD("cqg.rtd", , "X.US.GBPEUR!'Ask,T'")</f>
        <v>1.2557</v>
      </c>
      <c r="W12" s="39">
        <f>RTD("cqg.rtd", , "X.US.GBPEUR!'High,T'")</f>
        <v>1.2597</v>
      </c>
      <c r="X12" s="40">
        <f>RTD("cqg.rtd", , "X.US.GBPEUR!'Low,T'")</f>
        <v>1.2525000000000002</v>
      </c>
    </row>
    <row r="13" spans="1:24" x14ac:dyDescent="0.25">
      <c r="A13" s="85"/>
      <c r="B13" s="60" t="s">
        <v>121</v>
      </c>
      <c r="C13" s="38">
        <f>RTD("cqg.rtd", , "X.US.AUDNOK!'NetLastQuoteToday,T'")*1</f>
        <v>-4.2000000000000703E-2</v>
      </c>
      <c r="D13" s="65">
        <f>RTD("cqg.rtd", , "X.US.AUDNOK!'PerCentNetLastQuote,T'")/100</f>
        <v>-7.2327748023902592E-3</v>
      </c>
      <c r="E13" s="39">
        <f>RTD("cqg.rtd", , "X.US.AUDNOK!'Bid,T'")</f>
        <v>5.7568999999999999</v>
      </c>
      <c r="F13" s="39">
        <f>RTD("cqg.rtd", , "X.US.AUDNOK!'Ask,T'")</f>
        <v>5.7648999999999999</v>
      </c>
      <c r="G13" s="39">
        <f>RTD("cqg.rtd", , "X.US.AUDNOK!'High,T'")</f>
        <v>5.8172000000000006</v>
      </c>
      <c r="H13" s="46">
        <f>RTD("cqg.rtd", , "X.US.AUDNOK!'Low,T'")</f>
        <v>5.7411000000000003</v>
      </c>
      <c r="I13" s="30"/>
      <c r="J13" s="37" t="s">
        <v>876</v>
      </c>
      <c r="K13" s="38">
        <f>RTD("cqg.rtd", , "X.US.EURGBP!'NetLastQuoteToday,T'")*1</f>
        <v>1.5000000000000568E-3</v>
      </c>
      <c r="L13" s="65">
        <f>RTD("cqg.rtd", , "X.US.EURGBP!'PerCentNetLastQuote,T'")/100</f>
        <v>1.8860807242549983E-3</v>
      </c>
      <c r="M13" s="39">
        <f>RTD("cqg.rtd", , "X.US.EURGBP!'Bid,T'")</f>
        <v>0.79649999999999999</v>
      </c>
      <c r="N13" s="39">
        <f>RTD("cqg.rtd", , "X.US.EURGBP!'Ask,T'")</f>
        <v>0.79680000000000006</v>
      </c>
      <c r="O13" s="39">
        <f>RTD("cqg.rtd", , "X.US.EURGBP!'High,T'")</f>
        <v>0.79849999999999999</v>
      </c>
      <c r="P13" s="40">
        <f>RTD("cqg.rtd", , "X.US.EURGBP!'Low,T'")</f>
        <v>0.79390000000000005</v>
      </c>
      <c r="Q13" s="61"/>
      <c r="R13" s="37" t="s">
        <v>424</v>
      </c>
      <c r="S13" s="38">
        <f>RTD("cqg.rtd", , "X.US.GBPEGP!'NetLastQuoteToday,T'")*1</f>
        <v>7.3999999999987409E-3</v>
      </c>
      <c r="T13" s="65">
        <f>RTD("cqg.rtd", , "X.US.GBPEGP!'PerCentNetLastQuote,T'")/100</f>
        <v>6.3637849040702429E-4</v>
      </c>
      <c r="U13" s="39">
        <f>RTD("cqg.rtd", , "X.US.GBPEGP!'Bid,T'")</f>
        <v>11.623900000000001</v>
      </c>
      <c r="V13" s="39">
        <f>RTD("cqg.rtd", , "X.US.GBPEGP!'Ask,T'")</f>
        <v>11.6357</v>
      </c>
      <c r="W13" s="39">
        <f>RTD("cqg.rtd", , "X.US.GBPEGP!'High,T'")</f>
        <v>11.647500000000001</v>
      </c>
      <c r="X13" s="40">
        <f>RTD("cqg.rtd", , "X.US.GBPEGP!'Low,T'")</f>
        <v>11.584200000000001</v>
      </c>
    </row>
    <row r="14" spans="1:24" x14ac:dyDescent="0.25">
      <c r="A14" s="85"/>
      <c r="B14" s="60" t="s">
        <v>914</v>
      </c>
      <c r="C14" s="38">
        <f>RTD("cqg.rtd", , "X.US.AUDSGD!'NetLastQuoteToday,T'")*1</f>
        <v>-7.0000000000001172E-3</v>
      </c>
      <c r="D14" s="65">
        <f>RTD("cqg.rtd", , "X.US.AUDSGD!'PerCentNetLastQuote,T'")/100</f>
        <v>-6.0864272671941567E-3</v>
      </c>
      <c r="E14" s="39">
        <f>RTD("cqg.rtd", , "X.US.AUDSGD!'Bid,T'")</f>
        <v>1.1417000000000002</v>
      </c>
      <c r="F14" s="39">
        <f>RTD("cqg.rtd", , "X.US.AUDSGD!'Ask,T'")</f>
        <v>1.1431</v>
      </c>
      <c r="G14" s="39">
        <f>RTD("cqg.rtd", , "X.US.AUDSGD!'High,T'")</f>
        <v>1.1516999999999999</v>
      </c>
      <c r="H14" s="46">
        <f>RTD("cqg.rtd", , "X.US.AUDSGD!'Low,T'")</f>
        <v>1.1401000000000001</v>
      </c>
      <c r="I14" s="30"/>
      <c r="J14" s="37" t="s">
        <v>310</v>
      </c>
      <c r="K14" s="38">
        <f>RTD("cqg.rtd", , "X.US.EURHKD!'NetLastQuoteToday,T'")*1</f>
        <v>2.0999999999999019E-2</v>
      </c>
      <c r="L14" s="65">
        <f>RTD("cqg.rtd", , "X.US.EURHKD!'PerCentNetLastQuote,T'")/100</f>
        <v>2.0962267917748055E-3</v>
      </c>
      <c r="M14" s="39">
        <f>RTD("cqg.rtd", , "X.US.EURHKD!'Bid,T'")</f>
        <v>10.037000000000001</v>
      </c>
      <c r="N14" s="39">
        <f>RTD("cqg.rtd", , "X.US.EURHKD!'Ask,T'")</f>
        <v>10.039</v>
      </c>
      <c r="O14" s="39">
        <f>RTD("cqg.rtd", , "X.US.EURHKD!'High,T'")</f>
        <v>10.061</v>
      </c>
      <c r="P14" s="40">
        <f>RTD("cqg.rtd", , "X.US.EURHKD!'Low,T'")</f>
        <v>10.006</v>
      </c>
      <c r="Q14" s="61"/>
      <c r="R14" s="37" t="s">
        <v>426</v>
      </c>
      <c r="S14" s="38">
        <f>RTD("cqg.rtd", , "X.US.GBPHKD!'NetLastQuoteToday,T'")*1</f>
        <v>-9.9999999999766942E-5</v>
      </c>
      <c r="T14" s="65">
        <f>RTD("cqg.rtd", , "X.US.GBPHKD!'PerCentNetLastQuote,T'")/100</f>
        <v>-7.9344928272184849E-6</v>
      </c>
      <c r="U14" s="39">
        <f>RTD("cqg.rtd", , "X.US.GBPHKD!'Bid,T'")</f>
        <v>12.598500000000001</v>
      </c>
      <c r="V14" s="39">
        <f>RTD("cqg.rtd", , "X.US.GBPHKD!'Ask,T'")</f>
        <v>12.603100000000001</v>
      </c>
      <c r="W14" s="39">
        <f>RTD("cqg.rtd", , "X.US.GBPHKD!'High,T'")</f>
        <v>12.6195</v>
      </c>
      <c r="X14" s="40">
        <f>RTD("cqg.rtd", , "X.US.GBPHKD!'Low,T'")</f>
        <v>12.558200000000001</v>
      </c>
    </row>
    <row r="15" spans="1:24" x14ac:dyDescent="0.25">
      <c r="A15" s="85"/>
      <c r="B15" s="60" t="s">
        <v>123</v>
      </c>
      <c r="C15" s="38">
        <f>RTD("cqg.rtd", , "X.US.AUDZAR!'NetLastQuoteToday,T'")*1</f>
        <v>-1.7999999999998906E-2</v>
      </c>
      <c r="D15" s="65">
        <f>RTD("cqg.rtd", , "X.US.AUDZAR!'PerCentNetLastQuote,T'")/100</f>
        <v>-1.8005401620486148E-3</v>
      </c>
      <c r="E15" s="39">
        <f>RTD("cqg.rtd", , "X.US.AUDZAR!'Bid,T'")</f>
        <v>9.9480000000000004</v>
      </c>
      <c r="F15" s="39">
        <f>RTD("cqg.rtd", , "X.US.AUDZAR!'Ask,T'")</f>
        <v>9.979000000000001</v>
      </c>
      <c r="G15" s="39">
        <f>RTD("cqg.rtd", , "X.US.AUDZAR!'High,T'")</f>
        <v>10.012</v>
      </c>
      <c r="H15" s="46">
        <f>RTD("cqg.rtd", , "X.US.AUDZAR!'Low,T'")</f>
        <v>9.9130000000000003</v>
      </c>
      <c r="I15" s="30"/>
      <c r="J15" s="37" t="s">
        <v>877</v>
      </c>
      <c r="K15" s="38">
        <f>RTD("cqg.rtd", , "X.US.EURHUF!'NetLastQuoteToday,T'")*1</f>
        <v>0.56000000000000227</v>
      </c>
      <c r="L15" s="65">
        <f>RTD("cqg.rtd", , "X.US.EURHUF!'PerCentNetLastQuote,T'")/100</f>
        <v>1.7812271382677566E-3</v>
      </c>
      <c r="M15" s="39">
        <f>RTD("cqg.rtd", , "X.US.EURHUF!'Bid,T'")</f>
        <v>314.55</v>
      </c>
      <c r="N15" s="39">
        <f>RTD("cqg.rtd", , "X.US.EURHUF!'Ask,T'")</f>
        <v>314.95</v>
      </c>
      <c r="O15" s="39">
        <f>RTD("cqg.rtd", , "X.US.EURHUF!'High,T'")</f>
        <v>315.39</v>
      </c>
      <c r="P15" s="40">
        <f>RTD("cqg.rtd", , "X.US.EURHUF!'Low,T'")</f>
        <v>313.63</v>
      </c>
      <c r="Q15" s="61"/>
      <c r="R15" s="37" t="s">
        <v>428</v>
      </c>
      <c r="S15" s="38">
        <f>RTD("cqg.rtd", , "X.US.GBPHUF!'NetLastQuoteToday,T'")*1</f>
        <v>-0.27999999999997272</v>
      </c>
      <c r="T15" s="65">
        <f>RTD("cqg.rtd", , "X.US.GBPHUF!'PerCentNetLastQuote,T'")/100</f>
        <v>-7.0773197179182568E-4</v>
      </c>
      <c r="U15" s="39">
        <f>RTD("cqg.rtd", , "X.US.GBPHUF!'Bid,T'")</f>
        <v>394.57</v>
      </c>
      <c r="V15" s="39">
        <f>RTD("cqg.rtd", , "X.US.GBPHUF!'Ask,T'")</f>
        <v>395.35</v>
      </c>
      <c r="W15" s="39">
        <f>RTD("cqg.rtd", , "X.US.GBPHUF!'High,T'")</f>
        <v>396.77000000000004</v>
      </c>
      <c r="X15" s="40">
        <f>RTD("cqg.rtd", , "X.US.GBPHUF!'Low,T'")</f>
        <v>393.72</v>
      </c>
    </row>
    <row r="16" spans="1:24" x14ac:dyDescent="0.25">
      <c r="A16" s="85"/>
      <c r="B16" s="60" t="s">
        <v>125</v>
      </c>
      <c r="C16" s="38">
        <f>RTD("cqg.rtd", , "X.US.AUDSEK!'NetLastQuoteToday,T'")*1</f>
        <v>-3.220000000000045E-2</v>
      </c>
      <c r="D16" s="65">
        <f>RTD("cqg.rtd", , "X.US.AUDSEK!'PerCentNetLastQuote,T'")/100</f>
        <v>-4.9601799220543152E-3</v>
      </c>
      <c r="E16" s="39">
        <f>RTD("cqg.rtd", , "X.US.AUDSEK!'Bid,T'")</f>
        <v>6.4485000000000001</v>
      </c>
      <c r="F16" s="39">
        <f>RTD("cqg.rtd", , "X.US.AUDSEK!'Ask,T'")</f>
        <v>6.4595000000000002</v>
      </c>
      <c r="G16" s="39">
        <f>RTD("cqg.rtd", , "X.US.AUDSEK!'High,T'")</f>
        <v>6.5016000000000007</v>
      </c>
      <c r="H16" s="46">
        <f>RTD("cqg.rtd", , "X.US.AUDSEK!'Low,T'")</f>
        <v>6.4332000000000003</v>
      </c>
      <c r="I16" s="23"/>
      <c r="J16" s="37" t="s">
        <v>878</v>
      </c>
      <c r="K16" s="38">
        <f>RTD("cqg.rtd", , "X.US.EURINR!'NetLastQuoteToday,T'")*1</f>
        <v>0.16199999999999193</v>
      </c>
      <c r="L16" s="65">
        <f>RTD("cqg.rtd", , "X.US.EURINR!'PerCentNetLastQuote,T'")/100</f>
        <v>2.0562289775972586E-3</v>
      </c>
      <c r="M16" s="39">
        <f>RTD("cqg.rtd", , "X.US.EURINR!'Bid,T'")</f>
        <v>78.903000000000006</v>
      </c>
      <c r="N16" s="39">
        <f>RTD("cqg.rtd", , "X.US.EURINR!'Ask,T'")</f>
        <v>78.947000000000003</v>
      </c>
      <c r="O16" s="39">
        <f>RTD("cqg.rtd", , "X.US.EURINR!'High,T'")</f>
        <v>79.094000000000008</v>
      </c>
      <c r="P16" s="40">
        <f>RTD("cqg.rtd", , "X.US.EURINR!'Low,T'")</f>
        <v>78.418000000000006</v>
      </c>
      <c r="Q16" s="61"/>
      <c r="R16" s="37" t="s">
        <v>430</v>
      </c>
      <c r="S16" s="38">
        <f>RTD("cqg.rtd", , "X.US.GBPINR!'NetLastQuoteToday,T'")*1</f>
        <v>-6.0000000000002274E-3</v>
      </c>
      <c r="T16" s="65">
        <f>RTD("cqg.rtd", , "X.US.GBPINR!'PerCentNetLastQuote,T'")/100</f>
        <v>-6.053757365404795E-5</v>
      </c>
      <c r="U16" s="39">
        <f>RTD("cqg.rtd", , "X.US.GBPINR!'Bid,T'")</f>
        <v>99.043999999999997</v>
      </c>
      <c r="V16" s="39">
        <f>RTD("cqg.rtd", , "X.US.GBPINR!'Ask,T'")</f>
        <v>99.106000000000009</v>
      </c>
      <c r="W16" s="39">
        <f>RTD("cqg.rtd", , "X.US.GBPINR!'High,T'")</f>
        <v>99.236000000000004</v>
      </c>
      <c r="X16" s="40">
        <f>RTD("cqg.rtd", , "X.US.GBPINR!'Low,T'")</f>
        <v>98.316000000000003</v>
      </c>
    </row>
    <row r="17" spans="1:24" x14ac:dyDescent="0.25">
      <c r="A17" s="85"/>
      <c r="B17" s="60" t="s">
        <v>915</v>
      </c>
      <c r="C17" s="38">
        <f>RTD("cqg.rtd", , "X.US.AUDCHF!'NetLastQuoteToday,T'")*1</f>
        <v>-6.7000000000000393E-3</v>
      </c>
      <c r="D17" s="65">
        <f>RTD("cqg.rtd", , "X.US.AUDCHF!'PerCentNetLastQuote,T'")/100</f>
        <v>-7.8629268865156674E-3</v>
      </c>
      <c r="E17" s="39">
        <f>RTD("cqg.rtd", , "X.US.AUDCHF!'Bid,T'")</f>
        <v>0.84440000000000004</v>
      </c>
      <c r="F17" s="39">
        <f>RTD("cqg.rtd", , "X.US.AUDCHF!'Ask,T'")</f>
        <v>0.84540000000000004</v>
      </c>
      <c r="G17" s="39">
        <f>RTD("cqg.rtd", , "X.US.AUDCHF!'High,T'")</f>
        <v>0.85320000000000007</v>
      </c>
      <c r="H17" s="46">
        <f>RTD("cqg.rtd", , "X.US.AUDCHF!'Low,T'")</f>
        <v>0.8427</v>
      </c>
      <c r="I17" s="23"/>
      <c r="J17" s="37" t="s">
        <v>312</v>
      </c>
      <c r="K17" s="41">
        <f>RTD("cqg.rtd", , "X.US.EURIDR!'NetLastQuoteToday,T'")*1</f>
        <v>58</v>
      </c>
      <c r="L17" s="65">
        <f>RTD("cqg.rtd", , "X.US.EURIDR!'PerCentNetLastQuote,T'")/100</f>
        <v>3.7854066048818693E-3</v>
      </c>
      <c r="M17" s="39">
        <f>RTD("cqg.rtd", , "X.US.EURIDR!'Bid,T'")</f>
        <v>15363</v>
      </c>
      <c r="N17" s="39">
        <f>RTD("cqg.rtd", , "X.US.EURIDR!'Ask,T'")</f>
        <v>15380</v>
      </c>
      <c r="O17" s="39">
        <f>RTD("cqg.rtd", , "X.US.EURIDR!'High,T'")</f>
        <v>15411</v>
      </c>
      <c r="P17" s="40">
        <f>RTD("cqg.rtd", , "X.US.EURIDR!'Low,T'")</f>
        <v>15257</v>
      </c>
      <c r="Q17" s="61"/>
      <c r="R17" s="37" t="s">
        <v>432</v>
      </c>
      <c r="S17" s="41">
        <f>RTD("cqg.rtd", , "X.US.GBPIDR!'NetLastQuoteToday,T'")*1</f>
        <v>33</v>
      </c>
      <c r="T17" s="65">
        <f>RTD("cqg.rtd", , "X.US.GBPIDR!'PerCentNetLastQuote,T'")/100</f>
        <v>1.7120622568093386E-3</v>
      </c>
      <c r="U17" s="39">
        <f>RTD("cqg.rtd", , "X.US.GBPIDR!'Bid,T'")</f>
        <v>19286</v>
      </c>
      <c r="V17" s="39">
        <f>RTD("cqg.rtd", , "X.US.GBPIDR!'Ask,T'")</f>
        <v>19308</v>
      </c>
      <c r="W17" s="39">
        <f>RTD("cqg.rtd", , "X.US.GBPIDR!'High,T'")</f>
        <v>19326</v>
      </c>
      <c r="X17" s="40">
        <f>RTD("cqg.rtd", , "X.US.GBPIDR!'Low,T'")</f>
        <v>19154</v>
      </c>
    </row>
    <row r="18" spans="1:24" ht="13.8" thickBot="1" x14ac:dyDescent="0.3">
      <c r="A18" s="85"/>
      <c r="B18" s="83" t="s">
        <v>924</v>
      </c>
      <c r="C18" s="43">
        <f>RTD("cqg.rtd", , "X.US.AUDTHB!'NetLastQuoteToday,T'")*1</f>
        <v>-0.1319999999999979</v>
      </c>
      <c r="D18" s="66">
        <f>RTD("cqg.rtd", , "X.US.AUDTHB!'PerCentNetLastQuote,T'")/100</f>
        <v>-4.5048119582281072E-3</v>
      </c>
      <c r="E18" s="44">
        <f>RTD("cqg.rtd", , "X.US.AUDTHB!'Bid,T'")</f>
        <v>29.138999999999999</v>
      </c>
      <c r="F18" s="44">
        <f>RTD("cqg.rtd", , "X.US.AUDTHB!'Ask,T'")</f>
        <v>29.17</v>
      </c>
      <c r="G18" s="44">
        <f>RTD("cqg.rtd", , "X.US.AUDTHB!'High,T'")</f>
        <v>29.352</v>
      </c>
      <c r="H18" s="47">
        <f>RTD("cqg.rtd", , "X.US.AUDTHB!'Low,T'")</f>
        <v>29.080000000000002</v>
      </c>
      <c r="I18" s="23"/>
      <c r="J18" s="37" t="s">
        <v>314</v>
      </c>
      <c r="K18" s="38">
        <f>RTD("cqg.rtd", , "X.US.EURILS!'NetLastQuoteToday,T'")*1</f>
        <v>6.2000000000006494E-3</v>
      </c>
      <c r="L18" s="65">
        <f>RTD("cqg.rtd", , "X.US.EURILS!'PerCentNetLastQuote,T'")/100</f>
        <v>1.3177190707955198E-3</v>
      </c>
      <c r="M18" s="39">
        <f>RTD("cqg.rtd", , "X.US.EURILS!'Bid,T'")</f>
        <v>4.6843000000000004</v>
      </c>
      <c r="N18" s="39">
        <f>RTD("cqg.rtd", , "X.US.EURILS!'Ask,T'")</f>
        <v>4.7113000000000005</v>
      </c>
      <c r="O18" s="39">
        <f>RTD("cqg.rtd", , "X.US.EURILS!'High,T'")</f>
        <v>4.7242000000000006</v>
      </c>
      <c r="P18" s="40">
        <f>RTD("cqg.rtd", , "X.US.EURILS!'Low,T'")</f>
        <v>4.6728000000000005</v>
      </c>
      <c r="Q18" s="61"/>
      <c r="R18" s="37" t="s">
        <v>434</v>
      </c>
      <c r="S18" s="38">
        <f>RTD("cqg.rtd", , "X.US.GBPILS!'NetLastQuoteToday,T'")*1</f>
        <v>-3.8999999999997925E-3</v>
      </c>
      <c r="T18" s="65">
        <f>RTD("cqg.rtd", , "X.US.GBPILS!'PerCentNetLastQuote,T'")/100</f>
        <v>-6.5889508362899137E-4</v>
      </c>
      <c r="U18" s="39">
        <f>RTD("cqg.rtd", , "X.US.GBPILS!'Bid,T'")</f>
        <v>5.8807</v>
      </c>
      <c r="V18" s="39">
        <f>RTD("cqg.rtd", , "X.US.GBPILS!'Ask,T'")</f>
        <v>5.9151000000000007</v>
      </c>
      <c r="W18" s="39">
        <f>RTD("cqg.rtd", , "X.US.GBPILS!'High,T'")</f>
        <v>5.9316000000000004</v>
      </c>
      <c r="X18" s="40">
        <f>RTD("cqg.rtd", , "X.US.GBPILS!'Low,T'")</f>
        <v>5.8691000000000004</v>
      </c>
    </row>
    <row r="19" spans="1:24" x14ac:dyDescent="0.25">
      <c r="A19" s="31"/>
      <c r="B19" s="120"/>
      <c r="C19" s="26"/>
      <c r="D19" s="27"/>
      <c r="H19" s="28"/>
      <c r="I19" s="23"/>
      <c r="J19" s="37" t="s">
        <v>879</v>
      </c>
      <c r="K19" s="38">
        <f>RTD("cqg.rtd", , "X.US.EURJPY!'NetLastQuoteToday,T'")*1</f>
        <v>0.46999999999999886</v>
      </c>
      <c r="L19" s="65">
        <f>RTD("cqg.rtd", , "X.US.EURJPY!'PerCentNetLastQuote,T'")/100</f>
        <v>3.3947273383893102E-3</v>
      </c>
      <c r="M19" s="39">
        <f>RTD("cqg.rtd", , "X.US.EURJPY!'Bid,T'")</f>
        <v>138.88</v>
      </c>
      <c r="N19" s="39">
        <f>RTD("cqg.rtd", , "X.US.EURJPY!'Ask,T'")</f>
        <v>138.92000000000002</v>
      </c>
      <c r="O19" s="39">
        <f>RTD("cqg.rtd", , "X.US.EURJPY!'High,T'")</f>
        <v>139.18</v>
      </c>
      <c r="P19" s="40">
        <f>RTD("cqg.rtd", , "X.US.EURJPY!'Low,T'")</f>
        <v>138.22</v>
      </c>
      <c r="Q19" s="61"/>
      <c r="R19" s="37" t="s">
        <v>897</v>
      </c>
      <c r="S19" s="38">
        <f>RTD("cqg.rtd", , "X.US.GBPJPY!'NetLastQuoteToday,T'")*1</f>
        <v>0.29000000000002046</v>
      </c>
      <c r="T19" s="65">
        <f>RTD("cqg.rtd", , "X.US.GBPJPY!'PerCentNetLastQuote,T'")/100</f>
        <v>1.6654223855739963E-3</v>
      </c>
      <c r="U19" s="39">
        <f>RTD("cqg.rtd", , "X.US.GBPJPY!'Bid,T'")</f>
        <v>174.36</v>
      </c>
      <c r="V19" s="39">
        <f>RTD("cqg.rtd", , "X.US.GBPJPY!'Ask,T'")</f>
        <v>174.42000000000002</v>
      </c>
      <c r="W19" s="39">
        <f>RTD("cqg.rtd", , "X.US.GBPJPY!'High,T'")</f>
        <v>174.46</v>
      </c>
      <c r="X19" s="40">
        <f>RTD("cqg.rtd", , "X.US.GBPJPY!'Low,T'")</f>
        <v>173.67000000000002</v>
      </c>
    </row>
    <row r="20" spans="1:24" ht="13.8" thickBot="1" x14ac:dyDescent="0.3">
      <c r="A20" s="31"/>
      <c r="B20" s="121"/>
      <c r="C20" s="26"/>
      <c r="D20" s="27"/>
      <c r="H20" s="28"/>
      <c r="I20" s="23"/>
      <c r="J20" s="37" t="s">
        <v>316</v>
      </c>
      <c r="K20" s="38">
        <f>RTD("cqg.rtd", , "X.US.EURKES!'NetLastQuoteToday,T'")*1</f>
        <v>0.26999999999999602</v>
      </c>
      <c r="L20" s="65">
        <f>RTD("cqg.rtd", , "X.US.EURKES!'PerCentNetLastQuote,T'")/100</f>
        <v>2.3269844005860555E-3</v>
      </c>
      <c r="M20" s="39">
        <f>RTD("cqg.rtd", , "X.US.EURKES!'Bid,T'")</f>
        <v>113.69</v>
      </c>
      <c r="N20" s="39">
        <f>RTD("cqg.rtd", , "X.US.EURKES!'Ask,T'")</f>
        <v>116.3</v>
      </c>
      <c r="O20" s="39">
        <f>RTD("cqg.rtd", , "X.US.EURKES!'High,T'")</f>
        <v>116.64</v>
      </c>
      <c r="P20" s="40">
        <f>RTD("cqg.rtd", , "X.US.EURKES!'Low,T'")</f>
        <v>113.14</v>
      </c>
      <c r="Q20" s="61"/>
      <c r="R20" s="37" t="s">
        <v>436</v>
      </c>
      <c r="S20" s="38">
        <f>RTD("cqg.rtd", , "X.US.GBPKWD!'NetLastQuoteToday,T'")*1</f>
        <v>-1.9999999999997797E-4</v>
      </c>
      <c r="T20" s="65">
        <f>RTD("cqg.rtd", , "X.US.GBPKWD!'PerCentNetLastQuote,T'")/100</f>
        <v>-4.2780748663101602E-4</v>
      </c>
      <c r="U20" s="39">
        <f>RTD("cqg.rtd", , "X.US.GBPKWD!'Bid,T'")</f>
        <v>0.46390000000000003</v>
      </c>
      <c r="V20" s="39">
        <f>RTD("cqg.rtd", , "X.US.GBPKWD!'Ask,T'")</f>
        <v>0.46730000000000005</v>
      </c>
      <c r="W20" s="39">
        <f>RTD("cqg.rtd", , "X.US.GBPKWD!'High,T'")</f>
        <v>0.46830000000000005</v>
      </c>
      <c r="X20" s="40">
        <f>RTD("cqg.rtd", , "X.US.GBPKWD!'Low,T'")</f>
        <v>0.46130000000000004</v>
      </c>
    </row>
    <row r="21" spans="1:24" x14ac:dyDescent="0.25">
      <c r="A21" s="85"/>
      <c r="B21" s="59" t="s">
        <v>869</v>
      </c>
      <c r="C21" s="35" t="s">
        <v>919</v>
      </c>
      <c r="D21" s="35" t="s">
        <v>921</v>
      </c>
      <c r="E21" s="35" t="s">
        <v>52</v>
      </c>
      <c r="F21" s="35" t="s">
        <v>53</v>
      </c>
      <c r="G21" s="35" t="s">
        <v>50</v>
      </c>
      <c r="H21" s="36" t="s">
        <v>51</v>
      </c>
      <c r="I21" s="23"/>
      <c r="J21" s="37" t="s">
        <v>880</v>
      </c>
      <c r="K21" s="38">
        <f>RTD("cqg.rtd", , "X.US.EURKRW!'NetLastQuoteToday,T'")*1</f>
        <v>0.60000000000013642</v>
      </c>
      <c r="L21" s="65">
        <f>RTD("cqg.rtd", , "X.US.EURKRW!'PerCentNetLastQuote,T'")/100</f>
        <v>4.4709388971684054E-4</v>
      </c>
      <c r="M21" s="39">
        <f>RTD("cqg.rtd", , "X.US.EURKRW!'Bid,T'")</f>
        <v>1339.7</v>
      </c>
      <c r="N21" s="39">
        <f>RTD("cqg.rtd", , "X.US.EURKRW!'Ask,T'")</f>
        <v>1342.6000000000001</v>
      </c>
      <c r="O21" s="39">
        <f>RTD("cqg.rtd", , "X.US.EURKRW!'High,T'")</f>
        <v>1346.8000000000002</v>
      </c>
      <c r="P21" s="40">
        <f>RTD("cqg.rtd", , "X.US.EURKRW!'Low,T'")</f>
        <v>1334.7</v>
      </c>
      <c r="Q21" s="61"/>
      <c r="R21" s="37" t="s">
        <v>438</v>
      </c>
      <c r="S21" s="38">
        <f>RTD("cqg.rtd", , "X.US.GBPMXN!'NetLastQuoteToday,T'")*1</f>
        <v>2.7200000000000557E-2</v>
      </c>
      <c r="T21" s="65">
        <f>RTD("cqg.rtd", , "X.US.GBPMXN!'PerCentNetLastQuote,T'")/100</f>
        <v>1.2627845327465098E-3</v>
      </c>
      <c r="U21" s="39">
        <f>RTD("cqg.rtd", , "X.US.GBPMXN!'Bid,T'")</f>
        <v>21.511500000000002</v>
      </c>
      <c r="V21" s="39">
        <f>RTD("cqg.rtd", , "X.US.GBPMXN!'Ask,T'")</f>
        <v>21.5669</v>
      </c>
      <c r="W21" s="39">
        <f>RTD("cqg.rtd", , "X.US.GBPMXN!'High,T'")</f>
        <v>21.612100000000002</v>
      </c>
      <c r="X21" s="40">
        <f>RTD("cqg.rtd", , "X.US.GBPMXN!'Low,T'")</f>
        <v>21.4405</v>
      </c>
    </row>
    <row r="22" spans="1:24" x14ac:dyDescent="0.25">
      <c r="A22" s="85"/>
      <c r="B22" s="82" t="s">
        <v>198</v>
      </c>
      <c r="C22" s="70">
        <f>RTD("cqg.rtd", , "X.US.USDCAD!'NetLastQuoteToday,T'")*1</f>
        <v>6.0000000000000053E-3</v>
      </c>
      <c r="D22" s="65">
        <f>RTD("cqg.rtd", , "X.US.USDCAD!'PerCentNetLastQuote,T'")/100</f>
        <v>5.4357673491574566E-3</v>
      </c>
      <c r="E22" s="72">
        <f>RTD("cqg.rtd", , "X.US.USDCAD!'Bid,T'")</f>
        <v>1.1093</v>
      </c>
      <c r="F22" s="72">
        <f>RTD("cqg.rtd", , "X.US.USDCAD!'Ask,T'")</f>
        <v>1.1098000000000001</v>
      </c>
      <c r="G22" s="72">
        <f>RTD("cqg.rtd", , "X.US.USDCAD!'High,T'")</f>
        <v>1.1102000000000001</v>
      </c>
      <c r="H22" s="77">
        <f>RTD("cqg.rtd", , "X.US.USDCAD!'Low,T'")</f>
        <v>1.1028</v>
      </c>
      <c r="I22" s="23"/>
      <c r="J22" s="37" t="s">
        <v>320</v>
      </c>
      <c r="K22" s="38">
        <f>RTD("cqg.rtd", , "X.US.EURMYR!'NetLastQuoteToday,T'")*1</f>
        <v>1.6300000000000203E-2</v>
      </c>
      <c r="L22" s="65">
        <f>RTD("cqg.rtd", , "X.US.EURMYR!'PerCentNetLastQuote,T'")/100</f>
        <v>3.9463490218864996E-3</v>
      </c>
      <c r="M22" s="39">
        <f>RTD("cqg.rtd", , "X.US.EURMYR!'Bid,T'")</f>
        <v>4.1393000000000004</v>
      </c>
      <c r="N22" s="39">
        <f>RTD("cqg.rtd", , "X.US.EURMYR!'Ask,T'")</f>
        <v>4.1467000000000001</v>
      </c>
      <c r="O22" s="39">
        <f>RTD("cqg.rtd", , "X.US.EURMYR!'High,T'")</f>
        <v>4.1553000000000004</v>
      </c>
      <c r="P22" s="40">
        <f>RTD("cqg.rtd", , "X.US.EURMYR!'Low,T'")</f>
        <v>4.1218000000000004</v>
      </c>
      <c r="Q22" s="61"/>
      <c r="R22" s="37" t="s">
        <v>898</v>
      </c>
      <c r="S22" s="38">
        <f>RTD("cqg.rtd", , "X.US.GBPNZD!'NetLastQuoteToday,T'")*1</f>
        <v>7.9000000000000181E-3</v>
      </c>
      <c r="T22" s="65">
        <f>RTD("cqg.rtd", , "X.US.GBPNZD!'PerCentNetLastQuote,T'")/100</f>
        <v>3.9762432051540161E-3</v>
      </c>
      <c r="U22" s="39">
        <f>RTD("cqg.rtd", , "X.US.GBPNZD!'Bid,T'")</f>
        <v>1.9939</v>
      </c>
      <c r="V22" s="39">
        <f>RTD("cqg.rtd", , "X.US.GBPNZD!'Ask,T'")</f>
        <v>1.9947000000000001</v>
      </c>
      <c r="W22" s="39">
        <f>RTD("cqg.rtd", , "X.US.GBPNZD!'High,T'")</f>
        <v>1.9954000000000001</v>
      </c>
      <c r="X22" s="40">
        <f>RTD("cqg.rtd", , "X.US.GBPNZD!'Low,T'")</f>
        <v>1.9826000000000001</v>
      </c>
    </row>
    <row r="23" spans="1:24" x14ac:dyDescent="0.25">
      <c r="A23" s="85"/>
      <c r="B23" s="60" t="s">
        <v>916</v>
      </c>
      <c r="C23" s="38">
        <f>RTD("cqg.rtd", , "X.US.CADJPY!'NetLastQuoteToday,T'")*1</f>
        <v>-0.38000000000000966</v>
      </c>
      <c r="D23" s="63">
        <f>RTD("cqg.rtd", , "X.US.CADJPY!'PerCentNetLastQuote,T'")/100</f>
        <v>-3.9147007314309264E-3</v>
      </c>
      <c r="E23" s="39">
        <f>RTD("cqg.rtd", , "X.US.CADJPY!'Bid,T'")</f>
        <v>96.64</v>
      </c>
      <c r="F23" s="39">
        <f>RTD("cqg.rtd", , "X.US.CADJPY!'Ask,T'")</f>
        <v>96.69</v>
      </c>
      <c r="G23" s="39">
        <f>RTD("cqg.rtd", , "X.US.CADJPY!'High,T'")</f>
        <v>97.2</v>
      </c>
      <c r="H23" s="40">
        <f>RTD("cqg.rtd", , "X.US.CADJPY!'Low,T'")</f>
        <v>96.61</v>
      </c>
      <c r="I23" s="23"/>
      <c r="J23" s="37" t="s">
        <v>322</v>
      </c>
      <c r="K23" s="38">
        <f>RTD("cqg.rtd", , "X.US.EURMXN!'NetLastQuoteToday,T'")*1</f>
        <v>5.5800000000001404E-2</v>
      </c>
      <c r="L23" s="65">
        <f>RTD("cqg.rtd", , "X.US.EURMXN!'PerCentNetLastQuote,T'")/100</f>
        <v>3.2589460404973693E-3</v>
      </c>
      <c r="M23" s="39">
        <f>RTD("cqg.rtd", , "X.US.EURMXN!'Bid,T'")</f>
        <v>17.135100000000001</v>
      </c>
      <c r="N23" s="39">
        <f>RTD("cqg.rtd", , "X.US.EURMXN!'Ask,T'")</f>
        <v>17.177900000000001</v>
      </c>
      <c r="O23" s="39">
        <f>RTD("cqg.rtd", , "X.US.EURMXN!'High,T'")</f>
        <v>17.233499999999999</v>
      </c>
      <c r="P23" s="40">
        <f>RTD("cqg.rtd", , "X.US.EURMXN!'Low,T'")</f>
        <v>17.066000000000003</v>
      </c>
      <c r="Q23" s="61"/>
      <c r="R23" s="37" t="s">
        <v>899</v>
      </c>
      <c r="S23" s="38">
        <f>RTD("cqg.rtd", , "X.US.GBPNGN!'NetLastQuoteToday,T'")*1</f>
        <v>0.21500000000003183</v>
      </c>
      <c r="T23" s="65">
        <f>RTD("cqg.rtd", , "X.US.GBPNGN!'PerCentNetLastQuote,T'")/100</f>
        <v>8.0922897416113072E-4</v>
      </c>
      <c r="U23" s="39">
        <f>RTD("cqg.rtd", , "X.US.GBPNGN!'Bid,T'")</f>
        <v>264.19200000000001</v>
      </c>
      <c r="V23" s="39">
        <f>RTD("cqg.rtd", , "X.US.GBPNGN!'Ask,T'")</f>
        <v>265.90000000000003</v>
      </c>
      <c r="W23" s="39">
        <f>RTD("cqg.rtd", , "X.US.GBPNGN!'High,T'")</f>
        <v>266.142</v>
      </c>
      <c r="X23" s="40">
        <f>RTD("cqg.rtd", , "X.US.GBPNGN!'Low,T'")</f>
        <v>263.12100000000004</v>
      </c>
    </row>
    <row r="24" spans="1:24" x14ac:dyDescent="0.25">
      <c r="A24" s="85"/>
      <c r="B24" s="60" t="s">
        <v>204</v>
      </c>
      <c r="C24" s="38">
        <f>RTD("cqg.rtd", , "X.US.CADMXN!'NetLastQuoteToday,T'")*1</f>
        <v>-4.9000000000001265E-2</v>
      </c>
      <c r="D24" s="63">
        <f>RTD("cqg.rtd", , "X.US.CADMXN!'PerCentNetLastQuote,T'")/100</f>
        <v>-4.0829930839096744E-3</v>
      </c>
      <c r="E24" s="39">
        <f>RTD("cqg.rtd", , "X.US.CADMXN!'Bid,T'")</f>
        <v>11.93</v>
      </c>
      <c r="F24" s="39">
        <f>RTD("cqg.rtd", , "X.US.CADMXN!'Ask,T'")</f>
        <v>11.952</v>
      </c>
      <c r="G24" s="39">
        <f>RTD("cqg.rtd", , "X.US.CADMXN!'High,T'")</f>
        <v>12.019</v>
      </c>
      <c r="H24" s="40">
        <f>RTD("cqg.rtd", , "X.US.CADMXN!'Low,T'")</f>
        <v>11.924000000000001</v>
      </c>
      <c r="I24" s="23"/>
      <c r="J24" s="37" t="s">
        <v>881</v>
      </c>
      <c r="K24" s="38">
        <f>RTD("cqg.rtd", , "X.US.EURNZD!'NetLastQuoteToday,T'")*1</f>
        <v>9.100000000000108E-3</v>
      </c>
      <c r="L24" s="65">
        <f>RTD("cqg.rtd", , "X.US.EURNZD!'PerCentNetLastQuote,T'")/100</f>
        <v>5.7576716229041447E-3</v>
      </c>
      <c r="M24" s="39">
        <f>RTD("cqg.rtd", , "X.US.EURNZD!'Bid,T'")</f>
        <v>1.5876000000000001</v>
      </c>
      <c r="N24" s="39">
        <f>RTD("cqg.rtd", , "X.US.EURNZD!'Ask,T'")</f>
        <v>1.5896000000000001</v>
      </c>
      <c r="O24" s="39">
        <f>RTD("cqg.rtd", , "X.US.EURNZD!'High,T'")</f>
        <v>1.5913000000000002</v>
      </c>
      <c r="P24" s="40">
        <f>RTD("cqg.rtd", , "X.US.EURNZD!'Low,T'")</f>
        <v>1.5756000000000001</v>
      </c>
      <c r="Q24" s="61"/>
      <c r="R24" s="37" t="s">
        <v>900</v>
      </c>
      <c r="S24" s="38">
        <f>RTD("cqg.rtd", , "X.US.GBPNOK!'NetLastQuoteToday,T'")*1</f>
        <v>-1.8000000000000682E-2</v>
      </c>
      <c r="T24" s="65">
        <f>RTD("cqg.rtd", , "X.US.GBPNOK!'PerCentNetLastQuote,T'")/100</f>
        <v>-1.7344382347273077E-3</v>
      </c>
      <c r="U24" s="39">
        <f>RTD("cqg.rtd", , "X.US.GBPNOK!'Bid,T'")</f>
        <v>10.346</v>
      </c>
      <c r="V24" s="39">
        <f>RTD("cqg.rtd", , "X.US.GBPNOK!'Ask,T'")</f>
        <v>10.36</v>
      </c>
      <c r="W24" s="39">
        <f>RTD("cqg.rtd", , "X.US.GBPNOK!'High,T'")</f>
        <v>10.395</v>
      </c>
      <c r="X24" s="40">
        <f>RTD("cqg.rtd", , "X.US.GBPNOK!'Low,T'")</f>
        <v>10.317</v>
      </c>
    </row>
    <row r="25" spans="1:24" x14ac:dyDescent="0.25">
      <c r="A25" s="85"/>
      <c r="B25" s="60" t="s">
        <v>917</v>
      </c>
      <c r="C25" s="38">
        <f>RTD("cqg.rtd", , "X.US.CADNGN!'NetLastQuoteToday,T'")*1</f>
        <v>-0.60300000000000864</v>
      </c>
      <c r="D25" s="63">
        <f>RTD("cqg.rtd", , "X.US.CADNGN!'PerCentNetLastQuote,T'")/100</f>
        <v>-4.0688808216035304E-3</v>
      </c>
      <c r="E25" s="39">
        <f>RTD("cqg.rtd", , "X.US.CADNGN!'Bid,T'")</f>
        <v>146.75900000000001</v>
      </c>
      <c r="F25" s="39">
        <f>RTD("cqg.rtd", , "X.US.CADNGN!'Ask,T'")</f>
        <v>147.595</v>
      </c>
      <c r="G25" s="39">
        <f>RTD("cqg.rtd", , "X.US.CADNGN!'High,T'")</f>
        <v>148.35599999999999</v>
      </c>
      <c r="H25" s="40">
        <f>RTD("cqg.rtd", , "X.US.CADNGN!'Low,T'")</f>
        <v>146.499</v>
      </c>
      <c r="I25" s="23"/>
      <c r="J25" s="37" t="s">
        <v>882</v>
      </c>
      <c r="K25" s="38">
        <f>RTD("cqg.rtd", , "X.US.EURNGN!'NetLastQuoteToday,T'")*1</f>
        <v>0.59199999999998454</v>
      </c>
      <c r="L25" s="65">
        <f>RTD("cqg.rtd", , "X.US.EURNGN!'PerCentNetLastQuote,T'")/100</f>
        <v>2.7988426407458537E-3</v>
      </c>
      <c r="M25" s="39">
        <f>RTD("cqg.rtd", , "X.US.EURNGN!'Bid,T'")</f>
        <v>210.762</v>
      </c>
      <c r="N25" s="39">
        <f>RTD("cqg.rtd", , "X.US.EURNGN!'Ask,T'")</f>
        <v>212.108</v>
      </c>
      <c r="O25" s="39">
        <f>RTD("cqg.rtd", , "X.US.EURNGN!'High,T'")</f>
        <v>212.304</v>
      </c>
      <c r="P25" s="40">
        <f>RTD("cqg.rtd", , "X.US.EURNGN!'Low,T'")</f>
        <v>209.40100000000001</v>
      </c>
      <c r="Q25" s="61"/>
      <c r="R25" s="37" t="s">
        <v>440</v>
      </c>
      <c r="S25" s="38">
        <f>RTD("cqg.rtd", , "X.US.GBPPEN!'NetLastQuoteToday,T'")*1</f>
        <v>1.4800000000000146E-2</v>
      </c>
      <c r="T25" s="65">
        <f>RTD("cqg.rtd", , "X.US.GBPPEN!'PerCentNetLastQuote,T'")/100</f>
        <v>3.1809486964558212E-3</v>
      </c>
      <c r="U25" s="39">
        <f>RTD("cqg.rtd", , "X.US.GBPPEN!'Bid,T'")</f>
        <v>4.6335000000000006</v>
      </c>
      <c r="V25" s="39">
        <f>RTD("cqg.rtd", , "X.US.GBPPEN!'Ask,T'")</f>
        <v>4.6675000000000004</v>
      </c>
      <c r="W25" s="39">
        <f>RTD("cqg.rtd", , "X.US.GBPPEN!'High,T'")</f>
        <v>4.6730999999999998</v>
      </c>
      <c r="X25" s="40">
        <f>RTD("cqg.rtd", , "X.US.GBPPEN!'Low,T'")</f>
        <v>4.6146000000000003</v>
      </c>
    </row>
    <row r="26" spans="1:24" x14ac:dyDescent="0.25">
      <c r="A26" s="85"/>
      <c r="B26" s="60" t="s">
        <v>205</v>
      </c>
      <c r="C26" s="38">
        <f>RTD("cqg.rtd", , "X.US.CADNOK!'NetLastQuoteToday,T'")*1</f>
        <v>-3.9999999999999147E-2</v>
      </c>
      <c r="D26" s="63">
        <f>RTD("cqg.rtd", , "X.US.CADNOK!'PerCentNetLastQuote,T'")/100</f>
        <v>-6.9192181283514965E-3</v>
      </c>
      <c r="E26" s="39">
        <f>RTD("cqg.rtd", , "X.US.CADNOK!'Bid,T'")</f>
        <v>5.7380000000000004</v>
      </c>
      <c r="F26" s="39">
        <f>RTD("cqg.rtd", , "X.US.CADNOK!'Ask,T'")</f>
        <v>5.7410000000000005</v>
      </c>
      <c r="G26" s="39">
        <f>RTD("cqg.rtd", , "X.US.CADNOK!'High,T'")</f>
        <v>5.7860000000000005</v>
      </c>
      <c r="H26" s="40">
        <f>RTD("cqg.rtd", , "X.US.CADNOK!'Low,T'")</f>
        <v>5.73</v>
      </c>
      <c r="I26" s="23"/>
      <c r="J26" s="37" t="s">
        <v>883</v>
      </c>
      <c r="K26" s="38">
        <f>RTD("cqg.rtd", , "X.US.EURNOK!'NetLastQuoteToday,T'")*1</f>
        <v>3.5000000000007248E-3</v>
      </c>
      <c r="L26" s="65">
        <f>RTD("cqg.rtd", , "X.US.EURNOK!'PerCentNetLastQuote,T'")/100</f>
        <v>4.2443277591162101E-4</v>
      </c>
      <c r="M26" s="39">
        <f>RTD("cqg.rtd", , "X.US.EURNOK!'Bid,T'")</f>
        <v>8.2447999999999997</v>
      </c>
      <c r="N26" s="39">
        <f>RTD("cqg.rtd", , "X.US.EURNOK!'Ask,T'")</f>
        <v>8.2498000000000005</v>
      </c>
      <c r="O26" s="39">
        <f>RTD("cqg.rtd", , "X.US.EURNOK!'High,T'")</f>
        <v>8.261000000000001</v>
      </c>
      <c r="P26" s="40">
        <f>RTD("cqg.rtd", , "X.US.EURNOK!'Low,T'")</f>
        <v>8.2240000000000002</v>
      </c>
      <c r="Q26" s="61"/>
      <c r="R26" s="37" t="s">
        <v>442</v>
      </c>
      <c r="S26" s="38">
        <f>RTD("cqg.rtd", , "X.US.GBPPHP!'NetLastQuoteToday,T'")*1</f>
        <v>7.5800000000000978E-2</v>
      </c>
      <c r="T26" s="65">
        <f>RTD("cqg.rtd", , "X.US.GBPPHP!'PerCentNetLastQuote,T'")/100</f>
        <v>1.0591814120648867E-3</v>
      </c>
      <c r="U26" s="39">
        <f>RTD("cqg.rtd", , "X.US.GBPPHP!'Bid,T'")</f>
        <v>71.293300000000002</v>
      </c>
      <c r="V26" s="39">
        <f>RTD("cqg.rtd", , "X.US.GBPPHP!'Ask,T'")</f>
        <v>71.640500000000003</v>
      </c>
      <c r="W26" s="39">
        <f>RTD("cqg.rtd", , "X.US.GBPPHP!'High,T'")</f>
        <v>71.7483</v>
      </c>
      <c r="X26" s="40">
        <f>RTD("cqg.rtd", , "X.US.GBPPHP!'Low,T'")</f>
        <v>71.082599999999999</v>
      </c>
    </row>
    <row r="27" spans="1:24" x14ac:dyDescent="0.25">
      <c r="A27" s="85"/>
      <c r="B27" s="60" t="s">
        <v>206</v>
      </c>
      <c r="C27" s="38">
        <f>RTD("cqg.rtd", , "X.US.CADSGD!'NetLastQuoteToday,T'")*1</f>
        <v>-6.6999999999999282E-3</v>
      </c>
      <c r="D27" s="63">
        <f>RTD("cqg.rtd", , "X.US.CADSGD!'PerCentNetLastQuote,T'")/100</f>
        <v>-5.8510173783949005E-3</v>
      </c>
      <c r="E27" s="39">
        <f>RTD("cqg.rtd", , "X.US.CADSGD!'Bid,T'")</f>
        <v>1.1380000000000001</v>
      </c>
      <c r="F27" s="39">
        <f>RTD("cqg.rtd", , "X.US.CADSGD!'Ask,T'")</f>
        <v>1.1384000000000001</v>
      </c>
      <c r="G27" s="39">
        <f>RTD("cqg.rtd", , "X.US.CADSGD!'High,T'")</f>
        <v>1.1459000000000001</v>
      </c>
      <c r="H27" s="40">
        <f>RTD("cqg.rtd", , "X.US.CADSGD!'Low,T'")</f>
        <v>1.1375999999999999</v>
      </c>
      <c r="I27" s="23"/>
      <c r="J27" s="37" t="s">
        <v>326</v>
      </c>
      <c r="K27" s="38">
        <f>RTD("cqg.rtd", , "X.US.EURPEN!'NetLastQuoteToday,T'")*1</f>
        <v>1.1299999999999866E-2</v>
      </c>
      <c r="L27" s="65">
        <f>RTD("cqg.rtd", , "X.US.EURPEN!'PerCentNetLastQuote,T'")/100</f>
        <v>3.0488627472142027E-3</v>
      </c>
      <c r="M27" s="39">
        <f>RTD("cqg.rtd", , "X.US.EURPEN!'Bid,T'")</f>
        <v>3.6908000000000003</v>
      </c>
      <c r="N27" s="39">
        <f>RTD("cqg.rtd", , "X.US.EURPEN!'Ask,T'")</f>
        <v>3.7176</v>
      </c>
      <c r="O27" s="39">
        <f>RTD("cqg.rtd", , "X.US.EURPEN!'High,T'")</f>
        <v>3.7263000000000002</v>
      </c>
      <c r="P27" s="40">
        <f>RTD("cqg.rtd", , "X.US.EURPEN!'Low,T'")</f>
        <v>3.6713</v>
      </c>
      <c r="Q27" s="61"/>
      <c r="R27" s="37" t="s">
        <v>444</v>
      </c>
      <c r="S27" s="38">
        <f>RTD("cqg.rtd", , "X.US.GBPPLN!'NetLastQuoteToday,T'")*1</f>
        <v>-2.8999999999994586E-3</v>
      </c>
      <c r="T27" s="65">
        <f>RTD("cqg.rtd", , "X.US.GBPPLN!'PerCentNetLastQuote,T'")/100</f>
        <v>-5.4872280037842952E-4</v>
      </c>
      <c r="U27" s="39">
        <f>RTD("cqg.rtd", , "X.US.GBPPLN!'Bid,T'")</f>
        <v>5.2723000000000004</v>
      </c>
      <c r="V27" s="39">
        <f>RTD("cqg.rtd", , "X.US.GBPPLN!'Ask,T'")</f>
        <v>5.2821000000000007</v>
      </c>
      <c r="W27" s="39">
        <f>RTD("cqg.rtd", , "X.US.GBPPLN!'High,T'")</f>
        <v>5.2883000000000004</v>
      </c>
      <c r="X27" s="40">
        <f>RTD("cqg.rtd", , "X.US.GBPPLN!'Low,T'")</f>
        <v>5.2536000000000005</v>
      </c>
    </row>
    <row r="28" spans="1:24" x14ac:dyDescent="0.25">
      <c r="A28" s="85"/>
      <c r="B28" s="60" t="s">
        <v>207</v>
      </c>
      <c r="C28" s="38">
        <f>RTD("cqg.rtd", , "X.US.CADZAR!'NetLastQuoteToday,T'")*1</f>
        <v>-3.7999999999998479E-2</v>
      </c>
      <c r="D28" s="63">
        <f>RTD("cqg.rtd", , "X.US.CADZAR!'PerCentNetLastQuote,T'")/100</f>
        <v>-3.8179443383904348E-3</v>
      </c>
      <c r="E28" s="39">
        <f>RTD("cqg.rtd", , "X.US.CADZAR!'Bid,T'")</f>
        <v>9.9150000000000009</v>
      </c>
      <c r="F28" s="39">
        <f>RTD("cqg.rtd", , "X.US.CADZAR!'Ask,T'")</f>
        <v>9.9380000000000006</v>
      </c>
      <c r="G28" s="39">
        <f>RTD("cqg.rtd", , "X.US.CADZAR!'High,T'")</f>
        <v>9.9849999999999994</v>
      </c>
      <c r="H28" s="40">
        <f>RTD("cqg.rtd", , "X.US.CADZAR!'Low,T'")</f>
        <v>9.8979999999999997</v>
      </c>
      <c r="I28" s="23"/>
      <c r="J28" s="37" t="s">
        <v>328</v>
      </c>
      <c r="K28" s="38">
        <f>RTD("cqg.rtd", , "X.US.EURPHP!'NetLastQuoteToday,T'")*1</f>
        <v>0.17900000000000205</v>
      </c>
      <c r="L28" s="65">
        <f>RTD("cqg.rtd", , "X.US.EURPHP!'PerCentNetLastQuote,T'")/100</f>
        <v>3.1465888515829626E-3</v>
      </c>
      <c r="M28" s="39">
        <f>RTD("cqg.rtd", , "X.US.EURPHP!'Bid,T'")</f>
        <v>56.794000000000004</v>
      </c>
      <c r="N28" s="39">
        <f>RTD("cqg.rtd", , "X.US.EURPHP!'Ask,T'")</f>
        <v>57.066000000000003</v>
      </c>
      <c r="O28" s="39">
        <f>RTD("cqg.rtd", , "X.US.EURPHP!'High,T'")</f>
        <v>57.218000000000004</v>
      </c>
      <c r="P28" s="40">
        <f>RTD("cqg.rtd", , "X.US.EURPHP!'Low,T'")</f>
        <v>56.576000000000001</v>
      </c>
      <c r="Q28" s="61"/>
      <c r="R28" s="37" t="s">
        <v>446</v>
      </c>
      <c r="S28" s="38">
        <f>RTD("cqg.rtd", , "X.US.GBPRON!'NetLastQuoteToday,T'")*1</f>
        <v>-3.8000000000000256E-3</v>
      </c>
      <c r="T28" s="65">
        <f>RTD("cqg.rtd", , "X.US.GBPRON!'PerCentNetLastQuote,T'")/100</f>
        <v>-6.8285144387140821E-4</v>
      </c>
      <c r="U28" s="39">
        <f>RTD("cqg.rtd", , "X.US.GBPRON!'Bid,T'")</f>
        <v>5.5430999999999999</v>
      </c>
      <c r="V28" s="39">
        <f>RTD("cqg.rtd", , "X.US.GBPRON!'Ask,T'")</f>
        <v>5.5611000000000006</v>
      </c>
      <c r="W28" s="39">
        <f>RTD("cqg.rtd", , "X.US.GBPRON!'High,T'")</f>
        <v>5.5749000000000004</v>
      </c>
      <c r="X28" s="40">
        <f>RTD("cqg.rtd", , "X.US.GBPRON!'Low,T'")</f>
        <v>5.5236999999999998</v>
      </c>
    </row>
    <row r="29" spans="1:24" x14ac:dyDescent="0.25">
      <c r="A29" s="85"/>
      <c r="B29" s="60" t="s">
        <v>208</v>
      </c>
      <c r="C29" s="38">
        <f>RTD("cqg.rtd", , "X.US.CADSEK!'NetLastQuoteToday,T'")*1</f>
        <v>-2.9999999999999361E-2</v>
      </c>
      <c r="D29" s="63">
        <f>RTD("cqg.rtd", , "X.US.CADSEK!'PerCentNetLastQuote,T'")/100</f>
        <v>-4.6425255338904368E-3</v>
      </c>
      <c r="E29" s="39">
        <f>RTD("cqg.rtd", , "X.US.CADSEK!'Bid,T'")</f>
        <v>6.4270000000000005</v>
      </c>
      <c r="F29" s="39">
        <f>RTD("cqg.rtd", , "X.US.CADSEK!'Ask,T'")</f>
        <v>6.4320000000000004</v>
      </c>
      <c r="G29" s="39">
        <f>RTD("cqg.rtd", , "X.US.CADSEK!'High,T'")</f>
        <v>6.4729999999999999</v>
      </c>
      <c r="H29" s="40">
        <f>RTD("cqg.rtd", , "X.US.CADSEK!'Low,T'")</f>
        <v>6.4240000000000004</v>
      </c>
      <c r="I29" s="23"/>
      <c r="J29" s="37" t="s">
        <v>884</v>
      </c>
      <c r="K29" s="38">
        <f>RTD("cqg.rtd", , "X.US.EURPLZ!'NetLastQuoteToday,T'")*1</f>
        <v>6.0000000000002274E-3</v>
      </c>
      <c r="L29" s="65">
        <f>RTD("cqg.rtd", , "X.US.EURPLZ!'PerCentNetLastQuote,T'")/100</f>
        <v>1.4281973768774845E-3</v>
      </c>
      <c r="M29" s="39">
        <f>RTD("cqg.rtd", , "X.US.EURPLZ!'Bid,T'")</f>
        <v>4.1997</v>
      </c>
      <c r="N29" s="39">
        <f>RTD("cqg.rtd", , "X.US.EURPLZ!'Ask,T'")</f>
        <v>4.2071000000000005</v>
      </c>
      <c r="O29" s="39">
        <f>RTD("cqg.rtd", , "X.US.EURPLZ!'High,T'")</f>
        <v>4.2095000000000002</v>
      </c>
      <c r="P29" s="40">
        <f>RTD("cqg.rtd", , "X.US.EURPLZ!'Low,T'")</f>
        <v>4.1875</v>
      </c>
      <c r="Q29" s="61"/>
      <c r="R29" s="37" t="s">
        <v>448</v>
      </c>
      <c r="S29" s="38">
        <f>RTD("cqg.rtd", , "X.US.GBPRUB!'NetLastQuoteToday,T'")*1</f>
        <v>0.39009999999999678</v>
      </c>
      <c r="T29" s="65">
        <f>RTD("cqg.rtd", , "X.US.GBPRUB!'PerCentNetLastQuote,T'")/100</f>
        <v>6.3880341852349783E-3</v>
      </c>
      <c r="U29" s="39">
        <f>RTD("cqg.rtd", , "X.US.GBPRUB!'Bid,T'")</f>
        <v>61.406000000000006</v>
      </c>
      <c r="V29" s="39">
        <f>RTD("cqg.rtd", , "X.US.GBPRUB!'Ask,T'")</f>
        <v>61.4574</v>
      </c>
      <c r="W29" s="39">
        <f>RTD("cqg.rtd", , "X.US.GBPRUB!'High,T'")</f>
        <v>61.6768</v>
      </c>
      <c r="X29" s="40">
        <f>RTD("cqg.rtd", , "X.US.GBPRUB!'Low,T'")</f>
        <v>60.863500000000002</v>
      </c>
    </row>
    <row r="30" spans="1:24" x14ac:dyDescent="0.25">
      <c r="A30" s="85"/>
      <c r="B30" s="60" t="s">
        <v>918</v>
      </c>
      <c r="C30" s="38">
        <f>RTD("cqg.rtd", , "X.US.CADCHF!'NetLastQuoteToday,T'")*1</f>
        <v>-6.0999999999999943E-3</v>
      </c>
      <c r="D30" s="63">
        <f>RTD("cqg.rtd", , "X.US.CADCHF!'PerCentNetLastQuote,T'")/100</f>
        <v>-7.1891573364761341E-3</v>
      </c>
      <c r="E30" s="39">
        <f>RTD("cqg.rtd", , "X.US.CADCHF!'Bid,T'")</f>
        <v>0.84140000000000004</v>
      </c>
      <c r="F30" s="39">
        <f>RTD("cqg.rtd", , "X.US.CADCHF!'Ask,T'")</f>
        <v>0.84240000000000004</v>
      </c>
      <c r="G30" s="39">
        <f>RTD("cqg.rtd", , "X.US.CADCHF!'High,T'")</f>
        <v>0.84910000000000008</v>
      </c>
      <c r="H30" s="40">
        <f>RTD("cqg.rtd", , "X.US.CADCHF!'Low,T'")</f>
        <v>0.8407</v>
      </c>
      <c r="I30" s="23"/>
      <c r="J30" s="37" t="s">
        <v>885</v>
      </c>
      <c r="K30" s="38">
        <f>RTD("cqg.rtd", , "X.US.EURRON!'NetLastQuoteToday,T'")*1</f>
        <v>6.0000000000002274E-3</v>
      </c>
      <c r="L30" s="65">
        <f>RTD("cqg.rtd", , "X.US.EURRON!'PerCentNetLastQuote,T'")/100</f>
        <v>1.3565453312231518E-3</v>
      </c>
      <c r="M30" s="39">
        <f>RTD("cqg.rtd", , "X.US.EURRON!'Bid,T'")</f>
        <v>4.415</v>
      </c>
      <c r="N30" s="39">
        <f>RTD("cqg.rtd", , "X.US.EURRON!'Ask,T'")</f>
        <v>4.4290000000000003</v>
      </c>
      <c r="O30" s="39">
        <f>RTD("cqg.rtd", , "X.US.EURRON!'High,T'")</f>
        <v>4.4340000000000002</v>
      </c>
      <c r="P30" s="40">
        <f>RTD("cqg.rtd", , "X.US.EURRON!'Low,T'")</f>
        <v>4.4050000000000002</v>
      </c>
      <c r="Q30" s="61"/>
      <c r="R30" s="37" t="s">
        <v>450</v>
      </c>
      <c r="S30" s="38">
        <f>RTD("cqg.rtd", , "X.US.GBPSAR!'NetLastQuoteToday,T'")*1</f>
        <v>-7.9999999999991189E-4</v>
      </c>
      <c r="T30" s="65">
        <f>RTD("cqg.rtd", , "X.US.GBPSAR!'PerCentNetLastQuote,T'")/100</f>
        <v>-1.3115184104396866E-4</v>
      </c>
      <c r="U30" s="39">
        <f>RTD("cqg.rtd", , "X.US.GBPSAR!'Bid,T'")</f>
        <v>6.0966000000000005</v>
      </c>
      <c r="V30" s="39">
        <f>RTD("cqg.rtd", , "X.US.GBPSAR!'Ask,T'")</f>
        <v>6.0990000000000002</v>
      </c>
      <c r="W30" s="39">
        <f>RTD("cqg.rtd", , "X.US.GBPSAR!'High,T'")</f>
        <v>6.1072000000000006</v>
      </c>
      <c r="X30" s="40">
        <f>RTD("cqg.rtd", , "X.US.GBPSAR!'Low,T'")</f>
        <v>6.0773999999999999</v>
      </c>
    </row>
    <row r="31" spans="1:24" ht="13.8" thickBot="1" x14ac:dyDescent="0.3">
      <c r="A31" s="85"/>
      <c r="B31" s="83" t="s">
        <v>209</v>
      </c>
      <c r="C31" s="43">
        <f>RTD("cqg.rtd", , "X.US.CADTHB!'NetLastQuoteToday,T'")*1</f>
        <v>-0.12099999999999866</v>
      </c>
      <c r="D31" s="64">
        <f>RTD("cqg.rtd", , "X.US.CADTHB!'PerCentNetLastQuote,T'")/100</f>
        <v>-4.1479551609475166E-3</v>
      </c>
      <c r="E31" s="44">
        <f>RTD("cqg.rtd", , "X.US.CADTHB!'Bid,T'")</f>
        <v>29.045999999999999</v>
      </c>
      <c r="F31" s="44">
        <f>RTD("cqg.rtd", , "X.US.CADTHB!'Ask,T'")</f>
        <v>29.05</v>
      </c>
      <c r="G31" s="44">
        <f>RTD("cqg.rtd", , "X.US.CADTHB!'High,T'")</f>
        <v>29.195</v>
      </c>
      <c r="H31" s="45">
        <f>RTD("cqg.rtd", , "X.US.CADTHB!'Low,T'")</f>
        <v>29.035</v>
      </c>
      <c r="I31" s="23"/>
      <c r="J31" s="37" t="s">
        <v>886</v>
      </c>
      <c r="K31" s="38">
        <f>RTD("cqg.rtd", , "X.US.EURRUR!'NetLastQuoteToday,T'")*1</f>
        <v>0.40700000000000358</v>
      </c>
      <c r="L31" s="65">
        <f>RTD("cqg.rtd", , "X.US.EURRUR!'PerCentNetLastQuote,T'")/100</f>
        <v>8.3843190573306137E-3</v>
      </c>
      <c r="M31" s="39">
        <f>RTD("cqg.rtd", , "X.US.EURRUR!'Bid,T'")</f>
        <v>48.913000000000004</v>
      </c>
      <c r="N31" s="39">
        <f>RTD("cqg.rtd", , "X.US.EURRUR!'Ask,T'")</f>
        <v>48.95</v>
      </c>
      <c r="O31" s="39">
        <f>RTD("cqg.rtd", , "X.US.EURRUR!'High,T'")</f>
        <v>49.154000000000003</v>
      </c>
      <c r="P31" s="40">
        <f>RTD("cqg.rtd", , "X.US.EURRUR!'Low,T'")</f>
        <v>48.355000000000004</v>
      </c>
      <c r="Q31" s="61"/>
      <c r="R31" s="37" t="s">
        <v>901</v>
      </c>
      <c r="S31" s="38">
        <f>RTD("cqg.rtd", , "X.US.GBPSGD!'NetLastQuoteToday,T'")*1</f>
        <v>-9.9999999999988987E-4</v>
      </c>
      <c r="T31" s="65">
        <f>RTD("cqg.rtd", , "X.US.GBPSGD!'PerCentNetLastQuote,T'")/100</f>
        <v>-4.8657065005838849E-4</v>
      </c>
      <c r="U31" s="39">
        <f>RTD("cqg.rtd", , "X.US.GBPSGD!'Bid,T'")</f>
        <v>2.0522</v>
      </c>
      <c r="V31" s="39">
        <f>RTD("cqg.rtd", , "X.US.GBPSGD!'Ask,T'")</f>
        <v>2.0542000000000002</v>
      </c>
      <c r="W31" s="39">
        <f>RTD("cqg.rtd", , "X.US.GBPSGD!'High,T'")</f>
        <v>2.0573000000000001</v>
      </c>
      <c r="X31" s="40">
        <f>RTD("cqg.rtd", , "X.US.GBPSGD!'Low,T'")</f>
        <v>2.0427</v>
      </c>
    </row>
    <row r="32" spans="1:24" x14ac:dyDescent="0.25">
      <c r="A32" s="85"/>
      <c r="B32" s="31"/>
      <c r="C32" s="32"/>
      <c r="D32" s="33"/>
      <c r="E32" s="29"/>
      <c r="F32" s="29"/>
      <c r="G32" s="29"/>
      <c r="H32" s="29"/>
      <c r="I32" s="23"/>
      <c r="J32" s="37" t="s">
        <v>332</v>
      </c>
      <c r="K32" s="38">
        <f>RTD("cqg.rtd", , "X.US.EURSAR!'NetLastQuoteToday,T'")*1</f>
        <v>8.9999999999994529E-3</v>
      </c>
      <c r="L32" s="65">
        <f>RTD("cqg.rtd", , "X.US.EURSAR!'PerCentNetLastQuote,T'")/100</f>
        <v>1.8561293515921464E-3</v>
      </c>
      <c r="M32" s="39">
        <f>RTD("cqg.rtd", , "X.US.EURSAR!'Bid,T'")</f>
        <v>4.8562000000000003</v>
      </c>
      <c r="N32" s="39">
        <f>RTD("cqg.rtd", , "X.US.EURSAR!'Ask,T'")</f>
        <v>4.8578000000000001</v>
      </c>
      <c r="O32" s="39">
        <f>RTD("cqg.rtd", , "X.US.EURSAR!'High,T'")</f>
        <v>4.8691000000000004</v>
      </c>
      <c r="P32" s="40">
        <f>RTD("cqg.rtd", , "X.US.EURSAR!'Low,T'")</f>
        <v>4.8416000000000006</v>
      </c>
      <c r="Q32" s="61"/>
      <c r="R32" s="37" t="s">
        <v>452</v>
      </c>
      <c r="S32" s="38">
        <f>RTD("cqg.rtd", , "X.US.GBPZAR!'NetLastQuoteToday,T'")*1</f>
        <v>6.9899999999996965E-2</v>
      </c>
      <c r="T32" s="65">
        <f>RTD("cqg.rtd", , "X.US.GBPZAR!'PerCentNetLastQuote,T'")/100</f>
        <v>3.9143655535831285E-3</v>
      </c>
      <c r="U32" s="39">
        <f>RTD("cqg.rtd", , "X.US.GBPZAR!'Bid,T'")</f>
        <v>17.8872</v>
      </c>
      <c r="V32" s="39">
        <f>RTD("cqg.rtd", , "X.US.GBPZAR!'Ask,T'")</f>
        <v>17.927199999999999</v>
      </c>
      <c r="W32" s="39">
        <f>RTD("cqg.rtd", , "X.US.GBPZAR!'High,T'")</f>
        <v>17.942399999999999</v>
      </c>
      <c r="X32" s="40">
        <f>RTD("cqg.rtd", , "X.US.GBPZAR!'Low,T'")</f>
        <v>17.767800000000001</v>
      </c>
    </row>
    <row r="33" spans="1:24" ht="13.8" thickBot="1" x14ac:dyDescent="0.3">
      <c r="A33" s="85"/>
      <c r="C33" s="26"/>
      <c r="D33" s="27"/>
      <c r="I33" s="23"/>
      <c r="J33" s="37" t="s">
        <v>334</v>
      </c>
      <c r="K33" s="38">
        <f>RTD("cqg.rtd", , "X.US.EURSGD!'NetLastQuoteToday,T'")*1</f>
        <v>2.4999999999999467E-3</v>
      </c>
      <c r="L33" s="65">
        <f>RTD("cqg.rtd", , "X.US.EURSGD!'PerCentNetLastQuote,T'")/100</f>
        <v>1.5302687151863867E-3</v>
      </c>
      <c r="M33" s="39">
        <f>RTD("cqg.rtd", , "X.US.EURSGD!'Bid,T'")</f>
        <v>1.6346000000000001</v>
      </c>
      <c r="N33" s="39">
        <f>RTD("cqg.rtd", , "X.US.EURSGD!'Ask,T'")</f>
        <v>1.6362000000000001</v>
      </c>
      <c r="O33" s="39">
        <f>RTD("cqg.rtd", , "X.US.EURSGD!'High,T'")</f>
        <v>1.6397000000000002</v>
      </c>
      <c r="P33" s="40">
        <f>RTD("cqg.rtd", , "X.US.EURSGD!'Low,T'")</f>
        <v>1.6292</v>
      </c>
      <c r="Q33" s="61"/>
      <c r="R33" s="37" t="s">
        <v>454</v>
      </c>
      <c r="S33" s="38">
        <f>RTD("cqg.rtd", , "X.US.GBPKRW!'NetLastQuoteToday,T'")*1</f>
        <v>-2.7599999999999909</v>
      </c>
      <c r="T33" s="65">
        <f>RTD("cqg.rtd", , "X.US.GBPKRW!'PerCentNetLastQuote,T'")/100</f>
        <v>-1.6348095979908427E-3</v>
      </c>
      <c r="U33" s="39">
        <f>RTD("cqg.rtd", , "X.US.GBPKRW!'Bid,T'")</f>
        <v>1681.75</v>
      </c>
      <c r="V33" s="39">
        <f>RTD("cqg.rtd", , "X.US.GBPKRW!'Ask,T'")</f>
        <v>1685.51</v>
      </c>
      <c r="W33" s="39">
        <f>RTD("cqg.rtd", , "X.US.GBPKRW!'High,T'")</f>
        <v>1692.15</v>
      </c>
      <c r="X33" s="40">
        <f>RTD("cqg.rtd", , "X.US.GBPKRW!'Low,T'")</f>
        <v>1675.2</v>
      </c>
    </row>
    <row r="34" spans="1:24" x14ac:dyDescent="0.25">
      <c r="A34" s="85"/>
      <c r="B34" s="84" t="s">
        <v>516</v>
      </c>
      <c r="C34" s="79">
        <f>RTD("cqg.rtd", , "X.US.USDJPY!'NetLastQuoteToday,T'")*1</f>
        <v>0.15999999999999659</v>
      </c>
      <c r="D34" s="112">
        <f>RTD("cqg.rtd", , "X.US.USDJPY!'PerCentNetLastQuote,T'")/100</f>
        <v>1.493791429371674E-3</v>
      </c>
      <c r="E34" s="80">
        <f>RTD("cqg.rtd", , "X.US.USDJPY!'Bid,T'")</f>
        <v>107.26</v>
      </c>
      <c r="F34" s="80">
        <f>RTD("cqg.rtd", , "X.US.USDJPY!'Ask,T'")</f>
        <v>107.27</v>
      </c>
      <c r="G34" s="80">
        <f>RTD("cqg.rtd", , "X.US.USDJPY!'High,T'")</f>
        <v>107.41500000000001</v>
      </c>
      <c r="H34" s="81">
        <f>RTD("cqg.rtd", , "X.US.USDJPY!'Low,T'")</f>
        <v>106.965</v>
      </c>
      <c r="I34" s="23"/>
      <c r="J34" s="37" t="s">
        <v>887</v>
      </c>
      <c r="K34" s="38">
        <f>RTD("cqg.rtd", , "X.US.EURZAR!'NetLastQuoteToday,T'")*1</f>
        <v>8.8400000000000034E-2</v>
      </c>
      <c r="L34" s="65">
        <f>RTD("cqg.rtd", , "X.US.EURZAR!'PerCentNetLastQuote,T'")/100</f>
        <v>6.2292124696995323E-3</v>
      </c>
      <c r="M34" s="39">
        <f>RTD("cqg.rtd", , "X.US.EURZAR!'Bid,T'")</f>
        <v>14.249600000000001</v>
      </c>
      <c r="N34" s="39">
        <f>RTD("cqg.rtd", , "X.US.EURZAR!'Ask,T'")</f>
        <v>14.2796</v>
      </c>
      <c r="O34" s="39">
        <f>RTD("cqg.rtd", , "X.US.EURZAR!'High,T'")</f>
        <v>14.297400000000001</v>
      </c>
      <c r="P34" s="40">
        <f>RTD("cqg.rtd", , "X.US.EURZAR!'Low,T'")</f>
        <v>14.152100000000001</v>
      </c>
      <c r="Q34" s="61"/>
      <c r="R34" s="37" t="s">
        <v>902</v>
      </c>
      <c r="S34" s="38">
        <f>RTD("cqg.rtd", , "X.US.GBPSEK!'NetLastQuoteToday,T'")*1</f>
        <v>3.9999999999995595E-3</v>
      </c>
      <c r="T34" s="65">
        <f>RTD("cqg.rtd", , "X.US.GBPSEK!'PerCentNetLastQuote,T'")/100</f>
        <v>3.4488704949129159E-4</v>
      </c>
      <c r="U34" s="39">
        <f>RTD("cqg.rtd", , "X.US.GBPSEK!'Bid,T'")</f>
        <v>11.592000000000001</v>
      </c>
      <c r="V34" s="39">
        <f>RTD("cqg.rtd", , "X.US.GBPSEK!'Ask,T'")</f>
        <v>11.602</v>
      </c>
      <c r="W34" s="39">
        <f>RTD("cqg.rtd", , "X.US.GBPSEK!'High,T'")</f>
        <v>11.615</v>
      </c>
      <c r="X34" s="40">
        <f>RTD("cqg.rtd", , "X.US.GBPSEK!'Low,T'")</f>
        <v>11.556000000000001</v>
      </c>
    </row>
    <row r="35" spans="1:24" x14ac:dyDescent="0.25">
      <c r="A35" s="85"/>
      <c r="B35" s="60" t="s">
        <v>520</v>
      </c>
      <c r="C35" s="38">
        <f>RTD("cqg.rtd", , "X.US.JPYAUD!'NetLastQuoteToday,T'")*1</f>
        <v>0</v>
      </c>
      <c r="D35" s="65">
        <f>RTD("cqg.rtd", , "X.US.JPYAUD!'PerCentNetLastQuote,T'")/100</f>
        <v>0</v>
      </c>
      <c r="E35" s="39">
        <f>RTD("cqg.rtd", , "X.US.JPYAUD!'Bid,T'")</f>
        <v>0.01</v>
      </c>
      <c r="F35" s="39">
        <f>RTD("cqg.rtd", , "X.US.JPYAUD!'Ask,T'")</f>
        <v>0.01</v>
      </c>
      <c r="G35" s="39">
        <f>RTD("cqg.rtd", , "X.US.JPYAUD!'High,T'")</f>
        <v>0.01</v>
      </c>
      <c r="H35" s="40">
        <f>RTD("cqg.rtd", , "X.US.JPYAUD!'Low,T'")</f>
        <v>0.01</v>
      </c>
      <c r="I35" s="23"/>
      <c r="J35" s="37" t="s">
        <v>336</v>
      </c>
      <c r="K35" s="38">
        <f>RTD("cqg.rtd", , "X.US.EURSRD!'NetLastQuoteToday,T'")*1</f>
        <v>1.9999999999997797E-3</v>
      </c>
      <c r="L35" s="65">
        <f>RTD("cqg.rtd", , "X.US.EURSRD!'PerCentNetLastQuote,T'")/100</f>
        <v>4.6641791044776124E-4</v>
      </c>
      <c r="M35" s="39">
        <f>RTD("cqg.rtd", , "X.US.EURSRD!'Bid,T'")</f>
        <v>4.1980000000000004</v>
      </c>
      <c r="N35" s="39">
        <f>RTD("cqg.rtd", , "X.US.EURSRD!'Ask,T'")</f>
        <v>4.29</v>
      </c>
      <c r="O35" s="39">
        <f>RTD("cqg.rtd", , "X.US.EURSRD!'High,T'")</f>
        <v>4.3180000000000005</v>
      </c>
      <c r="P35" s="40">
        <f>RTD("cqg.rtd", , "X.US.EURSRD!'Low,T'")</f>
        <v>4.1859999999999999</v>
      </c>
      <c r="Q35" s="61"/>
      <c r="R35" s="37" t="s">
        <v>903</v>
      </c>
      <c r="S35" s="38">
        <f>RTD("cqg.rtd", , "X.US.GBPCHF!'NetLastQuoteToday,T'")*1</f>
        <v>-2.6999999999999247E-3</v>
      </c>
      <c r="T35" s="65">
        <f>RTD("cqg.rtd", , "X.US.GBPCHF!'PerCentNetLastQuote,T'")/100</f>
        <v>-1.7745645744331252E-3</v>
      </c>
      <c r="U35" s="39">
        <f>RTD("cqg.rtd", , "X.US.GBPCHF!'Bid,T'")</f>
        <v>1.5182</v>
      </c>
      <c r="V35" s="39">
        <f>RTD("cqg.rtd", , "X.US.GBPCHF!'Ask,T'")</f>
        <v>1.5188000000000001</v>
      </c>
      <c r="W35" s="39">
        <f>RTD("cqg.rtd", , "X.US.GBPCHF!'High,T'")</f>
        <v>1.5238</v>
      </c>
      <c r="X35" s="40">
        <f>RTD("cqg.rtd", , "X.US.GBPCHF!'Low,T'")</f>
        <v>1.5145000000000002</v>
      </c>
    </row>
    <row r="36" spans="1:24" x14ac:dyDescent="0.25">
      <c r="A36" s="85"/>
      <c r="B36" s="60" t="s">
        <v>522</v>
      </c>
      <c r="C36" s="38">
        <f>RTD("cqg.rtd", , "X.US.JPYCAD!'NetLastQuoteToday,T'")*1</f>
        <v>4.0000000000000105E-5</v>
      </c>
      <c r="D36" s="65">
        <f>RTD("cqg.rtd", , "X.US.JPYCAD!'PerCentNetLastQuote,T'")/100</f>
        <v>3.8759689922480624E-3</v>
      </c>
      <c r="E36" s="39">
        <f>RTD("cqg.rtd", , "X.US.JPYCAD!'Bid,T'")</f>
        <v>1.0320000000000001E-2</v>
      </c>
      <c r="F36" s="39">
        <f>RTD("cqg.rtd", , "X.US.JPYCAD!'Ask,T'")</f>
        <v>1.0360000000000001E-2</v>
      </c>
      <c r="G36" s="39">
        <f>RTD("cqg.rtd", , "X.US.JPYCAD!'High,T'")</f>
        <v>1.0370000000000001E-2</v>
      </c>
      <c r="H36" s="40">
        <f>RTD("cqg.rtd", , "X.US.JPYCAD!'Low,T'")</f>
        <v>1.0270000000000001E-2</v>
      </c>
      <c r="I36" s="23"/>
      <c r="J36" s="37" t="s">
        <v>888</v>
      </c>
      <c r="K36" s="38">
        <f>RTD("cqg.rtd", , "X.US.EURSEK!'NetLastQuoteToday,T'")*1</f>
        <v>2.3699999999999832E-2</v>
      </c>
      <c r="L36" s="65">
        <f>RTD("cqg.rtd", , "X.US.EURSEK!'PerCentNetLastQuote,T'")/100</f>
        <v>2.5706940874035988E-3</v>
      </c>
      <c r="M36" s="39">
        <f>RTD("cqg.rtd", , "X.US.EURSEK!'Bid,T'")</f>
        <v>9.2330000000000005</v>
      </c>
      <c r="N36" s="39">
        <f>RTD("cqg.rtd", , "X.US.EURSEK!'Ask,T'")</f>
        <v>9.2430000000000003</v>
      </c>
      <c r="O36" s="39">
        <f>RTD("cqg.rtd", , "X.US.EURSEK!'High,T'")</f>
        <v>9.2530999999999999</v>
      </c>
      <c r="P36" s="40">
        <f>RTD("cqg.rtd", , "X.US.EURSEK!'Low,T'")</f>
        <v>9.2037000000000013</v>
      </c>
      <c r="Q36" s="61"/>
      <c r="R36" s="37" t="s">
        <v>456</v>
      </c>
      <c r="S36" s="38">
        <f>RTD("cqg.rtd", , "X.US.GBPTWD!'NetLastQuoteToday,T'")*1</f>
        <v>3.4999999999953957E-3</v>
      </c>
      <c r="T36" s="65">
        <f>RTD("cqg.rtd", , "X.US.GBPTWD!'PerCentNetLastQuote,T'")/100</f>
        <v>7.164115559230861E-5</v>
      </c>
      <c r="U36" s="39">
        <f>RTD("cqg.rtd", , "X.US.GBPTWD!'Bid,T'")</f>
        <v>48.833300000000001</v>
      </c>
      <c r="V36" s="39">
        <f>RTD("cqg.rtd", , "X.US.GBPTWD!'Ask,T'")</f>
        <v>48.8581</v>
      </c>
      <c r="W36" s="39">
        <f>RTD("cqg.rtd", , "X.US.GBPTWD!'High,T'")</f>
        <v>48.932300000000005</v>
      </c>
      <c r="X36" s="40">
        <f>RTD("cqg.rtd", , "X.US.GBPTWD!'Low,T'")</f>
        <v>48.643000000000001</v>
      </c>
    </row>
    <row r="37" spans="1:24" x14ac:dyDescent="0.25">
      <c r="A37" s="85"/>
      <c r="B37" s="60" t="s">
        <v>524</v>
      </c>
      <c r="C37" s="38">
        <f>RTD("cqg.rtd", , "X.US.JPYCNY!'NetLastQuoteToday,T'")*1</f>
        <v>0</v>
      </c>
      <c r="D37" s="65">
        <f>RTD("cqg.rtd", , "X.US.JPYCNY!'PerCentNetLastQuote,T'")/100</f>
        <v>0</v>
      </c>
      <c r="E37" s="39">
        <f>RTD("cqg.rtd", , "X.US.JPYCNY!'Bid,T'")</f>
        <v>0.05</v>
      </c>
      <c r="F37" s="39">
        <f>RTD("cqg.rtd", , "X.US.JPYCNY!'Ask,T'")</f>
        <v>0.05</v>
      </c>
      <c r="G37" s="39">
        <f>RTD("cqg.rtd", , "X.US.JPYCNY!'High,T'")</f>
        <v>0.05</v>
      </c>
      <c r="H37" s="40">
        <f>RTD("cqg.rtd", , "X.US.JPYCNY!'Low,T'")</f>
        <v>0.05</v>
      </c>
      <c r="I37" s="23"/>
      <c r="J37" s="37" t="s">
        <v>889</v>
      </c>
      <c r="K37" s="38">
        <f>RTD("cqg.rtd", , "X.US.EURCHF!'NetLastQuoteToday,T'")*1</f>
        <v>9.9999999999988987E-5</v>
      </c>
      <c r="L37" s="65">
        <f>RTD("cqg.rtd", , "X.US.EURCHF!'PerCentNetLastQuote,T'")/100</f>
        <v>8.2665123584359755E-5</v>
      </c>
      <c r="M37" s="39">
        <f>RTD("cqg.rtd", , "X.US.EURCHF!'Bid,T'")</f>
        <v>1.2095</v>
      </c>
      <c r="N37" s="39">
        <f>RTD("cqg.rtd", , "X.US.EURCHF!'Ask,T'")</f>
        <v>1.2098</v>
      </c>
      <c r="O37" s="39">
        <f>RTD("cqg.rtd", , "X.US.EURCHF!'High,T'")</f>
        <v>1.2106000000000001</v>
      </c>
      <c r="P37" s="40">
        <f>RTD("cqg.rtd", , "X.US.EURCHF!'Low,T'")</f>
        <v>1.2082000000000002</v>
      </c>
      <c r="Q37" s="61"/>
      <c r="R37" s="37" t="s">
        <v>458</v>
      </c>
      <c r="S37" s="38">
        <f>RTD("cqg.rtd", , "X.US.GBPTHB!'NetLastQuoteToday,T'")*1</f>
        <v>6.0000000000002274E-2</v>
      </c>
      <c r="T37" s="65">
        <f>RTD("cqg.rtd", , "X.US.GBPTHB!'PerCentNetLastQuote,T'")/100</f>
        <v>1.1459129106187928E-3</v>
      </c>
      <c r="U37" s="39">
        <f>RTD("cqg.rtd", , "X.US.GBPTHB!'Bid,T'")</f>
        <v>52.370000000000005</v>
      </c>
      <c r="V37" s="39">
        <f>RTD("cqg.rtd", , "X.US.GBPTHB!'Ask,T'")</f>
        <v>52.42</v>
      </c>
      <c r="W37" s="39">
        <f>RTD("cqg.rtd", , "X.US.GBPTHB!'High,T'")</f>
        <v>52.5</v>
      </c>
      <c r="X37" s="40">
        <f>RTD("cqg.rtd", , "X.US.GBPTHB!'Low,T'")</f>
        <v>52.14</v>
      </c>
    </row>
    <row r="38" spans="1:24" ht="13.8" thickBot="1" x14ac:dyDescent="0.3">
      <c r="A38" s="85"/>
      <c r="B38" s="60" t="s">
        <v>526</v>
      </c>
      <c r="C38" s="38">
        <f>RTD("cqg.rtd", , "X.US.JPYCLP!'NetLastQuoteToday,T'")*1</f>
        <v>2.4299999999999322E-2</v>
      </c>
      <c r="D38" s="65">
        <f>RTD("cqg.rtd", , "X.US.JPYCLP!'PerCentNetLastQuote,T'")/100</f>
        <v>4.4107236854046793E-3</v>
      </c>
      <c r="E38" s="39">
        <f>RTD("cqg.rtd", , "X.US.JPYCLP!'Bid,T'")</f>
        <v>5.5247999999999999</v>
      </c>
      <c r="F38" s="39">
        <f>RTD("cqg.rtd", , "X.US.JPYCLP!'Ask,T'")</f>
        <v>5.5335999999999999</v>
      </c>
      <c r="G38" s="39">
        <f>RTD("cqg.rtd", , "X.US.JPYCLP!'High,T'")</f>
        <v>5.5403000000000002</v>
      </c>
      <c r="H38" s="40">
        <f>RTD("cqg.rtd", , "X.US.JPYCLP!'Low,T'")</f>
        <v>5.4542000000000002</v>
      </c>
      <c r="I38" s="23"/>
      <c r="J38" s="37" t="s">
        <v>338</v>
      </c>
      <c r="K38" s="38">
        <f>RTD("cqg.rtd", , "X.US.EURTWD!'NetLastQuoteToday,T'")*1</f>
        <v>8.3999999999996078E-2</v>
      </c>
      <c r="L38" s="65">
        <f>RTD("cqg.rtd", , "X.US.EURTWD!'PerCentNetLastQuote,T'")/100</f>
        <v>2.1630529947983725E-3</v>
      </c>
      <c r="M38" s="39">
        <f>RTD("cqg.rtd", , "X.US.EURTWD!'Bid,T'")</f>
        <v>38.902000000000001</v>
      </c>
      <c r="N38" s="39">
        <f>RTD("cqg.rtd", , "X.US.EURTWD!'Ask,T'")</f>
        <v>38.917999999999999</v>
      </c>
      <c r="O38" s="39">
        <f>RTD("cqg.rtd", , "X.US.EURTWD!'High,T'")</f>
        <v>39.006</v>
      </c>
      <c r="P38" s="40">
        <f>RTD("cqg.rtd", , "X.US.EURTWD!'Low,T'")</f>
        <v>38.738</v>
      </c>
      <c r="Q38" s="61"/>
      <c r="R38" s="42" t="s">
        <v>460</v>
      </c>
      <c r="S38" s="43">
        <f>RTD("cqg.rtd", , "X.US.GBPTRY!'NetLastQuoteToday,T'")*1</f>
        <v>1.9299999999999873E-2</v>
      </c>
      <c r="T38" s="66">
        <f>RTD("cqg.rtd", , "X.US.GBPTRY!'PerCentNetLastQuote,T'")/100</f>
        <v>5.3900075404250567E-3</v>
      </c>
      <c r="U38" s="44">
        <f>RTD("cqg.rtd", , "X.US.GBPTRY!'Bid,T'")</f>
        <v>3.5956000000000001</v>
      </c>
      <c r="V38" s="44">
        <f>RTD("cqg.rtd", , "X.US.GBPTRY!'Ask,T'")</f>
        <v>3.6</v>
      </c>
      <c r="W38" s="44">
        <f>RTD("cqg.rtd", , "X.US.GBPTRY!'High,T'")</f>
        <v>3.6022000000000003</v>
      </c>
      <c r="X38" s="45">
        <f>RTD("cqg.rtd", , "X.US.GBPTRY!'Low,T'")</f>
        <v>3.5672000000000001</v>
      </c>
    </row>
    <row r="39" spans="1:24" x14ac:dyDescent="0.25">
      <c r="A39" s="85"/>
      <c r="B39" s="60" t="s">
        <v>528</v>
      </c>
      <c r="C39" s="38">
        <f>RTD("cqg.rtd", , "X.US.JPYCZK!'NetLastQuoteToday,T'")*1</f>
        <v>-9.000000000000119E-4</v>
      </c>
      <c r="D39" s="65">
        <f>RTD("cqg.rtd", , "X.US.JPYCZK!'PerCentNetLastQuote,T'")/100</f>
        <v>-4.5090180360721445E-3</v>
      </c>
      <c r="E39" s="39">
        <f>RTD("cqg.rtd", , "X.US.JPYCZK!'Bid,T'")</f>
        <v>0.1983</v>
      </c>
      <c r="F39" s="39">
        <f>RTD("cqg.rtd", , "X.US.JPYCZK!'Ask,T'")</f>
        <v>0.19870000000000002</v>
      </c>
      <c r="G39" s="39">
        <f>RTD("cqg.rtd", , "X.US.JPYCZK!'High,T'")</f>
        <v>0.19990000000000002</v>
      </c>
      <c r="H39" s="40">
        <f>RTD("cqg.rtd", , "X.US.JPYCZK!'Low,T'")</f>
        <v>0.19790000000000002</v>
      </c>
      <c r="I39" s="23"/>
      <c r="J39" s="37" t="s">
        <v>890</v>
      </c>
      <c r="K39" s="38">
        <f>RTD("cqg.rtd", , "X.US.EURTHB!'NetLastQuoteToday,T'")*1</f>
        <v>9.0000000000003411E-2</v>
      </c>
      <c r="L39" s="65">
        <f>RTD("cqg.rtd", , "X.US.EURTHB!'PerCentNetLastQuote,T'")/100</f>
        <v>2.162421912542047E-3</v>
      </c>
      <c r="M39" s="39">
        <f>RTD("cqg.rtd", , "X.US.EURTHB!'Bid,T'")</f>
        <v>41.71</v>
      </c>
      <c r="N39" s="39">
        <f>RTD("cqg.rtd", , "X.US.EURTHB!'Ask,T'")</f>
        <v>41.75</v>
      </c>
      <c r="O39" s="39">
        <f>RTD("cqg.rtd", , "X.US.EURTHB!'High,T'")</f>
        <v>41.86</v>
      </c>
      <c r="P39" s="40">
        <f>RTD("cqg.rtd", , "X.US.EURTHB!'Low,T'")</f>
        <v>41.54</v>
      </c>
      <c r="Q39" s="61"/>
    </row>
    <row r="40" spans="1:24" ht="13.8" thickBot="1" x14ac:dyDescent="0.3">
      <c r="A40" s="85"/>
      <c r="B40" s="60" t="s">
        <v>530</v>
      </c>
      <c r="C40" s="38">
        <f>RTD("cqg.rtd", , "X.US.JPYDKK!'NetLastQuoteToday,T'")*1</f>
        <v>-1.9999999999999879E-4</v>
      </c>
      <c r="D40" s="65">
        <f>RTD("cqg.rtd", , "X.US.JPYDKK!'PerCentNetLastQuote,T'")/100</f>
        <v>-3.7037037037037034E-3</v>
      </c>
      <c r="E40" s="39">
        <f>RTD("cqg.rtd", , "X.US.JPYDKK!'Bid,T'")</f>
        <v>5.3400000000000003E-2</v>
      </c>
      <c r="F40" s="39">
        <f>RTD("cqg.rtd", , "X.US.JPYDKK!'Ask,T'")</f>
        <v>5.3800000000000001E-2</v>
      </c>
      <c r="G40" s="39">
        <f>RTD("cqg.rtd", , "X.US.JPYDKK!'High,T'")</f>
        <v>5.3999999999999999E-2</v>
      </c>
      <c r="H40" s="40">
        <f>RTD("cqg.rtd", , "X.US.JPYDKK!'Low,T'")</f>
        <v>5.33E-2</v>
      </c>
      <c r="I40" s="23"/>
      <c r="J40" s="37" t="s">
        <v>922</v>
      </c>
      <c r="K40" s="38">
        <f>RTD("cqg.rtd", , "X.US.EURTND!'NetLastQuoteToday,T'")*1</f>
        <v>6.7000000000003723E-3</v>
      </c>
      <c r="L40" s="65">
        <f>RTD("cqg.rtd", , "X.US.EURTND!'PerCentNetLastQuote,T'")/100</f>
        <v>2.9119040375505238E-3</v>
      </c>
      <c r="M40" s="39">
        <f>RTD("cqg.rtd", , "X.US.EURTND!'Bid,T'")</f>
        <v>2.2682000000000002</v>
      </c>
      <c r="N40" s="39">
        <f>RTD("cqg.rtd", , "X.US.EURTND!'Ask,T'")</f>
        <v>2.3076000000000003</v>
      </c>
      <c r="O40" s="39">
        <f>RTD("cqg.rtd", , "X.US.EURTND!'High,T'")</f>
        <v>2.3115000000000001</v>
      </c>
      <c r="P40" s="40">
        <f>RTD("cqg.rtd", , "X.US.EURTND!'Low,T'")</f>
        <v>2.2541000000000002</v>
      </c>
      <c r="Q40" s="61"/>
    </row>
    <row r="41" spans="1:24" ht="13.8" thickBot="1" x14ac:dyDescent="0.3">
      <c r="A41" s="85"/>
      <c r="B41" s="60" t="s">
        <v>532</v>
      </c>
      <c r="C41" s="38">
        <f>RTD("cqg.rtd", , "X.US.JPYEUR!'NetLastQuoteToday,T'")*1</f>
        <v>-2.4999999999999849E-5</v>
      </c>
      <c r="D41" s="65">
        <f>RTD("cqg.rtd", , "X.US.JPYEUR!'PerCentNetLastQuote,T'")/100</f>
        <v>-3.4602076124567471E-3</v>
      </c>
      <c r="E41" s="39">
        <f>RTD("cqg.rtd", , "X.US.JPYEUR!'Bid,T'")</f>
        <v>7.1979999999999995E-3</v>
      </c>
      <c r="F41" s="39">
        <f>RTD("cqg.rtd", , "X.US.JPYEUR!'Ask,T'")</f>
        <v>7.1999999999999998E-3</v>
      </c>
      <c r="G41" s="39">
        <f>RTD("cqg.rtd", , "X.US.JPYEUR!'High,T'")</f>
        <v>7.234E-3</v>
      </c>
      <c r="H41" s="40">
        <f>RTD("cqg.rtd", , "X.US.JPYEUR!'Low,T'")</f>
        <v>7.1839999999999994E-3</v>
      </c>
      <c r="I41" s="23"/>
      <c r="J41" s="42" t="s">
        <v>340</v>
      </c>
      <c r="K41" s="43">
        <f>RTD("cqg.rtd", , "X.US.EURUYU!'NetLastQuoteToday,T'")*1</f>
        <v>-3.0000000000001137E-3</v>
      </c>
      <c r="L41" s="66">
        <f>RTD("cqg.rtd", , "X.US.EURUYU!'PerCentNetLastQuote,T'")/100</f>
        <v>-9.5304657220916193E-5</v>
      </c>
      <c r="M41" s="44">
        <f>RTD("cqg.rtd", , "X.US.EURUYU!'Bid,T'")</f>
        <v>31.209</v>
      </c>
      <c r="N41" s="44">
        <f>RTD("cqg.rtd", , "X.US.EURUYU!'Ask,T'")</f>
        <v>31.475000000000001</v>
      </c>
      <c r="O41" s="44">
        <f>RTD("cqg.rtd", , "X.US.EURUYU!'High,T'")</f>
        <v>31.490000000000002</v>
      </c>
      <c r="P41" s="45">
        <f>RTD("cqg.rtd", , "X.US.EURUYU!'Low,T'")</f>
        <v>31.109000000000002</v>
      </c>
      <c r="Q41" s="61"/>
      <c r="R41" s="59" t="s">
        <v>869</v>
      </c>
      <c r="S41" s="35" t="s">
        <v>919</v>
      </c>
      <c r="T41" s="35" t="s">
        <v>921</v>
      </c>
      <c r="U41" s="35" t="s">
        <v>52</v>
      </c>
      <c r="V41" s="35" t="s">
        <v>53</v>
      </c>
      <c r="W41" s="35" t="s">
        <v>50</v>
      </c>
      <c r="X41" s="36" t="s">
        <v>51</v>
      </c>
    </row>
    <row r="42" spans="1:24" x14ac:dyDescent="0.25">
      <c r="A42" s="85"/>
      <c r="B42" s="60" t="s">
        <v>536</v>
      </c>
      <c r="C42" s="38">
        <f>RTD("cqg.rtd", , "X.US.JPYGBP!'NetLastQuoteToday,T'")*1</f>
        <v>0</v>
      </c>
      <c r="D42" s="65">
        <f>RTD("cqg.rtd", , "X.US.JPYGBP!'PerCentNetLastQuote,T'")/100</f>
        <v>0</v>
      </c>
      <c r="E42" s="39">
        <f>RTD("cqg.rtd", , "X.US.JPYGBP!'Bid,T'")</f>
        <v>5.7000000000000002E-3</v>
      </c>
      <c r="F42" s="39">
        <f>RTD("cqg.rtd", , "X.US.JPYGBP!'Ask,T'")</f>
        <v>5.7000000000000002E-3</v>
      </c>
      <c r="G42" s="39">
        <f>RTD("cqg.rtd", , "X.US.JPYGBP!'High,T'")</f>
        <v>5.7000000000000002E-3</v>
      </c>
      <c r="H42" s="40">
        <f>RTD("cqg.rtd", , "X.US.JPYGBP!'Low,T'")</f>
        <v>5.7000000000000002E-3</v>
      </c>
      <c r="I42" s="23"/>
      <c r="K42" s="25"/>
      <c r="Q42" s="61"/>
      <c r="R42" s="82" t="s">
        <v>636</v>
      </c>
      <c r="S42" s="70">
        <f>RTD("cqg.rtd", , "X.US.NZDUSD!'NetLastQuoteToday,T'")*1</f>
        <v>-3.5000000000000586E-3</v>
      </c>
      <c r="T42" s="65">
        <f>RTD("cqg.rtd", , "X.US.NZDUSD!'PerCentNetLastQuote,T'")/100</f>
        <v>-4.2745481191988274E-3</v>
      </c>
      <c r="U42" s="72">
        <f>RTD("cqg.rtd", , "X.US.NZDUSD!'Bid,T'")</f>
        <v>0.81470000000000009</v>
      </c>
      <c r="V42" s="72">
        <f>RTD("cqg.rtd", , "X.US.NZDUSD!'Ask,T'")</f>
        <v>0.81530000000000002</v>
      </c>
      <c r="W42" s="72">
        <f>RTD("cqg.rtd", , "X.US.NZDUSD!'High,T'")</f>
        <v>0.82000000000000006</v>
      </c>
      <c r="X42" s="77">
        <f>RTD("cqg.rtd", , "X.US.NZDUSD!'Low,T'")</f>
        <v>0.81410000000000005</v>
      </c>
    </row>
    <row r="43" spans="1:24" ht="13.8" thickBot="1" x14ac:dyDescent="0.3">
      <c r="A43" s="85"/>
      <c r="B43" s="60" t="s">
        <v>538</v>
      </c>
      <c r="C43" s="38">
        <f>RTD("cqg.rtd", , "X.US.JPYHUF!'NetLastQuoteToday,T'")*1</f>
        <v>-4.0000000000000036E-3</v>
      </c>
      <c r="D43" s="65">
        <f>RTD("cqg.rtd", , "X.US.JPYHUF!'PerCentNetLastQuote,T'")/100</f>
        <v>-1.76056338028169E-3</v>
      </c>
      <c r="E43" s="39">
        <f>RTD("cqg.rtd", , "X.US.JPYHUF!'Bid,T'")</f>
        <v>2.2640000000000002</v>
      </c>
      <c r="F43" s="39">
        <f>RTD("cqg.rtd", , "X.US.JPYHUF!'Ask,T'")</f>
        <v>2.2680000000000002</v>
      </c>
      <c r="G43" s="39">
        <f>RTD("cqg.rtd", , "X.US.JPYHUF!'High,T'")</f>
        <v>2.278</v>
      </c>
      <c r="H43" s="40">
        <f>RTD("cqg.rtd", , "X.US.JPYHUF!'Low,T'")</f>
        <v>2.258</v>
      </c>
      <c r="I43" s="23"/>
      <c r="J43" s="31"/>
      <c r="K43" s="62"/>
      <c r="L43" s="31"/>
      <c r="M43" s="31"/>
      <c r="N43" s="31"/>
      <c r="O43" s="31"/>
      <c r="P43" s="31"/>
      <c r="Q43" s="61"/>
      <c r="R43" s="60" t="s">
        <v>648</v>
      </c>
      <c r="S43" s="38">
        <f>RTD("cqg.rtd", , "X.US.NZDBRL!'NetLastQuoteToday,T'")*1</f>
        <v>2.8999999999999915E-2</v>
      </c>
      <c r="T43" s="65">
        <f>RTD("cqg.rtd", , "X.US.NZDBRL!'PerCentNetLastQuote,T'")/100</f>
        <v>1.5425531914893618E-2</v>
      </c>
      <c r="U43" s="39">
        <f>RTD("cqg.rtd", , "X.US.NZDBRL!'Bid,T'")</f>
        <v>1.905</v>
      </c>
      <c r="V43" s="39">
        <f>RTD("cqg.rtd", , "X.US.NZDBRL!'Ask,T'")</f>
        <v>1.909</v>
      </c>
      <c r="W43" s="39">
        <f>RTD("cqg.rtd", , "X.US.NZDBRL!'High,T'")</f>
        <v>1.9120000000000001</v>
      </c>
      <c r="X43" s="40">
        <f>RTD("cqg.rtd", , "X.US.NZDBRL!'Low,T'")</f>
        <v>1.871</v>
      </c>
    </row>
    <row r="44" spans="1:24" x14ac:dyDescent="0.25">
      <c r="A44" s="85"/>
      <c r="B44" s="60" t="s">
        <v>540</v>
      </c>
      <c r="C44" s="38">
        <f>RTD("cqg.rtd", , "X.US.JPYISK!'NetLastQuoteToday,T'")*1</f>
        <v>-6.1999999999999833E-3</v>
      </c>
      <c r="D44" s="65">
        <f>RTD("cqg.rtd", , "X.US.JPYISK!'PerCentNetLastQuote,T'")/100</f>
        <v>-5.5555555555555558E-3</v>
      </c>
      <c r="E44" s="39">
        <f>RTD("cqg.rtd", , "X.US.JPYISK!'Bid,T'")</f>
        <v>1.1044</v>
      </c>
      <c r="F44" s="39">
        <f>RTD("cqg.rtd", , "X.US.JPYISK!'Ask,T'")</f>
        <v>1.1098000000000001</v>
      </c>
      <c r="G44" s="39">
        <f>RTD("cqg.rtd", , "X.US.JPYISK!'High,T'")</f>
        <v>1.1177000000000001</v>
      </c>
      <c r="H44" s="40">
        <f>RTD("cqg.rtd", , "X.US.JPYISK!'Low,T'")</f>
        <v>1.1016000000000001</v>
      </c>
      <c r="I44" s="23"/>
      <c r="J44" s="34" t="s">
        <v>869</v>
      </c>
      <c r="K44" s="35" t="s">
        <v>919</v>
      </c>
      <c r="L44" s="35" t="s">
        <v>921</v>
      </c>
      <c r="M44" s="35" t="s">
        <v>52</v>
      </c>
      <c r="N44" s="35" t="s">
        <v>53</v>
      </c>
      <c r="O44" s="35" t="s">
        <v>50</v>
      </c>
      <c r="P44" s="36" t="s">
        <v>51</v>
      </c>
      <c r="R44" s="60" t="s">
        <v>905</v>
      </c>
      <c r="S44" s="38">
        <f>RTD("cqg.rtd", , "X.US.NZDCAD!'NetLastQuoteToday,T'")*1</f>
        <v>1.2999999999999678E-3</v>
      </c>
      <c r="T44" s="65">
        <f>RTD("cqg.rtd", , "X.US.NZDCAD!'PerCentNetLastQuote,T'")/100</f>
        <v>1.4385304857806793E-3</v>
      </c>
      <c r="U44" s="39">
        <f>RTD("cqg.rtd", , "X.US.NZDCAD!'Bid,T'")</f>
        <v>0.90400000000000003</v>
      </c>
      <c r="V44" s="39">
        <f>RTD("cqg.rtd", , "X.US.NZDCAD!'Ask,T'")</f>
        <v>0.90500000000000003</v>
      </c>
      <c r="W44" s="39">
        <f>RTD("cqg.rtd", , "X.US.NZDCAD!'High,T'")</f>
        <v>0.90570000000000006</v>
      </c>
      <c r="X44" s="40">
        <f>RTD("cqg.rtd", , "X.US.NZDCAD!'Low,T'")</f>
        <v>0.90110000000000001</v>
      </c>
    </row>
    <row r="45" spans="1:24" x14ac:dyDescent="0.25">
      <c r="A45" s="85"/>
      <c r="B45" s="60" t="s">
        <v>542</v>
      </c>
      <c r="C45" s="38">
        <f>RTD("cqg.rtd", , "X.US.JPYINR!'NetLastQuoteToday,T'")*1</f>
        <v>-1.0000000000000009E-3</v>
      </c>
      <c r="D45" s="65">
        <f>RTD("cqg.rtd", , "X.US.JPYINR!'PerCentNetLastQuote,T'")/100</f>
        <v>-1.7574692442882251E-3</v>
      </c>
      <c r="E45" s="39">
        <f>RTD("cqg.rtd", , "X.US.JPYINR!'Bid,T'")</f>
        <v>0.56800000000000006</v>
      </c>
      <c r="F45" s="39">
        <f>RTD("cqg.rtd", , "X.US.JPYINR!'Ask,T'")</f>
        <v>0.56800000000000006</v>
      </c>
      <c r="G45" s="39">
        <f>RTD("cqg.rtd", , "X.US.JPYINR!'High,T'")</f>
        <v>0.56900000000000006</v>
      </c>
      <c r="H45" s="40">
        <f>RTD("cqg.rtd", , "X.US.JPYINR!'Low,T'")</f>
        <v>0.56500000000000006</v>
      </c>
      <c r="I45" s="23"/>
      <c r="J45" s="69" t="s">
        <v>786</v>
      </c>
      <c r="K45" s="70">
        <f>RTD("cqg.rtd", , "X.US.USDCHF!'NetLastQuoteToday,T'")*1</f>
        <v>-1.7000000000000348E-3</v>
      </c>
      <c r="L45" s="65">
        <f>RTD("cqg.rtd", , "X.US.USDCHF!'PerCentNetLastQuote,T'")/100</f>
        <v>-1.8164333796345763E-3</v>
      </c>
      <c r="M45" s="72">
        <f>RTD("cqg.rtd", , "X.US.USDCHF!'Bid,T'")</f>
        <v>0.93380000000000007</v>
      </c>
      <c r="N45" s="72">
        <f>RTD("cqg.rtd", , "X.US.USDCHF!'Ask,T'")</f>
        <v>0.93420000000000003</v>
      </c>
      <c r="O45" s="72">
        <f>RTD("cqg.rtd", , "X.US.USDCHF!'High,T'")</f>
        <v>0.93710000000000004</v>
      </c>
      <c r="P45" s="77">
        <f>RTD("cqg.rtd", , "X.US.USDCHF!'Low,T'")</f>
        <v>0.93180000000000007</v>
      </c>
      <c r="R45" s="60" t="s">
        <v>650</v>
      </c>
      <c r="S45" s="38">
        <f>RTD("cqg.rtd", , "X.US.NZDDKK!'NetLastQuoteToday,T'")*1</f>
        <v>-2.8100000000000236E-2</v>
      </c>
      <c r="T45" s="65">
        <f>RTD("cqg.rtd", , "X.US.NZDDKK!'PerCentNetLastQuote,T'")/100</f>
        <v>-5.9589447790313003E-3</v>
      </c>
      <c r="U45" s="39">
        <f>RTD("cqg.rtd", , "X.US.NZDDKK!'Bid,T'")</f>
        <v>4.6833</v>
      </c>
      <c r="V45" s="39">
        <f>RTD("cqg.rtd", , "X.US.NZDDKK!'Ask,T'")</f>
        <v>4.6875</v>
      </c>
      <c r="W45" s="39">
        <f>RTD("cqg.rtd", , "X.US.NZDDKK!'High,T'")</f>
        <v>4.7229999999999999</v>
      </c>
      <c r="X45" s="40">
        <f>RTD("cqg.rtd", , "X.US.NZDDKK!'Low,T'")</f>
        <v>4.6783000000000001</v>
      </c>
    </row>
    <row r="46" spans="1:24" ht="12.75" customHeight="1" x14ac:dyDescent="0.25">
      <c r="A46" s="85"/>
      <c r="B46" s="60" t="s">
        <v>544</v>
      </c>
      <c r="C46" s="38">
        <f>RTD("cqg.rtd", , "X.US.JPYILS!'NetLastQuoteToday,T'")*1</f>
        <v>0</v>
      </c>
      <c r="D46" s="65">
        <f>RTD("cqg.rtd", , "X.US.JPYILS!'PerCentNetLastQuote,T'")/100</f>
        <v>0</v>
      </c>
      <c r="E46" s="39">
        <f>RTD("cqg.rtd", , "X.US.JPYILS!'Bid,T'")</f>
        <v>0.03</v>
      </c>
      <c r="F46" s="39">
        <f>RTD("cqg.rtd", , "X.US.JPYILS!'Ask,T'")</f>
        <v>0.03</v>
      </c>
      <c r="G46" s="39">
        <f>RTD("cqg.rtd", , "X.US.JPYILS!'High,T'")</f>
        <v>0.03</v>
      </c>
      <c r="H46" s="40">
        <f>RTD("cqg.rtd", , "X.US.JPYILS!'Low,T'")</f>
        <v>0.03</v>
      </c>
      <c r="I46" s="23"/>
      <c r="J46" s="37" t="s">
        <v>792</v>
      </c>
      <c r="K46" s="38">
        <f>RTD("cqg.rtd", , "X.US.CHFCZK!'NetLastQuoteToday,T'")*1</f>
        <v>-2.2999999999999687E-2</v>
      </c>
      <c r="L46" s="65">
        <f>RTD("cqg.rtd", , "X.US.CHFCZK!'PerCentNetLastQuote,T'")/100</f>
        <v>-1.0066086043152872E-3</v>
      </c>
      <c r="M46" s="39">
        <f>RTD("cqg.rtd", , "X.US.CHFCZK!'Bid,T'")</f>
        <v>22.782</v>
      </c>
      <c r="N46" s="39">
        <f>RTD("cqg.rtd", , "X.US.CHFCZK!'Ask,T'")</f>
        <v>22.826000000000001</v>
      </c>
      <c r="O46" s="39">
        <f>RTD("cqg.rtd", , "X.US.CHFCZK!'High,T'")</f>
        <v>22.882999999999999</v>
      </c>
      <c r="P46" s="40">
        <f>RTD("cqg.rtd", , "X.US.CHFCZK!'Low,T'")</f>
        <v>22.751999999999999</v>
      </c>
      <c r="Q46" s="29"/>
      <c r="R46" s="60" t="s">
        <v>652</v>
      </c>
      <c r="S46" s="38">
        <f>RTD("cqg.rtd", , "X.US.NZDEUR!'NetLastQuoteToday,T'")*1</f>
        <v>-3.8000000000000256E-3</v>
      </c>
      <c r="T46" s="65">
        <f>RTD("cqg.rtd", , "X.US.NZDEUR!'PerCentNetLastQuote,T'")/100</f>
        <v>-5.9984214680347285E-3</v>
      </c>
      <c r="U46" s="39">
        <f>RTD("cqg.rtd", , "X.US.NZDEUR!'Bid,T'")</f>
        <v>0.62930000000000008</v>
      </c>
      <c r="V46" s="39">
        <f>RTD("cqg.rtd", , "X.US.NZDEUR!'Ask,T'")</f>
        <v>0.62970000000000004</v>
      </c>
      <c r="W46" s="39">
        <f>RTD("cqg.rtd", , "X.US.NZDEUR!'High,T'")</f>
        <v>0.63450000000000006</v>
      </c>
      <c r="X46" s="40">
        <f>RTD("cqg.rtd", , "X.US.NZDEUR!'Low,T'")</f>
        <v>0.62860000000000005</v>
      </c>
    </row>
    <row r="47" spans="1:24" ht="12.75" customHeight="1" x14ac:dyDescent="0.25">
      <c r="A47" s="85"/>
      <c r="B47" s="60" t="s">
        <v>546</v>
      </c>
      <c r="C47" s="38">
        <f>RTD("cqg.rtd", , "X.US.JPYMYR!'NetLastQuoteToday,T'")*1</f>
        <v>0</v>
      </c>
      <c r="D47" s="65">
        <f>RTD("cqg.rtd", , "X.US.JPYMYR!'PerCentNetLastQuote,T'")/100</f>
        <v>0</v>
      </c>
      <c r="E47" s="39">
        <f>RTD("cqg.rtd", , "X.US.JPYMYR!'Bid,T'")</f>
        <v>2.9600000000000001E-2</v>
      </c>
      <c r="F47" s="39">
        <f>RTD("cqg.rtd", , "X.US.JPYMYR!'Ask,T'")</f>
        <v>3.0000000000000002E-2</v>
      </c>
      <c r="G47" s="39">
        <f>RTD("cqg.rtd", , "X.US.JPYMYR!'High,T'")</f>
        <v>3.0100000000000002E-2</v>
      </c>
      <c r="H47" s="40">
        <f>RTD("cqg.rtd", , "X.US.JPYMYR!'Low,T'")</f>
        <v>2.9600000000000001E-2</v>
      </c>
      <c r="I47" s="23"/>
      <c r="J47" s="37" t="s">
        <v>925</v>
      </c>
      <c r="K47" s="38">
        <f>RTD("cqg.rtd", , "X.US.CHFJPY!'NetLastQuoteToday,T'")*1</f>
        <v>0.40000000000000568</v>
      </c>
      <c r="L47" s="65">
        <f>RTD("cqg.rtd", , "X.US.CHFJPY!'PerCentNetLastQuote,T'")/100</f>
        <v>3.4943653358958681E-3</v>
      </c>
      <c r="M47" s="39">
        <f>RTD("cqg.rtd", , "X.US.CHFJPY!'Bid,T'")</f>
        <v>114.81</v>
      </c>
      <c r="N47" s="39">
        <f>RTD("cqg.rtd", , "X.US.CHFJPY!'Ask,T'")</f>
        <v>114.87</v>
      </c>
      <c r="O47" s="39">
        <f>RTD("cqg.rtd", , "X.US.CHFJPY!'High,T'")</f>
        <v>115.08</v>
      </c>
      <c r="P47" s="40">
        <f>RTD("cqg.rtd", , "X.US.CHFJPY!'Low,T'")</f>
        <v>114.28</v>
      </c>
      <c r="Q47" s="29"/>
      <c r="R47" s="60" t="s">
        <v>654</v>
      </c>
      <c r="S47" s="38">
        <f>RTD("cqg.rtd", , "X.US.NZDGBP!'NetLastQuoteToday,T'")*1</f>
        <v>-2.0000000000000018E-3</v>
      </c>
      <c r="T47" s="65">
        <f>RTD("cqg.rtd", , "X.US.NZDGBP!'PerCentNetLastQuote,T'")/100</f>
        <v>-3.9721946375372392E-3</v>
      </c>
      <c r="U47" s="39">
        <f>RTD("cqg.rtd", , "X.US.NZDGBP!'Bid,T'")</f>
        <v>0.50130000000000008</v>
      </c>
      <c r="V47" s="39">
        <f>RTD("cqg.rtd", , "X.US.NZDGBP!'Ask,T'")</f>
        <v>0.50150000000000006</v>
      </c>
      <c r="W47" s="39">
        <f>RTD("cqg.rtd", , "X.US.NZDGBP!'High,T'")</f>
        <v>0.50440000000000007</v>
      </c>
      <c r="X47" s="40">
        <f>RTD("cqg.rtd", , "X.US.NZDGBP!'Low,T'")</f>
        <v>0.50109999999999999</v>
      </c>
    </row>
    <row r="48" spans="1:24" ht="12.75" customHeight="1" x14ac:dyDescent="0.25">
      <c r="A48" s="85"/>
      <c r="B48" s="60" t="s">
        <v>548</v>
      </c>
      <c r="C48" s="38">
        <f>RTD("cqg.rtd", , "X.US.JPYNZD!'NetLastQuoteToday,T'")*1</f>
        <v>0</v>
      </c>
      <c r="D48" s="65">
        <f>RTD("cqg.rtd", , "X.US.JPYNZD!'PerCentNetLastQuote,T'")/100</f>
        <v>0</v>
      </c>
      <c r="E48" s="39">
        <f>RTD("cqg.rtd", , "X.US.JPYNZD!'Bid,T'")</f>
        <v>1.14E-2</v>
      </c>
      <c r="F48" s="39">
        <f>RTD("cqg.rtd", , "X.US.JPYNZD!'Ask,T'")</f>
        <v>1.14E-2</v>
      </c>
      <c r="G48" s="39">
        <f>RTD("cqg.rtd", , "X.US.JPYNZD!'High,T'")</f>
        <v>1.14E-2</v>
      </c>
      <c r="H48" s="40">
        <f>RTD("cqg.rtd", , "X.US.JPYNZD!'Low,T'")</f>
        <v>1.1300000000000001E-2</v>
      </c>
      <c r="I48" s="23"/>
      <c r="J48" s="37" t="s">
        <v>926</v>
      </c>
      <c r="K48" s="38">
        <f>RTD("cqg.rtd", , "X.US.CHFNGN!'NetLastQuoteToday,T'")*1</f>
        <v>0.41999999999998749</v>
      </c>
      <c r="L48" s="65">
        <f>RTD("cqg.rtd", , "X.US.CHFNGN!'PerCentNetLastQuote,T'")/100</f>
        <v>2.4022375126546442E-3</v>
      </c>
      <c r="M48" s="39">
        <f>RTD("cqg.rtd", , "X.US.CHFNGN!'Bid,T'")</f>
        <v>174.261</v>
      </c>
      <c r="N48" s="39">
        <f>RTD("cqg.rtd", , "X.US.CHFNGN!'Ask,T'")</f>
        <v>175.25700000000001</v>
      </c>
      <c r="O48" s="39">
        <f>RTD("cqg.rtd", , "X.US.CHFNGN!'High,T'")</f>
        <v>175.37</v>
      </c>
      <c r="P48" s="40">
        <f>RTD("cqg.rtd", , "X.US.CHFNGN!'Low,T'")</f>
        <v>173.16300000000001</v>
      </c>
      <c r="Q48" s="29"/>
      <c r="R48" s="60" t="s">
        <v>906</v>
      </c>
      <c r="S48" s="38">
        <f>RTD("cqg.rtd", , "X.US.NZDHKD!'NetLastQuoteToday,T'")*1</f>
        <v>-2.5300000000000544E-2</v>
      </c>
      <c r="T48" s="65">
        <f>RTD("cqg.rtd", , "X.US.NZDHKD!'PerCentNetLastQuote,T'")/100</f>
        <v>-3.9866376729381361E-3</v>
      </c>
      <c r="U48" s="39">
        <f>RTD("cqg.rtd", , "X.US.NZDHKD!'Bid,T'")</f>
        <v>6.3159000000000001</v>
      </c>
      <c r="V48" s="39">
        <f>RTD("cqg.rtd", , "X.US.NZDHKD!'Ask,T'")</f>
        <v>6.3209</v>
      </c>
      <c r="W48" s="39">
        <f>RTD("cqg.rtd", , "X.US.NZDHKD!'High,T'")</f>
        <v>6.3555000000000001</v>
      </c>
      <c r="X48" s="40">
        <f>RTD("cqg.rtd", , "X.US.NZDHKD!'Low,T'")</f>
        <v>6.3098000000000001</v>
      </c>
    </row>
    <row r="49" spans="1:24" ht="12.75" customHeight="1" x14ac:dyDescent="0.25">
      <c r="A49" s="85"/>
      <c r="B49" s="60" t="s">
        <v>550</v>
      </c>
      <c r="C49" s="38">
        <f>RTD("cqg.rtd", , "X.US.JPYNOK!'NetLastQuoteToday,T'")*1</f>
        <v>-2.0000000000000573E-4</v>
      </c>
      <c r="D49" s="65">
        <f>RTD("cqg.rtd", , "X.US.JPYNOK!'PerCentNetLastQuote,T'")/100</f>
        <v>-3.3444816053511705E-3</v>
      </c>
      <c r="E49" s="39">
        <f>RTD("cqg.rtd", , "X.US.JPYNOK!'Bid,T'")</f>
        <v>5.9200000000000003E-2</v>
      </c>
      <c r="F49" s="39">
        <f>RTD("cqg.rtd", , "X.US.JPYNOK!'Ask,T'")</f>
        <v>5.96E-2</v>
      </c>
      <c r="G49" s="39">
        <f>RTD("cqg.rtd", , "X.US.JPYNOK!'High,T'")</f>
        <v>5.9800000000000006E-2</v>
      </c>
      <c r="H49" s="40">
        <f>RTD("cqg.rtd", , "X.US.JPYNOK!'Low,T'")</f>
        <v>5.9000000000000004E-2</v>
      </c>
      <c r="I49" s="23"/>
      <c r="J49" s="37" t="s">
        <v>794</v>
      </c>
      <c r="K49" s="38">
        <f>RTD("cqg.rtd", , "X.US.CHFSGD!'NetLastQuoteToday,T'")*1</f>
        <v>1.9000000000000128E-3</v>
      </c>
      <c r="L49" s="65">
        <f>RTD("cqg.rtd", , "X.US.CHFSGD!'PerCentNetLastQuote,T'")/100</f>
        <v>1.4069905213270142E-3</v>
      </c>
      <c r="M49" s="39">
        <f>RTD("cqg.rtd", , "X.US.CHFSGD!'Bid,T'")</f>
        <v>1.3519000000000001</v>
      </c>
      <c r="N49" s="39">
        <f>RTD("cqg.rtd", , "X.US.CHFSGD!'Ask,T'")</f>
        <v>1.3523000000000001</v>
      </c>
      <c r="O49" s="39">
        <f>RTD("cqg.rtd", , "X.US.CHFSGD!'High,T'")</f>
        <v>1.3548</v>
      </c>
      <c r="P49" s="40">
        <f>RTD("cqg.rtd", , "X.US.CHFSGD!'Low,T'")</f>
        <v>1.3475000000000001</v>
      </c>
      <c r="Q49" s="29"/>
      <c r="R49" s="60" t="s">
        <v>656</v>
      </c>
      <c r="S49" s="41">
        <f>RTD("cqg.rtd", , "X.US.NZDIDR!'NetLastQuoteToday,T'")*1</f>
        <v>-24</v>
      </c>
      <c r="T49" s="65">
        <f>RTD("cqg.rtd", , "X.US.NZDIDR!'PerCentNetLastQuote,T'")/100</f>
        <v>-2.4726973006387802E-3</v>
      </c>
      <c r="U49" s="39">
        <f>RTD("cqg.rtd", , "X.US.NZDIDR!'Bid,T'")</f>
        <v>9667</v>
      </c>
      <c r="V49" s="39">
        <f>RTD("cqg.rtd", , "X.US.NZDIDR!'Ask,T'")</f>
        <v>9682</v>
      </c>
      <c r="W49" s="39">
        <f>RTD("cqg.rtd", , "X.US.NZDIDR!'High,T'")</f>
        <v>9718</v>
      </c>
      <c r="X49" s="40">
        <f>RTD("cqg.rtd", , "X.US.NZDIDR!'Low,T'")</f>
        <v>9634</v>
      </c>
    </row>
    <row r="50" spans="1:24" ht="12.75" customHeight="1" x14ac:dyDescent="0.25">
      <c r="A50" s="85"/>
      <c r="B50" s="60" t="s">
        <v>552</v>
      </c>
      <c r="C50" s="38">
        <f>RTD("cqg.rtd", , "X.US.JPYPHP!'NetLastQuoteToday,T'")*1</f>
        <v>-2.0000000000003348E-4</v>
      </c>
      <c r="D50" s="65">
        <f>RTD("cqg.rtd", , "X.US.JPYPHP!'PerCentNetLastQuote,T'")/100</f>
        <v>-4.8673643222195179E-4</v>
      </c>
      <c r="E50" s="39">
        <f>RTD("cqg.rtd", , "X.US.JPYPHP!'Bid,T'")</f>
        <v>0.40890000000000004</v>
      </c>
      <c r="F50" s="39">
        <f>RTD("cqg.rtd", , "X.US.JPYPHP!'Ask,T'")</f>
        <v>0.41070000000000001</v>
      </c>
      <c r="G50" s="39">
        <f>RTD("cqg.rtd", , "X.US.JPYPHP!'High,T'")</f>
        <v>0.41160000000000002</v>
      </c>
      <c r="H50" s="40">
        <f>RTD("cqg.rtd", , "X.US.JPYPHP!'Low,T'")</f>
        <v>0.4083</v>
      </c>
      <c r="I50" s="23"/>
      <c r="J50" s="37" t="s">
        <v>796</v>
      </c>
      <c r="K50" s="38">
        <f>RTD("cqg.rtd", , "X.US.CHFSEK!'NetLastQuoteToday,T'")*1</f>
        <v>2.2000000000000242E-2</v>
      </c>
      <c r="L50" s="65">
        <f>RTD("cqg.rtd", , "X.US.CHFSEK!'PerCentNetLastQuote,T'")/100</f>
        <v>2.8861164679181918E-3</v>
      </c>
      <c r="M50" s="39">
        <f>RTD("cqg.rtd", , "X.US.CHFSEK!'Bid,T'")</f>
        <v>7.6367000000000003</v>
      </c>
      <c r="N50" s="39">
        <f>RTD("cqg.rtd", , "X.US.CHFSEK!'Ask,T'")</f>
        <v>7.6447000000000003</v>
      </c>
      <c r="O50" s="39">
        <f>RTD("cqg.rtd", , "X.US.CHFSEK!'High,T'")</f>
        <v>7.6497000000000002</v>
      </c>
      <c r="P50" s="40">
        <f>RTD("cqg.rtd", , "X.US.CHFSEK!'Low,T'")</f>
        <v>7.6087000000000007</v>
      </c>
      <c r="Q50" s="29"/>
      <c r="R50" s="60" t="s">
        <v>907</v>
      </c>
      <c r="S50" s="38">
        <f>RTD("cqg.rtd", , "X.US.NZDJPY!'NetLastQuoteToday,T'")*1</f>
        <v>-0.23000000000000398</v>
      </c>
      <c r="T50" s="65">
        <f>RTD("cqg.rtd", , "X.US.NZDJPY!'PerCentNetLastQuote,T'")/100</f>
        <v>-2.6231751824817517E-3</v>
      </c>
      <c r="U50" s="39">
        <f>RTD("cqg.rtd", , "X.US.NZDJPY!'Bid,T'")</f>
        <v>87.41</v>
      </c>
      <c r="V50" s="39">
        <f>RTD("cqg.rtd", , "X.US.NZDJPY!'Ask,T'")</f>
        <v>87.45</v>
      </c>
      <c r="W50" s="39">
        <f>RTD("cqg.rtd", , "X.US.NZDJPY!'High,T'")</f>
        <v>87.81</v>
      </c>
      <c r="X50" s="40">
        <f>RTD("cqg.rtd", , "X.US.NZDJPY!'Low,T'")</f>
        <v>87.37</v>
      </c>
    </row>
    <row r="51" spans="1:24" ht="12.75" customHeight="1" thickBot="1" x14ac:dyDescent="0.3">
      <c r="A51" s="85"/>
      <c r="B51" s="60" t="s">
        <v>554</v>
      </c>
      <c r="C51" s="38">
        <f>RTD("cqg.rtd", , "X.US.JPYPLZ!'NetLastQuoteToday,T'")*1</f>
        <v>0</v>
      </c>
      <c r="D51" s="65">
        <f>RTD("cqg.rtd", , "X.US.JPYPLZ!'PerCentNetLastQuote,T'")/100</f>
        <v>0</v>
      </c>
      <c r="E51" s="39">
        <f>RTD("cqg.rtd", , "X.US.JPYPLZ!'Bid,T'")</f>
        <v>3.0100000000000002E-2</v>
      </c>
      <c r="F51" s="39">
        <f>RTD("cqg.rtd", , "X.US.JPYPLZ!'Ask,T'")</f>
        <v>3.0500000000000003E-2</v>
      </c>
      <c r="G51" s="39">
        <f>RTD("cqg.rtd", , "X.US.JPYPLZ!'High,T'")</f>
        <v>3.0500000000000003E-2</v>
      </c>
      <c r="H51" s="40">
        <f>RTD("cqg.rtd", , "X.US.JPYPLZ!'Low,T'")</f>
        <v>3.0000000000000002E-2</v>
      </c>
      <c r="I51" s="23"/>
      <c r="J51" s="42" t="s">
        <v>798</v>
      </c>
      <c r="K51" s="43">
        <f>RTD("cqg.rtd", , "X.US.CHFTRL!'NetLastQuoteToday,T'")*1</f>
        <v>1.7199999999999882E-2</v>
      </c>
      <c r="L51" s="66">
        <f>RTD("cqg.rtd", , "X.US.CHFTRL!'PerCentNetLastQuote,T'")/100</f>
        <v>7.3104386263175792E-3</v>
      </c>
      <c r="M51" s="44">
        <f>RTD("cqg.rtd", , "X.US.CHFTRL!'Bid,T'")</f>
        <v>2.3688000000000002</v>
      </c>
      <c r="N51" s="44">
        <f>RTD("cqg.rtd", , "X.US.CHFTRL!'Ask,T'")</f>
        <v>2.37</v>
      </c>
      <c r="O51" s="44">
        <f>RTD("cqg.rtd", , "X.US.CHFTRL!'High,T'")</f>
        <v>2.3727</v>
      </c>
      <c r="P51" s="45">
        <f>RTD("cqg.rtd", , "X.US.CHFTRL!'Low,T'")</f>
        <v>2.3485</v>
      </c>
      <c r="Q51" s="29"/>
      <c r="R51" s="60" t="s">
        <v>658</v>
      </c>
      <c r="S51" s="38">
        <f>RTD("cqg.rtd", , "X.US.NZDMXN!'NetLastQuoteToday,T'")*1</f>
        <v>-3.0699999999999505E-2</v>
      </c>
      <c r="T51" s="65">
        <f>RTD("cqg.rtd", , "X.US.NZDMXN!'PerCentNetLastQuote,T'")/100</f>
        <v>-2.8305627011128631E-3</v>
      </c>
      <c r="U51" s="39">
        <f>RTD("cqg.rtd", , "X.US.NZDMXN!'Bid,T'")</f>
        <v>10.7828</v>
      </c>
      <c r="V51" s="39">
        <f>RTD("cqg.rtd", , "X.US.NZDMXN!'Ask,T'")</f>
        <v>10.815200000000001</v>
      </c>
      <c r="W51" s="39">
        <f>RTD("cqg.rtd", , "X.US.NZDMXN!'High,T'")</f>
        <v>10.861500000000001</v>
      </c>
      <c r="X51" s="40">
        <f>RTD("cqg.rtd", , "X.US.NZDMXN!'Low,T'")</f>
        <v>10.7804</v>
      </c>
    </row>
    <row r="52" spans="1:24" ht="12.75" customHeight="1" x14ac:dyDescent="0.25">
      <c r="A52" s="85"/>
      <c r="B52" s="60" t="s">
        <v>556</v>
      </c>
      <c r="C52" s="38">
        <f>RTD("cqg.rtd", , "X.US.JPYSGD!'NetLastQuoteToday,T'")*1</f>
        <v>-9.9999999999999395E-5</v>
      </c>
      <c r="D52" s="65">
        <f>RTD("cqg.rtd", , "X.US.JPYSGD!'PerCentNetLastQuote,T'")/100</f>
        <v>-8.4745762711864406E-3</v>
      </c>
      <c r="E52" s="39">
        <f>RTD("cqg.rtd", , "X.US.JPYSGD!'Bid,T'")</f>
        <v>1.17E-2</v>
      </c>
      <c r="F52" s="39">
        <f>RTD("cqg.rtd", , "X.US.JPYSGD!'Ask,T'")</f>
        <v>1.17E-2</v>
      </c>
      <c r="G52" s="39">
        <f>RTD("cqg.rtd", , "X.US.JPYSGD!'High,T'")</f>
        <v>1.18E-2</v>
      </c>
      <c r="H52" s="40">
        <f>RTD("cqg.rtd", , "X.US.JPYSGD!'Low,T'")</f>
        <v>1.17E-2</v>
      </c>
      <c r="I52" s="23"/>
      <c r="J52" s="31"/>
      <c r="K52" s="32"/>
      <c r="L52" s="78"/>
      <c r="M52" s="29"/>
      <c r="N52" s="29"/>
      <c r="O52" s="29"/>
      <c r="P52" s="29"/>
      <c r="Q52" s="29"/>
      <c r="R52" s="131" t="s">
        <v>660</v>
      </c>
      <c r="S52" s="38">
        <f>RTD("cqg.rtd", , "X.US.NZDNOK!'NetLastQuoteToday,T'")*1</f>
        <v>-2.970000000000006E-2</v>
      </c>
      <c r="T52" s="65">
        <f>RTD("cqg.rtd", , "X.US.NZDNOK!'PerCentNetLastQuote,T'")/100</f>
        <v>-5.684210526315789E-3</v>
      </c>
      <c r="U52" s="39">
        <f>RTD("cqg.rtd", , "X.US.NZDNOK!'Bid,T'")</f>
        <v>5.1865000000000006</v>
      </c>
      <c r="V52" s="39">
        <f>RTD("cqg.rtd", , "X.US.NZDNOK!'Ask,T'")</f>
        <v>5.1953000000000005</v>
      </c>
      <c r="W52" s="39">
        <f>RTD("cqg.rtd", , "X.US.NZDNOK!'High,T'")</f>
        <v>5.2357000000000005</v>
      </c>
      <c r="X52" s="40">
        <f>RTD("cqg.rtd", , "X.US.NZDNOK!'Low,T'")</f>
        <v>5.1787999999999998</v>
      </c>
    </row>
    <row r="53" spans="1:24" ht="12.75" customHeight="1" thickBot="1" x14ac:dyDescent="0.3">
      <c r="A53" s="85"/>
      <c r="B53" s="60" t="s">
        <v>558</v>
      </c>
      <c r="C53" s="38">
        <f>RTD("cqg.rtd", , "X.US.JPYKRW!'NetLastQuoteToday,T'")*1</f>
        <v>-2.970000000000006E-2</v>
      </c>
      <c r="D53" s="65">
        <f>RTD("cqg.rtd", , "X.US.JPYKRW!'PerCentNetLastQuote,T'")/100</f>
        <v>-3.0640352415635865E-3</v>
      </c>
      <c r="E53" s="39">
        <f>RTD("cqg.rtd", , "X.US.JPYKRW!'Bid,T'")</f>
        <v>9.6456</v>
      </c>
      <c r="F53" s="39">
        <f>RTD("cqg.rtd", , "X.US.JPYKRW!'Ask,T'")</f>
        <v>9.6634000000000011</v>
      </c>
      <c r="G53" s="39">
        <f>RTD("cqg.rtd", , "X.US.JPYKRW!'High,T'")</f>
        <v>9.7058999999999997</v>
      </c>
      <c r="H53" s="40">
        <f>RTD("cqg.rtd", , "X.US.JPYKRW!'Low,T'")</f>
        <v>9.6309000000000005</v>
      </c>
      <c r="I53" s="23"/>
      <c r="J53" s="31"/>
      <c r="K53" s="32"/>
      <c r="L53" s="78"/>
      <c r="M53" s="29"/>
      <c r="N53" s="29"/>
      <c r="O53" s="29"/>
      <c r="P53" s="29"/>
      <c r="Q53" s="29"/>
      <c r="R53" s="131" t="s">
        <v>908</v>
      </c>
      <c r="S53" s="38">
        <f>RTD("cqg.rtd", , "X.US.NZDSGD!'NetLastQuoteToday,T'")*1</f>
        <v>-4.4999999999999485E-3</v>
      </c>
      <c r="T53" s="65">
        <f>RTD("cqg.rtd", , "X.US.NZDSGD!'PerCentNetLastQuote,T'")/100</f>
        <v>-4.348666408967917E-3</v>
      </c>
      <c r="U53" s="39">
        <f>RTD("cqg.rtd", , "X.US.NZDSGD!'Bid,T'")</f>
        <v>1.0293000000000001</v>
      </c>
      <c r="V53" s="39">
        <f>RTD("cqg.rtd", , "X.US.NZDSGD!'Ask,T'")</f>
        <v>1.0303</v>
      </c>
      <c r="W53" s="39">
        <f>RTD("cqg.rtd", , "X.US.NZDSGD!'High,T'")</f>
        <v>1.0361</v>
      </c>
      <c r="X53" s="40">
        <f>RTD("cqg.rtd", , "X.US.NZDSGD!'Low,T'")</f>
        <v>1.0281</v>
      </c>
    </row>
    <row r="54" spans="1:24" ht="12.75" customHeight="1" x14ac:dyDescent="0.25">
      <c r="A54" s="85"/>
      <c r="B54" s="60" t="s">
        <v>560</v>
      </c>
      <c r="C54" s="38">
        <f>RTD("cqg.rtd", , "X.US.JPYSEK!'NetLastQuoteToday,T'")*1</f>
        <v>-9.9999999999988987E-5</v>
      </c>
      <c r="D54" s="65">
        <f>RTD("cqg.rtd", , "X.US.JPYSEK!'PerCentNetLastQuote,T'")/100</f>
        <v>-1.497005988023952E-3</v>
      </c>
      <c r="E54" s="39">
        <f>RTD("cqg.rtd", , "X.US.JPYSEK!'Bid,T'")</f>
        <v>6.6299999999999998E-2</v>
      </c>
      <c r="F54" s="39">
        <f>RTD("cqg.rtd", , "X.US.JPYSEK!'Ask,T'")</f>
        <v>6.6700000000000009E-2</v>
      </c>
      <c r="G54" s="39">
        <f>RTD("cqg.rtd", , "X.US.JPYSEK!'High,T'")</f>
        <v>6.6900000000000001E-2</v>
      </c>
      <c r="H54" s="40">
        <f>RTD("cqg.rtd", , "X.US.JPYSEK!'Low,T'")</f>
        <v>6.6200000000000009E-2</v>
      </c>
      <c r="I54" s="23"/>
      <c r="J54" s="34" t="s">
        <v>869</v>
      </c>
      <c r="K54" s="35" t="s">
        <v>919</v>
      </c>
      <c r="L54" s="35" t="s">
        <v>921</v>
      </c>
      <c r="M54" s="35" t="s">
        <v>52</v>
      </c>
      <c r="N54" s="35" t="s">
        <v>53</v>
      </c>
      <c r="O54" s="35" t="s">
        <v>50</v>
      </c>
      <c r="P54" s="36" t="s">
        <v>51</v>
      </c>
      <c r="Q54" s="29"/>
      <c r="R54" s="131" t="s">
        <v>662</v>
      </c>
      <c r="S54" s="38">
        <f>RTD("cqg.rtd", , "X.US.NZDZAR!'NetLastQuoteToday,T'")*1</f>
        <v>-1.0000000000012221E-3</v>
      </c>
      <c r="T54" s="65">
        <f>RTD("cqg.rtd", , "X.US.NZDZAR!'PerCentNetLastQuote,T'")/100</f>
        <v>-1.1117287381878821E-4</v>
      </c>
      <c r="U54" s="39">
        <f>RTD("cqg.rtd", , "X.US.NZDZAR!'Bid,T'")</f>
        <v>8.963000000000001</v>
      </c>
      <c r="V54" s="39">
        <f>RTD("cqg.rtd", , "X.US.NZDZAR!'Ask,T'")</f>
        <v>8.9939999999999998</v>
      </c>
      <c r="W54" s="39">
        <f>RTD("cqg.rtd", , "X.US.NZDZAR!'High,T'")</f>
        <v>9.0259999999999998</v>
      </c>
      <c r="X54" s="40">
        <f>RTD("cqg.rtd", , "X.US.NZDZAR!'Low,T'")</f>
        <v>8.9369999999999994</v>
      </c>
    </row>
    <row r="55" spans="1:24" ht="12.75" customHeight="1" thickBot="1" x14ac:dyDescent="0.3">
      <c r="A55" s="85"/>
      <c r="B55" s="83" t="s">
        <v>904</v>
      </c>
      <c r="C55" s="43">
        <f>RTD("cqg.rtd", , "X.US.JPYCHF!'NetLastQuoteToday,T'")*1</f>
        <v>-2.9000000000000137E-3</v>
      </c>
      <c r="D55" s="66">
        <f>RTD("cqg.rtd", , "X.US.JPYCHF!'PerCentNetLastQuote,T'")/100</f>
        <v>-3.3154224305476164E-3</v>
      </c>
      <c r="E55" s="44">
        <f>RTD("cqg.rtd", , "X.US.JPYCHF!'Bid,T'")</f>
        <v>0.86980000000000002</v>
      </c>
      <c r="F55" s="44">
        <f>RTD("cqg.rtd", , "X.US.JPYCHF!'Ask,T'")</f>
        <v>0.87180000000000002</v>
      </c>
      <c r="G55" s="44">
        <f>RTD("cqg.rtd", , "X.US.JPYCHF!'High,T'")</f>
        <v>0.876</v>
      </c>
      <c r="H55" s="45">
        <f>RTD("cqg.rtd", , "X.US.JPYCHF!'Low,T'")</f>
        <v>0.86840000000000006</v>
      </c>
      <c r="I55" s="23"/>
      <c r="J55" s="69" t="s">
        <v>490</v>
      </c>
      <c r="K55" s="70">
        <f>RTD("cqg.rtd", , "X.US.USDHUF!'NetLastQuoteToday,T'")*1</f>
        <v>-5.0000000000011369E-2</v>
      </c>
      <c r="L55" s="65">
        <f>RTD("cqg.rtd", , "X.US.USDHUF!'PerCentNetLastQuote,T'")/100</f>
        <v>-2.055076037813399E-4</v>
      </c>
      <c r="M55" s="72">
        <f>RTD("cqg.rtd", , "X.US.USDHUF!'Bid,T'")</f>
        <v>242.85</v>
      </c>
      <c r="N55" s="72">
        <f>RTD("cqg.rtd", , "X.US.USDHUF!'Ask,T'")</f>
        <v>243.25</v>
      </c>
      <c r="O55" s="72">
        <f>RTD("cqg.rtd", , "X.US.USDHUF!'High,T'")</f>
        <v>244.25</v>
      </c>
      <c r="P55" s="77">
        <f>RTD("cqg.rtd", , "X.US.USDHUF!'Low,T'")</f>
        <v>242.14000000000001</v>
      </c>
      <c r="Q55" s="29"/>
      <c r="R55" s="131" t="s">
        <v>664</v>
      </c>
      <c r="S55" s="38">
        <f>RTD("cqg.rtd", , "X.US.NZDSEK!'NetLastQuoteToday,T'")*1</f>
        <v>-2.0599999999999952E-2</v>
      </c>
      <c r="T55" s="65">
        <f>RTD("cqg.rtd", , "X.US.NZDSEK!'PerCentNetLastQuote,T'")/100</f>
        <v>-3.5267329783773603E-3</v>
      </c>
      <c r="U55" s="39">
        <f>RTD("cqg.rtd", , "X.US.NZDSEK!'Bid,T'")</f>
        <v>5.8089000000000004</v>
      </c>
      <c r="V55" s="39">
        <f>RTD("cqg.rtd", , "X.US.NZDSEK!'Ask,T'")</f>
        <v>5.8205</v>
      </c>
      <c r="W55" s="39">
        <f>RTD("cqg.rtd", , "X.US.NZDSEK!'High,T'")</f>
        <v>5.8552</v>
      </c>
      <c r="X55" s="40">
        <f>RTD("cqg.rtd", , "X.US.NZDSEK!'Low,T'")</f>
        <v>5.8020000000000005</v>
      </c>
    </row>
    <row r="56" spans="1:24" ht="12.75" customHeight="1" x14ac:dyDescent="0.25">
      <c r="A56" s="31"/>
      <c r="C56" s="26"/>
      <c r="D56" s="27"/>
      <c r="I56" s="23"/>
      <c r="J56" s="37" t="s">
        <v>492</v>
      </c>
      <c r="K56" s="38">
        <f>RTD("cqg.rtd", , "X.US.HUFCZK!'NetLastQuoteToday,T'")*1</f>
        <v>-1.9999999999999185E-4</v>
      </c>
      <c r="L56" s="65">
        <f>RTD("cqg.rtd", , "X.US.HUFCZK!'PerCentNetLastQuote,T'")/100</f>
        <v>-2.2701475595913734E-3</v>
      </c>
      <c r="M56" s="39">
        <f>RTD("cqg.rtd", , "X.US.HUFCZK!'Bid,T'")</f>
        <v>8.7500000000000008E-2</v>
      </c>
      <c r="N56" s="39">
        <f>RTD("cqg.rtd", , "X.US.HUFCZK!'Ask,T'")</f>
        <v>8.7900000000000006E-2</v>
      </c>
      <c r="O56" s="39">
        <f>RTD("cqg.rtd", , "X.US.HUFCZK!'High,T'")</f>
        <v>8.8200000000000001E-2</v>
      </c>
      <c r="P56" s="40">
        <f>RTD("cqg.rtd", , "X.US.HUFCZK!'Low,T'")</f>
        <v>8.7300000000000003E-2</v>
      </c>
      <c r="Q56" s="29"/>
      <c r="R56" s="131" t="s">
        <v>909</v>
      </c>
      <c r="S56" s="38">
        <f>RTD("cqg.rtd", , "X.US.NZDCHF!'NetLastQuoteToday,T'")*1</f>
        <v>-4.5000000000000595E-3</v>
      </c>
      <c r="T56" s="65">
        <f>RTD("cqg.rtd", , "X.US.NZDCHF!'PerCentNetLastQuote,T'")/100</f>
        <v>-5.8723737439645048E-3</v>
      </c>
      <c r="U56" s="39">
        <f>RTD("cqg.rtd", , "X.US.NZDCHF!'Bid,T'")</f>
        <v>0.76100000000000001</v>
      </c>
      <c r="V56" s="39">
        <f>RTD("cqg.rtd", , "X.US.NZDCHF!'Ask,T'")</f>
        <v>0.76180000000000003</v>
      </c>
      <c r="W56" s="39">
        <f>RTD("cqg.rtd", , "X.US.NZDCHF!'High,T'")</f>
        <v>0.76770000000000005</v>
      </c>
      <c r="X56" s="40">
        <f>RTD("cqg.rtd", , "X.US.NZDCHF!'Low,T'")</f>
        <v>0.76019999999999999</v>
      </c>
    </row>
    <row r="57" spans="1:24" ht="12.75" customHeight="1" thickBot="1" x14ac:dyDescent="0.3">
      <c r="C57" s="26"/>
      <c r="D57" s="27"/>
      <c r="I57" s="23"/>
      <c r="J57" s="42" t="s">
        <v>494</v>
      </c>
      <c r="K57" s="43">
        <f>RTD("cqg.rtd", , "X.US.HUFRUR!'NetLastQuoteToday,T'")*1</f>
        <v>0</v>
      </c>
      <c r="L57" s="66">
        <f>RTD("cqg.rtd", , "X.US.HUFRUR!'PerCentNetLastQuote,T'")/100</f>
        <v>0</v>
      </c>
      <c r="M57" s="44">
        <f>RTD("cqg.rtd", , "X.US.HUFRUR!'Bid,T'")</f>
        <v>0.15</v>
      </c>
      <c r="N57" s="44">
        <f>RTD("cqg.rtd", , "X.US.HUFRUR!'Ask,T'")</f>
        <v>0.15</v>
      </c>
      <c r="O57" s="44">
        <f>RTD("cqg.rtd", , "X.US.HUFRUR!'High,T'")</f>
        <v>0.15</v>
      </c>
      <c r="P57" s="45">
        <f>RTD("cqg.rtd", , "X.US.HUFRUR!'Low,T'")</f>
        <v>0.15</v>
      </c>
      <c r="Q57" s="29"/>
      <c r="R57" s="131" t="s">
        <v>666</v>
      </c>
      <c r="S57" s="43">
        <f>RTD("cqg.rtd", , "X.US.NZDTHB!'NetLastQuoteToday,T'")*1</f>
        <v>-7.6999999999998181E-2</v>
      </c>
      <c r="T57" s="66">
        <f>RTD("cqg.rtd", , "X.US.NZDTHB!'PerCentNetLastQuote,T'")/100</f>
        <v>-2.9204278237123572E-3</v>
      </c>
      <c r="U57" s="44">
        <f>RTD("cqg.rtd", , "X.US.NZDTHB!'Bid,T'")</f>
        <v>26.253</v>
      </c>
      <c r="V57" s="44">
        <f>RTD("cqg.rtd", , "X.US.NZDTHB!'Ask,T'")</f>
        <v>26.289000000000001</v>
      </c>
      <c r="W57" s="44">
        <f>RTD("cqg.rtd", , "X.US.NZDTHB!'High,T'")</f>
        <v>26.405999999999999</v>
      </c>
      <c r="X57" s="45">
        <f>RTD("cqg.rtd", , "X.US.NZDTHB!'Low,T'")</f>
        <v>26.222000000000001</v>
      </c>
    </row>
    <row r="58" spans="1:24" ht="12.75" customHeight="1" x14ac:dyDescent="0.25">
      <c r="B58" s="48" t="s">
        <v>869</v>
      </c>
      <c r="C58" s="49" t="s">
        <v>919</v>
      </c>
      <c r="D58" s="49" t="s">
        <v>921</v>
      </c>
      <c r="E58" s="49" t="s">
        <v>52</v>
      </c>
      <c r="F58" s="49" t="s">
        <v>53</v>
      </c>
      <c r="G58" s="49" t="s">
        <v>50</v>
      </c>
      <c r="H58" s="50" t="s">
        <v>51</v>
      </c>
      <c r="I58" s="23"/>
      <c r="K58" s="26"/>
      <c r="L58" s="27"/>
      <c r="M58" s="24"/>
      <c r="N58" s="24"/>
      <c r="O58" s="24"/>
      <c r="P58" s="24"/>
      <c r="Q58" s="29"/>
    </row>
    <row r="59" spans="1:24" ht="12.75" customHeight="1" thickBot="1" x14ac:dyDescent="0.3">
      <c r="B59" s="86" t="s">
        <v>157</v>
      </c>
      <c r="C59" s="87">
        <f>RTD("cqg.rtd", , "X.US.USDBRL!'NetLastQuoteToday,T'")*1</f>
        <v>4.4599999999999973E-2</v>
      </c>
      <c r="D59" s="88">
        <f>RTD("cqg.rtd", , "X.US.USDBRL!'PerCentNetLastQuote,T'")/100</f>
        <v>1.9420012191935905E-2</v>
      </c>
      <c r="E59" s="89">
        <f>RTD("cqg.rtd", , "X.US.USDBRL!'Bid,T'")</f>
        <v>2.3382000000000001</v>
      </c>
      <c r="F59" s="89">
        <f>RTD("cqg.rtd", , "X.US.USDBRL!'Ask,T'")</f>
        <v>2.3412000000000002</v>
      </c>
      <c r="G59" s="89">
        <f>RTD("cqg.rtd", , "X.US.USDBRL!'High,T'")</f>
        <v>2.3449</v>
      </c>
      <c r="H59" s="90">
        <f>RTD("cqg.rtd", , "X.US.USDBRL!'Low,T'")</f>
        <v>2.2919</v>
      </c>
      <c r="I59" s="23"/>
      <c r="K59" s="26"/>
      <c r="L59" s="27"/>
      <c r="M59" s="24"/>
      <c r="N59" s="24"/>
      <c r="O59" s="24"/>
      <c r="P59" s="24"/>
      <c r="Q59" s="29"/>
    </row>
    <row r="60" spans="1:24" ht="12.75" customHeight="1" x14ac:dyDescent="0.25">
      <c r="B60" s="51" t="s">
        <v>159</v>
      </c>
      <c r="C60" s="52">
        <f>RTD("cqg.rtd", , "X.US.BRLARS!'NetLastQuoteToday,T'")*1</f>
        <v>-6.999999999999984E-2</v>
      </c>
      <c r="D60" s="67">
        <f>RTD("cqg.rtd", , "X.US.BRLARS!'PerCentNetLastQuote,T'")/100</f>
        <v>-1.9115237575095576E-2</v>
      </c>
      <c r="E60" s="53">
        <f>RTD("cqg.rtd", , "X.US.BRLARS!'Bid,T'")</f>
        <v>3.589</v>
      </c>
      <c r="F60" s="53">
        <f>RTD("cqg.rtd", , "X.US.BRLARS!'Ask,T'")</f>
        <v>3.5920000000000001</v>
      </c>
      <c r="G60" s="53">
        <f>RTD("cqg.rtd", , "X.US.BRLARS!'High,T'")</f>
        <v>3.6640000000000001</v>
      </c>
      <c r="H60" s="54">
        <f>RTD("cqg.rtd", , "X.US.BRLARS!'Low,T'")</f>
        <v>3.47</v>
      </c>
      <c r="I60" s="23"/>
      <c r="J60" s="34" t="s">
        <v>869</v>
      </c>
      <c r="K60" s="35" t="s">
        <v>919</v>
      </c>
      <c r="L60" s="35" t="s">
        <v>921</v>
      </c>
      <c r="M60" s="35" t="s">
        <v>52</v>
      </c>
      <c r="N60" s="35" t="s">
        <v>53</v>
      </c>
      <c r="O60" s="35" t="s">
        <v>50</v>
      </c>
      <c r="P60" s="36" t="s">
        <v>51</v>
      </c>
      <c r="Q60" s="29"/>
      <c r="R60" s="34" t="s">
        <v>869</v>
      </c>
      <c r="S60" s="35" t="s">
        <v>919</v>
      </c>
      <c r="T60" s="35" t="s">
        <v>921</v>
      </c>
      <c r="U60" s="35" t="s">
        <v>52</v>
      </c>
      <c r="V60" s="35" t="s">
        <v>53</v>
      </c>
      <c r="W60" s="35" t="s">
        <v>50</v>
      </c>
      <c r="X60" s="36" t="s">
        <v>51</v>
      </c>
    </row>
    <row r="61" spans="1:24" ht="12.75" customHeight="1" thickBot="1" x14ac:dyDescent="0.3">
      <c r="B61" s="51" t="s">
        <v>161</v>
      </c>
      <c r="C61" s="52">
        <f>RTD("cqg.rtd", , "X.US.BRLAUD!'NetLastQuoteToday,T'")*1</f>
        <v>-6.3999999999999613E-3</v>
      </c>
      <c r="D61" s="67">
        <f>RTD("cqg.rtd", , "X.US.BRLAUD!'PerCentNetLastQuote,T'")/100</f>
        <v>-1.3352806175672855E-2</v>
      </c>
      <c r="E61" s="53">
        <f>RTD("cqg.rtd", , "X.US.BRLAUD!'Bid,T'")</f>
        <v>0.47210000000000002</v>
      </c>
      <c r="F61" s="53">
        <f>RTD("cqg.rtd", , "X.US.BRLAUD!'Ask,T'")</f>
        <v>0.47290000000000004</v>
      </c>
      <c r="G61" s="53">
        <f>RTD("cqg.rtd", , "X.US.BRLAUD!'High,T'")</f>
        <v>0.48170000000000002</v>
      </c>
      <c r="H61" s="54">
        <f>RTD("cqg.rtd", , "X.US.BRLAUD!'Low,T'")</f>
        <v>0.47160000000000002</v>
      </c>
      <c r="J61" s="91" t="s">
        <v>496</v>
      </c>
      <c r="K61" s="92">
        <f>RTD("cqg.rtd", , "X.US.USDISK!'NetLastQuoteToday,T'")*1</f>
        <v>-0.5</v>
      </c>
      <c r="L61" s="93">
        <f>RTD("cqg.rtd", , "X.US.USDISK!'PerCentNetLastQuote,T'")/100</f>
        <v>-4.1827003513468294E-3</v>
      </c>
      <c r="M61" s="94">
        <f>RTD("cqg.rtd", , "X.US.USDISK!'Bid,T'")</f>
        <v>118.44</v>
      </c>
      <c r="N61" s="94">
        <f>RTD("cqg.rtd", , "X.US.USDISK!'Ask,T'")</f>
        <v>119.04</v>
      </c>
      <c r="O61" s="94">
        <f>RTD("cqg.rtd", , "X.US.USDISK!'High,T'")</f>
        <v>119.62</v>
      </c>
      <c r="P61" s="95">
        <f>RTD("cqg.rtd", , "X.US.USDISK!'Low,T'")</f>
        <v>118.09</v>
      </c>
      <c r="Q61" s="29"/>
      <c r="R61" s="69" t="s">
        <v>714</v>
      </c>
      <c r="S61" s="70">
        <f>RTD("cqg.rtd", , "X.US.USDRUR!'NetLastQuoteToday,T'")*1</f>
        <v>0.24199999999999733</v>
      </c>
      <c r="T61" s="65">
        <f>RTD("cqg.rtd", , "X.US.USDRUR!'PerCentNetLastQuote,T'")/100</f>
        <v>6.4440538957234918E-3</v>
      </c>
      <c r="U61" s="72">
        <f>RTD("cqg.rtd", , "X.US.USDRUR!'Bid,T'")</f>
        <v>37.776000000000003</v>
      </c>
      <c r="V61" s="72">
        <f>RTD("cqg.rtd", , "X.US.USDRUR!'Ask,T'")</f>
        <v>37.795999999999999</v>
      </c>
      <c r="W61" s="72">
        <f>RTD("cqg.rtd", , "X.US.USDRUR!'High,T'")</f>
        <v>37.981999999999999</v>
      </c>
      <c r="X61" s="77">
        <f>RTD("cqg.rtd", , "X.US.USDRUR!'Low,T'")</f>
        <v>37.408999999999999</v>
      </c>
    </row>
    <row r="62" spans="1:24" ht="12.75" customHeight="1" x14ac:dyDescent="0.25">
      <c r="B62" s="51" t="s">
        <v>163</v>
      </c>
      <c r="C62" s="52">
        <f>RTD("cqg.rtd", , "X.US.BRLBOB!'NetLastQuoteToday,T'")*1</f>
        <v>-1.4899999999999913E-2</v>
      </c>
      <c r="D62" s="67">
        <f>RTD("cqg.rtd", , "X.US.BRLBOB!'PerCentNetLastQuote,T'")/100</f>
        <v>-4.8665773916451646E-3</v>
      </c>
      <c r="E62" s="53">
        <f>RTD("cqg.rtd", , "X.US.BRLBOB!'Bid,T'")</f>
        <v>2.9596</v>
      </c>
      <c r="F62" s="53">
        <f>RTD("cqg.rtd", , "X.US.BRLBOB!'Ask,T'")</f>
        <v>3.0468000000000002</v>
      </c>
      <c r="G62" s="53">
        <f>RTD("cqg.rtd", , "X.US.BRLBOB!'High,T'")</f>
        <v>3.0617000000000001</v>
      </c>
      <c r="H62" s="54">
        <f>RTD("cqg.rtd", , "X.US.BRLBOB!'Low,T'")</f>
        <v>2.9561999999999999</v>
      </c>
      <c r="J62" s="96"/>
      <c r="K62" s="97"/>
      <c r="L62" s="98"/>
      <c r="M62" s="99"/>
      <c r="N62" s="99"/>
      <c r="O62" s="99"/>
      <c r="P62" s="99"/>
      <c r="Q62" s="29"/>
      <c r="R62" s="37" t="s">
        <v>716</v>
      </c>
      <c r="S62" s="38">
        <f>RTD("cqg.rtd", , "X.US.RURBRL!'NetLastQuoteToday,T'")*1</f>
        <v>8.000000000000021E-4</v>
      </c>
      <c r="T62" s="65">
        <f>RTD("cqg.rtd", , "X.US.RURBRL!'PerCentNetLastQuote,T'")/100</f>
        <v>1.3050570962479609E-2</v>
      </c>
      <c r="U62" s="39">
        <f>RTD("cqg.rtd", , "X.US.RURBRL!'Bid,T'")</f>
        <v>6.1700000000000005E-2</v>
      </c>
      <c r="V62" s="39">
        <f>RTD("cqg.rtd", , "X.US.RURBRL!'Ask,T'")</f>
        <v>6.2100000000000002E-2</v>
      </c>
      <c r="W62" s="39">
        <f>RTD("cqg.rtd", , "X.US.RURBRL!'High,T'")</f>
        <v>6.2200000000000005E-2</v>
      </c>
      <c r="X62" s="40">
        <f>RTD("cqg.rtd", , "X.US.RURBRL!'Low,T'")</f>
        <v>6.0500000000000005E-2</v>
      </c>
    </row>
    <row r="63" spans="1:24" ht="12.75" customHeight="1" thickBot="1" x14ac:dyDescent="0.3">
      <c r="B63" s="51" t="s">
        <v>165</v>
      </c>
      <c r="C63" s="52">
        <f>RTD("cqg.rtd", , "X.US.BRLCLP!'NetLastQuoteToday,T'")*1</f>
        <v>-3.4110999999999763</v>
      </c>
      <c r="D63" s="67">
        <f>RTD("cqg.rtd", , "X.US.BRLCLP!'PerCentNetLastQuote,T'")/100</f>
        <v>-1.3275019915837828E-2</v>
      </c>
      <c r="E63" s="53">
        <f>RTD("cqg.rtd", , "X.US.BRLCLP!'Bid,T'")</f>
        <v>253.44280000000001</v>
      </c>
      <c r="F63" s="53">
        <f>RTD("cqg.rtd", , "X.US.BRLCLP!'Ask,T'")</f>
        <v>253.54520000000002</v>
      </c>
      <c r="G63" s="53">
        <f>RTD("cqg.rtd", , "X.US.BRLCLP!'High,T'")</f>
        <v>257.03460000000001</v>
      </c>
      <c r="H63" s="54">
        <f>RTD("cqg.rtd", , "X.US.BRLCLP!'Low,T'")</f>
        <v>252.63750000000002</v>
      </c>
      <c r="J63" s="96"/>
      <c r="K63" s="97"/>
      <c r="L63" s="98"/>
      <c r="M63" s="99"/>
      <c r="N63" s="99"/>
      <c r="O63" s="99"/>
      <c r="P63" s="99"/>
      <c r="Q63" s="29"/>
      <c r="R63" s="42" t="s">
        <v>718</v>
      </c>
      <c r="S63" s="43">
        <f>RTD("cqg.rtd", , "X.US.RURCZK!'NetLastQuoteToday,T'")*1</f>
        <v>-5.2999999999999714E-3</v>
      </c>
      <c r="T63" s="66">
        <f>RTD("cqg.rtd", , "X.US.RURCZK!'PerCentNetLastQuote,T'")/100</f>
        <v>-9.3080435546188962E-3</v>
      </c>
      <c r="U63" s="44">
        <f>RTD("cqg.rtd", , "X.US.RURCZK!'Bid,T'")</f>
        <v>0.56310000000000004</v>
      </c>
      <c r="V63" s="44">
        <f>RTD("cqg.rtd", , "X.US.RURCZK!'Ask,T'")</f>
        <v>0.56410000000000005</v>
      </c>
      <c r="W63" s="44">
        <f>RTD("cqg.rtd", , "X.US.RURCZK!'High,T'")</f>
        <v>0.57120000000000004</v>
      </c>
      <c r="X63" s="45">
        <f>RTD("cqg.rtd", , "X.US.RURCZK!'Low,T'")</f>
        <v>0.56130000000000002</v>
      </c>
    </row>
    <row r="64" spans="1:24" ht="12.75" customHeight="1" x14ac:dyDescent="0.25">
      <c r="B64" s="51" t="s">
        <v>167</v>
      </c>
      <c r="C64" s="52">
        <f>RTD("cqg.rtd", , "X.US.BRLCNY!'NetLastQuoteToday,T'")*1</f>
        <v>-4.8999999999999932E-2</v>
      </c>
      <c r="D64" s="67">
        <f>RTD("cqg.rtd", , "X.US.BRLCNY!'PerCentNetLastQuote,T'")/100</f>
        <v>-1.8334206390780514E-2</v>
      </c>
      <c r="E64" s="53">
        <f>RTD("cqg.rtd", , "X.US.BRLCNY!'Bid,T'")</f>
        <v>2.621</v>
      </c>
      <c r="F64" s="53">
        <f>RTD("cqg.rtd", , "X.US.BRLCNY!'Ask,T'")</f>
        <v>2.6236000000000002</v>
      </c>
      <c r="G64" s="53">
        <f>RTD("cqg.rtd", , "X.US.BRLCNY!'High,T'")</f>
        <v>2.6739999999999999</v>
      </c>
      <c r="H64" s="54">
        <f>RTD("cqg.rtd", , "X.US.BRLCNY!'Low,T'")</f>
        <v>2.6163000000000003</v>
      </c>
      <c r="J64" s="34" t="s">
        <v>869</v>
      </c>
      <c r="K64" s="35" t="s">
        <v>919</v>
      </c>
      <c r="L64" s="35" t="s">
        <v>921</v>
      </c>
      <c r="M64" s="35" t="s">
        <v>52</v>
      </c>
      <c r="N64" s="35" t="s">
        <v>53</v>
      </c>
      <c r="O64" s="35" t="s">
        <v>50</v>
      </c>
      <c r="P64" s="36" t="s">
        <v>51</v>
      </c>
      <c r="Q64" s="29"/>
      <c r="R64" s="31"/>
      <c r="S64" s="32"/>
      <c r="T64" s="33"/>
      <c r="U64" s="29"/>
      <c r="V64" s="29"/>
      <c r="W64" s="29"/>
      <c r="X64" s="29"/>
    </row>
    <row r="65" spans="2:24" ht="12.75" customHeight="1" thickBot="1" x14ac:dyDescent="0.3">
      <c r="B65" s="51" t="s">
        <v>169</v>
      </c>
      <c r="C65" s="52">
        <f>RTD("cqg.rtd", , "X.US.BRLCOP!'NetLastQuoteToday,T'")*1</f>
        <v>-9.8626000000000431</v>
      </c>
      <c r="D65" s="67">
        <f>RTD("cqg.rtd", , "X.US.BRLCOP!'PerCentNetLastQuote,T'")/100</f>
        <v>-1.1421972188923353E-2</v>
      </c>
      <c r="E65" s="53">
        <f>RTD("cqg.rtd", , "X.US.BRLCOP!'Bid,T'")</f>
        <v>853.21190000000001</v>
      </c>
      <c r="F65" s="53">
        <f>RTD("cqg.rtd", , "X.US.BRLCOP!'Ask,T'")</f>
        <v>853.61350000000004</v>
      </c>
      <c r="G65" s="53">
        <f>RTD("cqg.rtd", , "X.US.BRLCOP!'High,T'")</f>
        <v>864.47340000000008</v>
      </c>
      <c r="H65" s="54">
        <f>RTD("cqg.rtd", , "X.US.BRLCOP!'Low,T'")</f>
        <v>851.76330000000007</v>
      </c>
      <c r="J65" s="69" t="s">
        <v>498</v>
      </c>
      <c r="K65" s="70">
        <f>RTD("cqg.rtd", , "X.US.USDINR!'NetLastQuoteToday,T'")*1</f>
        <v>0</v>
      </c>
      <c r="L65" s="65">
        <f>RTD("cqg.rtd", , "X.US.USDINR!'PerCentNetLastQuote,T'")/100</f>
        <v>0</v>
      </c>
      <c r="M65" s="72">
        <f>RTD("cqg.rtd", , "X.US.USDINR!'Bid,T'")</f>
        <v>60.93</v>
      </c>
      <c r="N65" s="72">
        <f>RTD("cqg.rtd", , "X.US.USDINR!'Ask,T'")</f>
        <v>60.95</v>
      </c>
      <c r="O65" s="72">
        <f>RTD("cqg.rtd", , "X.US.USDINR!'High,T'")</f>
        <v>61.02</v>
      </c>
      <c r="P65" s="77">
        <f>RTD("cqg.rtd", , "X.US.USDINR!'Low,T'")</f>
        <v>60.64</v>
      </c>
      <c r="Q65" s="29"/>
      <c r="R65" s="31"/>
      <c r="S65" s="32"/>
      <c r="T65" s="33"/>
      <c r="U65" s="29"/>
      <c r="V65" s="29"/>
      <c r="W65" s="29"/>
      <c r="X65" s="29"/>
    </row>
    <row r="66" spans="2:24" ht="12.75" customHeight="1" x14ac:dyDescent="0.25">
      <c r="B66" s="51" t="s">
        <v>171</v>
      </c>
      <c r="C66" s="52">
        <f>RTD("cqg.rtd", , "X.US.BRLEUR!'NetLastQuoteToday,T'")*1</f>
        <v>-7.0999999999999952E-3</v>
      </c>
      <c r="D66" s="67">
        <f>RTD("cqg.rtd", , "X.US.BRLEUR!'PerCentNetLastQuote,T'")/100</f>
        <v>-2.1043272080616481E-2</v>
      </c>
      <c r="E66" s="53">
        <f>RTD("cqg.rtd", , "X.US.BRLEUR!'Bid,T'")</f>
        <v>0.32990000000000003</v>
      </c>
      <c r="F66" s="53">
        <f>RTD("cqg.rtd", , "X.US.BRLEUR!'Ask,T'")</f>
        <v>0.33030000000000004</v>
      </c>
      <c r="G66" s="53">
        <f>RTD("cqg.rtd", , "X.US.BRLEUR!'High,T'")</f>
        <v>0.3377</v>
      </c>
      <c r="H66" s="54">
        <f>RTD("cqg.rtd", , "X.US.BRLEUR!'Low,T'")</f>
        <v>0.32930000000000004</v>
      </c>
      <c r="J66" s="37" t="s">
        <v>500</v>
      </c>
      <c r="K66" s="38">
        <f>RTD("cqg.rtd", , "X.US.IDRKRW!'NetLastQuoteToday,T'")*1</f>
        <v>-3.0000000000000859E-4</v>
      </c>
      <c r="L66" s="75">
        <f>RTD("cqg.rtd", , "X.US.IDRKRW!'PerCentNetLastQuote,T'")/100</f>
        <v>-3.4207525655644243E-3</v>
      </c>
      <c r="M66" s="39">
        <f>RTD("cqg.rtd", , "X.US.IDRKRW!'Bid,T'")</f>
        <v>8.7000000000000008E-2</v>
      </c>
      <c r="N66" s="39">
        <f>RTD("cqg.rtd", , "X.US.IDRKRW!'Ask,T'")</f>
        <v>8.7400000000000005E-2</v>
      </c>
      <c r="O66" s="39">
        <f>RTD("cqg.rtd", , "X.US.IDRKRW!'High,T'")</f>
        <v>8.8300000000000003E-2</v>
      </c>
      <c r="P66" s="40">
        <f>RTD("cqg.rtd", , "X.US.IDRKRW!'Low,T'")</f>
        <v>8.7000000000000008E-2</v>
      </c>
      <c r="Q66" s="29"/>
      <c r="R66" s="34" t="s">
        <v>869</v>
      </c>
      <c r="S66" s="35" t="s">
        <v>919</v>
      </c>
      <c r="T66" s="35" t="s">
        <v>921</v>
      </c>
      <c r="U66" s="35" t="s">
        <v>52</v>
      </c>
      <c r="V66" s="35" t="s">
        <v>53</v>
      </c>
      <c r="W66" s="35" t="s">
        <v>50</v>
      </c>
      <c r="X66" s="36" t="s">
        <v>51</v>
      </c>
    </row>
    <row r="67" spans="2:24" ht="12.75" customHeight="1" thickBot="1" x14ac:dyDescent="0.3">
      <c r="B67" s="51" t="s">
        <v>173</v>
      </c>
      <c r="C67" s="52">
        <f>RTD("cqg.rtd", , "X.US.BRLGBP!'NetLastQuoteToday,T'")*1</f>
        <v>-5.0999999999999934E-3</v>
      </c>
      <c r="D67" s="67">
        <f>RTD("cqg.rtd", , "X.US.BRLGBP!'PerCentNetLastQuote,T'")/100</f>
        <v>-1.901565995525727E-2</v>
      </c>
      <c r="E67" s="53">
        <f>RTD("cqg.rtd", , "X.US.BRLGBP!'Bid,T'")</f>
        <v>0.26269999999999999</v>
      </c>
      <c r="F67" s="53">
        <f>RTD("cqg.rtd", , "X.US.BRLGBP!'Ask,T'")</f>
        <v>0.2631</v>
      </c>
      <c r="G67" s="53">
        <f>RTD("cqg.rtd", , "X.US.BRLGBP!'High,T'")</f>
        <v>0.26880000000000004</v>
      </c>
      <c r="H67" s="54">
        <f>RTD("cqg.rtd", , "X.US.BRLGBP!'Low,T'")</f>
        <v>0.26240000000000002</v>
      </c>
      <c r="J67" s="42"/>
      <c r="K67" s="43"/>
      <c r="L67" s="76"/>
      <c r="M67" s="44"/>
      <c r="N67" s="44"/>
      <c r="O67" s="44"/>
      <c r="P67" s="45"/>
      <c r="Q67" s="29"/>
      <c r="R67" s="69" t="s">
        <v>734</v>
      </c>
      <c r="S67" s="70">
        <f>RTD("cqg.rtd", , "X.US.USDSGD!'NetLastQuoteToday,T'")*1</f>
        <v>-4.9999999999994493E-4</v>
      </c>
      <c r="T67" s="65">
        <f>RTD("cqg.rtd", , "X.US.USDSGD!'PerCentNetLastQuote,T'")/100</f>
        <v>-3.9560091779412929E-4</v>
      </c>
      <c r="U67" s="72">
        <f>RTD("cqg.rtd", , "X.US.USDSGD!'Bid,T'")</f>
        <v>1.2624</v>
      </c>
      <c r="V67" s="72">
        <f>RTD("cqg.rtd", , "X.US.USDSGD!'Ask,T'")</f>
        <v>1.2634000000000001</v>
      </c>
      <c r="W67" s="72">
        <f>RTD("cqg.rtd", , "X.US.USDSGD!'High,T'")</f>
        <v>1.2667000000000002</v>
      </c>
      <c r="X67" s="77">
        <f>RTD("cqg.rtd", , "X.US.USDSGD!'Low,T'")</f>
        <v>1.2599</v>
      </c>
    </row>
    <row r="68" spans="2:24" ht="12.75" customHeight="1" thickBot="1" x14ac:dyDescent="0.3">
      <c r="B68" s="51" t="s">
        <v>175</v>
      </c>
      <c r="C68" s="52">
        <f>RTD("cqg.rtd", , "X.US.BRLHKD!'NetLastQuoteToday,T'")*1</f>
        <v>-6.449999999999978E-2</v>
      </c>
      <c r="D68" s="67">
        <f>RTD("cqg.rtd", , "X.US.BRLHKD!'PerCentNetLastQuote,T'")/100</f>
        <v>-1.9087357954545456E-2</v>
      </c>
      <c r="E68" s="53">
        <f>RTD("cqg.rtd", , "X.US.BRLHKD!'Bid,T'")</f>
        <v>3.3107000000000002</v>
      </c>
      <c r="F68" s="53">
        <f>RTD("cqg.rtd", , "X.US.BRLHKD!'Ask,T'")</f>
        <v>3.3147000000000002</v>
      </c>
      <c r="G68" s="53">
        <f>RTD("cqg.rtd", , "X.US.BRLHKD!'High,T'")</f>
        <v>3.3816000000000002</v>
      </c>
      <c r="H68" s="54">
        <f>RTD("cqg.rtd", , "X.US.BRLHKD!'Low,T'")</f>
        <v>3.3054000000000001</v>
      </c>
      <c r="J68" s="31"/>
      <c r="K68" s="32"/>
      <c r="L68" s="33"/>
      <c r="M68" s="29"/>
      <c r="N68" s="29"/>
      <c r="O68" s="29"/>
      <c r="P68" s="29"/>
      <c r="Q68" s="29"/>
      <c r="R68" s="37" t="s">
        <v>736</v>
      </c>
      <c r="S68" s="38">
        <f>RTD("cqg.rtd", , "X.US.SGDCNY!'NetLastQuoteToday,T'")*1</f>
        <v>5.6000000000002714E-3</v>
      </c>
      <c r="T68" s="65">
        <f>RTD("cqg.rtd", , "X.US.SGDCNY!'PerCentNetLastQuote,T'")/100</f>
        <v>1.1537827591890555E-3</v>
      </c>
      <c r="U68" s="39">
        <f>RTD("cqg.rtd", , "X.US.SGDCNY!'Bid,T'")</f>
        <v>4.8570000000000002</v>
      </c>
      <c r="V68" s="39">
        <f>RTD("cqg.rtd", , "X.US.SGDCNY!'Ask,T'")</f>
        <v>4.8592000000000004</v>
      </c>
      <c r="W68" s="39">
        <f>RTD("cqg.rtd", , "X.US.SGDCNY!'High,T'")</f>
        <v>4.8690000000000007</v>
      </c>
      <c r="X68" s="40">
        <f>RTD("cqg.rtd", , "X.US.SGDCNY!'Low,T'")</f>
        <v>4.8417000000000003</v>
      </c>
    </row>
    <row r="69" spans="2:24" ht="12.75" customHeight="1" x14ac:dyDescent="0.25">
      <c r="B69" s="51" t="s">
        <v>177</v>
      </c>
      <c r="C69" s="52">
        <f>RTD("cqg.rtd", , "X.US.BRLIDR!'NetLastQuoteToday,T'")*1</f>
        <v>-89.743000000000393</v>
      </c>
      <c r="D69" s="67">
        <f>RTD("cqg.rtd", , "X.US.BRLIDR!'PerCentNetLastQuote,T'")/100</f>
        <v>-1.7378047422629706E-2</v>
      </c>
      <c r="E69" s="53">
        <f>RTD("cqg.rtd", , "X.US.BRLIDR!'Bid,T'")</f>
        <v>5072.1850000000004</v>
      </c>
      <c r="F69" s="53">
        <f>RTD("cqg.rtd", , "X.US.BRLIDR!'Ask,T'")</f>
        <v>5074.4160000000002</v>
      </c>
      <c r="G69" s="53">
        <f>RTD("cqg.rtd", , "X.US.BRLIDR!'High,T'")</f>
        <v>5166.4549999999999</v>
      </c>
      <c r="H69" s="54">
        <f>RTD("cqg.rtd", , "X.US.BRLIDR!'Low,T'")</f>
        <v>5060.7700000000004</v>
      </c>
      <c r="J69" s="34" t="s">
        <v>869</v>
      </c>
      <c r="K69" s="35" t="s">
        <v>919</v>
      </c>
      <c r="L69" s="35" t="s">
        <v>921</v>
      </c>
      <c r="M69" s="35" t="s">
        <v>52</v>
      </c>
      <c r="N69" s="35" t="s">
        <v>53</v>
      </c>
      <c r="O69" s="35" t="s">
        <v>50</v>
      </c>
      <c r="P69" s="36" t="s">
        <v>51</v>
      </c>
      <c r="Q69" s="29"/>
      <c r="R69" s="37" t="s">
        <v>738</v>
      </c>
      <c r="S69" s="38">
        <f>RTD("cqg.rtd", , "X.US.SGDMXN!'NetLastQuoteToday,T'")*1</f>
        <v>1.8000000000000682E-2</v>
      </c>
      <c r="T69" s="65">
        <f>RTD("cqg.rtd", , "X.US.SGDMXN!'PerCentNetLastQuote,T'")/100</f>
        <v>1.7173933784944183E-3</v>
      </c>
      <c r="U69" s="39">
        <f>RTD("cqg.rtd", , "X.US.SGDMXN!'Bid,T'")</f>
        <v>10.483000000000001</v>
      </c>
      <c r="V69" s="39">
        <f>RTD("cqg.rtd", , "X.US.SGDMXN!'Ask,T'")</f>
        <v>10.499000000000001</v>
      </c>
      <c r="W69" s="39">
        <f>RTD("cqg.rtd", , "X.US.SGDMXN!'High,T'")</f>
        <v>10.532</v>
      </c>
      <c r="X69" s="40">
        <f>RTD("cqg.rtd", , "X.US.SGDMXN!'Low,T'")</f>
        <v>10.450000000000001</v>
      </c>
    </row>
    <row r="70" spans="2:24" ht="12.75" customHeight="1" thickBot="1" x14ac:dyDescent="0.3">
      <c r="B70" s="51" t="s">
        <v>179</v>
      </c>
      <c r="C70" s="52">
        <f>RTD("cqg.rtd", , "X.US.BRLILS!'NetLastQuoteToday,T'")*1</f>
        <v>-3.1200000000000117E-2</v>
      </c>
      <c r="D70" s="67">
        <f>RTD("cqg.rtd", , "X.US.BRLILS!'PerCentNetLastQuote,T'")/100</f>
        <v>-1.968454258675079E-2</v>
      </c>
      <c r="E70" s="53">
        <f>RTD("cqg.rtd", , "X.US.BRLILS!'Bid,T'")</f>
        <v>1.5472000000000001</v>
      </c>
      <c r="F70" s="53">
        <f>RTD("cqg.rtd", , "X.US.BRLILS!'Ask,T'")</f>
        <v>1.5538000000000001</v>
      </c>
      <c r="G70" s="53">
        <f>RTD("cqg.rtd", , "X.US.BRLILS!'High,T'")</f>
        <v>1.5886</v>
      </c>
      <c r="H70" s="54">
        <f>RTD("cqg.rtd", , "X.US.BRLILS!'Low,T'")</f>
        <v>1.5454000000000001</v>
      </c>
      <c r="J70" s="91" t="s">
        <v>504</v>
      </c>
      <c r="K70" s="92">
        <f>RTD("cqg.rtd", , "X.US.IDRBRL!'NetLastQuoteToday,T'")*1</f>
        <v>0</v>
      </c>
      <c r="L70" s="93">
        <f>RTD("cqg.rtd", , "X.US.IDRBRL!'PerCentNetLastQuote,T'")/100</f>
        <v>0</v>
      </c>
      <c r="M70" s="94" t="str">
        <f>RTD("cqg.rtd", , "X.US.IDRBRL!'Bid,T'")</f>
        <v/>
      </c>
      <c r="N70" s="94">
        <f>RTD("cqg.rtd", , "X.US.IDRBRL!'Ask,T'")</f>
        <v>4.0000000000000002E-4</v>
      </c>
      <c r="O70" s="94">
        <f>RTD("cqg.rtd", , "X.US.IDRBRL!'High,T'")</f>
        <v>4.0000000000000002E-4</v>
      </c>
      <c r="P70" s="95">
        <f>RTD("cqg.rtd", , "X.US.IDRBRL!'Low,T'")</f>
        <v>4.0000000000000002E-4</v>
      </c>
      <c r="Q70" s="29"/>
      <c r="R70" s="37" t="s">
        <v>740</v>
      </c>
      <c r="S70" s="38">
        <f>RTD("cqg.rtd", , "X.US.SGDPHP!'NetLastQuoteToday,T'")*1</f>
        <v>5.2999999999997272E-2</v>
      </c>
      <c r="T70" s="65">
        <f>RTD("cqg.rtd", , "X.US.SGDPHP!'PerCentNetLastQuote,T'")/100</f>
        <v>1.5221137277426765E-3</v>
      </c>
      <c r="U70" s="39">
        <f>RTD("cqg.rtd", , "X.US.SGDPHP!'Bid,T'")</f>
        <v>34.741999999999997</v>
      </c>
      <c r="V70" s="39">
        <f>RTD("cqg.rtd", , "X.US.SGDPHP!'Ask,T'")</f>
        <v>34.872999999999998</v>
      </c>
      <c r="W70" s="39">
        <f>RTD("cqg.rtd", , "X.US.SGDPHP!'High,T'")</f>
        <v>34.951999999999998</v>
      </c>
      <c r="X70" s="40">
        <f>RTD("cqg.rtd", , "X.US.SGDPHP!'Low,T'")</f>
        <v>34.673999999999999</v>
      </c>
    </row>
    <row r="71" spans="2:24" ht="12.75" customHeight="1" x14ac:dyDescent="0.25">
      <c r="B71" s="51" t="s">
        <v>181</v>
      </c>
      <c r="C71" s="52">
        <f>RTD("cqg.rtd", , "X.US.BRLJPY!'NetLastQuoteToday,T'")*1</f>
        <v>-0.82399999999999807</v>
      </c>
      <c r="D71" s="67">
        <f>RTD("cqg.rtd", , "X.US.BRLJPY!'PerCentNetLastQuote,T'")/100</f>
        <v>-1.7645673169582626E-2</v>
      </c>
      <c r="E71" s="53">
        <f>RTD("cqg.rtd", , "X.US.BRLJPY!'Bid,T'")</f>
        <v>45.819000000000003</v>
      </c>
      <c r="F71" s="53">
        <f>RTD("cqg.rtd", , "X.US.BRLJPY!'Ask,T'")</f>
        <v>45.873000000000005</v>
      </c>
      <c r="G71" s="53">
        <f>RTD("cqg.rtd", , "X.US.BRLJPY!'High,T'")</f>
        <v>46.791000000000004</v>
      </c>
      <c r="H71" s="54">
        <f>RTD("cqg.rtd", , "X.US.BRLJPY!'Low,T'")</f>
        <v>45.769000000000005</v>
      </c>
      <c r="J71" s="96"/>
      <c r="K71" s="97"/>
      <c r="L71" s="98"/>
      <c r="M71" s="99"/>
      <c r="N71" s="99"/>
      <c r="O71" s="99"/>
      <c r="P71" s="99"/>
      <c r="Q71" s="29"/>
      <c r="R71" s="37" t="s">
        <v>742</v>
      </c>
      <c r="S71" s="38">
        <f>RTD("cqg.rtd", , "X.US.SGDZAR!'NetLastQuoteToday,T'")*1</f>
        <v>3.8000000000000256E-2</v>
      </c>
      <c r="T71" s="65">
        <f>RTD("cqg.rtd", , "X.US.SGDZAR!'PerCentNetLastQuote,T'")/100</f>
        <v>4.3718361711919005E-3</v>
      </c>
      <c r="U71" s="39">
        <f>RTD("cqg.rtd", , "X.US.SGDZAR!'Bid,T'")</f>
        <v>8.713000000000001</v>
      </c>
      <c r="V71" s="39">
        <f>RTD("cqg.rtd", , "X.US.SGDZAR!'Ask,T'")</f>
        <v>8.73</v>
      </c>
      <c r="W71" s="39">
        <f>RTD("cqg.rtd", , "X.US.SGDZAR!'High,T'")</f>
        <v>8.7360000000000007</v>
      </c>
      <c r="X71" s="40">
        <f>RTD("cqg.rtd", , "X.US.SGDZAR!'Low,T'")</f>
        <v>8.6660000000000004</v>
      </c>
    </row>
    <row r="72" spans="2:24" ht="12.75" customHeight="1" thickBot="1" x14ac:dyDescent="0.3">
      <c r="B72" s="51" t="s">
        <v>183</v>
      </c>
      <c r="C72" s="52">
        <f>RTD("cqg.rtd", , "X.US.BRLNZD!'NetLastQuoteToday,T'")*1</f>
        <v>-8.0999999999999961E-3</v>
      </c>
      <c r="D72" s="67">
        <f>RTD("cqg.rtd", , "X.US.BRLNZD!'PerCentNetLastQuote,T'")/100</f>
        <v>-1.5199849878025895E-2</v>
      </c>
      <c r="E72" s="53">
        <f>RTD("cqg.rtd", , "X.US.BRLNZD!'Bid,T'")</f>
        <v>0.52380000000000004</v>
      </c>
      <c r="F72" s="53">
        <f>RTD("cqg.rtd", , "X.US.BRLNZD!'Ask,T'")</f>
        <v>0.52480000000000004</v>
      </c>
      <c r="G72" s="53">
        <f>RTD("cqg.rtd", , "X.US.BRLNZD!'High,T'")</f>
        <v>0.53420000000000001</v>
      </c>
      <c r="H72" s="54">
        <f>RTD("cqg.rtd", , "X.US.BRLNZD!'Low,T'")</f>
        <v>0.52300000000000002</v>
      </c>
      <c r="K72" s="26"/>
      <c r="L72" s="27"/>
      <c r="M72" s="24"/>
      <c r="N72" s="24"/>
      <c r="O72" s="24"/>
      <c r="P72" s="24"/>
      <c r="Q72" s="29"/>
      <c r="R72" s="37" t="s">
        <v>744</v>
      </c>
      <c r="S72" s="38">
        <f>RTD("cqg.rtd", , "X.US.SGDKRW!'NetLastQuoteToday,T'")*1</f>
        <v>-0.96500000000003183</v>
      </c>
      <c r="T72" s="65">
        <f>RTD("cqg.rtd", , "X.US.SGDKRW!'PerCentNetLastQuote,T'")/100</f>
        <v>-1.1747533930895283E-3</v>
      </c>
      <c r="U72" s="39">
        <f>RTD("cqg.rtd", , "X.US.SGDKRW!'Bid,T'")</f>
        <v>819.55000000000007</v>
      </c>
      <c r="V72" s="39">
        <f>RTD("cqg.rtd", , "X.US.SGDKRW!'Ask,T'")</f>
        <v>820.48400000000004</v>
      </c>
      <c r="W72" s="39">
        <f>RTD("cqg.rtd", , "X.US.SGDKRW!'High,T'")</f>
        <v>823.34100000000001</v>
      </c>
      <c r="X72" s="40">
        <f>RTD("cqg.rtd", , "X.US.SGDKRW!'Low,T'")</f>
        <v>817.928</v>
      </c>
    </row>
    <row r="73" spans="2:24" ht="12.75" customHeight="1" thickBot="1" x14ac:dyDescent="0.3">
      <c r="B73" s="51" t="s">
        <v>185</v>
      </c>
      <c r="C73" s="52">
        <f>RTD("cqg.rtd", , "X.US.BRLPEN!'NetLastQuoteToday,T'")*1</f>
        <v>-2.2900000000000142E-2</v>
      </c>
      <c r="D73" s="67">
        <f>RTD("cqg.rtd", , "X.US.BRLPEN!'PerCentNetLastQuote,T'")/100</f>
        <v>-1.8334667734187352E-2</v>
      </c>
      <c r="E73" s="53">
        <f>RTD("cqg.rtd", , "X.US.BRLPEN!'Bid,T'")</f>
        <v>1.2191000000000001</v>
      </c>
      <c r="F73" s="53">
        <f>RTD("cqg.rtd", , "X.US.BRLPEN!'Ask,T'")</f>
        <v>1.2261</v>
      </c>
      <c r="G73" s="53">
        <f>RTD("cqg.rtd", , "X.US.BRLPEN!'High,T'")</f>
        <v>1.2490000000000001</v>
      </c>
      <c r="H73" s="54">
        <f>RTD("cqg.rtd", , "X.US.BRLPEN!'Low,T'")</f>
        <v>1.2175</v>
      </c>
      <c r="J73" s="34" t="s">
        <v>869</v>
      </c>
      <c r="K73" s="35" t="s">
        <v>919</v>
      </c>
      <c r="L73" s="35" t="s">
        <v>921</v>
      </c>
      <c r="M73" s="35" t="s">
        <v>52</v>
      </c>
      <c r="N73" s="35" t="s">
        <v>53</v>
      </c>
      <c r="O73" s="35" t="s">
        <v>50</v>
      </c>
      <c r="P73" s="36" t="s">
        <v>51</v>
      </c>
      <c r="Q73" s="29"/>
      <c r="R73" s="42" t="s">
        <v>746</v>
      </c>
      <c r="S73" s="43">
        <f>RTD("cqg.rtd", , "X.US.SGDTWD!'NetLastQuoteToday,T'")*1</f>
        <v>1.2599999999999056E-2</v>
      </c>
      <c r="T73" s="76">
        <f>RTD("cqg.rtd", , "X.US.SGDTWD!'PerCentNetLastQuote,T'")/100</f>
        <v>5.2974786524223356E-4</v>
      </c>
      <c r="U73" s="44">
        <f>RTD("cqg.rtd", , "X.US.SGDTWD!'Bid,T'")</f>
        <v>23.7835</v>
      </c>
      <c r="V73" s="44">
        <f>RTD("cqg.rtd", , "X.US.SGDTWD!'Ask,T'")</f>
        <v>23.797499999999999</v>
      </c>
      <c r="W73" s="44">
        <f>RTD("cqg.rtd", , "X.US.SGDTWD!'High,T'")</f>
        <v>23.828300000000002</v>
      </c>
      <c r="X73" s="45">
        <f>RTD("cqg.rtd", , "X.US.SGDTWD!'Low,T'")</f>
        <v>23.695700000000002</v>
      </c>
    </row>
    <row r="74" spans="2:24" ht="12.75" customHeight="1" x14ac:dyDescent="0.25">
      <c r="B74" s="51" t="s">
        <v>187</v>
      </c>
      <c r="C74" s="52">
        <f>RTD("cqg.rtd", , "X.US.BRLRUR!'NetLastQuoteToday,T'")*1</f>
        <v>-0.21000000000000085</v>
      </c>
      <c r="D74" s="67">
        <f>RTD("cqg.rtd", , "X.US.BRLRUR!'PerCentNetLastQuote,T'")/100</f>
        <v>-1.2820512820512822E-2</v>
      </c>
      <c r="E74" s="53">
        <f>RTD("cqg.rtd", , "X.US.BRLRUR!'Bid,T'")</f>
        <v>16.13</v>
      </c>
      <c r="F74" s="53">
        <f>RTD("cqg.rtd", , "X.US.BRLRUR!'Ask,T'")</f>
        <v>16.170000000000002</v>
      </c>
      <c r="G74" s="53">
        <f>RTD("cqg.rtd", , "X.US.BRLRUR!'High,T'")</f>
        <v>16.5</v>
      </c>
      <c r="H74" s="54">
        <f>RTD("cqg.rtd", , "X.US.BRLRUR!'Low,T'")</f>
        <v>16.11</v>
      </c>
      <c r="J74" s="69" t="s">
        <v>506</v>
      </c>
      <c r="K74" s="70">
        <f>RTD("cqg.rtd", , "X.US.USDIRR!'NetLastQuoteToday,T'")*1</f>
        <v>0</v>
      </c>
      <c r="L74" s="71">
        <f>RTD("cqg.rtd", , "X.US.USDIRR!'PerCentNetLastQuote,T'")/100</f>
        <v>0</v>
      </c>
      <c r="M74" s="72">
        <f>RTD("cqg.rtd", , "X.US.USDIRR!'Bid,T'")</f>
        <v>26584</v>
      </c>
      <c r="N74" s="72">
        <f>RTD("cqg.rtd", , "X.US.USDIRR!'Ask,T'")</f>
        <v>26734</v>
      </c>
      <c r="O74" s="72">
        <f>RTD("cqg.rtd", , "X.US.USDIRR!'High,T'")</f>
        <v>26734</v>
      </c>
      <c r="P74" s="77">
        <f>RTD("cqg.rtd", , "X.US.USDIRR!'Low,T'")</f>
        <v>26584</v>
      </c>
      <c r="Q74" s="29"/>
      <c r="R74" s="31"/>
      <c r="S74" s="32"/>
      <c r="T74" s="33"/>
      <c r="U74" s="29"/>
      <c r="V74" s="29"/>
      <c r="W74" s="29"/>
      <c r="X74" s="29"/>
    </row>
    <row r="75" spans="2:24" ht="12.75" customHeight="1" thickBot="1" x14ac:dyDescent="0.3">
      <c r="B75" s="51" t="s">
        <v>189</v>
      </c>
      <c r="C75" s="52">
        <f>RTD("cqg.rtd", , "X.US.BRLCHF!'NetLastQuoteToday,T'")*1</f>
        <v>-8.5000000000000075E-3</v>
      </c>
      <c r="D75" s="67">
        <f>RTD("cqg.rtd", , "X.US.BRLCHF!'PerCentNetLastQuote,T'")/100</f>
        <v>-2.0838440794312331E-2</v>
      </c>
      <c r="E75" s="53">
        <f>RTD("cqg.rtd", , "X.US.BRLCHF!'Bid,T'")</f>
        <v>0.39900000000000002</v>
      </c>
      <c r="F75" s="53">
        <f>RTD("cqg.rtd", , "X.US.BRLCHF!'Ask,T'")</f>
        <v>0.39940000000000003</v>
      </c>
      <c r="G75" s="53">
        <f>RTD("cqg.rtd", , "X.US.BRLCHF!'High,T'")</f>
        <v>0.40840000000000004</v>
      </c>
      <c r="H75" s="54">
        <f>RTD("cqg.rtd", , "X.US.BRLCHF!'Low,T'")</f>
        <v>0.39840000000000003</v>
      </c>
      <c r="J75" s="91" t="s">
        <v>508</v>
      </c>
      <c r="K75" s="92">
        <f>RTD("cqg.rtd", , "X.US.USDIQD!'NetLastQuoteToday,T'")*1</f>
        <v>-1</v>
      </c>
      <c r="L75" s="93">
        <f>RTD("cqg.rtd", , "X.US.USDIQD!'PerCentNetLastQuote,T'")/100</f>
        <v>-8.5251491901108269E-4</v>
      </c>
      <c r="M75" s="94">
        <f>RTD("cqg.rtd", , "X.US.USDIQD!'Bid,T'")</f>
        <v>1157</v>
      </c>
      <c r="N75" s="94">
        <f>RTD("cqg.rtd", , "X.US.USDIQD!'Ask,T'")</f>
        <v>1172</v>
      </c>
      <c r="O75" s="94">
        <f>RTD("cqg.rtd", , "X.US.USDIQD!'High,T'")</f>
        <v>1173</v>
      </c>
      <c r="P75" s="95">
        <f>RTD("cqg.rtd", , "X.US.USDIQD!'Low,T'")</f>
        <v>1157</v>
      </c>
      <c r="Q75" s="29"/>
      <c r="S75" s="26"/>
      <c r="T75" s="27"/>
      <c r="U75" s="24"/>
      <c r="V75" s="24"/>
      <c r="W75" s="24"/>
      <c r="X75" s="24"/>
    </row>
    <row r="76" spans="2:24" ht="12.75" customHeight="1" thickTop="1" x14ac:dyDescent="0.25">
      <c r="B76" s="51" t="s">
        <v>191</v>
      </c>
      <c r="C76" s="52">
        <f>RTD("cqg.rtd", , "X.US.BRLVEB!'NetLastQuoteToday,T'")*1</f>
        <v>-6.3500000000000334E-2</v>
      </c>
      <c r="D76" s="67">
        <f>RTD("cqg.rtd", , "X.US.BRLVEB!'PerCentNetLastQuote,T'")/100</f>
        <v>-2.3082515448927664E-2</v>
      </c>
      <c r="E76" s="53">
        <f>RTD("cqg.rtd", , "X.US.BRLVEB!'Bid,T'")</f>
        <v>2.6873</v>
      </c>
      <c r="F76" s="53">
        <f>RTD("cqg.rtd", , "X.US.BRLVEB!'Ask,T'")</f>
        <v>2.6875</v>
      </c>
      <c r="G76" s="53">
        <f>RTD("cqg.rtd", , "X.US.BRLVEB!'High,T'")</f>
        <v>2.7448000000000001</v>
      </c>
      <c r="H76" s="54">
        <f>RTD("cqg.rtd", , "X.US.BRLVEB!'Low,T'")</f>
        <v>2.6857000000000002</v>
      </c>
      <c r="K76" s="26"/>
      <c r="L76" s="27"/>
      <c r="M76" s="24"/>
      <c r="N76" s="24"/>
      <c r="O76" s="24"/>
      <c r="P76" s="24"/>
      <c r="Q76" s="29"/>
      <c r="R76" s="100" t="s">
        <v>869</v>
      </c>
      <c r="S76" s="101" t="s">
        <v>919</v>
      </c>
      <c r="T76" s="101" t="s">
        <v>921</v>
      </c>
      <c r="U76" s="101" t="s">
        <v>52</v>
      </c>
      <c r="V76" s="101" t="s">
        <v>53</v>
      </c>
      <c r="W76" s="101" t="s">
        <v>50</v>
      </c>
      <c r="X76" s="102" t="s">
        <v>51</v>
      </c>
    </row>
    <row r="77" spans="2:24" ht="12.75" customHeight="1" thickBot="1" x14ac:dyDescent="0.3">
      <c r="B77" s="55" t="s">
        <v>193</v>
      </c>
      <c r="C77" s="56">
        <f>RTD("cqg.rtd", , "X.US.BRLMXN!'NetLastQuoteToday,T'")*1</f>
        <v>-0.10270000000000046</v>
      </c>
      <c r="D77" s="68">
        <f>RTD("cqg.rtd", , "X.US.BRLMXN!'PerCentNetLastQuote,T'")/100</f>
        <v>-1.7805131761442442E-2</v>
      </c>
      <c r="E77" s="57">
        <f>RTD("cqg.rtd", , "X.US.BRLMXN!'Bid,T'")</f>
        <v>5.6597</v>
      </c>
      <c r="F77" s="57">
        <f>RTD("cqg.rtd", , "X.US.BRLMXN!'Ask,T'")</f>
        <v>5.6653000000000002</v>
      </c>
      <c r="G77" s="57">
        <f>RTD("cqg.rtd", , "X.US.BRLMXN!'High,T'")</f>
        <v>5.7720000000000002</v>
      </c>
      <c r="H77" s="58">
        <f>RTD("cqg.rtd", , "X.US.BRLMXN!'Low,T'")</f>
        <v>5.6558000000000002</v>
      </c>
      <c r="J77" s="31"/>
      <c r="K77" s="32"/>
      <c r="L77" s="78"/>
      <c r="M77" s="29"/>
      <c r="N77" s="29"/>
      <c r="O77" s="29"/>
      <c r="P77" s="29"/>
      <c r="Q77" s="29"/>
      <c r="R77" s="103" t="s">
        <v>754</v>
      </c>
      <c r="S77" s="70">
        <f>RTD("cqg.rtd", , "X.US.USDZAR!'NetLastQuoteToday,T'")*1</f>
        <v>4.269999999999996E-2</v>
      </c>
      <c r="T77" s="65">
        <f>RTD("cqg.rtd", , "X.US.USDZAR!'PerCentNetLastQuote,T'")/100</f>
        <v>3.8864112132520252E-3</v>
      </c>
      <c r="U77" s="72">
        <f>RTD("cqg.rtd", , "X.US.USDZAR!'Bid,T'")</f>
        <v>10.999700000000001</v>
      </c>
      <c r="V77" s="72">
        <f>RTD("cqg.rtd", , "X.US.USDZAR!'Ask,T'")</f>
        <v>11.0297</v>
      </c>
      <c r="W77" s="72">
        <f>RTD("cqg.rtd", , "X.US.USDZAR!'High,T'")</f>
        <v>11.0465</v>
      </c>
      <c r="X77" s="104">
        <f>RTD("cqg.rtd", , "X.US.USDZAR!'Low,T'")</f>
        <v>10.938700000000001</v>
      </c>
    </row>
    <row r="78" spans="2:24" ht="12.75" customHeight="1" thickTop="1" x14ac:dyDescent="0.25">
      <c r="B78" s="31"/>
      <c r="C78" s="32"/>
      <c r="D78" s="78"/>
      <c r="E78" s="29"/>
      <c r="F78" s="29"/>
      <c r="G78" s="29"/>
      <c r="H78" s="29"/>
      <c r="J78" s="100" t="s">
        <v>869</v>
      </c>
      <c r="K78" s="101" t="s">
        <v>919</v>
      </c>
      <c r="L78" s="101" t="s">
        <v>921</v>
      </c>
      <c r="M78" s="101" t="s">
        <v>52</v>
      </c>
      <c r="N78" s="101" t="s">
        <v>53</v>
      </c>
      <c r="O78" s="101" t="s">
        <v>50</v>
      </c>
      <c r="P78" s="102" t="s">
        <v>51</v>
      </c>
      <c r="Q78" s="29"/>
      <c r="R78" s="105" t="s">
        <v>756</v>
      </c>
      <c r="S78" s="38">
        <f>RTD("cqg.rtd", , "X.US.ZARGBP!'NetLastQuoteToday,T'")*1</f>
        <v>-3.0000000000000165E-4</v>
      </c>
      <c r="T78" s="65">
        <f>RTD("cqg.rtd", , "X.US.ZARGBP!'PerCentNetLastQuote,T'")/100</f>
        <v>-5.3380782918149459E-3</v>
      </c>
      <c r="U78" s="39">
        <f>RTD("cqg.rtd", , "X.US.ZARGBP!'Bid,T'")</f>
        <v>5.5700000000000006E-2</v>
      </c>
      <c r="V78" s="39">
        <f>RTD("cqg.rtd", , "X.US.ZARGBP!'Ask,T'")</f>
        <v>5.5900000000000005E-2</v>
      </c>
      <c r="W78" s="39">
        <f>RTD("cqg.rtd", , "X.US.ZARGBP!'High,T'")</f>
        <v>5.6300000000000003E-2</v>
      </c>
      <c r="X78" s="106">
        <f>RTD("cqg.rtd", , "X.US.ZARGBP!'Low,T'")</f>
        <v>5.5700000000000006E-2</v>
      </c>
    </row>
    <row r="79" spans="2:24" ht="12.75" customHeight="1" thickBot="1" x14ac:dyDescent="0.3">
      <c r="B79" s="31"/>
      <c r="C79" s="32"/>
      <c r="D79" s="78"/>
      <c r="E79" s="29"/>
      <c r="F79" s="29"/>
      <c r="G79" s="29"/>
      <c r="H79" s="29"/>
      <c r="J79" s="103" t="s">
        <v>510</v>
      </c>
      <c r="K79" s="70">
        <f>RTD("cqg.rtd", , "X.US.USDILS!'NetLastQuoteToday,T'")*1</f>
        <v>-3.0000000000001137E-3</v>
      </c>
      <c r="L79" s="65">
        <f>RTD("cqg.rtd", , "X.US.USDILS!'PerCentNetLastQuote,T'")/100</f>
        <v>-8.2417582417582418E-4</v>
      </c>
      <c r="M79" s="72">
        <f>RTD("cqg.rtd", , "X.US.USDILS!'Bid,T'")</f>
        <v>3.617</v>
      </c>
      <c r="N79" s="72">
        <f>RTD("cqg.rtd", , "X.US.USDILS!'Ask,T'")</f>
        <v>3.637</v>
      </c>
      <c r="O79" s="72">
        <f>RTD("cqg.rtd", , "X.US.USDILS!'High,T'")</f>
        <v>3.649</v>
      </c>
      <c r="P79" s="104">
        <f>RTD("cqg.rtd", , "X.US.USDILS!'Low,T'")</f>
        <v>3.6160000000000001</v>
      </c>
      <c r="Q79" s="29"/>
      <c r="R79" s="105" t="s">
        <v>758</v>
      </c>
      <c r="S79" s="38">
        <f>RTD("cqg.rtd", , "X.US.ZARJPY!'NetLastQuoteToday,T'")*1</f>
        <v>-5.0000000000000711E-2</v>
      </c>
      <c r="T79" s="65">
        <f>RTD("cqg.rtd", , "X.US.ZARJPY!'PerCentNetLastQuote,T'")/100</f>
        <v>-5.1150895140664966E-3</v>
      </c>
      <c r="U79" s="39">
        <f>RTD("cqg.rtd", , "X.US.ZARJPY!'Bid,T'")</f>
        <v>9.7249999999999996</v>
      </c>
      <c r="V79" s="39">
        <f>RTD("cqg.rtd", , "X.US.ZARJPY!'Ask,T'")</f>
        <v>9.7509999999999994</v>
      </c>
      <c r="W79" s="39">
        <f>RTD("cqg.rtd", , "X.US.ZARJPY!'High,T'")</f>
        <v>9.7919999999999998</v>
      </c>
      <c r="X79" s="106">
        <f>RTD("cqg.rtd", , "X.US.ZARJPY!'Low,T'")</f>
        <v>9.7160000000000011</v>
      </c>
    </row>
    <row r="80" spans="2:24" ht="12.75" customHeight="1" thickTop="1" thickBot="1" x14ac:dyDescent="0.3">
      <c r="B80" s="100" t="s">
        <v>869</v>
      </c>
      <c r="C80" s="101" t="s">
        <v>919</v>
      </c>
      <c r="D80" s="101" t="s">
        <v>921</v>
      </c>
      <c r="E80" s="101" t="s">
        <v>52</v>
      </c>
      <c r="F80" s="101" t="s">
        <v>53</v>
      </c>
      <c r="G80" s="101" t="s">
        <v>50</v>
      </c>
      <c r="H80" s="102" t="s">
        <v>51</v>
      </c>
      <c r="J80" s="107" t="s">
        <v>512</v>
      </c>
      <c r="K80" s="108">
        <f>RTD("cqg.rtd", , "X.US.ILSBRL!'NetLastQuoteToday,T'")*1</f>
        <v>1.2799999999999923E-2</v>
      </c>
      <c r="L80" s="114">
        <f>RTD("cqg.rtd", , "X.US.ILSBRL!'PerCentNetLastQuote,T'")/100</f>
        <v>2.0205209155485401E-2</v>
      </c>
      <c r="M80" s="110">
        <f>RTD("cqg.rtd", , "X.US.ILSBRL!'Bid,T'")</f>
        <v>0.64350000000000007</v>
      </c>
      <c r="N80" s="110">
        <f>RTD("cqg.rtd", , "X.US.ILSBRL!'Ask,T'")</f>
        <v>0.64629999999999999</v>
      </c>
      <c r="O80" s="110">
        <f>RTD("cqg.rtd", , "X.US.ILSBRL!'High,T'")</f>
        <v>0.64710000000000001</v>
      </c>
      <c r="P80" s="111">
        <f>RTD("cqg.rtd", , "X.US.ILSBRL!'Low,T'")</f>
        <v>0.62950000000000006</v>
      </c>
      <c r="Q80" s="29"/>
      <c r="R80" s="105" t="s">
        <v>760</v>
      </c>
      <c r="S80" s="38">
        <f>RTD("cqg.rtd", , "X.US.ZARMXN!'NetLastQuoteToday,T'")*1</f>
        <v>-3.2000000000000917E-3</v>
      </c>
      <c r="T80" s="65">
        <f>RTD("cqg.rtd", , "X.US.ZARMXN!'PerCentNetLastQuote,T'")/100</f>
        <v>-2.6527397828069303E-3</v>
      </c>
      <c r="U80" s="39">
        <f>RTD("cqg.rtd", , "X.US.ZARMXN!'Bid,T'")</f>
        <v>1.2025000000000001</v>
      </c>
      <c r="V80" s="39">
        <f>RTD("cqg.rtd", , "X.US.ZARMXN!'Ask,T'")</f>
        <v>1.2031000000000001</v>
      </c>
      <c r="W80" s="39">
        <f>RTD("cqg.rtd", , "X.US.ZARMXN!'High,T'")</f>
        <v>1.2082000000000002</v>
      </c>
      <c r="X80" s="106">
        <f>RTD("cqg.rtd", , "X.US.ZARMXN!'Low,T'")</f>
        <v>1.2007000000000001</v>
      </c>
    </row>
    <row r="81" spans="2:24" ht="12.75" customHeight="1" thickTop="1" x14ac:dyDescent="0.25">
      <c r="B81" s="103" t="s">
        <v>216</v>
      </c>
      <c r="C81" s="70">
        <f>RTD("cqg.rtd", , "X.US.USDCLP!'NetLastQuoteToday,T'")*1</f>
        <v>3.5</v>
      </c>
      <c r="D81" s="71">
        <f>RTD("cqg.rtd", , "X.US.USDCLP!'PerCentNetLastQuote,T'")/100</f>
        <v>5.9311981020166073E-3</v>
      </c>
      <c r="E81" s="72">
        <f>RTD("cqg.rtd", , "X.US.USDCLP!'Bid,T'")</f>
        <v>592.6</v>
      </c>
      <c r="F81" s="72">
        <f>RTD("cqg.rtd", , "X.US.USDCLP!'Ask,T'")</f>
        <v>593.6</v>
      </c>
      <c r="G81" s="72">
        <f>RTD("cqg.rtd", , "X.US.USDCLP!'High,T'")</f>
        <v>594.20000000000005</v>
      </c>
      <c r="H81" s="104">
        <f>RTD("cqg.rtd", , "X.US.USDCLP!'Low,T'")</f>
        <v>585.1</v>
      </c>
      <c r="J81" s="31"/>
      <c r="K81" s="32"/>
      <c r="L81" s="78"/>
      <c r="M81" s="29"/>
      <c r="N81" s="29"/>
      <c r="O81" s="29"/>
      <c r="P81" s="29"/>
      <c r="Q81" s="29"/>
      <c r="R81" s="105" t="s">
        <v>762</v>
      </c>
      <c r="S81" s="38">
        <f>RTD("cqg.rtd", , "X.US.ZARCHF!'NetLastQuoteToday,T'")*1</f>
        <v>-5.0000000000000044E-4</v>
      </c>
      <c r="T81" s="65">
        <f>RTD("cqg.rtd", , "X.US.ZARCHF!'PerCentNetLastQuote,T'")/100</f>
        <v>-5.8548009367681494E-3</v>
      </c>
      <c r="U81" s="39">
        <f>RTD("cqg.rtd", , "X.US.ZARCHF!'Bid,T'")</f>
        <v>8.4700000000000011E-2</v>
      </c>
      <c r="V81" s="39">
        <f>RTD("cqg.rtd", , "X.US.ZARCHF!'Ask,T'")</f>
        <v>8.4900000000000003E-2</v>
      </c>
      <c r="W81" s="39">
        <f>RTD("cqg.rtd", , "X.US.ZARCHF!'High,T'")</f>
        <v>8.5500000000000007E-2</v>
      </c>
      <c r="X81" s="106">
        <f>RTD("cqg.rtd", , "X.US.ZARCHF!'Low,T'")</f>
        <v>8.4600000000000009E-2</v>
      </c>
    </row>
    <row r="82" spans="2:24" ht="12.75" customHeight="1" thickBot="1" x14ac:dyDescent="0.3">
      <c r="B82" s="107" t="s">
        <v>218</v>
      </c>
      <c r="C82" s="108">
        <f>RTD("cqg.rtd", , "X.US.CLPBRL!'NetLastQuoteToday,T'")*1</f>
        <v>1.0000000000000026E-4</v>
      </c>
      <c r="D82" s="109">
        <f>RTD("cqg.rtd", , "X.US.CLPBRL!'PerCentNetLastQuote,T'")/100</f>
        <v>2.6315789473684213E-2</v>
      </c>
      <c r="E82" s="110">
        <f>RTD("cqg.rtd", , "X.US.CLPBRL!'Bid,T'")</f>
        <v>3.9000000000000003E-3</v>
      </c>
      <c r="F82" s="110">
        <f>RTD("cqg.rtd", , "X.US.CLPBRL!'Ask,T'")</f>
        <v>3.9000000000000003E-3</v>
      </c>
      <c r="G82" s="110">
        <f>RTD("cqg.rtd", , "X.US.CLPBRL!'High,T'")</f>
        <v>3.9000000000000003E-3</v>
      </c>
      <c r="H82" s="111">
        <f>RTD("cqg.rtd", , "X.US.CLPBRL!'Low,T'")</f>
        <v>3.8E-3</v>
      </c>
      <c r="J82" s="31"/>
      <c r="K82" s="32"/>
      <c r="L82" s="78"/>
      <c r="M82" s="29"/>
      <c r="N82" s="29"/>
      <c r="O82" s="29"/>
      <c r="P82" s="29"/>
      <c r="R82" s="105" t="s">
        <v>764</v>
      </c>
      <c r="S82" s="38">
        <f>RTD("cqg.rtd", , "X.US.USDKRW!'NetLastQuoteToday,T'")*1</f>
        <v>-1.5999999999999091</v>
      </c>
      <c r="T82" s="65">
        <f>RTD("cqg.rtd", , "X.US.USDKRW!'PerCentNetLastQuote,T'")/100</f>
        <v>-1.541128876902331E-3</v>
      </c>
      <c r="U82" s="39">
        <f>RTD("cqg.rtd", , "X.US.USDKRW!'Bid,T'")</f>
        <v>1034.6000000000001</v>
      </c>
      <c r="V82" s="39">
        <f>RTD("cqg.rtd", , "X.US.USDKRW!'Ask,T'")</f>
        <v>1036.6000000000001</v>
      </c>
      <c r="W82" s="39">
        <f>RTD("cqg.rtd", , "X.US.USDKRW!'High,T'")</f>
        <v>1042.3</v>
      </c>
      <c r="X82" s="106">
        <f>RTD("cqg.rtd", , "X.US.USDKRW!'Low,T'")</f>
        <v>1032.8</v>
      </c>
    </row>
    <row r="83" spans="2:24" ht="12.75" customHeight="1" thickTop="1" x14ac:dyDescent="0.25">
      <c r="C83" s="26"/>
      <c r="D83" s="27"/>
      <c r="J83" s="100" t="s">
        <v>869</v>
      </c>
      <c r="K83" s="101" t="s">
        <v>919</v>
      </c>
      <c r="L83" s="101" t="s">
        <v>921</v>
      </c>
      <c r="M83" s="101" t="s">
        <v>52</v>
      </c>
      <c r="N83" s="101" t="s">
        <v>53</v>
      </c>
      <c r="O83" s="101" t="s">
        <v>50</v>
      </c>
      <c r="P83" s="102" t="s">
        <v>51</v>
      </c>
      <c r="R83" s="105" t="s">
        <v>766</v>
      </c>
      <c r="S83" s="38">
        <f>RTD("cqg.rtd", , "X.US.KRWHKD!'NetLastQuoteToday,T'")*1</f>
        <v>0</v>
      </c>
      <c r="T83" s="65">
        <f>RTD("cqg.rtd", , "X.US.KRWHKD!'PerCentNetLastQuote,T'")/100</f>
        <v>0</v>
      </c>
      <c r="U83" s="39">
        <f>RTD("cqg.rtd", , "X.US.KRWHKD!'Bid,T'")</f>
        <v>7.3000000000000001E-3</v>
      </c>
      <c r="V83" s="39">
        <f>RTD("cqg.rtd", , "X.US.KRWHKD!'Ask,T'")</f>
        <v>7.7000000000000002E-3</v>
      </c>
      <c r="W83" s="39">
        <f>RTD("cqg.rtd", , "X.US.KRWHKD!'High,T'")</f>
        <v>7.7000000000000002E-3</v>
      </c>
      <c r="X83" s="106">
        <f>RTD("cqg.rtd", , "X.US.KRWHKD!'Low,T'")</f>
        <v>7.2000000000000007E-3</v>
      </c>
    </row>
    <row r="84" spans="2:24" ht="12.75" customHeight="1" thickBot="1" x14ac:dyDescent="0.3">
      <c r="C84" s="26"/>
      <c r="D84" s="27"/>
      <c r="J84" s="103" t="s">
        <v>592</v>
      </c>
      <c r="K84" s="70">
        <f>RTD("cqg.rtd", , "X.US.USDMYR!'NetLastQuoteToday,T'")*1</f>
        <v>3.0000000000001137E-3</v>
      </c>
      <c r="L84" s="65">
        <f>RTD("cqg.rtd", , "X.US.USDMYR!'PerCentNetLastQuote,T'")/100</f>
        <v>9.3884959629467353E-4</v>
      </c>
      <c r="M84" s="72">
        <f>RTD("cqg.rtd", , "X.US.USDMYR!'Bid,T'")</f>
        <v>3.1934</v>
      </c>
      <c r="N84" s="72">
        <f>RTD("cqg.rtd", , "X.US.USDMYR!'Ask,T'")</f>
        <v>3.1984000000000004</v>
      </c>
      <c r="O84" s="72">
        <f>RTD("cqg.rtd", , "X.US.USDMYR!'High,T'")</f>
        <v>3.2046000000000001</v>
      </c>
      <c r="P84" s="104">
        <f>RTD("cqg.rtd", , "X.US.USDMYR!'Low,T'")</f>
        <v>3.1905000000000001</v>
      </c>
      <c r="R84" s="107" t="s">
        <v>768</v>
      </c>
      <c r="S84" s="108">
        <f>RTD("cqg.rtd", , "X.US.KRWJPY!'NetLastQuoteToday,T'")*1</f>
        <v>2.9999999999999472E-4</v>
      </c>
      <c r="T84" s="114">
        <f>RTD("cqg.rtd", , "X.US.KRWJPY!'PerCentNetLastQuote,T'")/100</f>
        <v>2.9013539651837521E-3</v>
      </c>
      <c r="U84" s="110">
        <f>RTD("cqg.rtd", , "X.US.KRWJPY!'Bid,T'")</f>
        <v>0.10350000000000001</v>
      </c>
      <c r="V84" s="110">
        <f>RTD("cqg.rtd", , "X.US.KRWJPY!'Ask,T'")</f>
        <v>0.1037</v>
      </c>
      <c r="W84" s="110">
        <f>RTD("cqg.rtd", , "X.US.KRWJPY!'High,T'")</f>
        <v>0.1038</v>
      </c>
      <c r="X84" s="111">
        <f>RTD("cqg.rtd", , "X.US.KRWJPY!'Low,T'")</f>
        <v>0.10300000000000001</v>
      </c>
    </row>
    <row r="85" spans="2:24" ht="12.75" customHeight="1" thickTop="1" x14ac:dyDescent="0.25">
      <c r="B85" s="100" t="s">
        <v>869</v>
      </c>
      <c r="C85" s="101" t="s">
        <v>919</v>
      </c>
      <c r="D85" s="101" t="s">
        <v>921</v>
      </c>
      <c r="E85" s="101" t="s">
        <v>52</v>
      </c>
      <c r="F85" s="101" t="s">
        <v>53</v>
      </c>
      <c r="G85" s="101" t="s">
        <v>50</v>
      </c>
      <c r="H85" s="102" t="s">
        <v>51</v>
      </c>
      <c r="J85" s="105" t="s">
        <v>594</v>
      </c>
      <c r="K85" s="38">
        <f>RTD("cqg.rtd", , "X.US.MYREUR!'NetLastQuoteToday,T'")*1</f>
        <v>-9.000000000000119E-4</v>
      </c>
      <c r="L85" s="65">
        <f>RTD("cqg.rtd", , "X.US.MYREUR!'PerCentNetLastQuote,T'")/100</f>
        <v>-3.7113402061855674E-3</v>
      </c>
      <c r="M85" s="39">
        <f>RTD("cqg.rtd", , "X.US.MYREUR!'Bid,T'")</f>
        <v>0.2412</v>
      </c>
      <c r="N85" s="39">
        <f>RTD("cqg.rtd", , "X.US.MYREUR!'Ask,T'")</f>
        <v>0.24160000000000001</v>
      </c>
      <c r="O85" s="39">
        <f>RTD("cqg.rtd", , "X.US.MYREUR!'High,T'")</f>
        <v>0.24260000000000001</v>
      </c>
      <c r="P85" s="106">
        <f>RTD("cqg.rtd", , "X.US.MYREUR!'Low,T'")</f>
        <v>0.24070000000000003</v>
      </c>
      <c r="R85" s="31"/>
      <c r="S85" s="32"/>
      <c r="T85" s="33"/>
      <c r="U85" s="29"/>
      <c r="V85" s="29"/>
      <c r="W85" s="29"/>
      <c r="X85" s="29"/>
    </row>
    <row r="86" spans="2:24" ht="12.75" customHeight="1" thickBot="1" x14ac:dyDescent="0.3">
      <c r="B86" s="103" t="s">
        <v>220</v>
      </c>
      <c r="C86" s="70">
        <f>RTD("cqg.rtd", , "X.US.USDCNY!'NetLastQuoteToday,T'")*1</f>
        <v>5.8999999999995723E-3</v>
      </c>
      <c r="D86" s="65">
        <f>RTD("cqg.rtd", , "X.US.USDCNY!'PerCentNetLastQuote,T'")/100</f>
        <v>9.6241680803862723E-4</v>
      </c>
      <c r="E86" s="72">
        <f>RTD("cqg.rtd", , "X.US.USDCNY!'Bid,T'")</f>
        <v>6.1343000000000005</v>
      </c>
      <c r="F86" s="72">
        <f>RTD("cqg.rtd", , "X.US.USDCNY!'Ask,T'")</f>
        <v>6.1363000000000003</v>
      </c>
      <c r="G86" s="72">
        <f>RTD("cqg.rtd", , "X.US.USDCNY!'High,T'")</f>
        <v>6.1435000000000004</v>
      </c>
      <c r="H86" s="104">
        <f>RTD("cqg.rtd", , "X.US.USDCNY!'Low,T'")</f>
        <v>6.1261999999999999</v>
      </c>
      <c r="J86" s="105" t="s">
        <v>596</v>
      </c>
      <c r="K86" s="38">
        <f>RTD("cqg.rtd", , "X.US.MYRINR!'NetLastQuoteToday,T'")*1</f>
        <v>-3.6000000000001364E-2</v>
      </c>
      <c r="L86" s="65">
        <f>RTD("cqg.rtd", , "X.US.MYRINR!'PerCentNetLastQuote,T'")/100</f>
        <v>-1.885014137606032E-3</v>
      </c>
      <c r="M86" s="39">
        <f>RTD("cqg.rtd", , "X.US.MYRINR!'Bid,T'")</f>
        <v>19.038</v>
      </c>
      <c r="N86" s="39">
        <f>RTD("cqg.rtd", , "X.US.MYRINR!'Ask,T'")</f>
        <v>19.062000000000001</v>
      </c>
      <c r="O86" s="39">
        <f>RTD("cqg.rtd", , "X.US.MYRINR!'High,T'")</f>
        <v>19.098000000000003</v>
      </c>
      <c r="P86" s="106">
        <f>RTD("cqg.rtd", , "X.US.MYRINR!'Low,T'")</f>
        <v>18.966000000000001</v>
      </c>
      <c r="S86" s="26"/>
      <c r="T86" s="27"/>
      <c r="U86" s="24"/>
      <c r="V86" s="24"/>
      <c r="W86" s="24"/>
      <c r="X86" s="24"/>
    </row>
    <row r="87" spans="2:24" ht="12.75" customHeight="1" x14ac:dyDescent="0.25">
      <c r="B87" s="105" t="s">
        <v>222</v>
      </c>
      <c r="C87" s="38">
        <f>RTD("cqg.rtd", , "X.US.CNYBRL!'NetLastQuoteToday,T'")*1</f>
        <v>6.9999999999999507E-3</v>
      </c>
      <c r="D87" s="65">
        <f>RTD("cqg.rtd", , "X.US.CNYBRL!'PerCentNetLastQuote,T'")/100</f>
        <v>1.8686599038974908E-2</v>
      </c>
      <c r="E87" s="39">
        <f>RTD("cqg.rtd", , "X.US.CNYBRL!'Bid,T'")</f>
        <v>0.38120000000000004</v>
      </c>
      <c r="F87" s="39">
        <f>RTD("cqg.rtd", , "X.US.CNYBRL!'Ask,T'")</f>
        <v>0.38159999999999999</v>
      </c>
      <c r="G87" s="39">
        <f>RTD("cqg.rtd", , "X.US.CNYBRL!'High,T'")</f>
        <v>0.38220000000000004</v>
      </c>
      <c r="H87" s="106">
        <f>RTD("cqg.rtd", , "X.US.CNYBRL!'Low,T'")</f>
        <v>0.374</v>
      </c>
      <c r="J87" s="105" t="s">
        <v>598</v>
      </c>
      <c r="K87" s="38">
        <f>RTD("cqg.rtd", , "X.US.MYRPHP!'NetLastQuoteToday,T'")*1</f>
        <v>-1.1400000000000077E-2</v>
      </c>
      <c r="L87" s="65">
        <f>RTD("cqg.rtd", , "X.US.MYRPHP!'PerCentNetLastQuote,T'")/100</f>
        <v>-8.2770638205184057E-4</v>
      </c>
      <c r="M87" s="39">
        <f>RTD("cqg.rtd", , "X.US.MYRPHP!'Bid,T'")</f>
        <v>13.720600000000001</v>
      </c>
      <c r="N87" s="39">
        <f>RTD("cqg.rtd", , "X.US.MYRPHP!'Ask,T'")</f>
        <v>13.761600000000001</v>
      </c>
      <c r="O87" s="39">
        <f>RTD("cqg.rtd", , "X.US.MYRPHP!'High,T'")</f>
        <v>13.789400000000001</v>
      </c>
      <c r="P87" s="106">
        <f>RTD("cqg.rtd", , "X.US.MYRPHP!'Low,T'")</f>
        <v>13.7073</v>
      </c>
      <c r="R87" s="34" t="s">
        <v>869</v>
      </c>
      <c r="S87" s="35" t="s">
        <v>919</v>
      </c>
      <c r="T87" s="35" t="s">
        <v>921</v>
      </c>
      <c r="U87" s="35" t="s">
        <v>52</v>
      </c>
      <c r="V87" s="35" t="s">
        <v>53</v>
      </c>
      <c r="W87" s="35" t="s">
        <v>50</v>
      </c>
      <c r="X87" s="36" t="s">
        <v>51</v>
      </c>
    </row>
    <row r="88" spans="2:24" ht="12.75" customHeight="1" thickBot="1" x14ac:dyDescent="0.3">
      <c r="B88" s="105" t="s">
        <v>224</v>
      </c>
      <c r="C88" s="38">
        <f>RTD("cqg.rtd", , "X.US.CNYJPY!'NetLastQuoteToday,T'")*1</f>
        <v>1.0000000000001563E-2</v>
      </c>
      <c r="D88" s="65">
        <f>RTD("cqg.rtd", , "X.US.CNYJPY!'PerCentNetLastQuote,T'")/100</f>
        <v>5.7240984544934179E-4</v>
      </c>
      <c r="E88" s="39">
        <f>RTD("cqg.rtd", , "X.US.CNYJPY!'Bid,T'")</f>
        <v>17.48</v>
      </c>
      <c r="F88" s="39">
        <f>RTD("cqg.rtd", , "X.US.CNYJPY!'Ask,T'")</f>
        <v>17.48</v>
      </c>
      <c r="G88" s="39">
        <f>RTD("cqg.rtd", , "X.US.CNYJPY!'High,T'")</f>
        <v>17.510000000000002</v>
      </c>
      <c r="H88" s="106">
        <f>RTD("cqg.rtd", , "X.US.CNYJPY!'Low,T'")</f>
        <v>17.440000000000001</v>
      </c>
      <c r="J88" s="107" t="s">
        <v>600</v>
      </c>
      <c r="K88" s="108">
        <f>RTD("cqg.rtd", , "X.US.MYRTHB!'NetLastQuoteToday,T'")*1</f>
        <v>-7.0999999999994401E-3</v>
      </c>
      <c r="L88" s="114">
        <f>RTD("cqg.rtd", , "X.US.MYRTHB!'PerCentNetLastQuote,T'")/100</f>
        <v>-7.0391116839339709E-4</v>
      </c>
      <c r="M88" s="110">
        <f>RTD("cqg.rtd", , "X.US.MYRTHB!'Bid,T'")</f>
        <v>10.07</v>
      </c>
      <c r="N88" s="110">
        <f>RTD("cqg.rtd", , "X.US.MYRTHB!'Ask,T'")</f>
        <v>10.079400000000001</v>
      </c>
      <c r="O88" s="110">
        <f>RTD("cqg.rtd", , "X.US.MYRTHB!'High,T'")</f>
        <v>10.103100000000001</v>
      </c>
      <c r="P88" s="111">
        <f>RTD("cqg.rtd", , "X.US.MYRTHB!'Low,T'")</f>
        <v>10.052800000000001</v>
      </c>
      <c r="R88" s="69" t="s">
        <v>780</v>
      </c>
      <c r="S88" s="70">
        <f>RTD("cqg.rtd", , "X.US.USDSEK!'NetLastQuoteToday,T'")*1</f>
        <v>4.5999999999999375E-3</v>
      </c>
      <c r="T88" s="65">
        <f>RTD("cqg.rtd", , "X.US.USDSEK!'PerCentNetLastQuote,T'")/100</f>
        <v>6.4483570707637094E-4</v>
      </c>
      <c r="U88" s="72">
        <f>RTD("cqg.rtd", , "X.US.USDSEK!'Bid,T'")</f>
        <v>7.1292</v>
      </c>
      <c r="V88" s="72">
        <f>RTD("cqg.rtd", , "X.US.USDSEK!'Ask,T'")</f>
        <v>7.1382000000000003</v>
      </c>
      <c r="W88" s="72">
        <f>RTD("cqg.rtd", , "X.US.USDSEK!'High,T'")</f>
        <v>7.1497999999999999</v>
      </c>
      <c r="X88" s="77">
        <f>RTD("cqg.rtd", , "X.US.USDSEK!'Low,T'")</f>
        <v>7.1151</v>
      </c>
    </row>
    <row r="89" spans="2:24" ht="12.75" customHeight="1" thickTop="1" thickBot="1" x14ac:dyDescent="0.3">
      <c r="B89" s="107" t="s">
        <v>226</v>
      </c>
      <c r="C89" s="108">
        <f>RTD("cqg.rtd", , "X.US.CNYPHP!'NetLastQuoteToday,T'")*1</f>
        <v>2.6000000000001577E-3</v>
      </c>
      <c r="D89" s="114">
        <f>RTD("cqg.rtd", , "X.US.CNYPHP!'PerCentNetLastQuote,T'")/100</f>
        <v>3.6224312086381049E-4</v>
      </c>
      <c r="E89" s="110">
        <f>RTD("cqg.rtd", , "X.US.CNYPHP!'Bid,T'")</f>
        <v>7.1499000000000006</v>
      </c>
      <c r="F89" s="110">
        <f>RTD("cqg.rtd", , "X.US.CNYPHP!'Ask,T'")</f>
        <v>7.1801000000000004</v>
      </c>
      <c r="G89" s="110">
        <f>RTD("cqg.rtd", , "X.US.CNYPHP!'High,T'")</f>
        <v>7.1980000000000004</v>
      </c>
      <c r="H89" s="111">
        <f>RTD("cqg.rtd", , "X.US.CNYPHP!'Low,T'")</f>
        <v>7.1387</v>
      </c>
      <c r="K89" s="26"/>
      <c r="L89" s="27"/>
      <c r="M89" s="24"/>
      <c r="N89" s="24"/>
      <c r="O89" s="24"/>
      <c r="P89" s="24"/>
      <c r="R89" s="37" t="s">
        <v>782</v>
      </c>
      <c r="S89" s="38">
        <f>RTD("cqg.rtd", , "X.US.SEKJPY!'NetLastQuoteToday,T'")*1</f>
        <v>8.0000000000008953E-3</v>
      </c>
      <c r="T89" s="65">
        <f>RTD("cqg.rtd", , "X.US.SEKJPY!'PerCentNetLastQuote,T'")/100</f>
        <v>5.3219797764768491E-4</v>
      </c>
      <c r="U89" s="39">
        <f>RTD("cqg.rtd", , "X.US.SEKJPY!'Bid,T'")</f>
        <v>15.022</v>
      </c>
      <c r="V89" s="39">
        <f>RTD("cqg.rtd", , "X.US.SEKJPY!'Ask,T'")</f>
        <v>15.040000000000001</v>
      </c>
      <c r="W89" s="39">
        <f>RTD("cqg.rtd", , "X.US.SEKJPY!'High,T'")</f>
        <v>15.072000000000001</v>
      </c>
      <c r="X89" s="40">
        <f>RTD("cqg.rtd", , "X.US.SEKJPY!'Low,T'")</f>
        <v>14.991</v>
      </c>
    </row>
    <row r="90" spans="2:24" ht="12.75" customHeight="1" thickTop="1" thickBot="1" x14ac:dyDescent="0.3">
      <c r="C90" s="26"/>
      <c r="D90" s="113"/>
      <c r="K90" s="26"/>
      <c r="L90" s="27"/>
      <c r="M90" s="24"/>
      <c r="N90" s="24"/>
      <c r="O90" s="24"/>
      <c r="P90" s="24"/>
      <c r="R90" s="42" t="s">
        <v>784</v>
      </c>
      <c r="S90" s="43">
        <f>RTD("cqg.rtd", , "X.US.SEKNOK!'NetLastQuoteToday,T'")*1</f>
        <v>-2.1999999999999797E-3</v>
      </c>
      <c r="T90" s="66">
        <f>RTD("cqg.rtd", , "X.US.SEKNOK!'PerCentNetLastQuote,T'")/100</f>
        <v>-2.4589247792556166E-3</v>
      </c>
      <c r="U90" s="44">
        <f>RTD("cqg.rtd", , "X.US.SEKNOK!'Bid,T'")</f>
        <v>0.89230000000000009</v>
      </c>
      <c r="V90" s="44">
        <f>RTD("cqg.rtd", , "X.US.SEKNOK!'Ask,T'")</f>
        <v>0.89250000000000007</v>
      </c>
      <c r="W90" s="44">
        <f>RTD("cqg.rtd", , "X.US.SEKNOK!'High,T'")</f>
        <v>0.89580000000000004</v>
      </c>
      <c r="X90" s="45">
        <f>RTD("cqg.rtd", , "X.US.SEKNOK!'Low,T'")</f>
        <v>0.89140000000000008</v>
      </c>
    </row>
    <row r="91" spans="2:24" ht="12.75" customHeight="1" thickTop="1" thickBot="1" x14ac:dyDescent="0.3">
      <c r="C91" s="26"/>
      <c r="D91" s="27"/>
      <c r="J91" s="100" t="s">
        <v>869</v>
      </c>
      <c r="K91" s="101" t="s">
        <v>919</v>
      </c>
      <c r="L91" s="101" t="s">
        <v>921</v>
      </c>
      <c r="M91" s="101" t="s">
        <v>52</v>
      </c>
      <c r="N91" s="101" t="s">
        <v>53</v>
      </c>
      <c r="O91" s="101" t="s">
        <v>50</v>
      </c>
      <c r="P91" s="102" t="s">
        <v>51</v>
      </c>
    </row>
    <row r="92" spans="2:24" ht="12.75" customHeight="1" thickTop="1" thickBot="1" x14ac:dyDescent="0.3">
      <c r="B92" s="100" t="s">
        <v>869</v>
      </c>
      <c r="C92" s="101" t="s">
        <v>919</v>
      </c>
      <c r="D92" s="101" t="s">
        <v>921</v>
      </c>
      <c r="E92" s="101" t="s">
        <v>52</v>
      </c>
      <c r="F92" s="101" t="s">
        <v>53</v>
      </c>
      <c r="G92" s="101" t="s">
        <v>50</v>
      </c>
      <c r="H92" s="102" t="s">
        <v>51</v>
      </c>
      <c r="J92" s="103" t="s">
        <v>608</v>
      </c>
      <c r="K92" s="70">
        <f>RTD("cqg.rtd", , "X.US.USDMXN!'NetLastQuoteToday,T'")*1</f>
        <v>1.7099999999999227E-2</v>
      </c>
      <c r="L92" s="65">
        <f>RTD("cqg.rtd", , "X.US.USDMXN!'PerCentNetLastQuote,T'")/100</f>
        <v>1.2908972868509656E-3</v>
      </c>
      <c r="M92" s="72">
        <f>RTD("cqg.rtd", , "X.US.USDMXN!'Bid,T'")</f>
        <v>13.233700000000001</v>
      </c>
      <c r="N92" s="72">
        <f>RTD("cqg.rtd", , "X.US.USDMXN!'Ask,T'")</f>
        <v>13.2637</v>
      </c>
      <c r="O92" s="72">
        <f>RTD("cqg.rtd", , "X.US.USDMXN!'High,T'")</f>
        <v>13.314500000000001</v>
      </c>
      <c r="P92" s="104">
        <f>RTD("cqg.rtd", , "X.US.USDMXN!'Low,T'")</f>
        <v>13.2059</v>
      </c>
    </row>
    <row r="93" spans="2:24" ht="12.75" customHeight="1" x14ac:dyDescent="0.25">
      <c r="B93" s="103" t="s">
        <v>228</v>
      </c>
      <c r="C93" s="70">
        <f>RTD("cqg.rtd", , "X.US.COPBRL!'NetLastQuoteToday,T'")*1</f>
        <v>0</v>
      </c>
      <c r="D93" s="65">
        <f>RTD("cqg.rtd", , "X.US.COPBRL!'PerCentNetLastQuote,T'")/100</f>
        <v>0</v>
      </c>
      <c r="E93" s="72">
        <f>RTD("cqg.rtd", , "X.US.COPBRL!'Bid,T'")</f>
        <v>1.1000000000000001E-3</v>
      </c>
      <c r="F93" s="72">
        <f>RTD("cqg.rtd", , "X.US.COPBRL!'Ask,T'")</f>
        <v>1.1000000000000001E-3</v>
      </c>
      <c r="G93" s="72">
        <f>RTD("cqg.rtd", , "X.US.COPBRL!'High,T'")</f>
        <v>1.1000000000000001E-3</v>
      </c>
      <c r="H93" s="104">
        <f>RTD("cqg.rtd", , "X.US.COPBRL!'Low,T'")</f>
        <v>1.1000000000000001E-3</v>
      </c>
      <c r="J93" s="105" t="s">
        <v>610</v>
      </c>
      <c r="K93" s="38">
        <f>RTD("cqg.rtd", , "X.US.MXNBRL!'NetLastQuoteToday,T'")*1</f>
        <v>3.0999999999999917E-3</v>
      </c>
      <c r="L93" s="65">
        <f>RTD("cqg.rtd", , "X.US.MXNBRL!'PerCentNetLastQuote,T'")/100</f>
        <v>1.785714285714286E-2</v>
      </c>
      <c r="M93" s="39">
        <f>RTD("cqg.rtd", , "X.US.MXNBRL!'Bid,T'")</f>
        <v>0.17650000000000002</v>
      </c>
      <c r="N93" s="39">
        <f>RTD("cqg.rtd", , "X.US.MXNBRL!'Ask,T'")</f>
        <v>0.1767</v>
      </c>
      <c r="O93" s="39">
        <f>RTD("cqg.rtd", , "X.US.MXNBRL!'High,T'")</f>
        <v>0.17680000000000001</v>
      </c>
      <c r="P93" s="106">
        <f>RTD("cqg.rtd", , "X.US.MXNBRL!'Low,T'")</f>
        <v>0.17320000000000002</v>
      </c>
      <c r="R93" s="34" t="s">
        <v>869</v>
      </c>
      <c r="S93" s="35" t="s">
        <v>919</v>
      </c>
      <c r="T93" s="35" t="s">
        <v>921</v>
      </c>
      <c r="U93" s="35" t="s">
        <v>52</v>
      </c>
      <c r="V93" s="35" t="s">
        <v>53</v>
      </c>
      <c r="W93" s="35" t="s">
        <v>50</v>
      </c>
      <c r="X93" s="36" t="s">
        <v>51</v>
      </c>
    </row>
    <row r="94" spans="2:24" ht="12.75" customHeight="1" x14ac:dyDescent="0.25">
      <c r="B94" s="105" t="s">
        <v>230</v>
      </c>
      <c r="C94" s="38">
        <f>RTD("cqg.rtd", , "X.US.USDCOP!'NetLastQuoteToday,T'")*1</f>
        <v>14.700000000000045</v>
      </c>
      <c r="D94" s="75">
        <f>RTD("cqg.rtd", , "X.US.USDCOP!'PerCentNetLastQuote,T'")/100</f>
        <v>7.4103947169430863E-3</v>
      </c>
      <c r="E94" s="39">
        <f>RTD("cqg.rtd", , "X.US.USDCOP!'Bid,T'")</f>
        <v>1994.9</v>
      </c>
      <c r="F94" s="39">
        <f>RTD("cqg.rtd", , "X.US.USDCOP!'Ask,T'")</f>
        <v>1998.4</v>
      </c>
      <c r="G94" s="39">
        <f>RTD("cqg.rtd", , "X.US.USDCOP!'High,T'")</f>
        <v>2001.5</v>
      </c>
      <c r="H94" s="106">
        <f>RTD("cqg.rtd", , "X.US.USDCOP!'Low,T'")</f>
        <v>1978.8000000000002</v>
      </c>
      <c r="J94" s="105" t="s">
        <v>612</v>
      </c>
      <c r="K94" s="38">
        <f>RTD("cqg.rtd", , "X.US.MXNCLP!'NetLastQuoteToday,T'")*1</f>
        <v>0.20599999999999596</v>
      </c>
      <c r="L94" s="65">
        <f>RTD("cqg.rtd", , "X.US.MXNCLP!'PerCentNetLastQuote,T'")/100</f>
        <v>4.6215282451653426E-3</v>
      </c>
      <c r="M94" s="39">
        <f>RTD("cqg.rtd", , "X.US.MXNCLP!'Bid,T'")</f>
        <v>44.754000000000005</v>
      </c>
      <c r="N94" s="39">
        <f>RTD("cqg.rtd", , "X.US.MXNCLP!'Ask,T'")</f>
        <v>44.78</v>
      </c>
      <c r="O94" s="39">
        <f>RTD("cqg.rtd", , "X.US.MXNCLP!'High,T'")</f>
        <v>44.806000000000004</v>
      </c>
      <c r="P94" s="106">
        <f>RTD("cqg.rtd", , "X.US.MXNCLP!'Low,T'")</f>
        <v>44.193000000000005</v>
      </c>
      <c r="R94" s="69" t="s">
        <v>802</v>
      </c>
      <c r="S94" s="70">
        <f>RTD("cqg.rtd", , "X.US.USDTWD!'NetLastQuoteToday,T'")*1</f>
        <v>4.0000000000013358E-3</v>
      </c>
      <c r="T94" s="65">
        <f>RTD("cqg.rtd", , "X.US.USDTWD!'PerCentNetLastQuote,T'")/100</f>
        <v>1.3313806417254693E-4</v>
      </c>
      <c r="U94" s="72">
        <f>RTD("cqg.rtd", , "X.US.USDTWD!'Bid,T'")</f>
        <v>30.042000000000002</v>
      </c>
      <c r="V94" s="72">
        <f>RTD("cqg.rtd", , "X.US.USDTWD!'Ask,T'")</f>
        <v>30.048000000000002</v>
      </c>
      <c r="W94" s="72">
        <f>RTD("cqg.rtd", , "X.US.USDTWD!'High,T'")</f>
        <v>30.054000000000002</v>
      </c>
      <c r="X94" s="77">
        <f>RTD("cqg.rtd", , "X.US.USDTWD!'Low,T'")</f>
        <v>29.986000000000001</v>
      </c>
    </row>
    <row r="95" spans="2:24" ht="12.75" customHeight="1" x14ac:dyDescent="0.25">
      <c r="B95" s="105" t="s">
        <v>232</v>
      </c>
      <c r="C95" s="38">
        <f>RTD("cqg.rtd", , "X.US.COPCLP!'NetLastQuoteToday,T'")*1</f>
        <v>-4.0000000000001146E-4</v>
      </c>
      <c r="D95" s="75">
        <f>RTD("cqg.rtd", , "X.US.COPCLP!'PerCentNetLastQuote,T'")/100</f>
        <v>-1.3440860215053762E-3</v>
      </c>
      <c r="E95" s="39">
        <f>RTD("cqg.rtd", , "X.US.COPCLP!'Bid,T'")</f>
        <v>0.29680000000000001</v>
      </c>
      <c r="F95" s="39">
        <f>RTD("cqg.rtd", , "X.US.COPCLP!'Ask,T'")</f>
        <v>0.29720000000000002</v>
      </c>
      <c r="G95" s="39">
        <f>RTD("cqg.rtd", , "X.US.COPCLP!'High,T'")</f>
        <v>0.29810000000000003</v>
      </c>
      <c r="H95" s="106">
        <f>RTD("cqg.rtd", , "X.US.COPCLP!'Low,T'")</f>
        <v>0.29510000000000003</v>
      </c>
      <c r="J95" s="105" t="s">
        <v>614</v>
      </c>
      <c r="K95" s="38">
        <f>RTD("cqg.rtd", , "X.US.MXNJPY!'NetLastQuoteToday,T'")*1</f>
        <v>1.800000000001134E-3</v>
      </c>
      <c r="L95" s="65">
        <f>RTD("cqg.rtd", , "X.US.MXNJPY!'PerCentNetLastQuote,T'")/100</f>
        <v>2.22120759652998E-4</v>
      </c>
      <c r="M95" s="39">
        <f>RTD("cqg.rtd", , "X.US.MXNJPY!'Bid,T'")</f>
        <v>8.0879000000000012</v>
      </c>
      <c r="N95" s="39">
        <f>RTD("cqg.rtd", , "X.US.MXNJPY!'Ask,T'")</f>
        <v>8.105500000000001</v>
      </c>
      <c r="O95" s="39">
        <f>RTD("cqg.rtd", , "X.US.MXNJPY!'High,T'")</f>
        <v>8.1232000000000006</v>
      </c>
      <c r="P95" s="106">
        <f>RTD("cqg.rtd", , "X.US.MXNJPY!'Low,T'")</f>
        <v>8.0618999999999996</v>
      </c>
      <c r="R95" s="37" t="s">
        <v>804</v>
      </c>
      <c r="S95" s="38">
        <f>RTD("cqg.rtd", , "X.US.TWDCNY!'NetLastQuoteToday,T'")*1</f>
        <v>9.9999999999988987E-5</v>
      </c>
      <c r="T95" s="65">
        <f>RTD("cqg.rtd", , "X.US.TWDCNY!'PerCentNetLastQuote,T'")/100</f>
        <v>4.8947626040137058E-4</v>
      </c>
      <c r="U95" s="39">
        <f>RTD("cqg.rtd", , "X.US.TWDCNY!'Bid,T'")</f>
        <v>0.20400000000000001</v>
      </c>
      <c r="V95" s="39">
        <f>RTD("cqg.rtd", , "X.US.TWDCNY!'Ask,T'")</f>
        <v>0.2044</v>
      </c>
      <c r="W95" s="39">
        <f>RTD("cqg.rtd", , "X.US.TWDCNY!'High,T'")</f>
        <v>0.20480000000000001</v>
      </c>
      <c r="X95" s="40">
        <f>RTD("cqg.rtd", , "X.US.TWDCNY!'Low,T'")</f>
        <v>0.20370000000000002</v>
      </c>
    </row>
    <row r="96" spans="2:24" ht="13.8" thickBot="1" x14ac:dyDescent="0.3">
      <c r="B96" s="107" t="s">
        <v>234</v>
      </c>
      <c r="C96" s="108">
        <f>RTD("cqg.rtd", , "X.US.COPVEF!'NetLastQuoteToday,T'")*1</f>
        <v>0</v>
      </c>
      <c r="D96" s="109">
        <f>RTD("cqg.rtd", , "X.US.COPVEF!'PerCentNetLastQuote,T'")/100</f>
        <v>0</v>
      </c>
      <c r="E96" s="110">
        <f>RTD("cqg.rtd", , "X.US.COPVEF!'Bid,T'")</f>
        <v>3.1000000000000003E-3</v>
      </c>
      <c r="F96" s="110">
        <f>RTD("cqg.rtd", , "X.US.COPVEF!'Ask,T'")</f>
        <v>3.1000000000000003E-3</v>
      </c>
      <c r="G96" s="110">
        <f>RTD("cqg.rtd", , "X.US.COPVEF!'High,T'")</f>
        <v>3.1000000000000003E-3</v>
      </c>
      <c r="H96" s="111">
        <f>RTD("cqg.rtd", , "X.US.COPVEF!'Low,T'")</f>
        <v>3.1000000000000003E-3</v>
      </c>
      <c r="J96" s="107" t="s">
        <v>616</v>
      </c>
      <c r="K96" s="108">
        <f>RTD("cqg.rtd", , "X.US.MXNCHF!'NetLastQuoteToday,T'")*1</f>
        <v>-1.9999999999999185E-4</v>
      </c>
      <c r="L96" s="114">
        <f>RTD("cqg.rtd", , "X.US.MXNCHF!'PerCentNetLastQuote,T'")/100</f>
        <v>-2.828854314002829E-3</v>
      </c>
      <c r="M96" s="110">
        <f>RTD("cqg.rtd", , "X.US.MXNCHF!'Bid,T'")</f>
        <v>7.0400000000000004E-2</v>
      </c>
      <c r="N96" s="110">
        <f>RTD("cqg.rtd", , "X.US.MXNCHF!'Ask,T'")</f>
        <v>7.0500000000000007E-2</v>
      </c>
      <c r="O96" s="110">
        <f>RTD("cqg.rtd", , "X.US.MXNCHF!'High,T'")</f>
        <v>7.0800000000000002E-2</v>
      </c>
      <c r="P96" s="111">
        <f>RTD("cqg.rtd", , "X.US.MXNCHF!'Low,T'")</f>
        <v>7.0199999999999999E-2</v>
      </c>
      <c r="R96" s="37" t="s">
        <v>806</v>
      </c>
      <c r="S96" s="38">
        <f>RTD("cqg.rtd", , "X.US.TWDHKD!'NetLastQuoteToday,T'")*1</f>
        <v>0</v>
      </c>
      <c r="T96" s="65">
        <f>RTD("cqg.rtd", , "X.US.TWDHKD!'PerCentNetLastQuote,T'")/100</f>
        <v>0</v>
      </c>
      <c r="U96" s="39">
        <f>RTD("cqg.rtd", , "X.US.TWDHKD!'Bid,T'")</f>
        <v>0.25780000000000003</v>
      </c>
      <c r="V96" s="39">
        <f>RTD("cqg.rtd", , "X.US.TWDHKD!'Ask,T'")</f>
        <v>0.25819999999999999</v>
      </c>
      <c r="W96" s="39">
        <f>RTD("cqg.rtd", , "X.US.TWDHKD!'High,T'")</f>
        <v>0.2586</v>
      </c>
      <c r="X96" s="40">
        <f>RTD("cqg.rtd", , "X.US.TWDHKD!'Low,T'")</f>
        <v>0.25769999999999998</v>
      </c>
    </row>
    <row r="97" spans="2:24" ht="13.8" thickTop="1" x14ac:dyDescent="0.25">
      <c r="C97" s="26"/>
      <c r="D97" s="27"/>
      <c r="K97" s="26"/>
      <c r="L97" s="27"/>
      <c r="M97" s="24"/>
      <c r="N97" s="24"/>
      <c r="O97" s="24"/>
      <c r="P97" s="24"/>
      <c r="R97" s="37" t="s">
        <v>808</v>
      </c>
      <c r="S97" s="38">
        <f>RTD("cqg.rtd", , "X.US.TWDJPY!'NetLastQuoteToday,T'")*1</f>
        <v>4.9000000000001265E-3</v>
      </c>
      <c r="T97" s="65">
        <f>RTD("cqg.rtd", , "X.US.TWDJPY!'PerCentNetLastQuote,T'")/100</f>
        <v>1.3742813069695695E-3</v>
      </c>
      <c r="U97" s="39">
        <f>RTD("cqg.rtd", , "X.US.TWDJPY!'Bid,T'")</f>
        <v>3.5700000000000003</v>
      </c>
      <c r="V97" s="39">
        <f>RTD("cqg.rtd", , "X.US.TWDJPY!'Ask,T'")</f>
        <v>3.5704000000000002</v>
      </c>
      <c r="W97" s="39">
        <f>RTD("cqg.rtd", , "X.US.TWDJPY!'High,T'")</f>
        <v>3.5786000000000002</v>
      </c>
      <c r="X97" s="40">
        <f>RTD("cqg.rtd", , "X.US.TWDJPY!'Low,T'")</f>
        <v>3.5595000000000003</v>
      </c>
    </row>
    <row r="98" spans="2:24" ht="13.8" thickBot="1" x14ac:dyDescent="0.3">
      <c r="C98" s="26"/>
      <c r="D98" s="27"/>
      <c r="K98" s="26"/>
      <c r="L98" s="27"/>
      <c r="M98" s="24"/>
      <c r="N98" s="24"/>
      <c r="O98" s="24"/>
      <c r="P98" s="24"/>
      <c r="R98" s="37" t="s">
        <v>810</v>
      </c>
      <c r="S98" s="38">
        <f>RTD("cqg.rtd", , "X.US.TWDPHP!'NetLastQuoteToday,T'")*1</f>
        <v>1.4000000000000679E-3</v>
      </c>
      <c r="T98" s="65">
        <f>RTD("cqg.rtd", , "X.US.TWDPHP!'PerCentNetLastQuote,T'")/100</f>
        <v>9.5569663458256544E-4</v>
      </c>
      <c r="U98" s="39">
        <f>RTD("cqg.rtd", , "X.US.TWDPHP!'Bid,T'")</f>
        <v>1.4599</v>
      </c>
      <c r="V98" s="39">
        <f>RTD("cqg.rtd", , "X.US.TWDPHP!'Ask,T'")</f>
        <v>1.4663000000000002</v>
      </c>
      <c r="W98" s="39">
        <f>RTD("cqg.rtd", , "X.US.TWDPHP!'High,T'")</f>
        <v>1.4709000000000001</v>
      </c>
      <c r="X98" s="40">
        <f>RTD("cqg.rtd", , "X.US.TWDPHP!'Low,T'")</f>
        <v>1.4584000000000001</v>
      </c>
    </row>
    <row r="99" spans="2:24" ht="14.4" thickTop="1" thickBot="1" x14ac:dyDescent="0.3">
      <c r="B99" s="100" t="s">
        <v>869</v>
      </c>
      <c r="C99" s="101" t="s">
        <v>919</v>
      </c>
      <c r="D99" s="101" t="s">
        <v>921</v>
      </c>
      <c r="E99" s="101" t="s">
        <v>52</v>
      </c>
      <c r="F99" s="101" t="s">
        <v>53</v>
      </c>
      <c r="G99" s="101" t="s">
        <v>50</v>
      </c>
      <c r="H99" s="102" t="s">
        <v>51</v>
      </c>
      <c r="J99" s="100" t="s">
        <v>869</v>
      </c>
      <c r="K99" s="101" t="s">
        <v>919</v>
      </c>
      <c r="L99" s="101" t="s">
        <v>921</v>
      </c>
      <c r="M99" s="101" t="s">
        <v>52</v>
      </c>
      <c r="N99" s="101" t="s">
        <v>53</v>
      </c>
      <c r="O99" s="101" t="s">
        <v>50</v>
      </c>
      <c r="P99" s="102" t="s">
        <v>51</v>
      </c>
      <c r="R99" s="42" t="s">
        <v>812</v>
      </c>
      <c r="S99" s="43">
        <f>RTD("cqg.rtd", , "X.US.TWDKRW!'NetLastQuoteToday,T'")*1</f>
        <v>-5.8999999999997499E-2</v>
      </c>
      <c r="T99" s="66">
        <f>RTD("cqg.rtd", , "X.US.TWDKRW!'PerCentNetLastQuote,T'")/100</f>
        <v>-1.7073241311456433E-3</v>
      </c>
      <c r="U99" s="44">
        <f>RTD("cqg.rtd", , "X.US.TWDKRW!'Bid,T'")</f>
        <v>34.438000000000002</v>
      </c>
      <c r="V99" s="44">
        <f>RTD("cqg.rtd", , "X.US.TWDKRW!'Ask,T'")</f>
        <v>34.498000000000005</v>
      </c>
      <c r="W99" s="44">
        <f>RTD("cqg.rtd", , "X.US.TWDKRW!'High,T'")</f>
        <v>34.71</v>
      </c>
      <c r="X99" s="45">
        <f>RTD("cqg.rtd", , "X.US.TWDKRW!'Low,T'")</f>
        <v>34.410000000000004</v>
      </c>
    </row>
    <row r="100" spans="2:24" ht="13.8" thickBot="1" x14ac:dyDescent="0.3">
      <c r="B100" s="105" t="s">
        <v>250</v>
      </c>
      <c r="C100" s="38">
        <f>RTD("cqg.rtd", , "X.US.CZKMXN!'NetLastQuoteToday,T'")*1</f>
        <v>2.6000000000000467E-3</v>
      </c>
      <c r="D100" s="75">
        <f>RTD("cqg.rtd", , "X.US.CZKMXN!'PerCentNetLastQuote,T'")/100</f>
        <v>4.1955785057285781E-3</v>
      </c>
      <c r="E100" s="39">
        <f>RTD("cqg.rtd", , "X.US.CZKMXN!'Bid,T'")</f>
        <v>0.62190000000000001</v>
      </c>
      <c r="F100" s="39">
        <f>RTD("cqg.rtd", , "X.US.CZKMXN!'Ask,T'")</f>
        <v>0.62229999999999996</v>
      </c>
      <c r="G100" s="39">
        <f>RTD("cqg.rtd", , "X.US.CZKMXN!'High,T'")</f>
        <v>0.62390000000000001</v>
      </c>
      <c r="H100" s="106">
        <f>RTD("cqg.rtd", , "X.US.CZKMXN!'Low,T'")</f>
        <v>0.61859999999999993</v>
      </c>
      <c r="J100" s="115" t="s">
        <v>632</v>
      </c>
      <c r="K100" s="116">
        <f>RTD("cqg.rtd", , "X.US.USDANG!'NetLastQuoteToday,T'")*1</f>
        <v>0</v>
      </c>
      <c r="L100" s="117">
        <f>RTD("cqg.rtd", , "X.US.USDANG!'PerCentNetLastQuote,T'")/100</f>
        <v>0</v>
      </c>
      <c r="M100" s="118">
        <f>RTD("cqg.rtd", , "X.US.USDANG!'Bid,T'")</f>
        <v>1.7625000000000002</v>
      </c>
      <c r="N100" s="118">
        <f>RTD("cqg.rtd", , "X.US.USDANG!'Ask,T'")</f>
        <v>1.7825000000000002</v>
      </c>
      <c r="O100" s="118">
        <f>RTD("cqg.rtd", , "X.US.USDANG!'High,T'")</f>
        <v>1.7825000000000002</v>
      </c>
      <c r="P100" s="119">
        <f>RTD("cqg.rtd", , "X.US.USDANG!'Low,T'")</f>
        <v>1.7625000000000002</v>
      </c>
      <c r="S100" s="26"/>
      <c r="T100" s="27"/>
      <c r="U100" s="24"/>
      <c r="V100" s="24"/>
      <c r="W100" s="24"/>
      <c r="X100" s="24"/>
    </row>
    <row r="101" spans="2:24" ht="14.4" thickTop="1" thickBot="1" x14ac:dyDescent="0.3">
      <c r="B101" s="107" t="s">
        <v>252</v>
      </c>
      <c r="C101" s="108">
        <f>RTD("cqg.rtd", , "X.US.CZKZAR!'NetLastQuoteToday,T'")*1</f>
        <v>3.5000000000000586E-3</v>
      </c>
      <c r="D101" s="109">
        <f>RTD("cqg.rtd", , "X.US.CZKZAR!'PerCentNetLastQuote,T'")/100</f>
        <v>6.8119891008174387E-3</v>
      </c>
      <c r="E101" s="110">
        <f>RTD("cqg.rtd", , "X.US.CZKZAR!'Bid,T'")</f>
        <v>0.5171</v>
      </c>
      <c r="F101" s="110">
        <f>RTD("cqg.rtd", , "X.US.CZKZAR!'Ask,T'")</f>
        <v>0.51730000000000009</v>
      </c>
      <c r="G101" s="110">
        <f>RTD("cqg.rtd", , "X.US.CZKZAR!'High,T'")</f>
        <v>0.51790000000000003</v>
      </c>
      <c r="H101" s="111">
        <f>RTD("cqg.rtd", , "X.US.CZKZAR!'Low,T'")</f>
        <v>0.51300000000000001</v>
      </c>
      <c r="K101" s="26"/>
      <c r="L101" s="27"/>
      <c r="M101" s="24"/>
      <c r="N101" s="24"/>
      <c r="O101" s="24"/>
      <c r="P101" s="24"/>
      <c r="S101" s="26"/>
      <c r="T101" s="27"/>
      <c r="U101" s="24"/>
      <c r="V101" s="24"/>
      <c r="W101" s="24"/>
      <c r="X101" s="24"/>
    </row>
    <row r="102" spans="2:24" ht="14.4" thickTop="1" thickBot="1" x14ac:dyDescent="0.3">
      <c r="C102" s="26"/>
      <c r="D102" s="27"/>
      <c r="K102" s="26"/>
      <c r="L102" s="27"/>
      <c r="M102" s="24"/>
      <c r="N102" s="24"/>
      <c r="O102" s="24"/>
      <c r="P102" s="24"/>
      <c r="R102" s="34" t="s">
        <v>869</v>
      </c>
      <c r="S102" s="35" t="s">
        <v>919</v>
      </c>
      <c r="T102" s="35" t="s">
        <v>921</v>
      </c>
      <c r="U102" s="35" t="s">
        <v>52</v>
      </c>
      <c r="V102" s="35" t="s">
        <v>53</v>
      </c>
      <c r="W102" s="35" t="s">
        <v>50</v>
      </c>
      <c r="X102" s="36" t="s">
        <v>51</v>
      </c>
    </row>
    <row r="103" spans="2:24" ht="13.8" thickBot="1" x14ac:dyDescent="0.3">
      <c r="C103" s="26"/>
      <c r="D103" s="27"/>
      <c r="J103" s="34" t="s">
        <v>869</v>
      </c>
      <c r="K103" s="35" t="s">
        <v>919</v>
      </c>
      <c r="L103" s="35" t="s">
        <v>921</v>
      </c>
      <c r="M103" s="35" t="s">
        <v>52</v>
      </c>
      <c r="N103" s="35" t="s">
        <v>53</v>
      </c>
      <c r="O103" s="35" t="s">
        <v>50</v>
      </c>
      <c r="P103" s="36" t="s">
        <v>51</v>
      </c>
      <c r="R103" s="69" t="s">
        <v>822</v>
      </c>
      <c r="S103" s="70">
        <f>RTD("cqg.rtd", , "X.US.USDTHB!'NetLastQuoteToday,T'")*1</f>
        <v>3.9999999999999147E-2</v>
      </c>
      <c r="T103" s="65">
        <f>RTD("cqg.rtd", , "X.US.USDTHB!'PerCentNetLastQuote,T'")/100</f>
        <v>1.2422360248447205E-3</v>
      </c>
      <c r="U103" s="72">
        <f>RTD("cqg.rtd", , "X.US.USDTHB!'Bid,T'")</f>
        <v>32.22</v>
      </c>
      <c r="V103" s="72">
        <f>RTD("cqg.rtd", , "X.US.USDTHB!'Ask,T'")</f>
        <v>32.24</v>
      </c>
      <c r="W103" s="72">
        <f>RTD("cqg.rtd", , "X.US.USDTHB!'High,T'")</f>
        <v>32.28</v>
      </c>
      <c r="X103" s="77">
        <f>RTD("cqg.rtd", , "X.US.USDTHB!'Low,T'")</f>
        <v>32.15</v>
      </c>
    </row>
    <row r="104" spans="2:24" ht="13.8" thickTop="1" x14ac:dyDescent="0.25">
      <c r="B104" s="100" t="s">
        <v>869</v>
      </c>
      <c r="C104" s="101" t="s">
        <v>919</v>
      </c>
      <c r="D104" s="101" t="s">
        <v>921</v>
      </c>
      <c r="E104" s="101" t="s">
        <v>52</v>
      </c>
      <c r="F104" s="101" t="s">
        <v>53</v>
      </c>
      <c r="G104" s="101" t="s">
        <v>50</v>
      </c>
      <c r="H104" s="102" t="s">
        <v>51</v>
      </c>
      <c r="J104" s="69" t="s">
        <v>674</v>
      </c>
      <c r="K104" s="70">
        <f>RTD("cqg.rtd", , "X.US.USDNOK!'NetLastQuoteToday,T'")*1</f>
        <v>-9.6999999999995978E-3</v>
      </c>
      <c r="L104" s="65">
        <f>RTD("cqg.rtd", , "X.US.USDNOK!'PerCentNetLastQuote,T'")/100</f>
        <v>-1.5201140869129147E-3</v>
      </c>
      <c r="M104" s="72">
        <f>RTD("cqg.rtd", , "X.US.USDNOK!'Bid,T'")</f>
        <v>6.3654000000000002</v>
      </c>
      <c r="N104" s="72">
        <f>RTD("cqg.rtd", , "X.US.USDNOK!'Ask,T'")</f>
        <v>6.3714000000000004</v>
      </c>
      <c r="O104" s="72">
        <f>RTD("cqg.rtd", , "X.US.USDNOK!'High,T'")</f>
        <v>6.3936000000000002</v>
      </c>
      <c r="P104" s="77">
        <f>RTD("cqg.rtd", , "X.US.USDNOK!'Low,T'")</f>
        <v>6.3463000000000003</v>
      </c>
      <c r="R104" s="37" t="s">
        <v>824</v>
      </c>
      <c r="S104" s="38">
        <f>RTD("cqg.rtd", , "X.US.THBIDR!'NetLastQuoteToday,T'")*1</f>
        <v>0.18999999999999773</v>
      </c>
      <c r="T104" s="65">
        <f>RTD("cqg.rtd", , "X.US.THBIDR!'PerCentNetLastQuote,T'")/100</f>
        <v>5.16108002390395E-4</v>
      </c>
      <c r="U104" s="39">
        <f>RTD("cqg.rtd", , "X.US.THBIDR!'Bid,T'")</f>
        <v>368.25</v>
      </c>
      <c r="V104" s="39">
        <f>RTD("cqg.rtd", , "X.US.THBIDR!'Ask,T'")</f>
        <v>368.33</v>
      </c>
      <c r="W104" s="39">
        <f>RTD("cqg.rtd", , "X.US.THBIDR!'High,T'")</f>
        <v>368.5</v>
      </c>
      <c r="X104" s="40">
        <f>RTD("cqg.rtd", , "X.US.THBIDR!'Low,T'")</f>
        <v>366.67</v>
      </c>
    </row>
    <row r="105" spans="2:24" ht="13.8" thickBot="1" x14ac:dyDescent="0.3">
      <c r="B105" s="115" t="s">
        <v>254</v>
      </c>
      <c r="C105" s="116">
        <f>RTD("cqg.rtd", , "X.US.USDDKK!'NetLastQuoteToday,T'")*1</f>
        <v>-1.130000000000031E-2</v>
      </c>
      <c r="D105" s="117">
        <f>RTD("cqg.rtd", , "X.US.USDDKK!'PerCentNetLastQuote,T'")/100</f>
        <v>-1.9620439984025838E-3</v>
      </c>
      <c r="E105" s="118">
        <f>RTD("cqg.rtd", , "X.US.USDDKK!'Bid,T'")</f>
        <v>5.7469999999999999</v>
      </c>
      <c r="F105" s="118">
        <f>RTD("cqg.rtd", , "X.US.USDDKK!'Ask,T'")</f>
        <v>5.7480000000000002</v>
      </c>
      <c r="G105" s="118">
        <f>RTD("cqg.rtd", , "X.US.USDDKK!'High,T'")</f>
        <v>5.7665000000000006</v>
      </c>
      <c r="H105" s="119">
        <f>RTD("cqg.rtd", , "X.US.USDDKK!'Low,T'")</f>
        <v>5.7346000000000004</v>
      </c>
      <c r="J105" s="37" t="s">
        <v>676</v>
      </c>
      <c r="K105" s="38">
        <f>RTD("cqg.rtd", , "X.US.NOKJPY!'NetLastQuoteToday,T'")*1</f>
        <v>5.1000000000001933E-2</v>
      </c>
      <c r="L105" s="65">
        <f>RTD("cqg.rtd", , "X.US.NOKJPY!'PerCentNetLastQuote,T'")/100</f>
        <v>3.0358949937496276E-3</v>
      </c>
      <c r="M105" s="39">
        <f>RTD("cqg.rtd", , "X.US.NOKJPY!'Bid,T'")</f>
        <v>16.836000000000002</v>
      </c>
      <c r="N105" s="39">
        <f>RTD("cqg.rtd", , "X.US.NOKJPY!'Ask,T'")</f>
        <v>16.850000000000001</v>
      </c>
      <c r="O105" s="39">
        <f>RTD("cqg.rtd", , "X.US.NOKJPY!'High,T'")</f>
        <v>16.898</v>
      </c>
      <c r="P105" s="40">
        <f>RTD("cqg.rtd", , "X.US.NOKJPY!'Low,T'")</f>
        <v>16.762</v>
      </c>
      <c r="R105" s="37" t="s">
        <v>826</v>
      </c>
      <c r="S105" s="38">
        <f>RTD("cqg.rtd", , "X.US.THBMXN!'NetLastQuoteToday,T'")*1</f>
        <v>9.9999999999988987E-5</v>
      </c>
      <c r="T105" s="65">
        <f>RTD("cqg.rtd", , "X.US.THBMXN!'PerCentNetLastQuote,T'")/100</f>
        <v>2.4313153415998057E-4</v>
      </c>
      <c r="U105" s="39">
        <f>RTD("cqg.rtd", , "X.US.THBMXN!'Bid,T'")</f>
        <v>0.4108</v>
      </c>
      <c r="V105" s="39">
        <f>RTD("cqg.rtd", , "X.US.THBMXN!'Ask,T'")</f>
        <v>0.41139999999999999</v>
      </c>
      <c r="W105" s="39">
        <f>RTD("cqg.rtd", , "X.US.THBMXN!'High,T'")</f>
        <v>0.41269999999999996</v>
      </c>
      <c r="X105" s="40">
        <f>RTD("cqg.rtd", , "X.US.THBMXN!'Low,T'")</f>
        <v>0.41</v>
      </c>
    </row>
    <row r="106" spans="2:24" ht="13.8" thickTop="1" x14ac:dyDescent="0.25">
      <c r="B106" s="31"/>
      <c r="C106" s="32"/>
      <c r="D106" s="78"/>
      <c r="E106" s="29"/>
      <c r="F106" s="29"/>
      <c r="G106" s="29"/>
      <c r="H106" s="29"/>
      <c r="J106" s="37" t="s">
        <v>678</v>
      </c>
      <c r="K106" s="38">
        <f>RTD("cqg.rtd", , "X.US.NOKSEK!'NetLastQuoteToday,T'")*1</f>
        <v>2.5999999999999357E-3</v>
      </c>
      <c r="L106" s="65">
        <f>RTD("cqg.rtd", , "X.US.NOKSEK!'PerCentNetLastQuote,T'")/100</f>
        <v>2.324126217931528E-3</v>
      </c>
      <c r="M106" s="39">
        <f>RTD("cqg.rtd", , "X.US.NOKSEK!'Bid,T'")</f>
        <v>1.1193</v>
      </c>
      <c r="N106" s="39">
        <f>RTD("cqg.rtd", , "X.US.NOKSEK!'Ask,T'")</f>
        <v>1.1213</v>
      </c>
      <c r="O106" s="39">
        <f>RTD("cqg.rtd", , "X.US.NOKSEK!'High,T'")</f>
        <v>1.1225000000000001</v>
      </c>
      <c r="P106" s="40">
        <f>RTD("cqg.rtd", , "X.US.NOKSEK!'Low,T'")</f>
        <v>1.1153</v>
      </c>
      <c r="R106" s="37" t="s">
        <v>828</v>
      </c>
      <c r="S106" s="38">
        <f>RTD("cqg.rtd", , "X.US.THBPHP!'NetLastQuoteToday,T'")*1</f>
        <v>-1.9999999999997797E-4</v>
      </c>
      <c r="T106" s="65">
        <f>RTD("cqg.rtd", , "X.US.THBPHP!'PerCentNetLastQuote,T'")/100</f>
        <v>-1.4632718759145449E-4</v>
      </c>
      <c r="U106" s="39">
        <f>RTD("cqg.rtd", , "X.US.THBPHP!'Bid,T'")</f>
        <v>1.3612</v>
      </c>
      <c r="V106" s="39">
        <f>RTD("cqg.rtd", , "X.US.THBPHP!'Ask,T'")</f>
        <v>1.3666</v>
      </c>
      <c r="W106" s="39">
        <f>RTD("cqg.rtd", , "X.US.THBPHP!'High,T'")</f>
        <v>1.3707</v>
      </c>
      <c r="X106" s="40">
        <f>RTD("cqg.rtd", , "X.US.THBPHP!'Low,T'")</f>
        <v>1.3596000000000001</v>
      </c>
    </row>
    <row r="107" spans="2:24" ht="13.8" thickBot="1" x14ac:dyDescent="0.3">
      <c r="B107" s="31"/>
      <c r="C107" s="32"/>
      <c r="D107" s="78"/>
      <c r="E107" s="29"/>
      <c r="F107" s="29"/>
      <c r="G107" s="29"/>
      <c r="H107" s="29"/>
      <c r="J107" s="42" t="s">
        <v>680</v>
      </c>
      <c r="K107" s="43">
        <f>RTD("cqg.rtd", , "X.US.NOKCHF!'NetLastQuoteToday,T'")*1</f>
        <v>0</v>
      </c>
      <c r="L107" s="66">
        <f>RTD("cqg.rtd", , "X.US.NOKCHF!'PerCentNetLastQuote,T'")/100</f>
        <v>0</v>
      </c>
      <c r="M107" s="44">
        <f>RTD("cqg.rtd", , "X.US.NOKCHF!'Bid,T'")</f>
        <v>0.14650000000000002</v>
      </c>
      <c r="N107" s="44">
        <f>RTD("cqg.rtd", , "X.US.NOKCHF!'Ask,T'")</f>
        <v>0.1469</v>
      </c>
      <c r="O107" s="44">
        <f>RTD("cqg.rtd", , "X.US.NOKCHF!'High,T'")</f>
        <v>0.14730000000000001</v>
      </c>
      <c r="P107" s="45">
        <f>RTD("cqg.rtd", , "X.US.NOKCHF!'Low,T'")</f>
        <v>0.14630000000000001</v>
      </c>
      <c r="R107" s="42" t="s">
        <v>830</v>
      </c>
      <c r="S107" s="43">
        <f>RTD("cqg.rtd", , "X.US.THBKRW!'NetLastQuoteToday,T'")*1</f>
        <v>-9.0000000000003411E-2</v>
      </c>
      <c r="T107" s="66">
        <f>RTD("cqg.rtd", , "X.US.THBKRW!'PerCentNetLastQuote,T'")/100</f>
        <v>-2.7913035387525974E-3</v>
      </c>
      <c r="U107" s="44">
        <f>RTD("cqg.rtd", , "X.US.THBKRW!'Bid,T'")</f>
        <v>32.111000000000004</v>
      </c>
      <c r="V107" s="44">
        <f>RTD("cqg.rtd", , "X.US.THBKRW!'Ask,T'")</f>
        <v>32.152999999999999</v>
      </c>
      <c r="W107" s="44">
        <f>RTD("cqg.rtd", , "X.US.THBKRW!'High,T'")</f>
        <v>32.331000000000003</v>
      </c>
      <c r="X107" s="45">
        <f>RTD("cqg.rtd", , "X.US.THBKRW!'Low,T'")</f>
        <v>32.078000000000003</v>
      </c>
    </row>
    <row r="108" spans="2:24" x14ac:dyDescent="0.25">
      <c r="B108" s="34" t="s">
        <v>869</v>
      </c>
      <c r="C108" s="35" t="s">
        <v>919</v>
      </c>
      <c r="D108" s="35" t="s">
        <v>921</v>
      </c>
      <c r="E108" s="35" t="s">
        <v>52</v>
      </c>
      <c r="F108" s="35" t="s">
        <v>53</v>
      </c>
      <c r="G108" s="35" t="s">
        <v>50</v>
      </c>
      <c r="H108" s="36" t="s">
        <v>51</v>
      </c>
      <c r="J108" s="31"/>
      <c r="K108" s="32"/>
      <c r="L108" s="33"/>
      <c r="M108" s="29"/>
      <c r="N108" s="29"/>
      <c r="O108" s="29"/>
      <c r="P108" s="29"/>
      <c r="S108" s="26"/>
      <c r="T108" s="27"/>
      <c r="U108" s="24"/>
      <c r="V108" s="24"/>
      <c r="W108" s="24"/>
      <c r="X108" s="24"/>
    </row>
    <row r="109" spans="2:24" ht="13.8" thickBot="1" x14ac:dyDescent="0.3">
      <c r="B109" s="69" t="s">
        <v>470</v>
      </c>
      <c r="C109" s="70">
        <f>RTD("cqg.rtd", , "X.US.USDHKD!'NetLastQuoteToday,T'")*1</f>
        <v>4.9999999999972289E-4</v>
      </c>
      <c r="D109" s="65">
        <f>RTD("cqg.rtd", , "X.US.USDHKD!'PerCentNetLastQuote,T'")/100</f>
        <v>6.4511966969872913E-5</v>
      </c>
      <c r="E109" s="72">
        <f>RTD("cqg.rtd", , "X.US.USDHKD!'Bid,T'")</f>
        <v>7.7505000000000006</v>
      </c>
      <c r="F109" s="72">
        <f>RTD("cqg.rtd", , "X.US.USDHKD!'Ask,T'")</f>
        <v>7.7510000000000003</v>
      </c>
      <c r="G109" s="72">
        <f>RTD("cqg.rtd", , "X.US.USDHKD!'High,T'")</f>
        <v>7.7513000000000005</v>
      </c>
      <c r="H109" s="77">
        <f>RTD("cqg.rtd", , "X.US.USDHKD!'Low,T'")</f>
        <v>7.7498000000000005</v>
      </c>
      <c r="K109" s="26"/>
      <c r="L109" s="27"/>
      <c r="M109" s="24"/>
      <c r="N109" s="24"/>
      <c r="O109" s="24"/>
      <c r="P109" s="24"/>
      <c r="R109" s="31"/>
      <c r="S109" s="29"/>
      <c r="T109" s="29"/>
      <c r="U109" s="29"/>
      <c r="V109" s="29"/>
      <c r="W109" s="29"/>
      <c r="X109" s="29"/>
    </row>
    <row r="110" spans="2:24" x14ac:dyDescent="0.25">
      <c r="B110" s="37" t="s">
        <v>472</v>
      </c>
      <c r="C110" s="38">
        <f>RTD("cqg.rtd", , "X.US.HKDCNY!'NetLastQuoteToday,T'")*1</f>
        <v>6.0000000000004494E-4</v>
      </c>
      <c r="D110" s="65">
        <f>RTD("cqg.rtd", , "X.US.HKDCNY!'PerCentNetLastQuote,T'")/100</f>
        <v>7.5843761850587785E-4</v>
      </c>
      <c r="E110" s="39">
        <f>RTD("cqg.rtd", , "X.US.HKDCNY!'Bid,T'")</f>
        <v>0.79150000000000009</v>
      </c>
      <c r="F110" s="39">
        <f>RTD("cqg.rtd", , "X.US.HKDCNY!'Ask,T'")</f>
        <v>0.79170000000000007</v>
      </c>
      <c r="G110" s="39">
        <f>RTD("cqg.rtd", , "X.US.HKDCNY!'High,T'")</f>
        <v>0.79260000000000008</v>
      </c>
      <c r="H110" s="40">
        <f>RTD("cqg.rtd", , "X.US.HKDCNY!'Low,T'")</f>
        <v>0.79050000000000009</v>
      </c>
      <c r="J110" s="34" t="s">
        <v>869</v>
      </c>
      <c r="K110" s="35" t="s">
        <v>919</v>
      </c>
      <c r="L110" s="35" t="s">
        <v>921</v>
      </c>
      <c r="M110" s="35" t="s">
        <v>52</v>
      </c>
      <c r="N110" s="35" t="s">
        <v>53</v>
      </c>
      <c r="O110" s="35" t="s">
        <v>50</v>
      </c>
      <c r="P110" s="36" t="s">
        <v>51</v>
      </c>
      <c r="R110" s="34" t="s">
        <v>869</v>
      </c>
      <c r="S110" s="35" t="s">
        <v>919</v>
      </c>
      <c r="T110" s="35" t="s">
        <v>921</v>
      </c>
      <c r="U110" s="35" t="s">
        <v>52</v>
      </c>
      <c r="V110" s="35" t="s">
        <v>53</v>
      </c>
      <c r="W110" s="35" t="s">
        <v>50</v>
      </c>
      <c r="X110" s="36" t="s">
        <v>51</v>
      </c>
    </row>
    <row r="111" spans="2:24" ht="13.8" thickBot="1" x14ac:dyDescent="0.3">
      <c r="B111" s="37" t="s">
        <v>474</v>
      </c>
      <c r="C111" s="38">
        <f>RTD("cqg.rtd", , "X.US.HKDINR!'NetLastQuoteToday,T'")*1</f>
        <v>-1.0000000000065512E-4</v>
      </c>
      <c r="D111" s="65">
        <f>RTD("cqg.rtd", , "X.US.HKDINR!'PerCentNetLastQuote,T'")/100</f>
        <v>-1.2716174974567651E-5</v>
      </c>
      <c r="E111" s="39">
        <f>RTD("cqg.rtd", , "X.US.HKDINR!'Bid,T'")</f>
        <v>7.8619000000000003</v>
      </c>
      <c r="F111" s="39">
        <f>RTD("cqg.rtd", , "X.US.HKDINR!'Ask,T'")</f>
        <v>7.8639000000000001</v>
      </c>
      <c r="G111" s="39">
        <f>RTD("cqg.rtd", , "X.US.HKDINR!'High,T'")</f>
        <v>7.8737000000000004</v>
      </c>
      <c r="H111" s="40">
        <f>RTD("cqg.rtd", , "X.US.HKDINR!'Low,T'")</f>
        <v>7.8246000000000002</v>
      </c>
      <c r="J111" s="69" t="s">
        <v>692</v>
      </c>
      <c r="K111" s="70">
        <f>RTD("cqg.rtd", , "X.US.USDPHP!'NetLastQuoteToday,T'")*1</f>
        <v>4.0000000000006253E-2</v>
      </c>
      <c r="L111" s="65">
        <f>RTD("cqg.rtd", , "X.US.USDPHP!'PerCentNetLastQuote,T'")/100</f>
        <v>9.0888434446716659E-4</v>
      </c>
      <c r="M111" s="72">
        <f>RTD("cqg.rtd", , "X.US.USDPHP!'Bid,T'")</f>
        <v>43.85</v>
      </c>
      <c r="N111" s="72">
        <f>RTD("cqg.rtd", , "X.US.USDPHP!'Ask,T'")</f>
        <v>44.050000000000004</v>
      </c>
      <c r="O111" s="72">
        <f>RTD("cqg.rtd", , "X.US.USDPHP!'High,T'")</f>
        <v>44.14</v>
      </c>
      <c r="P111" s="77">
        <f>RTD("cqg.rtd", , "X.US.USDPHP!'Low,T'")</f>
        <v>43.79</v>
      </c>
      <c r="R111" s="91" t="s">
        <v>634</v>
      </c>
      <c r="S111" s="92">
        <f>RTD("cqg.rtd", , "X.US.USDTRY!'NetLastQuoteToday,T'")*1</f>
        <v>1.2399999999999967E-2</v>
      </c>
      <c r="T111" s="93">
        <f>RTD("cqg.rtd", , "X.US.USDTRY!'PerCentNetLastQuote,T'")/100</f>
        <v>5.631500068122984E-3</v>
      </c>
      <c r="U111" s="94">
        <f>RTD("cqg.rtd", , "X.US.USDTRY!'Bid,T'")</f>
        <v>2.2122999999999999</v>
      </c>
      <c r="V111" s="94">
        <f>RTD("cqg.rtd", , "X.US.USDTRY!'Ask,T'")</f>
        <v>2.2143000000000002</v>
      </c>
      <c r="W111" s="94">
        <f>RTD("cqg.rtd", , "X.US.USDTRY!'High,T'")</f>
        <v>2.2177000000000002</v>
      </c>
      <c r="X111" s="95">
        <f>RTD("cqg.rtd", , "X.US.USDTRY!'Low,T'")</f>
        <v>2.198</v>
      </c>
    </row>
    <row r="112" spans="2:24" x14ac:dyDescent="0.25">
      <c r="B112" s="37" t="s">
        <v>476</v>
      </c>
      <c r="C112" s="38">
        <f>RTD("cqg.rtd", , "X.US.HKDIDR!'NetLastQuoteToday,T'")*1</f>
        <v>2.6300000000001091</v>
      </c>
      <c r="D112" s="65">
        <f>RTD("cqg.rtd", , "X.US.HKDIDR!'PerCentNetLastQuote,T'")/100</f>
        <v>1.719594881753333E-3</v>
      </c>
      <c r="E112" s="39">
        <f>RTD("cqg.rtd", , "X.US.HKDIDR!'Bid,T'")</f>
        <v>1530.8600000000001</v>
      </c>
      <c r="F112" s="39">
        <f>RTD("cqg.rtd", , "X.US.HKDIDR!'Ask,T'")</f>
        <v>1532.0600000000002</v>
      </c>
      <c r="G112" s="39">
        <f>RTD("cqg.rtd", , "X.US.HKDIDR!'High,T'")</f>
        <v>1532.1200000000001</v>
      </c>
      <c r="H112" s="40">
        <f>RTD("cqg.rtd", , "X.US.HKDIDR!'Low,T'")</f>
        <v>1523.4</v>
      </c>
      <c r="J112" s="37" t="s">
        <v>694</v>
      </c>
      <c r="K112" s="38">
        <f>RTD("cqg.rtd", , "X.US.PHPJPY!'NetLastQuoteToday,T'")*1</f>
        <v>-9.9999999999997868E-3</v>
      </c>
      <c r="L112" s="65">
        <f>RTD("cqg.rtd", , "X.US.PHPJPY!'PerCentNetLastQuote,T'")/100</f>
        <v>-4.0916530278232409E-3</v>
      </c>
      <c r="M112" s="39">
        <f>RTD("cqg.rtd", , "X.US.PHPJPY!'Bid,T'")</f>
        <v>2.4340000000000002</v>
      </c>
      <c r="N112" s="39">
        <f>RTD("cqg.rtd", , "X.US.PHPJPY!'Ask,T'")</f>
        <v>2.4449999999999998</v>
      </c>
      <c r="O112" s="39">
        <f>RTD("cqg.rtd", , "X.US.PHPJPY!'High,T'")</f>
        <v>2.4489999999999998</v>
      </c>
      <c r="P112" s="40">
        <f>RTD("cqg.rtd", , "X.US.PHPJPY!'Low,T'")</f>
        <v>2.4290000000000003</v>
      </c>
      <c r="S112" s="26"/>
      <c r="T112" s="27"/>
      <c r="U112" s="24"/>
      <c r="V112" s="24"/>
      <c r="W112" s="24"/>
      <c r="X112" s="24"/>
    </row>
    <row r="113" spans="2:24" ht="13.8" thickBot="1" x14ac:dyDescent="0.3">
      <c r="B113" s="37" t="s">
        <v>478</v>
      </c>
      <c r="C113" s="38">
        <f>RTD("cqg.rtd", , "X.US.HKDMYR!'NetLastQuoteToday,T'")*1</f>
        <v>7.0000000000003393E-4</v>
      </c>
      <c r="D113" s="65">
        <f>RTD("cqg.rtd", , "X.US.HKDMYR!'PerCentNetLastQuote,T'")/100</f>
        <v>1.697792869269949E-3</v>
      </c>
      <c r="E113" s="39">
        <f>RTD("cqg.rtd", , "X.US.HKDMYR!'Bid,T'")</f>
        <v>0.41240000000000004</v>
      </c>
      <c r="F113" s="39">
        <f>RTD("cqg.rtd", , "X.US.HKDMYR!'Ask,T'")</f>
        <v>0.41300000000000003</v>
      </c>
      <c r="G113" s="39">
        <f>RTD("cqg.rtd", , "X.US.HKDMYR!'High,T'")</f>
        <v>0.4138</v>
      </c>
      <c r="H113" s="40">
        <f>RTD("cqg.rtd", , "X.US.HKDMYR!'Low,T'")</f>
        <v>0.41170000000000001</v>
      </c>
      <c r="J113" s="37" t="s">
        <v>696</v>
      </c>
      <c r="K113" s="38">
        <f>RTD("cqg.rtd", , "X.US.PHPKRW!'NetLastQuoteToday,T'")*1</f>
        <v>-7.0000000000000284E-2</v>
      </c>
      <c r="L113" s="65">
        <f>RTD("cqg.rtd", , "X.US.PHPKRW!'PerCentNetLastQuote,T'")/100</f>
        <v>-2.959830866807611E-3</v>
      </c>
      <c r="M113" s="39">
        <f>RTD("cqg.rtd", , "X.US.PHPKRW!'Bid,T'")</f>
        <v>23.52</v>
      </c>
      <c r="N113" s="39">
        <f>RTD("cqg.rtd", , "X.US.PHPKRW!'Ask,T'")</f>
        <v>23.580000000000002</v>
      </c>
      <c r="O113" s="39">
        <f>RTD("cqg.rtd", , "X.US.PHPKRW!'High,T'")</f>
        <v>23.69</v>
      </c>
      <c r="P113" s="40">
        <f>RTD("cqg.rtd", , "X.US.PHPKRW!'Low,T'")</f>
        <v>23.48</v>
      </c>
      <c r="S113" s="26"/>
      <c r="T113" s="27"/>
      <c r="U113" s="24"/>
      <c r="V113" s="24"/>
      <c r="W113" s="24"/>
      <c r="X113" s="24"/>
    </row>
    <row r="114" spans="2:24" ht="13.8" thickBot="1" x14ac:dyDescent="0.3">
      <c r="B114" s="37" t="s">
        <v>480</v>
      </c>
      <c r="C114" s="38">
        <f>RTD("cqg.rtd", , "X.US.HKDPHP!'NetLastQuoteToday,T'")*1</f>
        <v>6.0000000000002274E-3</v>
      </c>
      <c r="D114" s="65">
        <f>RTD("cqg.rtd", , "X.US.HKDPHP!'PerCentNetLastQuote,T'")/100</f>
        <v>1.0566542803303806E-3</v>
      </c>
      <c r="E114" s="39">
        <f>RTD("cqg.rtd", , "X.US.HKDPHP!'Bid,T'")</f>
        <v>5.6589</v>
      </c>
      <c r="F114" s="39">
        <f>RTD("cqg.rtd", , "X.US.HKDPHP!'Ask,T'")</f>
        <v>5.6843000000000004</v>
      </c>
      <c r="G114" s="39">
        <f>RTD("cqg.rtd", , "X.US.HKDPHP!'High,T'")</f>
        <v>5.6957000000000004</v>
      </c>
      <c r="H114" s="40">
        <f>RTD("cqg.rtd", , "X.US.HKDPHP!'Low,T'")</f>
        <v>5.6508000000000003</v>
      </c>
      <c r="J114" s="42"/>
      <c r="K114" s="43"/>
      <c r="L114" s="76"/>
      <c r="M114" s="44"/>
      <c r="N114" s="44"/>
      <c r="O114" s="44"/>
      <c r="P114" s="45"/>
      <c r="R114" s="34" t="s">
        <v>869</v>
      </c>
      <c r="S114" s="35" t="s">
        <v>919</v>
      </c>
      <c r="T114" s="35" t="s">
        <v>921</v>
      </c>
      <c r="U114" s="35" t="s">
        <v>52</v>
      </c>
      <c r="V114" s="35" t="s">
        <v>53</v>
      </c>
      <c r="W114" s="35" t="s">
        <v>50</v>
      </c>
      <c r="X114" s="36" t="s">
        <v>51</v>
      </c>
    </row>
    <row r="115" spans="2:24" ht="13.8" thickBot="1" x14ac:dyDescent="0.3">
      <c r="B115" s="37" t="s">
        <v>482</v>
      </c>
      <c r="C115" s="38">
        <f>RTD("cqg.rtd", , "X.US.HKDSGD!'NetLastQuoteToday,T'")*1</f>
        <v>-1.0000000000001674E-4</v>
      </c>
      <c r="D115" s="65">
        <f>RTD("cqg.rtd", , "X.US.HKDSGD!'PerCentNetLastQuote,T'")/100</f>
        <v>-6.1274509803921568E-4</v>
      </c>
      <c r="E115" s="39">
        <f>RTD("cqg.rtd", , "X.US.HKDSGD!'Bid,T'")</f>
        <v>0.16270000000000001</v>
      </c>
      <c r="F115" s="39">
        <f>RTD("cqg.rtd", , "X.US.HKDSGD!'Ask,T'")</f>
        <v>0.16309999999999999</v>
      </c>
      <c r="G115" s="39">
        <f>RTD("cqg.rtd", , "X.US.HKDSGD!'High,T'")</f>
        <v>0.1636</v>
      </c>
      <c r="H115" s="40">
        <f>RTD("cqg.rtd", , "X.US.HKDSGD!'Low,T'")</f>
        <v>0.16240000000000002</v>
      </c>
      <c r="J115" s="31"/>
      <c r="K115" s="32"/>
      <c r="L115" s="78"/>
      <c r="M115" s="29"/>
      <c r="N115" s="29"/>
      <c r="O115" s="29"/>
      <c r="P115" s="29"/>
      <c r="R115" s="91" t="s">
        <v>844</v>
      </c>
      <c r="S115" s="92">
        <f>RTD("cqg.rtd", , "X.US.USDUAH!'NetLastQuoteToday,T'")*1</f>
        <v>3.0000000000001137E-3</v>
      </c>
      <c r="T115" s="93">
        <f>RTD("cqg.rtd", , "X.US.USDUAH!'PerCentNetLastQuote,T'")/100</f>
        <v>2.3114261499345096E-4</v>
      </c>
      <c r="U115" s="94">
        <f>RTD("cqg.rtd", , "X.US.USDUAH!'Bid,T'")</f>
        <v>12.972000000000001</v>
      </c>
      <c r="V115" s="94">
        <f>RTD("cqg.rtd", , "X.US.USDUAH!'Ask,T'")</f>
        <v>12.982000000000001</v>
      </c>
      <c r="W115" s="94">
        <f>RTD("cqg.rtd", , "X.US.USDUAH!'High,T'")</f>
        <v>12.982000000000001</v>
      </c>
      <c r="X115" s="95">
        <f>RTD("cqg.rtd", , "X.US.USDUAH!'Low,T'")</f>
        <v>12.964500000000001</v>
      </c>
    </row>
    <row r="116" spans="2:24" x14ac:dyDescent="0.25">
      <c r="B116" s="37" t="s">
        <v>484</v>
      </c>
      <c r="C116" s="38">
        <f>RTD("cqg.rtd", , "X.US.HKDKRW!'NetLastQuoteToday,T'")*1</f>
        <v>-0.21999999999999886</v>
      </c>
      <c r="D116" s="65">
        <f>RTD("cqg.rtd", , "X.US.HKDKRW!'PerCentNetLastQuote,T'")/100</f>
        <v>-1.6424038820455394E-3</v>
      </c>
      <c r="E116" s="39">
        <f>RTD("cqg.rtd", , "X.US.HKDKRW!'Bid,T'")</f>
        <v>133.47999999999999</v>
      </c>
      <c r="F116" s="39">
        <f>RTD("cqg.rtd", , "X.US.HKDKRW!'Ask,T'")</f>
        <v>133.72999999999999</v>
      </c>
      <c r="G116" s="39">
        <f>RTD("cqg.rtd", , "X.US.HKDKRW!'High,T'")</f>
        <v>134.47</v>
      </c>
      <c r="H116" s="40">
        <f>RTD("cqg.rtd", , "X.US.HKDKRW!'Low,T'")</f>
        <v>133.26</v>
      </c>
      <c r="J116" s="34" t="s">
        <v>869</v>
      </c>
      <c r="K116" s="35" t="s">
        <v>919</v>
      </c>
      <c r="L116" s="35" t="s">
        <v>921</v>
      </c>
      <c r="M116" s="35" t="s">
        <v>52</v>
      </c>
      <c r="N116" s="35" t="s">
        <v>53</v>
      </c>
      <c r="O116" s="35" t="s">
        <v>50</v>
      </c>
      <c r="P116" s="36" t="s">
        <v>51</v>
      </c>
      <c r="S116" s="26"/>
      <c r="T116" s="27"/>
      <c r="U116" s="24"/>
      <c r="V116" s="24"/>
      <c r="W116" s="24"/>
      <c r="X116" s="24"/>
    </row>
    <row r="117" spans="2:24" ht="13.8" thickBot="1" x14ac:dyDescent="0.3">
      <c r="B117" s="37" t="s">
        <v>486</v>
      </c>
      <c r="C117" s="38">
        <f>RTD("cqg.rtd", , "X.US.HKDTWD!'NetLastQuoteToday,T'")*1</f>
        <v>0</v>
      </c>
      <c r="D117" s="65">
        <f>RTD("cqg.rtd", , "X.US.HKDTWD!'PerCentNetLastQuote,T'")/100</f>
        <v>0</v>
      </c>
      <c r="E117" s="39">
        <f>RTD("cqg.rtd", , "X.US.HKDTWD!'Bid,T'")</f>
        <v>3.8759999999999999</v>
      </c>
      <c r="F117" s="39">
        <f>RTD("cqg.rtd", , "X.US.HKDTWD!'Ask,T'")</f>
        <v>3.8759999999999999</v>
      </c>
      <c r="G117" s="39">
        <f>RTD("cqg.rtd", , "X.US.HKDTWD!'High,T'")</f>
        <v>3.8770000000000002</v>
      </c>
      <c r="H117" s="40">
        <f>RTD("cqg.rtd", , "X.US.HKDTWD!'Low,T'")</f>
        <v>3.8690000000000002</v>
      </c>
      <c r="J117" s="69" t="s">
        <v>698</v>
      </c>
      <c r="K117" s="70">
        <f>RTD("cqg.rtd", , "X.US.USDPLZ!'NetLastQuoteToday,T'")*1</f>
        <v>-1.1999999999998678E-3</v>
      </c>
      <c r="L117" s="65">
        <f>RTD("cqg.rtd", , "X.US.USDPLZ!'PerCentNetLastQuote,T'")/100</f>
        <v>-3.6925349252261682E-4</v>
      </c>
      <c r="M117" s="72">
        <f>RTD("cqg.rtd", , "X.US.USDPLZ!'Bid,T'")</f>
        <v>3.2436000000000003</v>
      </c>
      <c r="N117" s="72">
        <f>RTD("cqg.rtd", , "X.US.USDPLZ!'Ask,T'")</f>
        <v>3.2486000000000002</v>
      </c>
      <c r="O117" s="72">
        <f>RTD("cqg.rtd", , "X.US.USDPLZ!'High,T'")</f>
        <v>3.2548000000000004</v>
      </c>
      <c r="P117" s="77">
        <f>RTD("cqg.rtd", , "X.US.USDPLZ!'Low,T'")</f>
        <v>3.2336</v>
      </c>
      <c r="S117" s="26"/>
      <c r="T117" s="27"/>
      <c r="U117" s="24"/>
      <c r="V117" s="24"/>
      <c r="W117" s="24"/>
      <c r="X117" s="24"/>
    </row>
    <row r="118" spans="2:24" ht="13.8" thickBot="1" x14ac:dyDescent="0.3">
      <c r="B118" s="123" t="s">
        <v>488</v>
      </c>
      <c r="C118" s="124">
        <f>RTD("cqg.rtd", , "X.US.HKDTHB!'NetLastQuoteToday,T'")*1</f>
        <v>4.9999999999998934E-3</v>
      </c>
      <c r="D118" s="125">
        <f>RTD("cqg.rtd", , "X.US.HKDTHB!'PerCentNetLastQuote,T'")/100</f>
        <v>1.203659123736158E-3</v>
      </c>
      <c r="E118" s="126">
        <f>RTD("cqg.rtd", , "X.US.HKDTHB!'Bid,T'")</f>
        <v>4.157</v>
      </c>
      <c r="F118" s="126">
        <f>RTD("cqg.rtd", , "X.US.HKDTHB!'Ask,T'")</f>
        <v>4.1589999999999998</v>
      </c>
      <c r="G118" s="126">
        <f>RTD("cqg.rtd", , "X.US.HKDTHB!'High,T'")</f>
        <v>4.1639999999999997</v>
      </c>
      <c r="H118" s="45">
        <f>RTD("cqg.rtd", , "X.US.HKDTHB!'Low,T'")</f>
        <v>4.1479999999999997</v>
      </c>
      <c r="J118" s="37" t="s">
        <v>700</v>
      </c>
      <c r="K118" s="38">
        <f>RTD("cqg.rtd", , "X.US.PLNBRL!'NetLastQuoteToday,T'")*1</f>
        <v>1.3900000000000023E-2</v>
      </c>
      <c r="L118" s="65">
        <f>RTD("cqg.rtd", , "X.US.PLNBRL!'PerCentNetLastQuote,T'")/100</f>
        <v>1.9668883543229092E-2</v>
      </c>
      <c r="M118" s="39">
        <f>RTD("cqg.rtd", , "X.US.PLNBRL!'Bid,T'")</f>
        <v>0.72060000000000002</v>
      </c>
      <c r="N118" s="39">
        <f>RTD("cqg.rtd", , "X.US.PLNBRL!'Ask,T'")</f>
        <v>0.7208</v>
      </c>
      <c r="O118" s="39">
        <f>RTD("cqg.rtd", , "X.US.PLNBRL!'High,T'")</f>
        <v>0.72189999999999999</v>
      </c>
      <c r="P118" s="40">
        <f>RTD("cqg.rtd", , "X.US.PLNBRL!'Low,T'")</f>
        <v>0.70640000000000003</v>
      </c>
      <c r="R118" s="34" t="s">
        <v>869</v>
      </c>
      <c r="S118" s="35" t="s">
        <v>919</v>
      </c>
      <c r="T118" s="35" t="s">
        <v>921</v>
      </c>
      <c r="U118" s="35" t="s">
        <v>52</v>
      </c>
      <c r="V118" s="35" t="s">
        <v>53</v>
      </c>
      <c r="W118" s="35" t="s">
        <v>50</v>
      </c>
      <c r="X118" s="36" t="s">
        <v>51</v>
      </c>
    </row>
    <row r="119" spans="2:24" ht="15" thickBot="1" x14ac:dyDescent="0.35">
      <c r="B119" s="127">
        <f ca="1">NOW()</f>
        <v>41894.498699999996</v>
      </c>
      <c r="C119" s="128" t="s">
        <v>928</v>
      </c>
      <c r="D119" s="129"/>
      <c r="E119" s="128" t="s">
        <v>927</v>
      </c>
      <c r="F119" s="129"/>
      <c r="G119" s="130"/>
      <c r="J119" s="37" t="s">
        <v>702</v>
      </c>
      <c r="K119" s="38">
        <f>RTD("cqg.rtd", , "X.US.PLZCZK!'NetLastQuoteToday,T'")*1</f>
        <v>-1.5900000000000247E-2</v>
      </c>
      <c r="L119" s="65">
        <f>RTD("cqg.rtd", , "X.US.PLZCZK!'PerCentNetLastQuote,T'")/100</f>
        <v>-2.4165970058515084E-3</v>
      </c>
      <c r="M119" s="39">
        <f>RTD("cqg.rtd", , "X.US.PLZCZK!'Bid,T'")</f>
        <v>6.5584000000000007</v>
      </c>
      <c r="N119" s="39">
        <f>RTD("cqg.rtd", , "X.US.PLZCZK!'Ask,T'")</f>
        <v>6.5636000000000001</v>
      </c>
      <c r="O119" s="39">
        <f>RTD("cqg.rtd", , "X.US.PLZCZK!'High,T'")</f>
        <v>6.5916000000000006</v>
      </c>
      <c r="P119" s="40">
        <f>RTD("cqg.rtd", , "X.US.PLZCZK!'Low,T'")</f>
        <v>6.5543000000000005</v>
      </c>
      <c r="R119" s="91" t="s">
        <v>846</v>
      </c>
      <c r="S119" s="92">
        <f>RTD("cqg.rtd", , "X.US.USDAED!'NetLastQuoteToday,T'")*1</f>
        <v>1.9999999999997797E-4</v>
      </c>
      <c r="T119" s="93">
        <f>RTD("cqg.rtd", , "X.US.USDAED!'PerCentNetLastQuote,T'")/100</f>
        <v>5.4446955054038607E-5</v>
      </c>
      <c r="U119" s="94">
        <f>RTD("cqg.rtd", , "X.US.USDAED!'Bid,T'")</f>
        <v>3.6725000000000003</v>
      </c>
      <c r="V119" s="94">
        <f>RTD("cqg.rtd", , "X.US.USDAED!'Ask,T'")</f>
        <v>3.6735000000000002</v>
      </c>
      <c r="W119" s="94">
        <f>RTD("cqg.rtd", , "X.US.USDAED!'High,T'")</f>
        <v>3.6738</v>
      </c>
      <c r="X119" s="95">
        <f>RTD("cqg.rtd", , "X.US.USDAED!'Low,T'")</f>
        <v>3.6724000000000001</v>
      </c>
    </row>
    <row r="120" spans="2:24" x14ac:dyDescent="0.25">
      <c r="C120" s="26"/>
      <c r="D120" s="27"/>
      <c r="J120" s="37" t="s">
        <v>704</v>
      </c>
      <c r="K120" s="38">
        <f>RTD("cqg.rtd", , "X.US.PLZHUF!'NetLastQuoteToday,T'")*1</f>
        <v>2.0600000000001728E-2</v>
      </c>
      <c r="L120" s="65">
        <f>RTD("cqg.rtd", , "X.US.PLZHUF!'PerCentNetLastQuote,T'")/100</f>
        <v>2.7518290980546172E-4</v>
      </c>
      <c r="M120" s="39">
        <f>RTD("cqg.rtd", , "X.US.PLZHUF!'Bid,T'")</f>
        <v>74.872100000000003</v>
      </c>
      <c r="N120" s="39">
        <f>RTD("cqg.rtd", , "X.US.PLZHUF!'Ask,T'")</f>
        <v>74.879900000000006</v>
      </c>
      <c r="O120" s="39">
        <f>RTD("cqg.rtd", , "X.US.PLZHUF!'High,T'")</f>
        <v>75.136899999999997</v>
      </c>
      <c r="P120" s="40">
        <f>RTD("cqg.rtd", , "X.US.PLZHUF!'Low,T'")</f>
        <v>74.765200000000007</v>
      </c>
    </row>
    <row r="121" spans="2:24" ht="13.8" thickBot="1" x14ac:dyDescent="0.3">
      <c r="C121" s="26"/>
      <c r="D121" s="27"/>
      <c r="J121" s="42" t="s">
        <v>706</v>
      </c>
      <c r="K121" s="43">
        <f>RTD("cqg.rtd", , "X.US.PLZRUR!'NetLastQuoteToday,T'")*1</f>
        <v>7.8999999999998849E-2</v>
      </c>
      <c r="L121" s="66">
        <f>RTD("cqg.rtd", , "X.US.PLZRUR!'PerCentNetLastQuote,T'")/100</f>
        <v>6.8303648625280995E-3</v>
      </c>
      <c r="M121" s="44">
        <f>RTD("cqg.rtd", , "X.US.PLZRUR!'Bid,T'")</f>
        <v>11.634</v>
      </c>
      <c r="N121" s="44">
        <f>RTD("cqg.rtd", , "X.US.PLZRUR!'Ask,T'")</f>
        <v>11.645</v>
      </c>
      <c r="O121" s="44">
        <f>RTD("cqg.rtd", , "X.US.PLZRUR!'High,T'")</f>
        <v>11.706</v>
      </c>
      <c r="P121" s="45">
        <f>RTD("cqg.rtd", , "X.US.PLZRUR!'Low,T'")</f>
        <v>11.527000000000001</v>
      </c>
    </row>
    <row r="122" spans="2:24" x14ac:dyDescent="0.25">
      <c r="C122" s="26"/>
      <c r="D122" s="27"/>
      <c r="J122" s="31"/>
      <c r="K122" s="32"/>
      <c r="L122" s="78"/>
      <c r="M122" s="29"/>
      <c r="N122" s="29"/>
      <c r="O122" s="29"/>
      <c r="P122" s="29"/>
    </row>
    <row r="123" spans="2:24" x14ac:dyDescent="0.25">
      <c r="C123" s="26"/>
      <c r="D123" s="27"/>
      <c r="J123" s="31"/>
      <c r="K123" s="32"/>
      <c r="L123" s="78"/>
      <c r="M123" s="29"/>
      <c r="N123" s="29"/>
      <c r="O123" s="29"/>
      <c r="P123" s="29"/>
    </row>
    <row r="124" spans="2:24" x14ac:dyDescent="0.25">
      <c r="C124" s="26"/>
      <c r="D124" s="27"/>
      <c r="J124" s="31"/>
      <c r="K124" s="32"/>
      <c r="L124" s="78"/>
      <c r="M124" s="29"/>
      <c r="N124" s="29"/>
      <c r="O124" s="29"/>
      <c r="P124" s="29"/>
    </row>
    <row r="125" spans="2:24" x14ac:dyDescent="0.25">
      <c r="C125" s="26"/>
      <c r="D125" s="27"/>
      <c r="J125" s="31"/>
      <c r="K125" s="32"/>
      <c r="L125" s="78"/>
      <c r="M125" s="29"/>
      <c r="N125" s="29"/>
      <c r="O125" s="29"/>
      <c r="P125" s="29"/>
    </row>
    <row r="126" spans="2:24" x14ac:dyDescent="0.25">
      <c r="C126" s="26"/>
      <c r="D126" s="27"/>
      <c r="J126" s="31"/>
      <c r="K126" s="32"/>
      <c r="L126" s="33"/>
      <c r="M126" s="29"/>
      <c r="N126" s="29"/>
      <c r="O126" s="29"/>
      <c r="P126" s="29"/>
    </row>
    <row r="127" spans="2:24" x14ac:dyDescent="0.25">
      <c r="C127" s="26"/>
      <c r="D127" s="27"/>
      <c r="J127" s="31"/>
      <c r="K127" s="32"/>
      <c r="L127" s="33"/>
      <c r="M127" s="29"/>
      <c r="N127" s="29"/>
      <c r="O127" s="29"/>
      <c r="P127" s="29"/>
    </row>
    <row r="128" spans="2:24" x14ac:dyDescent="0.25">
      <c r="C128" s="26"/>
      <c r="D128" s="27"/>
      <c r="J128" s="31"/>
      <c r="K128" s="32"/>
      <c r="L128" s="33"/>
      <c r="M128" s="29"/>
      <c r="N128" s="29"/>
      <c r="O128" s="29"/>
      <c r="P128" s="29"/>
    </row>
    <row r="129" spans="3:16" x14ac:dyDescent="0.25">
      <c r="C129" s="26"/>
      <c r="D129" s="27"/>
      <c r="J129" s="31"/>
      <c r="K129" s="32"/>
      <c r="L129" s="33"/>
      <c r="M129" s="29"/>
      <c r="N129" s="29"/>
      <c r="O129" s="29"/>
      <c r="P129" s="29"/>
    </row>
    <row r="130" spans="3:16" x14ac:dyDescent="0.25">
      <c r="C130" s="26"/>
      <c r="D130" s="27"/>
      <c r="J130" s="31"/>
      <c r="K130" s="32"/>
      <c r="L130" s="33"/>
      <c r="M130" s="29"/>
      <c r="N130" s="29"/>
      <c r="O130" s="29"/>
      <c r="P130" s="29"/>
    </row>
    <row r="131" spans="3:16" x14ac:dyDescent="0.25">
      <c r="C131" s="26"/>
      <c r="D131" s="27"/>
      <c r="J131" s="31"/>
      <c r="K131" s="32"/>
      <c r="L131" s="33"/>
      <c r="M131" s="29"/>
      <c r="N131" s="29"/>
      <c r="O131" s="29"/>
      <c r="P131" s="29"/>
    </row>
    <row r="132" spans="3:16" x14ac:dyDescent="0.25">
      <c r="C132" s="26"/>
      <c r="D132" s="27"/>
      <c r="J132" s="31"/>
      <c r="K132" s="32"/>
      <c r="L132" s="33"/>
      <c r="M132" s="29"/>
      <c r="N132" s="29"/>
      <c r="O132" s="29"/>
      <c r="P132" s="29"/>
    </row>
    <row r="133" spans="3:16" x14ac:dyDescent="0.25">
      <c r="C133" s="26"/>
      <c r="D133" s="27"/>
      <c r="J133" s="31"/>
      <c r="K133" s="32"/>
      <c r="L133" s="33"/>
      <c r="M133" s="29"/>
      <c r="N133" s="29"/>
      <c r="O133" s="29"/>
      <c r="P133" s="29"/>
    </row>
    <row r="134" spans="3:16" x14ac:dyDescent="0.25">
      <c r="C134" s="26"/>
      <c r="D134" s="27"/>
      <c r="J134" s="31"/>
      <c r="K134" s="32"/>
      <c r="L134" s="33"/>
      <c r="M134" s="29"/>
      <c r="N134" s="29"/>
      <c r="O134" s="29"/>
      <c r="P134" s="29"/>
    </row>
    <row r="135" spans="3:16" x14ac:dyDescent="0.25">
      <c r="C135" s="26"/>
      <c r="D135" s="27"/>
      <c r="J135" s="31"/>
      <c r="K135" s="32"/>
      <c r="L135" s="33"/>
      <c r="M135" s="29"/>
      <c r="N135" s="29"/>
      <c r="O135" s="29"/>
      <c r="P135" s="29"/>
    </row>
    <row r="136" spans="3:16" x14ac:dyDescent="0.25">
      <c r="C136" s="26"/>
      <c r="D136" s="27"/>
      <c r="J136" s="31"/>
      <c r="K136" s="32"/>
      <c r="L136" s="33"/>
      <c r="M136" s="29"/>
      <c r="N136" s="29"/>
      <c r="O136" s="29"/>
      <c r="P136" s="29"/>
    </row>
    <row r="137" spans="3:16" x14ac:dyDescent="0.25">
      <c r="C137" s="26"/>
      <c r="D137" s="27"/>
      <c r="J137" s="31"/>
      <c r="K137" s="32"/>
      <c r="L137" s="33"/>
      <c r="M137" s="29"/>
      <c r="N137" s="29"/>
      <c r="O137" s="29"/>
      <c r="P137" s="29"/>
    </row>
    <row r="138" spans="3:16" x14ac:dyDescent="0.25">
      <c r="C138" s="26"/>
      <c r="D138" s="27"/>
      <c r="J138" s="31"/>
      <c r="K138" s="32"/>
      <c r="L138" s="33"/>
      <c r="M138" s="29"/>
      <c r="N138" s="29"/>
      <c r="O138" s="29"/>
      <c r="P138" s="29"/>
    </row>
    <row r="139" spans="3:16" x14ac:dyDescent="0.25">
      <c r="C139" s="26"/>
      <c r="D139" s="27"/>
      <c r="J139" s="31"/>
      <c r="K139" s="32"/>
      <c r="L139" s="33"/>
      <c r="M139" s="29"/>
      <c r="N139" s="29"/>
      <c r="O139" s="29"/>
      <c r="P139" s="29"/>
    </row>
    <row r="140" spans="3:16" x14ac:dyDescent="0.25">
      <c r="C140" s="26"/>
      <c r="D140" s="27"/>
      <c r="J140" s="31"/>
      <c r="K140" s="32"/>
      <c r="L140" s="33"/>
      <c r="M140" s="29"/>
      <c r="N140" s="29"/>
      <c r="O140" s="29"/>
      <c r="P140" s="29"/>
    </row>
    <row r="141" spans="3:16" x14ac:dyDescent="0.25">
      <c r="C141" s="26"/>
      <c r="D141" s="27"/>
      <c r="J141" s="31"/>
      <c r="K141" s="32"/>
      <c r="L141" s="33"/>
      <c r="M141" s="29"/>
      <c r="N141" s="29"/>
      <c r="O141" s="29"/>
      <c r="P141" s="29"/>
    </row>
    <row r="142" spans="3:16" x14ac:dyDescent="0.25">
      <c r="C142" s="26"/>
      <c r="D142" s="27"/>
      <c r="J142" s="31"/>
      <c r="K142" s="32"/>
      <c r="L142" s="33"/>
      <c r="M142" s="29"/>
      <c r="N142" s="29"/>
      <c r="O142" s="29"/>
      <c r="P142" s="29"/>
    </row>
    <row r="143" spans="3:16" x14ac:dyDescent="0.25">
      <c r="C143" s="26"/>
      <c r="D143" s="27"/>
      <c r="J143" s="31"/>
      <c r="K143" s="32"/>
      <c r="L143" s="33"/>
      <c r="M143" s="29"/>
      <c r="N143" s="29"/>
      <c r="O143" s="29"/>
      <c r="P143" s="29"/>
    </row>
    <row r="144" spans="3:16" x14ac:dyDescent="0.25">
      <c r="C144" s="26"/>
      <c r="D144" s="27"/>
      <c r="J144" s="31"/>
      <c r="K144" s="62"/>
      <c r="L144" s="31"/>
      <c r="M144" s="31"/>
      <c r="N144" s="31"/>
      <c r="O144" s="31"/>
      <c r="P144" s="31"/>
    </row>
    <row r="145" spans="3:16" x14ac:dyDescent="0.25">
      <c r="C145" s="26"/>
      <c r="D145" s="27"/>
      <c r="J145" s="31"/>
      <c r="K145" s="62"/>
      <c r="L145" s="31"/>
      <c r="M145" s="31"/>
      <c r="N145" s="31"/>
      <c r="O145" s="31"/>
      <c r="P145" s="31"/>
    </row>
    <row r="146" spans="3:16" x14ac:dyDescent="0.25">
      <c r="C146" s="26"/>
      <c r="D146" s="27"/>
      <c r="K146" s="25"/>
    </row>
    <row r="147" spans="3:16" x14ac:dyDescent="0.25">
      <c r="C147" s="26"/>
      <c r="D147" s="27"/>
      <c r="K147" s="25"/>
    </row>
    <row r="148" spans="3:16" x14ac:dyDescent="0.25">
      <c r="C148" s="26"/>
      <c r="D148" s="27"/>
      <c r="K148" s="25"/>
    </row>
    <row r="149" spans="3:16" x14ac:dyDescent="0.25">
      <c r="C149" s="26"/>
      <c r="D149" s="27"/>
      <c r="K149" s="25"/>
    </row>
    <row r="150" spans="3:16" x14ac:dyDescent="0.25">
      <c r="C150" s="26"/>
      <c r="D150" s="27"/>
      <c r="K150" s="25"/>
    </row>
    <row r="151" spans="3:16" x14ac:dyDescent="0.25">
      <c r="C151" s="26"/>
      <c r="D151" s="27"/>
      <c r="K151" s="25"/>
    </row>
    <row r="152" spans="3:16" x14ac:dyDescent="0.25">
      <c r="C152" s="26"/>
      <c r="D152" s="27"/>
      <c r="K152" s="25"/>
    </row>
    <row r="153" spans="3:16" x14ac:dyDescent="0.25">
      <c r="C153" s="26"/>
      <c r="D153" s="27"/>
      <c r="K153" s="25"/>
    </row>
    <row r="154" spans="3:16" x14ac:dyDescent="0.25">
      <c r="C154" s="26"/>
      <c r="D154" s="27"/>
      <c r="K154" s="25"/>
    </row>
    <row r="155" spans="3:16" x14ac:dyDescent="0.25">
      <c r="C155" s="26"/>
      <c r="D155" s="27"/>
      <c r="K155" s="25"/>
    </row>
    <row r="156" spans="3:16" x14ac:dyDescent="0.25">
      <c r="C156" s="26"/>
      <c r="D156" s="27"/>
      <c r="K156" s="25"/>
    </row>
    <row r="157" spans="3:16" x14ac:dyDescent="0.25">
      <c r="C157" s="26"/>
      <c r="D157" s="27"/>
      <c r="K157" s="25"/>
    </row>
    <row r="158" spans="3:16" x14ac:dyDescent="0.25">
      <c r="C158" s="26"/>
      <c r="D158" s="27"/>
      <c r="K158" s="25"/>
    </row>
    <row r="159" spans="3:16" x14ac:dyDescent="0.25">
      <c r="C159" s="26"/>
      <c r="D159" s="27"/>
      <c r="K159" s="25"/>
    </row>
    <row r="160" spans="3:16" x14ac:dyDescent="0.25">
      <c r="C160" s="26"/>
      <c r="D160" s="27"/>
      <c r="K160" s="25"/>
    </row>
    <row r="161" spans="3:11" x14ac:dyDescent="0.25">
      <c r="C161" s="26"/>
      <c r="D161" s="27"/>
      <c r="K161" s="25"/>
    </row>
    <row r="162" spans="3:11" x14ac:dyDescent="0.25">
      <c r="C162" s="26"/>
      <c r="D162" s="27"/>
      <c r="K162" s="25"/>
    </row>
    <row r="163" spans="3:11" x14ac:dyDescent="0.25">
      <c r="C163" s="26"/>
      <c r="D163" s="27"/>
      <c r="K163" s="25"/>
    </row>
    <row r="164" spans="3:11" x14ac:dyDescent="0.25">
      <c r="C164" s="26"/>
      <c r="D164" s="27"/>
      <c r="K164" s="25"/>
    </row>
    <row r="165" spans="3:11" x14ac:dyDescent="0.25">
      <c r="C165" s="26"/>
      <c r="D165" s="27"/>
      <c r="K165" s="25"/>
    </row>
    <row r="166" spans="3:11" x14ac:dyDescent="0.25">
      <c r="C166" s="26"/>
      <c r="D166" s="27"/>
      <c r="K166" s="25"/>
    </row>
    <row r="167" spans="3:11" x14ac:dyDescent="0.25">
      <c r="C167" s="26"/>
      <c r="D167" s="27"/>
      <c r="K167" s="25"/>
    </row>
    <row r="168" spans="3:11" x14ac:dyDescent="0.25">
      <c r="C168" s="26"/>
      <c r="D168" s="27"/>
      <c r="K168" s="25"/>
    </row>
    <row r="169" spans="3:11" x14ac:dyDescent="0.25">
      <c r="C169" s="26"/>
      <c r="D169" s="27"/>
      <c r="K169" s="25"/>
    </row>
    <row r="170" spans="3:11" x14ac:dyDescent="0.25">
      <c r="C170" s="26"/>
      <c r="D170" s="27"/>
      <c r="K170" s="25"/>
    </row>
    <row r="171" spans="3:11" x14ac:dyDescent="0.25">
      <c r="C171" s="26"/>
      <c r="D171" s="27"/>
      <c r="K171" s="25"/>
    </row>
    <row r="172" spans="3:11" x14ac:dyDescent="0.25">
      <c r="C172" s="26"/>
      <c r="D172" s="27"/>
      <c r="K172" s="25"/>
    </row>
    <row r="173" spans="3:11" x14ac:dyDescent="0.25">
      <c r="C173" s="26"/>
      <c r="D173" s="27"/>
      <c r="K173" s="25"/>
    </row>
    <row r="174" spans="3:11" x14ac:dyDescent="0.25">
      <c r="C174" s="26"/>
      <c r="D174" s="27"/>
      <c r="K174" s="25"/>
    </row>
    <row r="175" spans="3:11" x14ac:dyDescent="0.25">
      <c r="C175" s="26"/>
      <c r="D175" s="27"/>
      <c r="K175" s="25"/>
    </row>
    <row r="176" spans="3:11" x14ac:dyDescent="0.25">
      <c r="C176" s="26"/>
      <c r="D176" s="27"/>
      <c r="K176" s="25"/>
    </row>
    <row r="177" spans="3:11" x14ac:dyDescent="0.25">
      <c r="C177" s="26"/>
      <c r="D177" s="27"/>
      <c r="K177" s="25"/>
    </row>
    <row r="178" spans="3:11" x14ac:dyDescent="0.25">
      <c r="C178" s="26"/>
      <c r="D178" s="27"/>
      <c r="K178" s="25"/>
    </row>
    <row r="179" spans="3:11" x14ac:dyDescent="0.25">
      <c r="C179" s="26"/>
      <c r="D179" s="27"/>
      <c r="K179" s="25"/>
    </row>
    <row r="180" spans="3:11" x14ac:dyDescent="0.25">
      <c r="C180" s="26"/>
      <c r="D180" s="27"/>
      <c r="K180" s="25"/>
    </row>
    <row r="181" spans="3:11" x14ac:dyDescent="0.25">
      <c r="C181" s="26"/>
      <c r="D181" s="27"/>
      <c r="K181" s="25"/>
    </row>
    <row r="182" spans="3:11" x14ac:dyDescent="0.25">
      <c r="C182" s="26"/>
      <c r="D182" s="27"/>
      <c r="K182" s="25"/>
    </row>
    <row r="183" spans="3:11" x14ac:dyDescent="0.25">
      <c r="C183" s="26"/>
      <c r="D183" s="27"/>
      <c r="K183" s="25"/>
    </row>
    <row r="184" spans="3:11" x14ac:dyDescent="0.25">
      <c r="C184" s="26"/>
      <c r="D184" s="27"/>
      <c r="K184" s="25"/>
    </row>
    <row r="185" spans="3:11" x14ac:dyDescent="0.25">
      <c r="C185" s="26"/>
      <c r="D185" s="27"/>
      <c r="K185" s="25"/>
    </row>
    <row r="186" spans="3:11" x14ac:dyDescent="0.25">
      <c r="C186" s="26"/>
      <c r="D186" s="27"/>
      <c r="K186" s="25"/>
    </row>
    <row r="187" spans="3:11" x14ac:dyDescent="0.25">
      <c r="C187" s="26"/>
      <c r="D187" s="27"/>
      <c r="K187" s="25"/>
    </row>
    <row r="188" spans="3:11" x14ac:dyDescent="0.25">
      <c r="C188" s="26"/>
      <c r="D188" s="27"/>
      <c r="K188" s="25"/>
    </row>
    <row r="189" spans="3:11" x14ac:dyDescent="0.25">
      <c r="C189" s="26"/>
      <c r="D189" s="27"/>
      <c r="K189" s="25"/>
    </row>
    <row r="190" spans="3:11" x14ac:dyDescent="0.25">
      <c r="C190" s="26"/>
      <c r="D190" s="27"/>
      <c r="K190" s="25"/>
    </row>
    <row r="191" spans="3:11" x14ac:dyDescent="0.25">
      <c r="C191" s="26"/>
      <c r="D191" s="27"/>
      <c r="K191" s="25"/>
    </row>
    <row r="192" spans="3:11" x14ac:dyDescent="0.25">
      <c r="C192" s="26"/>
      <c r="D192" s="27"/>
      <c r="K192" s="25"/>
    </row>
    <row r="193" spans="3:11" x14ac:dyDescent="0.25">
      <c r="C193" s="26"/>
      <c r="D193" s="27"/>
      <c r="K193" s="25"/>
    </row>
    <row r="194" spans="3:11" x14ac:dyDescent="0.25">
      <c r="C194" s="26"/>
      <c r="D194" s="27"/>
      <c r="K194" s="25"/>
    </row>
    <row r="195" spans="3:11" x14ac:dyDescent="0.25">
      <c r="C195" s="26"/>
      <c r="D195" s="27"/>
      <c r="K195" s="25"/>
    </row>
    <row r="196" spans="3:11" x14ac:dyDescent="0.25">
      <c r="C196" s="26"/>
      <c r="D196" s="27"/>
      <c r="K196" s="25"/>
    </row>
    <row r="197" spans="3:11" x14ac:dyDescent="0.25">
      <c r="C197" s="26"/>
      <c r="D197" s="27"/>
      <c r="K197" s="25"/>
    </row>
    <row r="198" spans="3:11" x14ac:dyDescent="0.25">
      <c r="C198" s="26"/>
      <c r="D198" s="27"/>
      <c r="K198" s="25"/>
    </row>
    <row r="199" spans="3:11" x14ac:dyDescent="0.25">
      <c r="K199" s="25"/>
    </row>
    <row r="200" spans="3:11" x14ac:dyDescent="0.25">
      <c r="C200" s="26"/>
      <c r="D200" s="27"/>
      <c r="K200" s="25"/>
    </row>
    <row r="201" spans="3:11" x14ac:dyDescent="0.25">
      <c r="C201" s="26"/>
      <c r="D201" s="27"/>
      <c r="K201" s="25"/>
    </row>
    <row r="202" spans="3:11" x14ac:dyDescent="0.25">
      <c r="C202" s="26"/>
      <c r="D202" s="27"/>
      <c r="K202" s="25"/>
    </row>
    <row r="203" spans="3:11" x14ac:dyDescent="0.25">
      <c r="C203" s="26"/>
      <c r="D203" s="27"/>
      <c r="K203" s="25"/>
    </row>
    <row r="204" spans="3:11" x14ac:dyDescent="0.25">
      <c r="C204" s="26"/>
      <c r="D204" s="27"/>
      <c r="K204" s="25"/>
    </row>
    <row r="205" spans="3:11" x14ac:dyDescent="0.25">
      <c r="C205" s="26"/>
      <c r="D205" s="27"/>
      <c r="K205" s="25"/>
    </row>
    <row r="206" spans="3:11" x14ac:dyDescent="0.25">
      <c r="C206" s="26"/>
      <c r="D206" s="27"/>
      <c r="K206" s="25"/>
    </row>
    <row r="207" spans="3:11" x14ac:dyDescent="0.25">
      <c r="C207" s="26"/>
      <c r="D207" s="27"/>
      <c r="K207" s="25"/>
    </row>
    <row r="208" spans="3:11" x14ac:dyDescent="0.25">
      <c r="C208" s="26"/>
      <c r="D208" s="27"/>
      <c r="K208" s="25"/>
    </row>
    <row r="209" spans="3:11" x14ac:dyDescent="0.25">
      <c r="C209" s="26"/>
      <c r="D209" s="27"/>
      <c r="K209" s="25"/>
    </row>
    <row r="210" spans="3:11" x14ac:dyDescent="0.25">
      <c r="C210" s="26"/>
      <c r="D210" s="27"/>
      <c r="K210" s="25"/>
    </row>
    <row r="211" spans="3:11" x14ac:dyDescent="0.25">
      <c r="C211" s="26"/>
      <c r="D211" s="27"/>
      <c r="K211" s="25"/>
    </row>
    <row r="212" spans="3:11" x14ac:dyDescent="0.25">
      <c r="C212" s="26"/>
      <c r="D212" s="27"/>
      <c r="K212" s="25"/>
    </row>
    <row r="213" spans="3:11" x14ac:dyDescent="0.25">
      <c r="C213" s="26"/>
      <c r="D213" s="27"/>
      <c r="K213" s="25"/>
    </row>
    <row r="214" spans="3:11" x14ac:dyDescent="0.25">
      <c r="C214" s="26"/>
      <c r="D214" s="27"/>
      <c r="K214" s="25"/>
    </row>
    <row r="215" spans="3:11" x14ac:dyDescent="0.25">
      <c r="C215" s="26"/>
      <c r="D215" s="27"/>
      <c r="K215" s="25"/>
    </row>
    <row r="216" spans="3:11" x14ac:dyDescent="0.25">
      <c r="C216" s="26"/>
      <c r="D216" s="27"/>
      <c r="K216" s="25"/>
    </row>
    <row r="217" spans="3:11" x14ac:dyDescent="0.25">
      <c r="C217" s="26"/>
      <c r="D217" s="27"/>
      <c r="K217" s="25"/>
    </row>
    <row r="218" spans="3:11" x14ac:dyDescent="0.25">
      <c r="K218" s="25"/>
    </row>
    <row r="219" spans="3:11" x14ac:dyDescent="0.25">
      <c r="K219" s="25"/>
    </row>
    <row r="220" spans="3:11" x14ac:dyDescent="0.25">
      <c r="K220" s="25"/>
    </row>
    <row r="221" spans="3:11" x14ac:dyDescent="0.25">
      <c r="K221" s="25"/>
    </row>
    <row r="222" spans="3:11" x14ac:dyDescent="0.25">
      <c r="K222" s="25"/>
    </row>
    <row r="223" spans="3:11" x14ac:dyDescent="0.25">
      <c r="K223" s="25"/>
    </row>
    <row r="224" spans="3:11" x14ac:dyDescent="0.25">
      <c r="K224" s="25"/>
    </row>
    <row r="225" spans="11:11" x14ac:dyDescent="0.25">
      <c r="K225" s="25"/>
    </row>
    <row r="226" spans="11:11" x14ac:dyDescent="0.25">
      <c r="K226" s="25"/>
    </row>
    <row r="227" spans="11:11" x14ac:dyDescent="0.25">
      <c r="K227" s="25"/>
    </row>
    <row r="228" spans="11:11" x14ac:dyDescent="0.25">
      <c r="K228" s="25"/>
    </row>
    <row r="229" spans="11:11" x14ac:dyDescent="0.25">
      <c r="K229" s="25"/>
    </row>
    <row r="230" spans="11:11" x14ac:dyDescent="0.25">
      <c r="K230" s="25"/>
    </row>
    <row r="231" spans="11:11" x14ac:dyDescent="0.25">
      <c r="K231" s="25"/>
    </row>
    <row r="232" spans="11:11" x14ac:dyDescent="0.25">
      <c r="K232" s="25"/>
    </row>
    <row r="233" spans="11:11" x14ac:dyDescent="0.25">
      <c r="K233" s="25"/>
    </row>
    <row r="234" spans="11:11" x14ac:dyDescent="0.25">
      <c r="K234" s="25"/>
    </row>
    <row r="235" spans="11:11" x14ac:dyDescent="0.25">
      <c r="K235" s="25"/>
    </row>
    <row r="236" spans="11:11" x14ac:dyDescent="0.25">
      <c r="K236" s="25"/>
    </row>
    <row r="237" spans="11:11" x14ac:dyDescent="0.25">
      <c r="K237" s="25"/>
    </row>
    <row r="238" spans="11:11" x14ac:dyDescent="0.25">
      <c r="K238" s="25"/>
    </row>
    <row r="239" spans="11:11" x14ac:dyDescent="0.25">
      <c r="K239" s="25"/>
    </row>
    <row r="240" spans="11:11" x14ac:dyDescent="0.25">
      <c r="K240" s="25"/>
    </row>
    <row r="241" spans="11:11" x14ac:dyDescent="0.25">
      <c r="K241" s="25"/>
    </row>
    <row r="242" spans="11:11" x14ac:dyDescent="0.25">
      <c r="K242" s="25"/>
    </row>
    <row r="243" spans="11:11" x14ac:dyDescent="0.25">
      <c r="K243" s="25"/>
    </row>
    <row r="244" spans="11:11" x14ac:dyDescent="0.25">
      <c r="K244" s="25"/>
    </row>
    <row r="245" spans="11:11" x14ac:dyDescent="0.25">
      <c r="K245" s="25"/>
    </row>
    <row r="246" spans="11:11" x14ac:dyDescent="0.25">
      <c r="K246" s="25"/>
    </row>
    <row r="247" spans="11:11" x14ac:dyDescent="0.25">
      <c r="K247" s="25"/>
    </row>
    <row r="248" spans="11:11" x14ac:dyDescent="0.25">
      <c r="K248" s="25"/>
    </row>
    <row r="249" spans="11:11" x14ac:dyDescent="0.25">
      <c r="K249" s="25"/>
    </row>
    <row r="250" spans="11:11" x14ac:dyDescent="0.25">
      <c r="K250" s="25"/>
    </row>
    <row r="251" spans="11:11" x14ac:dyDescent="0.25">
      <c r="K251" s="25"/>
    </row>
    <row r="252" spans="11:11" x14ac:dyDescent="0.25">
      <c r="K252" s="25"/>
    </row>
    <row r="253" spans="11:11" x14ac:dyDescent="0.25">
      <c r="K253" s="25"/>
    </row>
    <row r="254" spans="11:11" x14ac:dyDescent="0.25">
      <c r="K254" s="25"/>
    </row>
    <row r="255" spans="11:11" x14ac:dyDescent="0.25">
      <c r="K255" s="25"/>
    </row>
    <row r="256" spans="11:11" x14ac:dyDescent="0.25">
      <c r="K256" s="25"/>
    </row>
    <row r="257" spans="11:11" x14ac:dyDescent="0.25">
      <c r="K257" s="25"/>
    </row>
    <row r="258" spans="11:11" x14ac:dyDescent="0.25">
      <c r="K258" s="25"/>
    </row>
    <row r="259" spans="11:11" x14ac:dyDescent="0.25">
      <c r="K259" s="25"/>
    </row>
    <row r="260" spans="11:11" x14ac:dyDescent="0.25">
      <c r="K260" s="25"/>
    </row>
    <row r="261" spans="11:11" x14ac:dyDescent="0.25">
      <c r="K261" s="25"/>
    </row>
    <row r="262" spans="11:11" x14ac:dyDescent="0.25">
      <c r="K262" s="25"/>
    </row>
    <row r="263" spans="11:11" x14ac:dyDescent="0.25">
      <c r="K263" s="25"/>
    </row>
    <row r="264" spans="11:11" x14ac:dyDescent="0.25">
      <c r="K264" s="25"/>
    </row>
    <row r="265" spans="11:11" x14ac:dyDescent="0.25">
      <c r="K265" s="25"/>
    </row>
    <row r="266" spans="11:11" x14ac:dyDescent="0.25">
      <c r="K266" s="25"/>
    </row>
    <row r="267" spans="11:11" x14ac:dyDescent="0.25">
      <c r="K267" s="25"/>
    </row>
    <row r="268" spans="11:11" x14ac:dyDescent="0.25">
      <c r="K268" s="25"/>
    </row>
    <row r="269" spans="11:11" x14ac:dyDescent="0.25">
      <c r="K269" s="25"/>
    </row>
    <row r="270" spans="11:11" x14ac:dyDescent="0.25">
      <c r="K270" s="25"/>
    </row>
    <row r="271" spans="11:11" x14ac:dyDescent="0.25">
      <c r="K271" s="25"/>
    </row>
    <row r="272" spans="11:11" x14ac:dyDescent="0.25">
      <c r="K272" s="25"/>
    </row>
    <row r="273" spans="11:11" x14ac:dyDescent="0.25">
      <c r="K273" s="25"/>
    </row>
    <row r="274" spans="11:11" x14ac:dyDescent="0.25">
      <c r="K274" s="25"/>
    </row>
    <row r="275" spans="11:11" x14ac:dyDescent="0.25">
      <c r="K275" s="25"/>
    </row>
    <row r="276" spans="11:11" x14ac:dyDescent="0.25">
      <c r="K276" s="25"/>
    </row>
    <row r="277" spans="11:11" x14ac:dyDescent="0.25">
      <c r="K277" s="25"/>
    </row>
    <row r="278" spans="11:11" x14ac:dyDescent="0.25">
      <c r="K278" s="25"/>
    </row>
    <row r="279" spans="11:11" x14ac:dyDescent="0.25">
      <c r="K279" s="25"/>
    </row>
    <row r="280" spans="11:11" x14ac:dyDescent="0.25">
      <c r="K280" s="25"/>
    </row>
    <row r="281" spans="11:11" x14ac:dyDescent="0.25">
      <c r="K281" s="25"/>
    </row>
    <row r="282" spans="11:11" x14ac:dyDescent="0.25">
      <c r="K282" s="25"/>
    </row>
    <row r="283" spans="11:11" x14ac:dyDescent="0.25">
      <c r="K283" s="25"/>
    </row>
    <row r="284" spans="11:11" x14ac:dyDescent="0.25">
      <c r="K284" s="25"/>
    </row>
    <row r="285" spans="11:11" x14ac:dyDescent="0.25">
      <c r="K285" s="25"/>
    </row>
    <row r="286" spans="11:11" x14ac:dyDescent="0.25">
      <c r="K286" s="25"/>
    </row>
    <row r="287" spans="11:11" x14ac:dyDescent="0.25">
      <c r="K287" s="25"/>
    </row>
    <row r="288" spans="11:11" x14ac:dyDescent="0.25">
      <c r="K288" s="25"/>
    </row>
    <row r="289" spans="11:11" x14ac:dyDescent="0.25">
      <c r="K289" s="25"/>
    </row>
    <row r="290" spans="11:11" x14ac:dyDescent="0.25">
      <c r="K290" s="25"/>
    </row>
    <row r="291" spans="11:11" x14ac:dyDescent="0.25">
      <c r="K291" s="25"/>
    </row>
    <row r="292" spans="11:11" x14ac:dyDescent="0.25">
      <c r="K292" s="25"/>
    </row>
    <row r="293" spans="11:11" x14ac:dyDescent="0.25">
      <c r="K293" s="25"/>
    </row>
    <row r="294" spans="11:11" x14ac:dyDescent="0.25">
      <c r="K294" s="25"/>
    </row>
    <row r="295" spans="11:11" x14ac:dyDescent="0.25">
      <c r="K295" s="25"/>
    </row>
    <row r="296" spans="11:11" x14ac:dyDescent="0.25">
      <c r="K296" s="25"/>
    </row>
    <row r="297" spans="11:11" x14ac:dyDescent="0.25">
      <c r="K297" s="25"/>
    </row>
    <row r="298" spans="11:11" x14ac:dyDescent="0.25">
      <c r="K298" s="25"/>
    </row>
    <row r="299" spans="11:11" x14ac:dyDescent="0.25">
      <c r="K299" s="25"/>
    </row>
    <row r="300" spans="11:11" x14ac:dyDescent="0.25">
      <c r="K300" s="25"/>
    </row>
    <row r="301" spans="11:11" x14ac:dyDescent="0.25">
      <c r="K301" s="25"/>
    </row>
    <row r="302" spans="11:11" x14ac:dyDescent="0.25">
      <c r="K302" s="25"/>
    </row>
    <row r="303" spans="11:11" x14ac:dyDescent="0.25">
      <c r="K303" s="25"/>
    </row>
    <row r="304" spans="11:11" x14ac:dyDescent="0.25">
      <c r="K304" s="25"/>
    </row>
    <row r="305" spans="11:11" x14ac:dyDescent="0.25">
      <c r="K305" s="25"/>
    </row>
    <row r="306" spans="11:11" x14ac:dyDescent="0.25">
      <c r="K306" s="25"/>
    </row>
    <row r="307" spans="11:11" x14ac:dyDescent="0.25">
      <c r="K307" s="25"/>
    </row>
    <row r="308" spans="11:11" x14ac:dyDescent="0.25">
      <c r="K308" s="25"/>
    </row>
    <row r="309" spans="11:11" x14ac:dyDescent="0.25">
      <c r="K309" s="25"/>
    </row>
    <row r="310" spans="11:11" x14ac:dyDescent="0.25">
      <c r="K310" s="25"/>
    </row>
    <row r="311" spans="11:11" x14ac:dyDescent="0.25">
      <c r="K311" s="25"/>
    </row>
    <row r="312" spans="11:11" x14ac:dyDescent="0.25">
      <c r="K312" s="25"/>
    </row>
    <row r="313" spans="11:11" x14ac:dyDescent="0.25">
      <c r="K313" s="25"/>
    </row>
    <row r="314" spans="11:11" x14ac:dyDescent="0.25">
      <c r="K314" s="25"/>
    </row>
    <row r="315" spans="11:11" x14ac:dyDescent="0.25">
      <c r="K315" s="25"/>
    </row>
    <row r="316" spans="11:11" x14ac:dyDescent="0.25">
      <c r="K316" s="25"/>
    </row>
    <row r="317" spans="11:11" x14ac:dyDescent="0.25">
      <c r="K317" s="25"/>
    </row>
    <row r="318" spans="11:11" x14ac:dyDescent="0.25">
      <c r="K318" s="25"/>
    </row>
  </sheetData>
  <sheetProtection algorithmName="SHA-512" hashValue="4pCpR/d4dlbyqcCp+iY7k0X+fcIRB9oA8slC1Zda0350GnA+LNDKoCUENZbZfnT0YLSbI3V++XUkr/q/gUlqRA==" saltValue="XfWeAOpqY31YwlMPHRHy7w==" spinCount="100000" sheet="1" objects="1" scenarios="1" selectLockedCells="1" selectUnlockedCells="1"/>
  <sortState ref="B23:H31">
    <sortCondition ref="B23:B31"/>
  </sortState>
  <conditionalFormatting sqref="D4:D18">
    <cfRule type="colorScale" priority="213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32">
      <dataBar>
        <cfvo type="min"/>
        <cfvo type="max"/>
        <color rgb="FF00B050"/>
      </dataBar>
    </cfRule>
  </conditionalFormatting>
  <conditionalFormatting sqref="D22:D31">
    <cfRule type="colorScale" priority="219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21">
      <dataBar>
        <cfvo type="min"/>
        <cfvo type="max"/>
        <color rgb="FF00B050"/>
      </dataBar>
    </cfRule>
  </conditionalFormatting>
  <conditionalFormatting sqref="T4:T37">
    <cfRule type="dataBar" priority="225">
      <dataBar>
        <cfvo type="min"/>
        <cfvo type="max"/>
        <color rgb="FF00B050"/>
      </dataBar>
    </cfRule>
  </conditionalFormatting>
  <conditionalFormatting sqref="T42:T57">
    <cfRule type="colorScale" priority="202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23">
      <dataBar>
        <cfvo type="min"/>
        <cfvo type="max"/>
        <color rgb="FF00B050"/>
      </dataBar>
    </cfRule>
  </conditionalFormatting>
  <conditionalFormatting sqref="T4:T38">
    <cfRule type="colorScale" priority="203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C22:C31">
    <cfRule type="cellIs" dxfId="7" priority="197" operator="lessThan">
      <formula>0</formula>
    </cfRule>
  </conditionalFormatting>
  <conditionalFormatting sqref="L122:L125 L115">
    <cfRule type="dataBar" priority="181">
      <dataBar>
        <cfvo type="min"/>
        <cfvo type="max"/>
        <color rgb="FFFF0000"/>
      </dataBar>
    </cfRule>
    <cfRule type="colorScale" priority="182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45:L51">
    <cfRule type="colorScale" priority="178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79">
      <dataBar>
        <cfvo type="min"/>
        <cfvo type="max"/>
        <color rgb="FF00B050"/>
      </dataBar>
    </cfRule>
  </conditionalFormatting>
  <conditionalFormatting sqref="D59:D77">
    <cfRule type="colorScale" priority="153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46">
      <dataBar>
        <cfvo type="min"/>
        <cfvo type="max"/>
        <color rgb="FF00B050"/>
      </dataBar>
    </cfRule>
  </conditionalFormatting>
  <conditionalFormatting sqref="T76">
    <cfRule type="colorScale" priority="163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64">
      <dataBar>
        <cfvo type="min"/>
        <cfvo type="max"/>
        <color rgb="FFFF0000"/>
      </dataBar>
    </cfRule>
  </conditionalFormatting>
  <conditionalFormatting sqref="T76">
    <cfRule type="dataBar" priority="161">
      <dataBar>
        <cfvo type="min"/>
        <cfvo type="max"/>
        <color rgb="FFFF0000"/>
      </dataBar>
    </cfRule>
    <cfRule type="colorScale" priority="162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T76">
    <cfRule type="dataBar" priority="160">
      <dataBar>
        <cfvo type="min"/>
        <cfvo type="max"/>
        <color rgb="FFFF0000"/>
      </dataBar>
    </cfRule>
  </conditionalFormatting>
  <conditionalFormatting sqref="T76">
    <cfRule type="colorScale" priority="159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C34:C55 C59:C77">
    <cfRule type="cellIs" dxfId="6" priority="158" operator="lessThan">
      <formula>0</formula>
    </cfRule>
  </conditionalFormatting>
  <conditionalFormatting sqref="D34:D55">
    <cfRule type="colorScale" priority="156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57">
      <dataBar>
        <cfvo type="min"/>
        <cfvo type="max"/>
        <color rgb="FF00B050"/>
      </dataBar>
    </cfRule>
  </conditionalFormatting>
  <conditionalFormatting sqref="C4:C18">
    <cfRule type="cellIs" dxfId="5" priority="145" operator="lessThan">
      <formula>0</formula>
    </cfRule>
    <cfRule type="cellIs" dxfId="4" priority="155" operator="lessThan">
      <formula>0</formula>
    </cfRule>
  </conditionalFormatting>
  <conditionalFormatting sqref="D81:D82">
    <cfRule type="colorScale" priority="149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50">
      <dataBar>
        <cfvo type="min"/>
        <cfvo type="max"/>
        <color rgb="FF00B050"/>
      </dataBar>
    </cfRule>
  </conditionalFormatting>
  <conditionalFormatting sqref="D86:D90">
    <cfRule type="colorScale" priority="146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47">
      <dataBar>
        <cfvo type="min"/>
        <cfvo type="max"/>
        <color rgb="FF00B050"/>
      </dataBar>
    </cfRule>
  </conditionalFormatting>
  <conditionalFormatting sqref="K4:K41">
    <cfRule type="cellIs" dxfId="3" priority="143" operator="lessThan">
      <formula>0</formula>
    </cfRule>
    <cfRule type="cellIs" dxfId="2" priority="144" operator="lessThan">
      <formula>0</formula>
    </cfRule>
  </conditionalFormatting>
  <conditionalFormatting sqref="L55:L57">
    <cfRule type="colorScale" priority="139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40">
      <dataBar>
        <cfvo type="min"/>
        <cfvo type="max"/>
        <color rgb="FF00B050"/>
      </dataBar>
    </cfRule>
  </conditionalFormatting>
  <conditionalFormatting sqref="L65:L66">
    <cfRule type="colorScale" priority="135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36">
      <dataBar>
        <cfvo type="min"/>
        <cfvo type="max"/>
        <color rgb="FFFF0000"/>
      </dataBar>
    </cfRule>
  </conditionalFormatting>
  <conditionalFormatting sqref="L73">
    <cfRule type="colorScale" priority="132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33">
      <dataBar>
        <cfvo type="min"/>
        <cfvo type="max"/>
        <color rgb="FFFF0000"/>
      </dataBar>
    </cfRule>
  </conditionalFormatting>
  <conditionalFormatting sqref="L73">
    <cfRule type="dataBar" priority="130">
      <dataBar>
        <cfvo type="min"/>
        <cfvo type="max"/>
        <color rgb="FFFF0000"/>
      </dataBar>
    </cfRule>
    <cfRule type="colorScale" priority="131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73">
    <cfRule type="dataBar" priority="129">
      <dataBar>
        <cfvo type="min"/>
        <cfvo type="max"/>
        <color rgb="FFFF0000"/>
      </dataBar>
    </cfRule>
  </conditionalFormatting>
  <conditionalFormatting sqref="L73">
    <cfRule type="colorScale" priority="128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L78">
    <cfRule type="colorScale" priority="125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26">
      <dataBar>
        <cfvo type="min"/>
        <cfvo type="max"/>
        <color rgb="FFFF0000"/>
      </dataBar>
    </cfRule>
  </conditionalFormatting>
  <conditionalFormatting sqref="L78">
    <cfRule type="dataBar" priority="123">
      <dataBar>
        <cfvo type="min"/>
        <cfvo type="max"/>
        <color rgb="FFFF0000"/>
      </dataBar>
    </cfRule>
    <cfRule type="colorScale" priority="124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78">
    <cfRule type="dataBar" priority="122">
      <dataBar>
        <cfvo type="min"/>
        <cfvo type="max"/>
        <color rgb="FFFF0000"/>
      </dataBar>
    </cfRule>
  </conditionalFormatting>
  <conditionalFormatting sqref="L78">
    <cfRule type="colorScale" priority="121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D80">
    <cfRule type="colorScale" priority="118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19">
      <dataBar>
        <cfvo type="min"/>
        <cfvo type="max"/>
        <color rgb="FFFF0000"/>
      </dataBar>
    </cfRule>
  </conditionalFormatting>
  <conditionalFormatting sqref="D80">
    <cfRule type="dataBar" priority="116">
      <dataBar>
        <cfvo type="min"/>
        <cfvo type="max"/>
        <color rgb="FFFF0000"/>
      </dataBar>
    </cfRule>
    <cfRule type="colorScale" priority="117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D80">
    <cfRule type="dataBar" priority="115">
      <dataBar>
        <cfvo type="min"/>
        <cfvo type="max"/>
        <color rgb="FFFF0000"/>
      </dataBar>
    </cfRule>
  </conditionalFormatting>
  <conditionalFormatting sqref="D80">
    <cfRule type="colorScale" priority="114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D85">
    <cfRule type="colorScale" priority="111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12">
      <dataBar>
        <cfvo type="min"/>
        <cfvo type="max"/>
        <color rgb="FFFF0000"/>
      </dataBar>
    </cfRule>
  </conditionalFormatting>
  <conditionalFormatting sqref="D85">
    <cfRule type="dataBar" priority="109">
      <dataBar>
        <cfvo type="min"/>
        <cfvo type="max"/>
        <color rgb="FFFF0000"/>
      </dataBar>
    </cfRule>
    <cfRule type="colorScale" priority="110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D85">
    <cfRule type="dataBar" priority="108">
      <dataBar>
        <cfvo type="min"/>
        <cfvo type="max"/>
        <color rgb="FFFF0000"/>
      </dataBar>
    </cfRule>
  </conditionalFormatting>
  <conditionalFormatting sqref="D85">
    <cfRule type="colorScale" priority="107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D92">
    <cfRule type="colorScale" priority="104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105">
      <dataBar>
        <cfvo type="min"/>
        <cfvo type="max"/>
        <color rgb="FFFF0000"/>
      </dataBar>
    </cfRule>
  </conditionalFormatting>
  <conditionalFormatting sqref="D92">
    <cfRule type="dataBar" priority="102">
      <dataBar>
        <cfvo type="min"/>
        <cfvo type="max"/>
        <color rgb="FFFF0000"/>
      </dataBar>
    </cfRule>
    <cfRule type="colorScale" priority="103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D92">
    <cfRule type="dataBar" priority="101">
      <dataBar>
        <cfvo type="min"/>
        <cfvo type="max"/>
        <color rgb="FFFF0000"/>
      </dataBar>
    </cfRule>
  </conditionalFormatting>
  <conditionalFormatting sqref="D92">
    <cfRule type="colorScale" priority="100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D99">
    <cfRule type="colorScale" priority="97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98">
      <dataBar>
        <cfvo type="min"/>
        <cfvo type="max"/>
        <color rgb="FFFF0000"/>
      </dataBar>
    </cfRule>
  </conditionalFormatting>
  <conditionalFormatting sqref="D99">
    <cfRule type="dataBar" priority="95">
      <dataBar>
        <cfvo type="min"/>
        <cfvo type="max"/>
        <color rgb="FFFF0000"/>
      </dataBar>
    </cfRule>
    <cfRule type="colorScale" priority="96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D99">
    <cfRule type="dataBar" priority="94">
      <dataBar>
        <cfvo type="min"/>
        <cfvo type="max"/>
        <color rgb="FFFF0000"/>
      </dataBar>
    </cfRule>
  </conditionalFormatting>
  <conditionalFormatting sqref="D99">
    <cfRule type="colorScale" priority="93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D104">
    <cfRule type="colorScale" priority="90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91">
      <dataBar>
        <cfvo type="min"/>
        <cfvo type="max"/>
        <color rgb="FFFF0000"/>
      </dataBar>
    </cfRule>
  </conditionalFormatting>
  <conditionalFormatting sqref="D104">
    <cfRule type="dataBar" priority="88">
      <dataBar>
        <cfvo type="min"/>
        <cfvo type="max"/>
        <color rgb="FFFF0000"/>
      </dataBar>
    </cfRule>
    <cfRule type="colorScale" priority="89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D104">
    <cfRule type="dataBar" priority="87">
      <dataBar>
        <cfvo type="min"/>
        <cfvo type="max"/>
        <color rgb="FFFF0000"/>
      </dataBar>
    </cfRule>
  </conditionalFormatting>
  <conditionalFormatting sqref="D104">
    <cfRule type="colorScale" priority="86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L83">
    <cfRule type="colorScale" priority="83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84">
      <dataBar>
        <cfvo type="min"/>
        <cfvo type="max"/>
        <color rgb="FFFF0000"/>
      </dataBar>
    </cfRule>
  </conditionalFormatting>
  <conditionalFormatting sqref="L83">
    <cfRule type="dataBar" priority="81">
      <dataBar>
        <cfvo type="min"/>
        <cfvo type="max"/>
        <color rgb="FFFF0000"/>
      </dataBar>
    </cfRule>
    <cfRule type="colorScale" priority="82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83">
    <cfRule type="dataBar" priority="80">
      <dataBar>
        <cfvo type="min"/>
        <cfvo type="max"/>
        <color rgb="FFFF0000"/>
      </dataBar>
    </cfRule>
  </conditionalFormatting>
  <conditionalFormatting sqref="L83">
    <cfRule type="colorScale" priority="79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L91">
    <cfRule type="colorScale" priority="76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77">
      <dataBar>
        <cfvo type="min"/>
        <cfvo type="max"/>
        <color rgb="FFFF0000"/>
      </dataBar>
    </cfRule>
  </conditionalFormatting>
  <conditionalFormatting sqref="L91">
    <cfRule type="dataBar" priority="74">
      <dataBar>
        <cfvo type="min"/>
        <cfvo type="max"/>
        <color rgb="FFFF0000"/>
      </dataBar>
    </cfRule>
    <cfRule type="colorScale" priority="75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91">
    <cfRule type="dataBar" priority="73">
      <dataBar>
        <cfvo type="min"/>
        <cfvo type="max"/>
        <color rgb="FFFF0000"/>
      </dataBar>
    </cfRule>
  </conditionalFormatting>
  <conditionalFormatting sqref="L91">
    <cfRule type="colorScale" priority="72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L99">
    <cfRule type="colorScale" priority="69">
      <colorScale>
        <cfvo type="min"/>
        <cfvo type="percentile" val="50"/>
        <cfvo type="max"/>
        <color rgb="FF00B050"/>
        <color theme="0"/>
        <color rgb="FFFF0000"/>
      </colorScale>
    </cfRule>
    <cfRule type="dataBar" priority="70">
      <dataBar>
        <cfvo type="min"/>
        <cfvo type="max"/>
        <color rgb="FFFF0000"/>
      </dataBar>
    </cfRule>
  </conditionalFormatting>
  <conditionalFormatting sqref="L99">
    <cfRule type="dataBar" priority="67">
      <dataBar>
        <cfvo type="min"/>
        <cfvo type="max"/>
        <color rgb="FFFF0000"/>
      </dataBar>
    </cfRule>
    <cfRule type="colorScale" priority="68">
      <colorScale>
        <cfvo type="min"/>
        <cfvo type="percentile" val="50"/>
        <cfvo type="max"/>
        <color rgb="FF00B050"/>
        <color theme="0"/>
        <color rgb="FFFF0000"/>
      </colorScale>
    </cfRule>
  </conditionalFormatting>
  <conditionalFormatting sqref="L99">
    <cfRule type="dataBar" priority="66">
      <dataBar>
        <cfvo type="min"/>
        <cfvo type="max"/>
        <color rgb="FFFF0000"/>
      </dataBar>
    </cfRule>
  </conditionalFormatting>
  <conditionalFormatting sqref="L99">
    <cfRule type="colorScale" priority="65">
      <colorScale>
        <cfvo type="min"/>
        <cfvo type="percentile" val="50"/>
        <cfvo type="max"/>
        <color rgb="FFFF0000"/>
        <color theme="0"/>
        <color rgb="FF00B050"/>
      </colorScale>
    </cfRule>
  </conditionalFormatting>
  <conditionalFormatting sqref="S4:S38 S42:S57 S61:S63 C109:C118 C105 C100:C101 C93:C96 K61 K65:K66 K74:K75 K79:K80 K84:K88 K92:K96 K100 K104:K107 K111:K113 K117:K121 S67:S73 S77:S84 S88:S90 S94:S99 S103:S107 S111 S115">
    <cfRule type="cellIs" dxfId="1" priority="55" operator="lessThan">
      <formula>0</formula>
    </cfRule>
  </conditionalFormatting>
  <conditionalFormatting sqref="T61:T63">
    <cfRule type="colorScale" priority="51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52">
      <dataBar>
        <cfvo type="min"/>
        <cfvo type="max"/>
        <color rgb="FFFF0000"/>
      </dataBar>
    </cfRule>
  </conditionalFormatting>
  <conditionalFormatting sqref="D109:D118">
    <cfRule type="colorScale" priority="48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49">
      <dataBar>
        <cfvo type="min"/>
        <cfvo type="max"/>
        <color rgb="FF00B050"/>
      </dataBar>
    </cfRule>
  </conditionalFormatting>
  <conditionalFormatting sqref="D100:D102">
    <cfRule type="colorScale" priority="44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45">
      <dataBar>
        <cfvo type="min"/>
        <cfvo type="max"/>
        <color rgb="FF00B050"/>
      </dataBar>
    </cfRule>
  </conditionalFormatting>
  <conditionalFormatting sqref="D93:D96">
    <cfRule type="colorScale" priority="41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42">
      <dataBar>
        <cfvo type="min"/>
        <cfvo type="max"/>
        <color rgb="FF00B050"/>
      </dataBar>
    </cfRule>
  </conditionalFormatting>
  <conditionalFormatting sqref="K70">
    <cfRule type="cellIs" dxfId="0" priority="38" operator="lessThan">
      <formula>1</formula>
    </cfRule>
  </conditionalFormatting>
  <conditionalFormatting sqref="L74:L75">
    <cfRule type="colorScale" priority="35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36">
      <dataBar>
        <cfvo type="min"/>
        <cfvo type="max"/>
        <color rgb="FFFF0000"/>
      </dataBar>
    </cfRule>
  </conditionalFormatting>
  <conditionalFormatting sqref="L79:L80">
    <cfRule type="colorScale" priority="32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33">
      <dataBar>
        <cfvo type="min"/>
        <cfvo type="max"/>
        <color rgb="FFFF0000"/>
      </dataBar>
    </cfRule>
  </conditionalFormatting>
  <conditionalFormatting sqref="L84:L88">
    <cfRule type="colorScale" priority="247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48">
      <dataBar>
        <cfvo type="min"/>
        <cfvo type="max"/>
        <color rgb="FFFF0000"/>
      </dataBar>
    </cfRule>
  </conditionalFormatting>
  <conditionalFormatting sqref="L92:L96">
    <cfRule type="colorScale" priority="28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9">
      <dataBar>
        <cfvo type="min"/>
        <cfvo type="max"/>
        <color rgb="FFFF0000"/>
      </dataBar>
    </cfRule>
  </conditionalFormatting>
  <conditionalFormatting sqref="L104:L107">
    <cfRule type="colorScale" priority="24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5">
      <dataBar>
        <cfvo type="min"/>
        <cfvo type="max"/>
        <color rgb="FFFF0000"/>
      </dataBar>
    </cfRule>
  </conditionalFormatting>
  <conditionalFormatting sqref="L111:L113">
    <cfRule type="colorScale" priority="21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2">
      <dataBar>
        <cfvo type="min"/>
        <cfvo type="max"/>
        <color rgb="FFFF0000"/>
      </dataBar>
    </cfRule>
  </conditionalFormatting>
  <conditionalFormatting sqref="L117:L121">
    <cfRule type="colorScale" priority="18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9">
      <dataBar>
        <cfvo type="min"/>
        <cfvo type="max"/>
        <color rgb="FFFF0000"/>
      </dataBar>
    </cfRule>
  </conditionalFormatting>
  <conditionalFormatting sqref="T67:T73">
    <cfRule type="colorScale" priority="15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6">
      <dataBar>
        <cfvo type="min"/>
        <cfvo type="max"/>
        <color rgb="FFFF0000"/>
      </dataBar>
    </cfRule>
  </conditionalFormatting>
  <conditionalFormatting sqref="T77:T84">
    <cfRule type="colorScale" priority="12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3">
      <dataBar>
        <cfvo type="min"/>
        <cfvo type="max"/>
        <color rgb="FFFF0000"/>
      </dataBar>
    </cfRule>
  </conditionalFormatting>
  <conditionalFormatting sqref="T88:T90">
    <cfRule type="colorScale" priority="9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10">
      <dataBar>
        <cfvo type="min"/>
        <cfvo type="max"/>
        <color rgb="FFFF0000"/>
      </dataBar>
    </cfRule>
  </conditionalFormatting>
  <conditionalFormatting sqref="T94:T99">
    <cfRule type="colorScale" priority="6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7">
      <dataBar>
        <cfvo type="min"/>
        <cfvo type="max"/>
        <color rgb="FFFF0000"/>
      </dataBar>
    </cfRule>
  </conditionalFormatting>
  <conditionalFormatting sqref="T103:T107">
    <cfRule type="colorScale" priority="3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4">
      <dataBar>
        <cfvo type="min"/>
        <cfvo type="max"/>
        <color rgb="FFFF555A"/>
      </dataBar>
    </cfRule>
  </conditionalFormatting>
  <conditionalFormatting sqref="L4:L41">
    <cfRule type="colorScale" priority="263">
      <colorScale>
        <cfvo type="min"/>
        <cfvo type="percentile" val="50"/>
        <cfvo type="max"/>
        <color rgb="FFFF0000"/>
        <color theme="0"/>
        <color rgb="FF00B050"/>
      </colorScale>
    </cfRule>
    <cfRule type="dataBar" priority="264">
      <dataBar>
        <cfvo type="min"/>
        <cfvo type="max"/>
        <color rgb="FF00B050"/>
      </dataBar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2010-12-28T20:02:13Z</dcterms:created>
  <dcterms:modified xsi:type="dcterms:W3CDTF">2014-09-12T17:58:10Z</dcterms:modified>
</cp:coreProperties>
</file>