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Roll Dashboards\"/>
    </mc:Choice>
  </mc:AlternateContent>
  <bookViews>
    <workbookView showHorizontalScroll="0" showVerticalScroll="0" showSheetTabs="0" xWindow="0" yWindow="0" windowWidth="28800" windowHeight="15870"/>
  </bookViews>
  <sheets>
    <sheet name="All Contrac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B13" i="1"/>
  <c r="P11" i="1"/>
  <c r="P13" i="1"/>
  <c r="P15" i="1"/>
  <c r="P12" i="1"/>
  <c r="P46" i="1"/>
  <c r="P10" i="1"/>
  <c r="P45" i="1"/>
  <c r="P9" i="1"/>
  <c r="P41" i="1"/>
  <c r="P40" i="1"/>
  <c r="P42" i="1"/>
  <c r="P38" i="1"/>
  <c r="P43" i="1"/>
  <c r="P8" i="1"/>
  <c r="P37" i="1"/>
  <c r="P33" i="1"/>
  <c r="P32" i="1"/>
  <c r="P35" i="1"/>
  <c r="P36" i="1"/>
  <c r="P27" i="1"/>
  <c r="P30" i="1"/>
  <c r="P28" i="1"/>
  <c r="P31" i="1"/>
  <c r="P7" i="1"/>
  <c r="P18" i="1"/>
  <c r="P22" i="1"/>
  <c r="P20" i="1"/>
  <c r="P26" i="1"/>
  <c r="P23" i="1"/>
  <c r="P17" i="1"/>
  <c r="P25" i="1"/>
  <c r="P21" i="1"/>
  <c r="P16" i="1"/>
  <c r="P6" i="1"/>
  <c r="N50" i="1"/>
  <c r="E2" i="1"/>
  <c r="Z2" i="1"/>
  <c r="AA13" i="1" l="1"/>
  <c r="B15" i="1"/>
  <c r="B12" i="1"/>
  <c r="B11" i="1"/>
  <c r="B9" i="1"/>
  <c r="B10" i="1"/>
  <c r="B45" i="1"/>
  <c r="B43" i="1"/>
  <c r="B46" i="1"/>
  <c r="B8" i="1"/>
  <c r="B42" i="1"/>
  <c r="B38" i="1"/>
  <c r="K8" i="1"/>
  <c r="B41" i="1"/>
  <c r="B37" i="1"/>
  <c r="B40" i="1"/>
  <c r="B33" i="1"/>
  <c r="B36" i="1"/>
  <c r="B35" i="1"/>
  <c r="B32" i="1"/>
  <c r="B31" i="1"/>
  <c r="B30" i="1"/>
  <c r="B28" i="1"/>
  <c r="B27" i="1"/>
  <c r="B7" i="1"/>
  <c r="B26" i="1"/>
  <c r="B25" i="1"/>
  <c r="B21" i="1"/>
  <c r="B23" i="1"/>
  <c r="B22" i="1"/>
  <c r="B16" i="1"/>
  <c r="B18" i="1"/>
  <c r="B17" i="1"/>
  <c r="B20" i="1"/>
  <c r="K6" i="1"/>
  <c r="B6" i="1"/>
  <c r="AA6" i="1" l="1"/>
  <c r="AA7" i="1"/>
  <c r="AA8" i="1"/>
  <c r="AA9" i="1"/>
  <c r="AA10" i="1"/>
  <c r="AA12" i="1"/>
  <c r="AA11" i="1"/>
  <c r="AA15" i="1"/>
  <c r="AA16" i="1"/>
  <c r="AA17" i="1"/>
  <c r="AA18" i="1"/>
  <c r="AA20" i="1"/>
  <c r="AA21" i="1"/>
  <c r="AA22" i="1"/>
  <c r="AA23" i="1"/>
  <c r="AA25" i="1"/>
  <c r="AA26" i="1"/>
  <c r="AA27" i="1"/>
  <c r="AA28" i="1"/>
  <c r="AA30" i="1"/>
  <c r="AA31" i="1"/>
  <c r="AA32" i="1"/>
  <c r="AA33" i="1"/>
  <c r="AA35" i="1"/>
  <c r="AA36" i="1"/>
  <c r="AA37" i="1"/>
  <c r="AA38" i="1"/>
  <c r="AA40" i="1"/>
  <c r="AA41" i="1"/>
  <c r="AA42" i="1"/>
  <c r="AA43" i="1"/>
  <c r="AA45" i="1"/>
  <c r="AA46" i="1"/>
  <c r="A1" i="1"/>
  <c r="B1" i="1" s="1"/>
  <c r="Y36" i="1"/>
  <c r="Y33" i="1"/>
  <c r="Y35" i="1"/>
  <c r="Y6" i="1"/>
  <c r="F1" i="1"/>
  <c r="D1" i="1"/>
  <c r="Y8" i="1"/>
  <c r="Y37" i="1"/>
  <c r="Y31" i="1"/>
  <c r="Y9" i="1"/>
  <c r="Y32" i="1"/>
  <c r="Y38" i="1"/>
  <c r="Y7" i="1"/>
  <c r="Y15" i="1"/>
  <c r="L13" i="1"/>
  <c r="L15" i="1"/>
  <c r="Y12" i="1"/>
  <c r="Y13" i="1"/>
  <c r="Y11" i="1"/>
  <c r="Y10" i="1"/>
  <c r="L12" i="1"/>
  <c r="L10" i="1"/>
  <c r="L11" i="1"/>
  <c r="Y46" i="1"/>
  <c r="L46" i="1"/>
  <c r="L9" i="1"/>
  <c r="Y40" i="1"/>
  <c r="L43" i="1"/>
  <c r="Y45" i="1"/>
  <c r="Y43" i="1"/>
  <c r="L41" i="1"/>
  <c r="Y42" i="1"/>
  <c r="L42" i="1"/>
  <c r="L45" i="1"/>
  <c r="Y41" i="1"/>
  <c r="L8" i="1"/>
  <c r="L40" i="1"/>
  <c r="L38" i="1"/>
  <c r="L33" i="1"/>
  <c r="L36" i="1"/>
  <c r="L35" i="1"/>
  <c r="L37" i="1"/>
  <c r="L32" i="1"/>
  <c r="L7" i="1"/>
  <c r="Y30" i="1"/>
  <c r="L30" i="1"/>
  <c r="L31" i="1"/>
  <c r="Y28" i="1"/>
  <c r="L28" i="1"/>
  <c r="L23" i="1"/>
  <c r="L26" i="1"/>
  <c r="Y27" i="1"/>
  <c r="L27" i="1"/>
  <c r="Y25" i="1"/>
  <c r="Y23" i="1"/>
  <c r="Y26" i="1"/>
  <c r="L25" i="1"/>
  <c r="L20" i="1"/>
  <c r="L17" i="1"/>
  <c r="L21" i="1"/>
  <c r="Y20" i="1"/>
  <c r="L18" i="1"/>
  <c r="Y16" i="1"/>
  <c r="L22" i="1"/>
  <c r="Y17" i="1"/>
  <c r="L16" i="1"/>
  <c r="Y18" i="1"/>
  <c r="Y21" i="1"/>
  <c r="Y22" i="1"/>
  <c r="L6" i="1"/>
  <c r="AB50" i="1"/>
  <c r="X50" i="1"/>
  <c r="T50" i="1"/>
  <c r="E1" i="1" l="1"/>
  <c r="C1" i="1"/>
  <c r="W15" i="1"/>
  <c r="N15" i="1"/>
  <c r="T15" i="1"/>
  <c r="K15" i="1"/>
  <c r="K13" i="1"/>
  <c r="H12" i="1"/>
  <c r="N11" i="1"/>
  <c r="W12" i="1"/>
  <c r="K10" i="1"/>
  <c r="K9" i="1"/>
  <c r="T9" i="1"/>
  <c r="H10" i="1"/>
  <c r="T10" i="1"/>
  <c r="N13" i="1"/>
  <c r="K11" i="1"/>
  <c r="K12" i="1"/>
  <c r="H9" i="1"/>
  <c r="N10" i="1"/>
  <c r="W9" i="1"/>
  <c r="W13" i="1"/>
  <c r="N12" i="1"/>
  <c r="T12" i="1"/>
  <c r="W11" i="1"/>
  <c r="T13" i="1"/>
  <c r="W10" i="1"/>
  <c r="H11" i="1"/>
  <c r="N9" i="1"/>
  <c r="H13" i="1"/>
  <c r="T11" i="1"/>
  <c r="N46" i="1"/>
  <c r="N43" i="1"/>
  <c r="K43" i="1"/>
  <c r="K45" i="1"/>
  <c r="K46" i="1"/>
  <c r="N45" i="1"/>
  <c r="N8" i="1"/>
  <c r="T8" i="1"/>
  <c r="K37" i="1"/>
  <c r="W8" i="1"/>
  <c r="K38" i="1"/>
  <c r="K41" i="1"/>
  <c r="N38" i="1"/>
  <c r="N41" i="1"/>
  <c r="H8" i="1"/>
  <c r="K42" i="1"/>
  <c r="K40" i="1"/>
  <c r="N42" i="1"/>
  <c r="N37" i="1"/>
  <c r="N40" i="1"/>
  <c r="K35" i="1"/>
  <c r="K33" i="1"/>
  <c r="N33" i="1"/>
  <c r="N36" i="1"/>
  <c r="K36" i="1"/>
  <c r="N35" i="1"/>
  <c r="K32" i="1"/>
  <c r="N31" i="1"/>
  <c r="K31" i="1"/>
  <c r="N30" i="1"/>
  <c r="N32" i="1"/>
  <c r="K30" i="1"/>
  <c r="H7" i="1"/>
  <c r="K28" i="1"/>
  <c r="W7" i="1"/>
  <c r="T7" i="1"/>
  <c r="N7" i="1"/>
  <c r="K27" i="1"/>
  <c r="K7" i="1"/>
  <c r="N27" i="1"/>
  <c r="N28" i="1"/>
  <c r="N25" i="1"/>
  <c r="K26" i="1"/>
  <c r="N26" i="1"/>
  <c r="K25" i="1"/>
  <c r="N21" i="1"/>
  <c r="K23" i="1"/>
  <c r="K21" i="1"/>
  <c r="N22" i="1"/>
  <c r="N23" i="1"/>
  <c r="K22" i="1"/>
  <c r="N16" i="1"/>
  <c r="K20" i="1"/>
  <c r="K17" i="1"/>
  <c r="W20" i="1"/>
  <c r="T17" i="1"/>
  <c r="N20" i="1"/>
  <c r="W18" i="1"/>
  <c r="K18" i="1"/>
  <c r="T16" i="1"/>
  <c r="K16" i="1"/>
  <c r="N18" i="1"/>
  <c r="T20" i="1"/>
  <c r="T18" i="1"/>
  <c r="W16" i="1"/>
  <c r="W17" i="1"/>
  <c r="N17" i="1"/>
  <c r="N6" i="1"/>
  <c r="H6" i="1"/>
  <c r="Z20" i="1"/>
  <c r="X10" i="1" l="1"/>
  <c r="X9" i="1"/>
  <c r="X8" i="1"/>
  <c r="X7" i="1"/>
  <c r="X18" i="1"/>
  <c r="X17" i="1"/>
  <c r="X20" i="1"/>
  <c r="X16" i="1"/>
  <c r="X15" i="1"/>
  <c r="X13" i="1"/>
  <c r="X12" i="1"/>
  <c r="X11" i="1"/>
  <c r="S13" i="1"/>
  <c r="S10" i="1"/>
  <c r="S20" i="1"/>
  <c r="S8" i="1"/>
  <c r="S17" i="1"/>
  <c r="S11" i="1"/>
  <c r="S15" i="1"/>
  <c r="S12" i="1"/>
  <c r="S9" i="1"/>
  <c r="S18" i="1"/>
  <c r="S7" i="1"/>
  <c r="S16" i="1"/>
  <c r="U10" i="1"/>
  <c r="V10" i="1" s="1"/>
  <c r="U7" i="1"/>
  <c r="V7" i="1" s="1"/>
  <c r="U16" i="1"/>
  <c r="V16" i="1" s="1"/>
  <c r="U20" i="1"/>
  <c r="V20" i="1" s="1"/>
  <c r="U11" i="1"/>
  <c r="V11" i="1" s="1"/>
  <c r="U8" i="1"/>
  <c r="V8" i="1" s="1"/>
  <c r="U12" i="1"/>
  <c r="V12" i="1" s="1"/>
  <c r="U17" i="1"/>
  <c r="V17" i="1" s="1"/>
  <c r="U15" i="1"/>
  <c r="V15" i="1" s="1"/>
  <c r="U9" i="1"/>
  <c r="V9" i="1" s="1"/>
  <c r="U13" i="1"/>
  <c r="V13" i="1" s="1"/>
  <c r="U18" i="1"/>
  <c r="V18" i="1" s="1"/>
  <c r="O10" i="1"/>
  <c r="O11" i="1"/>
  <c r="O7" i="1"/>
  <c r="O42" i="1"/>
  <c r="O8" i="1"/>
  <c r="O45" i="1"/>
  <c r="O41" i="1"/>
  <c r="O43" i="1"/>
  <c r="O46" i="1"/>
  <c r="O40" i="1"/>
  <c r="O35" i="1"/>
  <c r="O37" i="1"/>
  <c r="O36" i="1"/>
  <c r="O38" i="1"/>
  <c r="O13" i="1"/>
  <c r="O15" i="1"/>
  <c r="O20" i="1"/>
  <c r="O25" i="1"/>
  <c r="O30" i="1"/>
  <c r="O17" i="1"/>
  <c r="O22" i="1"/>
  <c r="O27" i="1"/>
  <c r="O32" i="1"/>
  <c r="O16" i="1"/>
  <c r="O18" i="1"/>
  <c r="O23" i="1"/>
  <c r="O26" i="1"/>
  <c r="O28" i="1"/>
  <c r="O31" i="1"/>
  <c r="O33" i="1"/>
  <c r="O21" i="1"/>
  <c r="O9" i="1"/>
  <c r="O12" i="1"/>
  <c r="O6" i="1"/>
  <c r="M10" i="1"/>
  <c r="J10" i="1"/>
  <c r="M15" i="1"/>
  <c r="J15" i="1"/>
  <c r="M20" i="1"/>
  <c r="J20" i="1"/>
  <c r="M25" i="1"/>
  <c r="J25" i="1"/>
  <c r="M30" i="1"/>
  <c r="J30" i="1"/>
  <c r="M35" i="1"/>
  <c r="J35" i="1"/>
  <c r="M37" i="1"/>
  <c r="J37" i="1"/>
  <c r="M42" i="1"/>
  <c r="J42" i="1"/>
  <c r="J8" i="1"/>
  <c r="M8" i="1"/>
  <c r="J12" i="1"/>
  <c r="M12" i="1"/>
  <c r="J17" i="1"/>
  <c r="M17" i="1"/>
  <c r="J22" i="1"/>
  <c r="M22" i="1"/>
  <c r="J27" i="1"/>
  <c r="M27" i="1"/>
  <c r="J32" i="1"/>
  <c r="M32" i="1"/>
  <c r="J40" i="1"/>
  <c r="M40" i="1"/>
  <c r="J45" i="1"/>
  <c r="M45" i="1"/>
  <c r="M9" i="1"/>
  <c r="J9" i="1"/>
  <c r="M11" i="1"/>
  <c r="J11" i="1"/>
  <c r="M13" i="1"/>
  <c r="J13" i="1"/>
  <c r="M16" i="1"/>
  <c r="J16" i="1"/>
  <c r="M18" i="1"/>
  <c r="J18" i="1"/>
  <c r="M21" i="1"/>
  <c r="J21" i="1"/>
  <c r="M23" i="1"/>
  <c r="J23" i="1"/>
  <c r="M26" i="1"/>
  <c r="J26" i="1"/>
  <c r="M28" i="1"/>
  <c r="J28" i="1"/>
  <c r="M31" i="1"/>
  <c r="J31" i="1"/>
  <c r="M33" i="1"/>
  <c r="J33" i="1"/>
  <c r="M36" i="1"/>
  <c r="J36" i="1"/>
  <c r="M38" i="1"/>
  <c r="J38" i="1"/>
  <c r="M41" i="1"/>
  <c r="J41" i="1"/>
  <c r="M43" i="1"/>
  <c r="J43" i="1"/>
  <c r="M46" i="1"/>
  <c r="J46" i="1"/>
  <c r="J7" i="1"/>
  <c r="M7" i="1"/>
  <c r="M6" i="1"/>
  <c r="J6" i="1"/>
  <c r="F15" i="1"/>
  <c r="F10" i="1"/>
  <c r="F13" i="1"/>
  <c r="F12" i="1"/>
  <c r="F11" i="1"/>
  <c r="F45" i="1"/>
  <c r="T45" i="1"/>
  <c r="F9" i="1"/>
  <c r="W45" i="1"/>
  <c r="F46" i="1"/>
  <c r="W46" i="1"/>
  <c r="T46" i="1"/>
  <c r="T43" i="1"/>
  <c r="W43" i="1"/>
  <c r="F38" i="1"/>
  <c r="W41" i="1"/>
  <c r="T38" i="1"/>
  <c r="T37" i="1"/>
  <c r="W38" i="1"/>
  <c r="W37" i="1"/>
  <c r="W40" i="1"/>
  <c r="F40" i="1"/>
  <c r="F43" i="1"/>
  <c r="T41" i="1"/>
  <c r="F41" i="1"/>
  <c r="W42" i="1"/>
  <c r="F42" i="1"/>
  <c r="T42" i="1"/>
  <c r="T40" i="1"/>
  <c r="F8" i="1"/>
  <c r="T33" i="1"/>
  <c r="F36" i="1"/>
  <c r="W33" i="1"/>
  <c r="W36" i="1"/>
  <c r="F33" i="1"/>
  <c r="F37" i="1"/>
  <c r="F35" i="1"/>
  <c r="T35" i="1"/>
  <c r="T36" i="1"/>
  <c r="W35" i="1"/>
  <c r="W31" i="1"/>
  <c r="W30" i="1"/>
  <c r="F31" i="1"/>
  <c r="W32" i="1"/>
  <c r="T30" i="1"/>
  <c r="T31" i="1"/>
  <c r="T32" i="1"/>
  <c r="F32" i="1"/>
  <c r="F30" i="1"/>
  <c r="T27" i="1"/>
  <c r="W27" i="1"/>
  <c r="F28" i="1"/>
  <c r="W28" i="1"/>
  <c r="T28" i="1"/>
  <c r="F7" i="1"/>
  <c r="W26" i="1"/>
  <c r="F26" i="1"/>
  <c r="W25" i="1"/>
  <c r="T26" i="1"/>
  <c r="F27" i="1"/>
  <c r="T25" i="1"/>
  <c r="F25" i="1"/>
  <c r="T22" i="1"/>
  <c r="W23" i="1"/>
  <c r="T21" i="1"/>
  <c r="W21" i="1"/>
  <c r="W22" i="1"/>
  <c r="F22" i="1"/>
  <c r="F23" i="1"/>
  <c r="T23" i="1"/>
  <c r="F20" i="1"/>
  <c r="F16" i="1"/>
  <c r="F18" i="1"/>
  <c r="F17" i="1"/>
  <c r="F21" i="1"/>
  <c r="F6" i="1"/>
  <c r="T6" i="1"/>
  <c r="W6" i="1"/>
  <c r="Z7" i="1"/>
  <c r="Z23" i="1"/>
  <c r="Z37" i="1"/>
  <c r="Z28" i="1"/>
  <c r="Z42" i="1"/>
  <c r="Z17" i="1"/>
  <c r="Z40" i="1"/>
  <c r="Z43" i="1"/>
  <c r="Z11" i="1"/>
  <c r="Z13" i="1"/>
  <c r="Z31" i="1"/>
  <c r="Z26" i="1"/>
  <c r="Z9" i="1"/>
  <c r="Z8" i="1"/>
  <c r="Z22" i="1"/>
  <c r="Z41" i="1"/>
  <c r="Z35" i="1"/>
  <c r="Z45" i="1"/>
  <c r="Z18" i="1"/>
  <c r="Z15" i="1"/>
  <c r="Z21" i="1"/>
  <c r="Z6" i="1"/>
  <c r="Z36" i="1"/>
  <c r="Z30" i="1"/>
  <c r="Z32" i="1"/>
  <c r="Z27" i="1"/>
  <c r="Z16" i="1"/>
  <c r="Z10" i="1"/>
  <c r="Z25" i="1"/>
  <c r="Z12" i="1"/>
  <c r="Z46" i="1"/>
  <c r="Z38" i="1"/>
  <c r="Z33" i="1"/>
  <c r="X41" i="1" l="1"/>
  <c r="X43" i="1"/>
  <c r="X40" i="1"/>
  <c r="X38" i="1"/>
  <c r="X35" i="1"/>
  <c r="X28" i="1"/>
  <c r="X6" i="1"/>
  <c r="X42" i="1"/>
  <c r="X21" i="1"/>
  <c r="X23" i="1"/>
  <c r="X25" i="1"/>
  <c r="X27" i="1"/>
  <c r="X26" i="1"/>
  <c r="X22" i="1"/>
  <c r="X46" i="1"/>
  <c r="X45" i="1"/>
  <c r="X37" i="1"/>
  <c r="X36" i="1"/>
  <c r="U43" i="1"/>
  <c r="V43" i="1" s="1"/>
  <c r="S43" i="1"/>
  <c r="U45" i="1"/>
  <c r="V45" i="1" s="1"/>
  <c r="S45" i="1"/>
  <c r="S42" i="1"/>
  <c r="U42" i="1"/>
  <c r="V42" i="1" s="1"/>
  <c r="U41" i="1"/>
  <c r="V41" i="1" s="1"/>
  <c r="S41" i="1"/>
  <c r="S46" i="1"/>
  <c r="U46" i="1"/>
  <c r="V46" i="1" s="1"/>
  <c r="U40" i="1"/>
  <c r="V40" i="1" s="1"/>
  <c r="S40" i="1"/>
  <c r="U37" i="1"/>
  <c r="V37" i="1" s="1"/>
  <c r="S37" i="1"/>
  <c r="S36" i="1"/>
  <c r="U36" i="1"/>
  <c r="V36" i="1" s="1"/>
  <c r="S38" i="1"/>
  <c r="U38" i="1"/>
  <c r="V38" i="1" s="1"/>
  <c r="U33" i="1"/>
  <c r="V33" i="1" s="1"/>
  <c r="X33" i="1"/>
  <c r="S33" i="1"/>
  <c r="S35" i="1"/>
  <c r="U35" i="1"/>
  <c r="V35" i="1" s="1"/>
  <c r="S32" i="1"/>
  <c r="X32" i="1"/>
  <c r="U32" i="1"/>
  <c r="V32" i="1" s="1"/>
  <c r="S31" i="1"/>
  <c r="X31" i="1"/>
  <c r="U31" i="1"/>
  <c r="V31" i="1" s="1"/>
  <c r="U30" i="1"/>
  <c r="V30" i="1" s="1"/>
  <c r="X30" i="1"/>
  <c r="S30" i="1"/>
  <c r="S28" i="1"/>
  <c r="U28" i="1"/>
  <c r="V28" i="1" s="1"/>
  <c r="S27" i="1"/>
  <c r="U27" i="1"/>
  <c r="V27" i="1" s="1"/>
  <c r="S22" i="1"/>
  <c r="U22" i="1"/>
  <c r="V22" i="1" s="1"/>
  <c r="S23" i="1"/>
  <c r="U23" i="1"/>
  <c r="V23" i="1" s="1"/>
  <c r="S26" i="1"/>
  <c r="U26" i="1"/>
  <c r="V26" i="1" s="1"/>
  <c r="U21" i="1"/>
  <c r="V21" i="1" s="1"/>
  <c r="S21" i="1"/>
  <c r="U25" i="1"/>
  <c r="V25" i="1" s="1"/>
  <c r="S25" i="1"/>
  <c r="G6" i="1"/>
  <c r="S6" i="1"/>
  <c r="U6" i="1"/>
  <c r="V6" i="1" s="1"/>
  <c r="G31" i="1"/>
  <c r="G8" i="1"/>
  <c r="G30" i="1"/>
  <c r="G28" i="1"/>
  <c r="G18" i="1"/>
  <c r="G45" i="1"/>
  <c r="G43" i="1"/>
  <c r="G26" i="1"/>
  <c r="G9" i="1"/>
  <c r="G35" i="1"/>
  <c r="G33" i="1"/>
  <c r="G16" i="1"/>
  <c r="G25" i="1"/>
  <c r="G23" i="1"/>
  <c r="G7" i="1"/>
  <c r="G42" i="1"/>
  <c r="G15" i="1"/>
  <c r="G37" i="1"/>
  <c r="G13" i="1"/>
  <c r="G32" i="1"/>
  <c r="G27" i="1"/>
  <c r="G22" i="1"/>
  <c r="G41" i="1"/>
  <c r="G17" i="1"/>
  <c r="G40" i="1"/>
  <c r="G38" i="1"/>
  <c r="G46" i="1"/>
  <c r="G21" i="1"/>
  <c r="G20" i="1"/>
  <c r="G12" i="1"/>
  <c r="G36" i="1"/>
  <c r="G11" i="1"/>
  <c r="G10" i="1"/>
</calcChain>
</file>

<file path=xl/sharedStrings.xml><?xml version="1.0" encoding="utf-8"?>
<sst xmlns="http://schemas.openxmlformats.org/spreadsheetml/2006/main" count="58" uniqueCount="57">
  <si>
    <t>??1</t>
  </si>
  <si>
    <t>??2</t>
  </si>
  <si>
    <t>??3</t>
  </si>
  <si>
    <t>??4</t>
  </si>
  <si>
    <t>??5</t>
  </si>
  <si>
    <t>??6</t>
  </si>
  <si>
    <t>??7</t>
  </si>
  <si>
    <t>??8</t>
  </si>
  <si>
    <t>??9</t>
  </si>
  <si>
    <t>??10</t>
  </si>
  <si>
    <t>??11</t>
  </si>
  <si>
    <t>??12</t>
  </si>
  <si>
    <t>??13</t>
  </si>
  <si>
    <t>??14</t>
  </si>
  <si>
    <t>??15</t>
  </si>
  <si>
    <t>??16</t>
  </si>
  <si>
    <t>??17</t>
  </si>
  <si>
    <t>??18</t>
  </si>
  <si>
    <t>??19</t>
  </si>
  <si>
    <t>??20</t>
  </si>
  <si>
    <t>??21</t>
  </si>
  <si>
    <t>??22</t>
  </si>
  <si>
    <t>??23</t>
  </si>
  <si>
    <t>??24</t>
  </si>
  <si>
    <t>??25</t>
  </si>
  <si>
    <t>??26</t>
  </si>
  <si>
    <t>??27</t>
  </si>
  <si>
    <t>??28</t>
  </si>
  <si>
    <t>??29</t>
  </si>
  <si>
    <t>??30</t>
  </si>
  <si>
    <t>??31</t>
  </si>
  <si>
    <t>??32</t>
  </si>
  <si>
    <t>??33</t>
  </si>
  <si>
    <t>??34</t>
  </si>
  <si>
    <t>Expiration</t>
  </si>
  <si>
    <t>Days</t>
  </si>
  <si>
    <t>Until</t>
  </si>
  <si>
    <t>Date</t>
  </si>
  <si>
    <t>Today's Daily</t>
  </si>
  <si>
    <t>Traded Volume</t>
  </si>
  <si>
    <t>Vol MA</t>
  </si>
  <si>
    <t>Volume</t>
  </si>
  <si>
    <t>Today's Open Interest</t>
  </si>
  <si>
    <t>Net Change</t>
  </si>
  <si>
    <t>Minute</t>
  </si>
  <si>
    <t>Ystdy Volume &amp; Percentage</t>
  </si>
  <si>
    <t>Ystdy OI &amp; Percentage</t>
  </si>
  <si>
    <t>CHICAGO:</t>
  </si>
  <si>
    <t>NEW YORK:</t>
  </si>
  <si>
    <t>LONDON:</t>
  </si>
  <si>
    <t>MA:</t>
  </si>
  <si>
    <t>Month</t>
  </si>
  <si>
    <t>QEA</t>
  </si>
  <si>
    <t xml:space="preserve">  Copyright © 2013                Designed by Thom Hartle</t>
  </si>
  <si>
    <t>CQG Euribor (CONNECT-All Sessions) Volume and OI Dashboard</t>
  </si>
  <si>
    <t>London:</t>
  </si>
  <si>
    <t>Chicago: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</si>
</sst>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[$-F400]h:mm:ss\ AM/PM"/>
  </numFmts>
  <fonts count="12" x14ac:knownFonts="1"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b/>
      <sz val="28"/>
      <color theme="4"/>
      <name val="Century Gothic"/>
      <family val="2"/>
    </font>
    <font>
      <sz val="22"/>
      <color rgb="FF00B050"/>
      <name val="Century Gothic"/>
      <family val="2"/>
    </font>
    <font>
      <sz val="1"/>
      <color theme="4" tint="0.79998168889431442"/>
      <name val="Century Gothic"/>
      <family val="2"/>
    </font>
    <font>
      <sz val="18"/>
      <color rgb="FF00B050"/>
      <name val="Century Gothic"/>
      <family val="2"/>
    </font>
    <font>
      <b/>
      <sz val="24"/>
      <color theme="4"/>
      <name val="Century Gothic"/>
      <family val="2"/>
    </font>
    <font>
      <sz val="14"/>
      <color theme="0"/>
      <name val="Century Gothic"/>
      <family val="2"/>
    </font>
    <font>
      <sz val="13"/>
      <color theme="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3399"/>
        <bgColor indexed="64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patternFill patternType="solid">
        <fgColor rgb="FFFFA000"/>
        <bgColor indexed="64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</fills>
  <borders count="39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rgb="FFFF0000"/>
      </bottom>
      <diagonal/>
    </border>
    <border>
      <left/>
      <right/>
      <top style="thin">
        <color theme="3"/>
      </top>
      <bottom style="thin">
        <color rgb="FFFF0000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theme="3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2" borderId="0" xfId="0" applyFont="1" applyFill="1"/>
    <xf numFmtId="1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3" fontId="1" fillId="3" borderId="22" xfId="0" applyNumberFormat="1" applyFont="1" applyFill="1" applyBorder="1"/>
    <xf numFmtId="0" fontId="1" fillId="3" borderId="22" xfId="0" applyFont="1" applyFill="1" applyBorder="1"/>
    <xf numFmtId="10" fontId="1" fillId="3" borderId="22" xfId="0" applyNumberFormat="1" applyFont="1" applyFill="1" applyBorder="1"/>
    <xf numFmtId="3" fontId="2" fillId="3" borderId="0" xfId="0" applyNumberFormat="1" applyFont="1" applyFill="1" applyBorder="1"/>
    <xf numFmtId="165" fontId="2" fillId="2" borderId="0" xfId="0" applyNumberFormat="1" applyFont="1" applyFill="1"/>
    <xf numFmtId="0" fontId="2" fillId="2" borderId="0" xfId="0" applyNumberFormat="1" applyFont="1" applyFill="1"/>
    <xf numFmtId="3" fontId="1" fillId="3" borderId="29" xfId="0" applyNumberFormat="1" applyFont="1" applyFill="1" applyBorder="1"/>
    <xf numFmtId="10" fontId="1" fillId="3" borderId="22" xfId="0" applyNumberFormat="1" applyFont="1" applyFill="1" applyBorder="1" applyAlignment="1">
      <alignment shrinkToFit="1"/>
    </xf>
    <xf numFmtId="0" fontId="4" fillId="4" borderId="0" xfId="0" applyFont="1" applyFill="1"/>
    <xf numFmtId="0" fontId="4" fillId="5" borderId="0" xfId="0" applyFont="1" applyFill="1"/>
    <xf numFmtId="0" fontId="4" fillId="4" borderId="31" xfId="0" applyFont="1" applyFill="1" applyBorder="1" applyAlignment="1">
      <alignment horizontal="center" shrinkToFit="1"/>
    </xf>
    <xf numFmtId="0" fontId="4" fillId="5" borderId="32" xfId="0" applyFont="1" applyFill="1" applyBorder="1" applyAlignment="1">
      <alignment horizontal="center" shrinkToFit="1"/>
    </xf>
    <xf numFmtId="0" fontId="4" fillId="4" borderId="2" xfId="0" applyFont="1" applyFill="1" applyBorder="1"/>
    <xf numFmtId="0" fontId="4" fillId="5" borderId="5" xfId="0" applyFont="1" applyFill="1" applyBorder="1"/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0" fontId="1" fillId="3" borderId="34" xfId="0" applyFont="1" applyFill="1" applyBorder="1" applyAlignment="1"/>
    <xf numFmtId="3" fontId="1" fillId="3" borderId="10" xfId="0" applyNumberFormat="1" applyFont="1" applyFill="1" applyBorder="1"/>
    <xf numFmtId="0" fontId="4" fillId="4" borderId="2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right"/>
    </xf>
    <xf numFmtId="3" fontId="1" fillId="3" borderId="19" xfId="0" applyNumberFormat="1" applyFont="1" applyFill="1" applyBorder="1" applyAlignment="1">
      <alignment horizontal="center"/>
    </xf>
    <xf numFmtId="0" fontId="4" fillId="14" borderId="37" xfId="0" applyFont="1" applyFill="1" applyBorder="1" applyAlignment="1" applyProtection="1">
      <alignment horizontal="center" wrapText="1"/>
      <protection locked="0"/>
    </xf>
    <xf numFmtId="0" fontId="4" fillId="14" borderId="37" xfId="0" applyFont="1" applyFill="1" applyBorder="1" applyAlignment="1" applyProtection="1">
      <protection locked="0"/>
    </xf>
    <xf numFmtId="0" fontId="4" fillId="15" borderId="32" xfId="0" applyFont="1" applyFill="1" applyBorder="1" applyAlignment="1" applyProtection="1">
      <alignment horizontal="center" wrapText="1"/>
      <protection locked="0"/>
    </xf>
    <xf numFmtId="0" fontId="7" fillId="15" borderId="32" xfId="0" applyFont="1" applyFill="1" applyBorder="1" applyAlignment="1"/>
    <xf numFmtId="0" fontId="2" fillId="15" borderId="32" xfId="0" applyFont="1" applyFill="1" applyBorder="1" applyAlignment="1">
      <alignment horizontal="center" wrapText="1"/>
    </xf>
    <xf numFmtId="3" fontId="1" fillId="3" borderId="22" xfId="0" applyNumberFormat="1" applyFont="1" applyFill="1" applyBorder="1" applyAlignment="1">
      <alignment horizontal="right" shrinkToFit="1"/>
    </xf>
    <xf numFmtId="0" fontId="1" fillId="2" borderId="8" xfId="0" applyFont="1" applyFill="1" applyBorder="1" applyAlignment="1"/>
    <xf numFmtId="0" fontId="1" fillId="2" borderId="26" xfId="0" applyFont="1" applyFill="1" applyBorder="1" applyAlignment="1"/>
    <xf numFmtId="0" fontId="1" fillId="6" borderId="10" xfId="0" applyFont="1" applyFill="1" applyBorder="1" applyAlignment="1"/>
    <xf numFmtId="0" fontId="1" fillId="6" borderId="27" xfId="0" applyFont="1" applyFill="1" applyBorder="1" applyAlignment="1"/>
    <xf numFmtId="0" fontId="1" fillId="7" borderId="10" xfId="0" applyFont="1" applyFill="1" applyBorder="1" applyAlignment="1"/>
    <xf numFmtId="0" fontId="1" fillId="7" borderId="27" xfId="0" applyFont="1" applyFill="1" applyBorder="1" applyAlignment="1"/>
    <xf numFmtId="0" fontId="1" fillId="8" borderId="10" xfId="0" applyFont="1" applyFill="1" applyBorder="1" applyAlignment="1"/>
    <xf numFmtId="0" fontId="1" fillId="8" borderId="27" xfId="0" applyFont="1" applyFill="1" applyBorder="1" applyAlignment="1"/>
    <xf numFmtId="0" fontId="2" fillId="9" borderId="10" xfId="0" applyFont="1" applyFill="1" applyBorder="1" applyAlignment="1"/>
    <xf numFmtId="0" fontId="2" fillId="9" borderId="27" xfId="0" applyFont="1" applyFill="1" applyBorder="1" applyAlignment="1"/>
    <xf numFmtId="0" fontId="1" fillId="10" borderId="10" xfId="0" applyFont="1" applyFill="1" applyBorder="1" applyAlignment="1"/>
    <xf numFmtId="0" fontId="1" fillId="10" borderId="27" xfId="0" applyFont="1" applyFill="1" applyBorder="1" applyAlignment="1"/>
    <xf numFmtId="0" fontId="1" fillId="13" borderId="10" xfId="0" applyFont="1" applyFill="1" applyBorder="1" applyAlignment="1"/>
    <xf numFmtId="0" fontId="1" fillId="13" borderId="27" xfId="0" applyFont="1" applyFill="1" applyBorder="1" applyAlignment="1"/>
    <xf numFmtId="0" fontId="1" fillId="11" borderId="10" xfId="0" applyFont="1" applyFill="1" applyBorder="1" applyAlignment="1"/>
    <xf numFmtId="0" fontId="1" fillId="11" borderId="27" xfId="0" applyFont="1" applyFill="1" applyBorder="1" applyAlignment="1"/>
    <xf numFmtId="3" fontId="1" fillId="3" borderId="22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vertical="center"/>
    </xf>
    <xf numFmtId="165" fontId="6" fillId="3" borderId="3" xfId="0" applyNumberFormat="1" applyFont="1" applyFill="1" applyBorder="1" applyAlignment="1">
      <alignment vertical="center"/>
    </xf>
    <xf numFmtId="165" fontId="6" fillId="3" borderId="5" xfId="0" applyNumberFormat="1" applyFont="1" applyFill="1" applyBorder="1" applyAlignment="1">
      <alignment vertical="center"/>
    </xf>
    <xf numFmtId="165" fontId="6" fillId="3" borderId="6" xfId="0" applyNumberFormat="1" applyFont="1" applyFill="1" applyBorder="1" applyAlignment="1">
      <alignment vertical="center"/>
    </xf>
    <xf numFmtId="165" fontId="1" fillId="3" borderId="24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3" fontId="10" fillId="3" borderId="19" xfId="0" applyNumberFormat="1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10" fillId="13" borderId="9" xfId="0" applyFont="1" applyFill="1" applyBorder="1" applyAlignment="1">
      <alignment horizontal="center"/>
    </xf>
    <xf numFmtId="0" fontId="10" fillId="11" borderId="9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3" fontId="10" fillId="3" borderId="22" xfId="0" applyNumberFormat="1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0" fillId="13" borderId="10" xfId="0" applyFont="1" applyFill="1" applyBorder="1" applyAlignment="1">
      <alignment horizontal="center"/>
    </xf>
    <xf numFmtId="0" fontId="10" fillId="11" borderId="10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left"/>
    </xf>
    <xf numFmtId="3" fontId="10" fillId="2" borderId="8" xfId="0" applyNumberFormat="1" applyFont="1" applyFill="1" applyBorder="1"/>
    <xf numFmtId="3" fontId="4" fillId="2" borderId="13" xfId="0" applyNumberFormat="1" applyFont="1" applyFill="1" applyBorder="1"/>
    <xf numFmtId="3" fontId="10" fillId="2" borderId="13" xfId="0" applyNumberFormat="1" applyFont="1" applyFill="1" applyBorder="1"/>
    <xf numFmtId="3" fontId="10" fillId="2" borderId="28" xfId="0" applyNumberFormat="1" applyFont="1" applyFill="1" applyBorder="1"/>
    <xf numFmtId="0" fontId="10" fillId="2" borderId="25" xfId="0" applyFont="1" applyFill="1" applyBorder="1"/>
    <xf numFmtId="10" fontId="10" fillId="2" borderId="8" xfId="0" applyNumberFormat="1" applyFont="1" applyFill="1" applyBorder="1" applyAlignment="1">
      <alignment shrinkToFit="1"/>
    </xf>
    <xf numFmtId="3" fontId="10" fillId="2" borderId="10" xfId="0" applyNumberFormat="1" applyFont="1" applyFill="1" applyBorder="1"/>
    <xf numFmtId="10" fontId="10" fillId="2" borderId="19" xfId="0" applyNumberFormat="1" applyFont="1" applyFill="1" applyBorder="1"/>
    <xf numFmtId="0" fontId="10" fillId="2" borderId="28" xfId="0" applyFont="1" applyFill="1" applyBorder="1"/>
    <xf numFmtId="0" fontId="10" fillId="2" borderId="10" xfId="0" applyFont="1" applyFill="1" applyBorder="1" applyAlignment="1">
      <alignment horizontal="left"/>
    </xf>
    <xf numFmtId="3" fontId="4" fillId="2" borderId="14" xfId="0" applyNumberFormat="1" applyFont="1" applyFill="1" applyBorder="1"/>
    <xf numFmtId="3" fontId="10" fillId="2" borderId="14" xfId="0" applyNumberFormat="1" applyFont="1" applyFill="1" applyBorder="1"/>
    <xf numFmtId="3" fontId="10" fillId="2" borderId="19" xfId="0" applyNumberFormat="1" applyFont="1" applyFill="1" applyBorder="1"/>
    <xf numFmtId="0" fontId="10" fillId="2" borderId="18" xfId="0" applyFont="1" applyFill="1" applyBorder="1"/>
    <xf numFmtId="10" fontId="10" fillId="2" borderId="10" xfId="0" applyNumberFormat="1" applyFont="1" applyFill="1" applyBorder="1" applyAlignment="1">
      <alignment shrinkToFit="1"/>
    </xf>
    <xf numFmtId="0" fontId="10" fillId="2" borderId="19" xfId="0" applyFont="1" applyFill="1" applyBorder="1"/>
    <xf numFmtId="0" fontId="10" fillId="2" borderId="12" xfId="0" applyFont="1" applyFill="1" applyBorder="1" applyAlignment="1">
      <alignment horizontal="left"/>
    </xf>
    <xf numFmtId="3" fontId="10" fillId="2" borderId="12" xfId="0" applyNumberFormat="1" applyFont="1" applyFill="1" applyBorder="1"/>
    <xf numFmtId="3" fontId="10" fillId="2" borderId="20" xfId="0" applyNumberFormat="1" applyFont="1" applyFill="1" applyBorder="1"/>
    <xf numFmtId="0" fontId="10" fillId="2" borderId="36" xfId="0" applyFont="1" applyFill="1" applyBorder="1"/>
    <xf numFmtId="10" fontId="10" fillId="2" borderId="12" xfId="0" applyNumberFormat="1" applyFont="1" applyFill="1" applyBorder="1" applyAlignment="1">
      <alignment shrinkToFit="1"/>
    </xf>
    <xf numFmtId="3" fontId="10" fillId="3" borderId="22" xfId="0" applyNumberFormat="1" applyFont="1" applyFill="1" applyBorder="1"/>
    <xf numFmtId="3" fontId="4" fillId="3" borderId="0" xfId="0" applyNumberFormat="1" applyFont="1" applyFill="1" applyBorder="1"/>
    <xf numFmtId="3" fontId="10" fillId="3" borderId="10" xfId="0" applyNumberFormat="1" applyFont="1" applyFill="1" applyBorder="1"/>
    <xf numFmtId="0" fontId="10" fillId="3" borderId="22" xfId="0" applyFont="1" applyFill="1" applyBorder="1"/>
    <xf numFmtId="10" fontId="10" fillId="3" borderId="22" xfId="0" applyNumberFormat="1" applyFont="1" applyFill="1" applyBorder="1" applyAlignment="1">
      <alignment shrinkToFit="1"/>
    </xf>
    <xf numFmtId="3" fontId="10" fillId="3" borderId="22" xfId="0" applyNumberFormat="1" applyFont="1" applyFill="1" applyBorder="1" applyAlignment="1">
      <alignment horizontal="right" shrinkToFit="1"/>
    </xf>
    <xf numFmtId="0" fontId="10" fillId="6" borderId="16" xfId="0" applyFont="1" applyFill="1" applyBorder="1" applyAlignment="1">
      <alignment horizontal="left"/>
    </xf>
    <xf numFmtId="3" fontId="10" fillId="2" borderId="16" xfId="0" applyNumberFormat="1" applyFont="1" applyFill="1" applyBorder="1"/>
    <xf numFmtId="3" fontId="10" fillId="2" borderId="17" xfId="0" applyNumberFormat="1" applyFont="1" applyFill="1" applyBorder="1"/>
    <xf numFmtId="0" fontId="10" fillId="2" borderId="15" xfId="0" applyFont="1" applyFill="1" applyBorder="1"/>
    <xf numFmtId="10" fontId="10" fillId="2" borderId="16" xfId="0" applyNumberFormat="1" applyFont="1" applyFill="1" applyBorder="1" applyAlignment="1">
      <alignment shrinkToFit="1"/>
    </xf>
    <xf numFmtId="3" fontId="10" fillId="2" borderId="15" xfId="0" applyNumberFormat="1" applyFont="1" applyFill="1" applyBorder="1"/>
    <xf numFmtId="0" fontId="10" fillId="6" borderId="10" xfId="0" applyFont="1" applyFill="1" applyBorder="1" applyAlignment="1">
      <alignment horizontal="left"/>
    </xf>
    <xf numFmtId="3" fontId="10" fillId="2" borderId="18" xfId="0" applyNumberFormat="1" applyFont="1" applyFill="1" applyBorder="1"/>
    <xf numFmtId="0" fontId="10" fillId="7" borderId="10" xfId="0" applyFont="1" applyFill="1" applyBorder="1" applyAlignment="1">
      <alignment horizontal="left"/>
    </xf>
    <xf numFmtId="0" fontId="10" fillId="8" borderId="10" xfId="0" applyFont="1" applyFill="1" applyBorder="1" applyAlignment="1">
      <alignment horizontal="left"/>
    </xf>
    <xf numFmtId="0" fontId="4" fillId="9" borderId="10" xfId="0" applyFont="1" applyFill="1" applyBorder="1" applyAlignment="1">
      <alignment horizontal="left"/>
    </xf>
    <xf numFmtId="0" fontId="10" fillId="10" borderId="10" xfId="0" applyFont="1" applyFill="1" applyBorder="1" applyAlignment="1">
      <alignment horizontal="left"/>
    </xf>
    <xf numFmtId="0" fontId="10" fillId="13" borderId="10" xfId="0" applyFont="1" applyFill="1" applyBorder="1" applyAlignment="1">
      <alignment horizontal="left"/>
    </xf>
    <xf numFmtId="0" fontId="10" fillId="11" borderId="10" xfId="0" applyFont="1" applyFill="1" applyBorder="1" applyAlignment="1">
      <alignment horizontal="left"/>
    </xf>
    <xf numFmtId="0" fontId="2" fillId="2" borderId="0" xfId="0" applyFont="1" applyFill="1" applyAlignment="1">
      <alignment shrinkToFit="1"/>
    </xf>
    <xf numFmtId="164" fontId="11" fillId="2" borderId="8" xfId="0" applyNumberFormat="1" applyFont="1" applyFill="1" applyBorder="1" applyAlignment="1">
      <alignment horizontal="left" shrinkToFit="1"/>
    </xf>
    <xf numFmtId="164" fontId="11" fillId="2" borderId="10" xfId="0" applyNumberFormat="1" applyFont="1" applyFill="1" applyBorder="1" applyAlignment="1">
      <alignment horizontal="left" shrinkToFit="1"/>
    </xf>
    <xf numFmtId="164" fontId="11" fillId="2" borderId="12" xfId="0" applyNumberFormat="1" applyFont="1" applyFill="1" applyBorder="1" applyAlignment="1">
      <alignment horizontal="left" shrinkToFit="1"/>
    </xf>
    <xf numFmtId="164" fontId="11" fillId="3" borderId="22" xfId="0" applyNumberFormat="1" applyFont="1" applyFill="1" applyBorder="1" applyAlignment="1">
      <alignment horizontal="left" shrinkToFit="1"/>
    </xf>
    <xf numFmtId="164" fontId="11" fillId="2" borderId="16" xfId="0" applyNumberFormat="1" applyFont="1" applyFill="1" applyBorder="1" applyAlignment="1">
      <alignment horizontal="left" shrinkToFit="1"/>
    </xf>
    <xf numFmtId="164" fontId="1" fillId="3" borderId="22" xfId="0" applyNumberFormat="1" applyFont="1" applyFill="1" applyBorder="1" applyAlignment="1">
      <alignment horizontal="left" shrinkToFit="1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right" vertical="center"/>
    </xf>
    <xf numFmtId="165" fontId="8" fillId="3" borderId="5" xfId="0" applyNumberFormat="1" applyFont="1" applyFill="1" applyBorder="1" applyAlignment="1">
      <alignment horizontal="right" vertical="center"/>
    </xf>
    <xf numFmtId="0" fontId="1" fillId="3" borderId="23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5" fontId="1" fillId="3" borderId="24" xfId="0" applyNumberFormat="1" applyFont="1" applyFill="1" applyBorder="1" applyAlignment="1">
      <alignment horizontal="left"/>
    </xf>
    <xf numFmtId="3" fontId="10" fillId="2" borderId="19" xfId="0" applyNumberFormat="1" applyFont="1" applyFill="1" applyBorder="1" applyAlignment="1">
      <alignment horizontal="right" shrinkToFit="1"/>
    </xf>
    <xf numFmtId="3" fontId="10" fillId="2" borderId="22" xfId="0" applyNumberFormat="1" applyFont="1" applyFill="1" applyBorder="1" applyAlignment="1">
      <alignment horizontal="right" shrinkToFit="1"/>
    </xf>
    <xf numFmtId="3" fontId="10" fillId="2" borderId="18" xfId="0" applyNumberFormat="1" applyFont="1" applyFill="1" applyBorder="1" applyAlignment="1">
      <alignment horizontal="right" shrinkToFit="1"/>
    </xf>
    <xf numFmtId="0" fontId="1" fillId="3" borderId="24" xfId="0" applyFont="1" applyFill="1" applyBorder="1" applyAlignment="1">
      <alignment horizontal="right"/>
    </xf>
    <xf numFmtId="0" fontId="4" fillId="12" borderId="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165" fontId="1" fillId="3" borderId="35" xfId="0" applyNumberFormat="1" applyFont="1" applyFill="1" applyBorder="1" applyAlignment="1">
      <alignment horizontal="left"/>
    </xf>
    <xf numFmtId="0" fontId="1" fillId="3" borderId="5" xfId="0" applyFont="1" applyFill="1" applyBorder="1" applyAlignment="1">
      <alignment horizontal="right"/>
    </xf>
    <xf numFmtId="3" fontId="10" fillId="2" borderId="28" xfId="0" applyNumberFormat="1" applyFont="1" applyFill="1" applyBorder="1" applyAlignment="1">
      <alignment horizontal="right" shrinkToFit="1"/>
    </xf>
    <xf numFmtId="3" fontId="10" fillId="2" borderId="38" xfId="0" applyNumberFormat="1" applyFont="1" applyFill="1" applyBorder="1" applyAlignment="1">
      <alignment horizontal="right" shrinkToFit="1"/>
    </xf>
    <xf numFmtId="3" fontId="10" fillId="2" borderId="25" xfId="0" applyNumberFormat="1" applyFont="1" applyFill="1" applyBorder="1" applyAlignment="1">
      <alignment horizontal="right" shrinkToFit="1"/>
    </xf>
    <xf numFmtId="0" fontId="4" fillId="12" borderId="2" xfId="0" applyFont="1" applyFill="1" applyBorder="1" applyAlignment="1">
      <alignment horizontal="center" wrapText="1"/>
    </xf>
    <xf numFmtId="0" fontId="4" fillId="12" borderId="3" xfId="0" applyFont="1" applyFill="1" applyBorder="1" applyAlignment="1">
      <alignment horizontal="center" wrapText="1"/>
    </xf>
    <xf numFmtId="0" fontId="4" fillId="12" borderId="5" xfId="0" applyFont="1" applyFill="1" applyBorder="1" applyAlignment="1">
      <alignment horizontal="center" wrapText="1"/>
    </xf>
    <xf numFmtId="0" fontId="4" fillId="12" borderId="6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4" fillId="12" borderId="2" xfId="0" applyFont="1" applyFill="1" applyBorder="1" applyAlignment="1">
      <alignment horizontal="center" vertical="center" wrapText="1"/>
    </xf>
    <xf numFmtId="0" fontId="4" fillId="12" borderId="30" xfId="0" applyFont="1" applyFill="1" applyBorder="1" applyAlignment="1">
      <alignment horizontal="center" vertical="center" wrapText="1"/>
    </xf>
    <xf numFmtId="0" fontId="4" fillId="12" borderId="30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 wrapText="1"/>
    </xf>
    <xf numFmtId="0" fontId="4" fillId="12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6"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CB6D51"/>
      <color rgb="FFC9C0BB"/>
      <color rgb="FFFFA000"/>
      <color rgb="FFFFF5EE"/>
      <color rgb="FFFFF5EF"/>
      <color rgb="FF66CCFF"/>
      <color rgb="FFFF3399"/>
      <color rgb="FF000000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334343</v>
        <stp/>
        <stp>ContractData</stp>
        <stp>QEA??8</stp>
        <stp>COI</stp>
        <tr r="T13" s="1"/>
      </tp>
      <tp>
        <v>348861</v>
        <stp/>
        <stp>ContractData</stp>
        <stp>QEA??9</stp>
        <stp>COI</stp>
        <tr r="T15" s="1"/>
      </tp>
      <tp>
        <v>0</v>
        <stp/>
        <stp>ContractData</stp>
        <stp>QEA??4</stp>
        <stp>COI</stp>
        <tr r="T9" s="1"/>
      </tp>
      <tp>
        <v>552796</v>
        <stp/>
        <stp>ContractData</stp>
        <stp>QEA??5</stp>
        <stp>COI</stp>
        <tr r="T10" s="1"/>
      </tp>
      <tp>
        <v>600</v>
        <stp/>
        <stp>ContractData</stp>
        <stp>QEA??6</stp>
        <stp>COI</stp>
        <tr r="T11" s="1"/>
      </tp>
      <tp>
        <v>377597</v>
        <stp/>
        <stp>ContractData</stp>
        <stp>QEA??7</stp>
        <stp>COI</stp>
        <tr r="T12" s="1"/>
      </tp>
      <tp>
        <v>35286</v>
        <stp/>
        <stp>ContractData</stp>
        <stp>QEA??1</stp>
        <stp>COI</stp>
        <tr r="T6" s="1"/>
      </tp>
      <tp>
        <v>539926</v>
        <stp/>
        <stp>ContractData</stp>
        <stp>QEA??2</stp>
        <stp>COI</stp>
        <tr r="T7" s="1"/>
      </tp>
      <tp>
        <v>1140</v>
        <stp/>
        <stp>ContractData</stp>
        <stp>QEA??3</stp>
        <stp>COI</stp>
        <tr r="T8" s="1"/>
      </tp>
      <tp>
        <v>6145.9166666700003</v>
        <stp/>
        <stp>StudyData</stp>
        <stp>QEA??1</stp>
        <stp>MA</stp>
        <stp>InputChoice=ContractVol,MAType=Sim,Period=12</stp>
        <stp>MA</stp>
        <stp/>
        <stp/>
        <stp>all</stp>
        <stp/>
        <stp/>
        <stp/>
        <stp>T</stp>
        <tr r="L6" s="1"/>
      </tp>
      <tp t="s">
        <v>EURIBOR (CONNECT- All Sessions), Mar 17</v>
        <stp/>
        <stp>ContractData</stp>
        <stp>QEA??18</stp>
        <stp>LongDescription</stp>
        <tr r="B26" s="1"/>
      </tp>
      <tp t="s">
        <v>EURIBOR (CONNECT- All Sessions), Jun 17</v>
        <stp/>
        <stp>ContractData</stp>
        <stp>QEA??19</stp>
        <stp>LongDescription</stp>
        <tr r="B27" s="1"/>
      </tp>
      <tp t="s">
        <v>EURIBOR (CONNECT- All Sessions), Sep 16</v>
        <stp/>
        <stp>ContractData</stp>
        <stp>QEA??16</stp>
        <stp>LongDescription</stp>
        <tr r="B23" s="1"/>
      </tp>
      <tp t="s">
        <v>EURIBOR (CONNECT- All Sessions), Dec 16</v>
        <stp/>
        <stp>ContractData</stp>
        <stp>QEA??17</stp>
        <stp>LongDescription</stp>
        <tr r="B25" s="1"/>
      </tp>
      <tp t="s">
        <v>EURIBOR (CONNECT- All Sessions), Mar 16</v>
        <stp/>
        <stp>ContractData</stp>
        <stp>QEA??14</stp>
        <stp>LongDescription</stp>
        <tr r="B21" s="1"/>
      </tp>
      <tp t="s">
        <v>EURIBOR (CONNECT- All Sessions), Jun 16</v>
        <stp/>
        <stp>ContractData</stp>
        <stp>QEA??15</stp>
        <stp>LongDescription</stp>
        <tr r="B22" s="1"/>
      </tp>
      <tp t="s">
        <v>EURIBOR (CONNECT- All Sessions), Sep 15</v>
        <stp/>
        <stp>ContractData</stp>
        <stp>QEA??12</stp>
        <stp>LongDescription</stp>
        <tr r="B18" s="1"/>
      </tp>
      <tp t="s">
        <v>EURIBOR (CONNECT- All Sessions), Dec 15</v>
        <stp/>
        <stp>ContractData</stp>
        <stp>QEA??13</stp>
        <stp>LongDescription</stp>
        <tr r="B20" s="1"/>
      </tp>
      <tp t="s">
        <v>EURIBOR (CONNECT- All Sessions), Mar 15</v>
        <stp/>
        <stp>ContractData</stp>
        <stp>QEA??10</stp>
        <stp>LongDescription</stp>
        <tr r="B16" s="1"/>
      </tp>
      <tp t="s">
        <v>EURIBOR (CONNECT- All Sessions), Jun 15</v>
        <stp/>
        <stp>ContractData</stp>
        <stp>QEA??11</stp>
        <stp>LongDescription</stp>
        <tr r="B17" s="1"/>
      </tp>
      <tp t="s">
        <v>EURIBOR (CONNECT- All Sessions), Feb 22</v>
        <stp/>
        <stp>ContractData</stp>
        <stp>QEA??34</stp>
        <stp>LongDescription</stp>
        <tr r="B46" s="1"/>
      </tp>
      <tp t="s">
        <v>EURIBOR (CONNECT- All Sessions), Nov 21</v>
        <stp/>
        <stp>ContractData</stp>
        <stp>QEA??32</stp>
        <stp>LongDescription</stp>
        <tr r="B43" s="1"/>
      </tp>
      <tp t="s">
        <v>EURIBOR (CONNECT- All Sessions), Jan 22</v>
        <stp/>
        <stp>ContractData</stp>
        <stp>QEA??33</stp>
        <stp>LongDescription</stp>
        <tr r="B45" s="1"/>
      </tp>
      <tp t="s">
        <v>EURIBOR (CONNECT- All Sessions), Sep 21</v>
        <stp/>
        <stp>ContractData</stp>
        <stp>QEA??30</stp>
        <stp>LongDescription</stp>
        <tr r="B41" s="1"/>
      </tp>
      <tp t="s">
        <v>EURIBOR (CONNECT- All Sessions), Oct 21</v>
        <stp/>
        <stp>ContractData</stp>
        <stp>QEA??31</stp>
        <stp>LongDescription</stp>
        <tr r="B42" s="1"/>
      </tp>
      <tp t="s">
        <v>EURIBOR (CONNECT- All Sessions), Sep 19</v>
        <stp/>
        <stp>ContractData</stp>
        <stp>QEA??28</stp>
        <stp>LongDescription</stp>
        <tr r="B38" s="1"/>
      </tp>
      <tp t="s">
        <v>EURIBOR (CONNECT- All Sessions), Aug 21</v>
        <stp/>
        <stp>ContractData</stp>
        <stp>QEA??29</stp>
        <stp>LongDescription</stp>
        <tr r="B40" s="1"/>
      </tp>
      <tp t="s">
        <v>EURIBOR (CONNECT- All Sessions), Mar 19</v>
        <stp/>
        <stp>ContractData</stp>
        <stp>QEA??26</stp>
        <stp>LongDescription</stp>
        <tr r="B36" s="1"/>
      </tp>
      <tp t="s">
        <v>EURIBOR (CONNECT- All Sessions), Jun 19</v>
        <stp/>
        <stp>ContractData</stp>
        <stp>QEA??27</stp>
        <stp>LongDescription</stp>
        <tr r="B37" s="1"/>
      </tp>
      <tp t="s">
        <v>EURIBOR (CONNECT- All Sessions), Sep 18</v>
        <stp/>
        <stp>ContractData</stp>
        <stp>QEA??24</stp>
        <stp>LongDescription</stp>
        <tr r="B33" s="1"/>
      </tp>
      <tp t="s">
        <v>EURIBOR (CONNECT- All Sessions), Dec 18</v>
        <stp/>
        <stp>ContractData</stp>
        <stp>QEA??25</stp>
        <stp>LongDescription</stp>
        <tr r="B35" s="1"/>
      </tp>
      <tp t="s">
        <v>EURIBOR (CONNECT- All Sessions), Mar 18</v>
        <stp/>
        <stp>ContractData</stp>
        <stp>QEA??22</stp>
        <stp>LongDescription</stp>
        <tr r="B31" s="1"/>
      </tp>
      <tp t="s">
        <v>EURIBOR (CONNECT- All Sessions), Jun 18</v>
        <stp/>
        <stp>ContractData</stp>
        <stp>QEA??23</stp>
        <stp>LongDescription</stp>
        <tr r="B32" s="1"/>
      </tp>
      <tp t="s">
        <v>EURIBOR (CONNECT- All Sessions), Sep 17</v>
        <stp/>
        <stp>ContractData</stp>
        <stp>QEA??20</stp>
        <stp>LongDescription</stp>
        <tr r="B28" s="1"/>
      </tp>
      <tp t="s">
        <v>EURIBOR (CONNECT- All Sessions), Dec 17</v>
        <stp/>
        <stp>ContractData</stp>
        <stp>QEA??21</stp>
        <stp>LongDescription</stp>
        <tr r="B30" s="1"/>
      </tp>
      <tp>
        <v>465.33333333000002</v>
        <stp/>
        <stp>StudyData</stp>
        <stp>QEA??3</stp>
        <stp>MA</stp>
        <stp>InputChoice=ContractVol,MAType=Sim,Period=12</stp>
        <stp>MA</stp>
        <stp/>
        <stp/>
        <stp>all</stp>
        <stp/>
        <stp/>
        <stp/>
        <stp>T</stp>
        <tr r="L8" s="1"/>
      </tp>
      <tp>
        <v>88013.75</v>
        <stp/>
        <stp>StudyData</stp>
        <stp>QEA??2</stp>
        <stp>MA</stp>
        <stp>InputChoice=ContractVol,MAType=Sim,Period=12</stp>
        <stp>MA</stp>
        <stp/>
        <stp/>
        <stp>all</stp>
        <stp/>
        <stp/>
        <stp/>
        <stp>T</stp>
        <tr r="L7" s="1"/>
      </tp>
      <tp>
        <v>139413.75</v>
        <stp/>
        <stp>StudyData</stp>
        <stp>QEA??5</stp>
        <stp>MA</stp>
        <stp>InputChoice=ContractVol,MAType=Sim,Period=12</stp>
        <stp>MA</stp>
        <stp/>
        <stp/>
        <stp>all</stp>
        <stp/>
        <stp/>
        <stp/>
        <stp>T</stp>
        <tr r="L10" s="1"/>
      </tp>
      <tp t="s">
        <v/>
        <stp/>
        <stp>StudyData</stp>
        <stp>QEA??4</stp>
        <stp>MA</stp>
        <stp>InputChoice=ContractVol,MAType=Sim,Period=12</stp>
        <stp>MA</stp>
        <stp/>
        <stp/>
        <stp>all</stp>
        <stp/>
        <stp/>
        <stp/>
        <stp>T</stp>
        <tr r="L9" s="1"/>
      </tp>
      <tp>
        <v>112158.41666667</v>
        <stp/>
        <stp>StudyData</stp>
        <stp>QEA??7</stp>
        <stp>MA</stp>
        <stp>InputChoice=ContractVol,MAType=Sim,Period=12</stp>
        <stp>MA</stp>
        <stp/>
        <stp/>
        <stp>all</stp>
        <stp/>
        <stp/>
        <stp/>
        <stp>T</stp>
        <tr r="L12" s="1"/>
      </tp>
      <tp>
        <v>600</v>
        <stp/>
        <stp>StudyData</stp>
        <stp>QEA??6</stp>
        <stp>MA</stp>
        <stp>InputChoice=ContractVol,MAType=Sim,Period=12</stp>
        <stp>MA</stp>
        <stp/>
        <stp/>
        <stp>all</stp>
        <stp/>
        <stp/>
        <stp/>
        <stp>T</stp>
        <tr r="L11" s="1"/>
      </tp>
      <tp>
        <v>137775.83333333</v>
        <stp/>
        <stp>StudyData</stp>
        <stp>QEA??9</stp>
        <stp>MA</stp>
        <stp>InputChoice=ContractVol,MAType=Sim,Period=12</stp>
        <stp>MA</stp>
        <stp/>
        <stp/>
        <stp>all</stp>
        <stp/>
        <stp/>
        <stp/>
        <stp>T</stp>
        <tr r="L15" s="1"/>
      </tp>
      <tp>
        <v>0</v>
        <stp/>
        <stp>ContractData</stp>
        <stp>QEA??28</stp>
        <stp>Y_CVol</stp>
        <tr r="N38" s="1"/>
      </tp>
      <tp>
        <v>0</v>
        <stp/>
        <stp>ContractData</stp>
        <stp>QEA??29</stp>
        <stp>Y_CVol</stp>
        <tr r="N40" s="1"/>
      </tp>
      <tp>
        <v>0</v>
        <stp/>
        <stp>ContractData</stp>
        <stp>QEA??26</stp>
        <stp>Y_CVol</stp>
        <tr r="N36" s="1"/>
      </tp>
      <tp>
        <v>0</v>
        <stp/>
        <stp>ContractData</stp>
        <stp>QEA??27</stp>
        <stp>Y_CVol</stp>
        <tr r="N37" s="1"/>
      </tp>
      <tp>
        <v>106</v>
        <stp/>
        <stp>ContractData</stp>
        <stp>QEA??24</stp>
        <stp>Y_CVol</stp>
        <tr r="N33" s="1"/>
      </tp>
      <tp>
        <v>17</v>
        <stp/>
        <stp>ContractData</stp>
        <stp>QEA??25</stp>
        <stp>Y_CVol</stp>
        <tr r="N35" s="1"/>
      </tp>
      <tp>
        <v>307</v>
        <stp/>
        <stp>ContractData</stp>
        <stp>QEA??22</stp>
        <stp>Y_CVol</stp>
        <tr r="N31" s="1"/>
      </tp>
      <tp>
        <v>152</v>
        <stp/>
        <stp>ContractData</stp>
        <stp>QEA??23</stp>
        <stp>Y_CVol</stp>
        <tr r="N32" s="1"/>
      </tp>
      <tp>
        <v>1479</v>
        <stp/>
        <stp>ContractData</stp>
        <stp>QEA??20</stp>
        <stp>Y_CVol</stp>
        <tr r="N28" s="1"/>
      </tp>
      <tp>
        <v>561</v>
        <stp/>
        <stp>ContractData</stp>
        <stp>QEA??21</stp>
        <stp>Y_CVol</stp>
        <tr r="N30" s="1"/>
      </tp>
      <tp>
        <v>0</v>
        <stp/>
        <stp>ContractData</stp>
        <stp>QEA??34</stp>
        <stp>Y_CVol</stp>
        <tr r="N46" s="1"/>
      </tp>
      <tp>
        <v>0</v>
        <stp/>
        <stp>ContractData</stp>
        <stp>QEA??32</stp>
        <stp>Y_CVol</stp>
        <tr r="N43" s="1"/>
      </tp>
      <tp>
        <v>0</v>
        <stp/>
        <stp>ContractData</stp>
        <stp>QEA??33</stp>
        <stp>Y_CVol</stp>
        <tr r="N45" s="1"/>
      </tp>
      <tp>
        <v>0</v>
        <stp/>
        <stp>ContractData</stp>
        <stp>QEA??30</stp>
        <stp>Y_CVol</stp>
        <tr r="N41" s="1"/>
      </tp>
      <tp>
        <v>0</v>
        <stp/>
        <stp>ContractData</stp>
        <stp>QEA??31</stp>
        <stp>Y_CVol</stp>
        <tr r="N42" s="1"/>
      </tp>
      <tp>
        <v>5777</v>
        <stp/>
        <stp>ContractData</stp>
        <stp>QEA??18</stp>
        <stp>Y_CVol</stp>
        <tr r="N26" s="1"/>
      </tp>
      <tp>
        <v>2704</v>
        <stp/>
        <stp>ContractData</stp>
        <stp>QEA??19</stp>
        <stp>Y_CVol</stp>
        <tr r="N27" s="1"/>
      </tp>
      <tp>
        <v>20376</v>
        <stp/>
        <stp>ContractData</stp>
        <stp>QEA??16</stp>
        <stp>Y_CVol</stp>
        <tr r="N23" s="1"/>
      </tp>
      <tp>
        <v>9951</v>
        <stp/>
        <stp>ContractData</stp>
        <stp>QEA??17</stp>
        <stp>Y_CVol</stp>
        <tr r="N25" s="1"/>
      </tp>
      <tp>
        <v>37609</v>
        <stp/>
        <stp>ContractData</stp>
        <stp>QEA??14</stp>
        <stp>Y_CVol</stp>
        <tr r="N21" s="1"/>
      </tp>
      <tp>
        <v>29533</v>
        <stp/>
        <stp>ContractData</stp>
        <stp>QEA??15</stp>
        <stp>Y_CVol</stp>
        <tr r="N22" s="1"/>
      </tp>
      <tp>
        <v>44082</v>
        <stp/>
        <stp>ContractData</stp>
        <stp>QEA??12</stp>
        <stp>Y_CVol</stp>
        <tr r="N18" s="1"/>
      </tp>
      <tp>
        <v>52557</v>
        <stp/>
        <stp>ContractData</stp>
        <stp>QEA??13</stp>
        <stp>Y_CVol</stp>
        <tr r="N20" s="1"/>
      </tp>
      <tp>
        <v>110183</v>
        <stp/>
        <stp>ContractData</stp>
        <stp>QEA??10</stp>
        <stp>Y_CVol</stp>
        <tr r="N16" s="1"/>
      </tp>
      <tp>
        <v>67415</v>
        <stp/>
        <stp>ContractData</stp>
        <stp>QEA??11</stp>
        <stp>Y_CVol</stp>
        <tr r="N17" s="1"/>
      </tp>
      <tp>
        <v>0</v>
        <stp/>
        <stp>ContractData</stp>
        <stp>QEA??28</stp>
        <stp>T_CVol</stp>
        <tr r="K38" s="1"/>
      </tp>
      <tp>
        <v>0</v>
        <stp/>
        <stp>ContractData</stp>
        <stp>QEA??29</stp>
        <stp>T_CVol</stp>
        <tr r="K40" s="1"/>
      </tp>
      <tp>
        <v>0</v>
        <stp/>
        <stp>ContractData</stp>
        <stp>QEA??26</stp>
        <stp>T_CVol</stp>
        <tr r="K36" s="1"/>
      </tp>
      <tp>
        <v>0</v>
        <stp/>
        <stp>ContractData</stp>
        <stp>QEA??27</stp>
        <stp>T_CVol</stp>
        <tr r="K37" s="1"/>
      </tp>
      <tp>
        <v>6</v>
        <stp/>
        <stp>ContractData</stp>
        <stp>QEA??24</stp>
        <stp>T_CVol</stp>
        <tr r="K33" s="1"/>
      </tp>
      <tp>
        <v>0</v>
        <stp/>
        <stp>ContractData</stp>
        <stp>QEA??25</stp>
        <stp>T_CVol</stp>
        <tr r="K35" s="1"/>
      </tp>
      <tp>
        <v>14</v>
        <stp/>
        <stp>ContractData</stp>
        <stp>QEA??22</stp>
        <stp>T_CVol</stp>
        <tr r="K31" s="1"/>
      </tp>
      <tp>
        <v>51</v>
        <stp/>
        <stp>ContractData</stp>
        <stp>QEA??23</stp>
        <stp>T_CVol</stp>
        <tr r="K32" s="1"/>
      </tp>
      <tp>
        <v>2169</v>
        <stp/>
        <stp>ContractData</stp>
        <stp>QEA??20</stp>
        <stp>T_CVol</stp>
        <tr r="K28" s="1"/>
      </tp>
      <tp>
        <v>353</v>
        <stp/>
        <stp>ContractData</stp>
        <stp>QEA??21</stp>
        <stp>T_CVol</stp>
        <tr r="K30" s="1"/>
      </tp>
      <tp>
        <v>0</v>
        <stp/>
        <stp>ContractData</stp>
        <stp>QEA??34</stp>
        <stp>T_CVol</stp>
        <tr r="K46" s="1"/>
      </tp>
      <tp>
        <v>0</v>
        <stp/>
        <stp>ContractData</stp>
        <stp>QEA??32</stp>
        <stp>T_CVol</stp>
        <tr r="K43" s="1"/>
      </tp>
      <tp>
        <v>0</v>
        <stp/>
        <stp>ContractData</stp>
        <stp>QEA??33</stp>
        <stp>T_CVol</stp>
        <tr r="K45" s="1"/>
      </tp>
      <tp>
        <v>0</v>
        <stp/>
        <stp>ContractData</stp>
        <stp>QEA??30</stp>
        <stp>T_CVol</stp>
        <tr r="K41" s="1"/>
      </tp>
      <tp>
        <v>0</v>
        <stp/>
        <stp>ContractData</stp>
        <stp>QEA??31</stp>
        <stp>T_CVol</stp>
        <tr r="K42" s="1"/>
      </tp>
      <tp>
        <v>2372</v>
        <stp/>
        <stp>ContractData</stp>
        <stp>QEA??18</stp>
        <stp>T_CVol</stp>
        <tr r="K26" s="1"/>
      </tp>
      <tp>
        <v>1620</v>
        <stp/>
        <stp>ContractData</stp>
        <stp>QEA??19</stp>
        <stp>T_CVol</stp>
        <tr r="K27" s="1"/>
      </tp>
      <tp>
        <v>9270</v>
        <stp/>
        <stp>ContractData</stp>
        <stp>QEA??16</stp>
        <stp>T_CVol</stp>
        <tr r="K23" s="1"/>
      </tp>
      <tp>
        <v>6071</v>
        <stp/>
        <stp>ContractData</stp>
        <stp>QEA??17</stp>
        <stp>T_CVol</stp>
        <tr r="K25" s="1"/>
      </tp>
      <tp>
        <v>21324</v>
        <stp/>
        <stp>ContractData</stp>
        <stp>QEA??14</stp>
        <stp>T_CVol</stp>
        <tr r="K21" s="1"/>
      </tp>
      <tp>
        <v>11871</v>
        <stp/>
        <stp>ContractData</stp>
        <stp>QEA??15</stp>
        <stp>T_CVol</stp>
        <tr r="K22" s="1"/>
      </tp>
      <tp>
        <v>26173</v>
        <stp/>
        <stp>ContractData</stp>
        <stp>QEA??12</stp>
        <stp>T_CVol</stp>
        <tr r="K18" s="1"/>
      </tp>
      <tp>
        <v>34090</v>
        <stp/>
        <stp>ContractData</stp>
        <stp>QEA??13</stp>
        <stp>T_CVol</stp>
        <tr r="K20" s="1"/>
      </tp>
      <tp>
        <v>81048</v>
        <stp/>
        <stp>ContractData</stp>
        <stp>QEA??10</stp>
        <stp>T_CVol</stp>
        <tr r="K16" s="1"/>
      </tp>
      <tp>
        <v>35780</v>
        <stp/>
        <stp>ContractData</stp>
        <stp>QEA??11</stp>
        <stp>T_CVol</stp>
        <tr r="K17" s="1"/>
      </tp>
      <tp>
        <v>94813.75</v>
        <stp/>
        <stp>StudyData</stp>
        <stp>QEA??8</stp>
        <stp>MA</stp>
        <stp>InputChoice=ContractVol,MAType=Sim,Period=12</stp>
        <stp>MA</stp>
        <stp/>
        <stp/>
        <stp>all</stp>
        <stp/>
        <stp/>
        <stp/>
        <stp>T</stp>
        <tr r="L13" s="1"/>
      </tp>
      <tp>
        <v>79</v>
        <stp/>
        <stp>StudyData</stp>
        <stp>QEA??19</stp>
        <stp>Vol</stp>
        <stp>VolType=Exchange,CoCType=Contract</stp>
        <stp>Vol</stp>
        <stp>30</stp>
        <stp>0</stp>
        <stp>ALL</stp>
        <stp/>
        <stp/>
        <stp>TRUE</stp>
        <stp>T</stp>
        <tr r="Y27" s="1"/>
      </tp>
      <tp>
        <v>115</v>
        <stp/>
        <stp>StudyData</stp>
        <stp>QEA??18</stp>
        <stp>Vol</stp>
        <stp>VolType=Exchange,CoCType=Contract</stp>
        <stp>Vol</stp>
        <stp>30</stp>
        <stp>0</stp>
        <stp>ALL</stp>
        <stp/>
        <stp/>
        <stp>TRUE</stp>
        <stp>T</stp>
        <tr r="Y26" s="1"/>
      </tp>
      <tp>
        <v>155</v>
        <stp/>
        <stp>StudyData</stp>
        <stp>QEA??17</stp>
        <stp>Vol</stp>
        <stp>VolType=Exchange,CoCType=Contract</stp>
        <stp>Vol</stp>
        <stp>30</stp>
        <stp>0</stp>
        <stp>ALL</stp>
        <stp/>
        <stp/>
        <stp>TRUE</stp>
        <stp>T</stp>
        <tr r="Y25" s="1"/>
      </tp>
      <tp>
        <v>483</v>
        <stp/>
        <stp>StudyData</stp>
        <stp>QEA??16</stp>
        <stp>Vol</stp>
        <stp>VolType=Exchange,CoCType=Contract</stp>
        <stp>Vol</stp>
        <stp>30</stp>
        <stp>0</stp>
        <stp>ALL</stp>
        <stp/>
        <stp/>
        <stp>TRUE</stp>
        <stp>T</stp>
        <tr r="Y23" s="1"/>
      </tp>
      <tp>
        <v>734</v>
        <stp/>
        <stp>StudyData</stp>
        <stp>QEA??15</stp>
        <stp>Vol</stp>
        <stp>VolType=Exchange,CoCType=Contract</stp>
        <stp>Vol</stp>
        <stp>30</stp>
        <stp>0</stp>
        <stp>ALL</stp>
        <stp/>
        <stp/>
        <stp>TRUE</stp>
        <stp>T</stp>
        <tr r="Y22" s="1"/>
      </tp>
      <tp>
        <v>1432</v>
        <stp/>
        <stp>StudyData</stp>
        <stp>QEA??14</stp>
        <stp>Vol</stp>
        <stp>VolType=Exchange,CoCType=Contract</stp>
        <stp>Vol</stp>
        <stp>30</stp>
        <stp>0</stp>
        <stp>ALL</stp>
        <stp/>
        <stp/>
        <stp>TRUE</stp>
        <stp>T</stp>
        <tr r="Y21" s="1"/>
      </tp>
      <tp>
        <v>5449</v>
        <stp/>
        <stp>StudyData</stp>
        <stp>QEA??13</stp>
        <stp>Vol</stp>
        <stp>VolType=Exchange,CoCType=Contract</stp>
        <stp>Vol</stp>
        <stp>30</stp>
        <stp>0</stp>
        <stp>ALL</stp>
        <stp/>
        <stp/>
        <stp>TRUE</stp>
        <stp>T</stp>
        <tr r="Y20" s="1"/>
      </tp>
      <tp>
        <v>1486</v>
        <stp/>
        <stp>StudyData</stp>
        <stp>QEA??12</stp>
        <stp>Vol</stp>
        <stp>VolType=Exchange,CoCType=Contract</stp>
        <stp>Vol</stp>
        <stp>30</stp>
        <stp>0</stp>
        <stp>ALL</stp>
        <stp/>
        <stp/>
        <stp>TRUE</stp>
        <stp>T</stp>
        <tr r="Y18" s="1"/>
      </tp>
      <tp>
        <v>1206</v>
        <stp/>
        <stp>StudyData</stp>
        <stp>QEA??11</stp>
        <stp>Vol</stp>
        <stp>VolType=Exchange,CoCType=Contract</stp>
        <stp>Vol</stp>
        <stp>30</stp>
        <stp>0</stp>
        <stp>ALL</stp>
        <stp/>
        <stp/>
        <stp>TRUE</stp>
        <stp>T</stp>
        <tr r="Y17" s="1"/>
      </tp>
      <tp>
        <v>4558</v>
        <stp/>
        <stp>StudyData</stp>
        <stp>QEA??10</stp>
        <stp>Vol</stp>
        <stp>VolType=Exchange,CoCType=Contract</stp>
        <stp>Vol</stp>
        <stp>30</stp>
        <stp>0</stp>
        <stp>ALL</stp>
        <stp/>
        <stp/>
        <stp>TRUE</stp>
        <stp>T</stp>
        <tr r="Y16" s="1"/>
      </tp>
      <tp t="s">
        <v/>
        <stp/>
        <stp>StudyData</stp>
        <stp>QEA??29</stp>
        <stp>Vol</stp>
        <stp>VolType=Exchange,CoCType=Contract</stp>
        <stp>Vol</stp>
        <stp>30</stp>
        <stp>0</stp>
        <stp>ALL</stp>
        <stp/>
        <stp/>
        <stp>TRUE</stp>
        <stp>T</stp>
        <tr r="Y40" s="1"/>
      </tp>
      <tp t="s">
        <v/>
        <stp/>
        <stp>StudyData</stp>
        <stp>QEA??28</stp>
        <stp>Vol</stp>
        <stp>VolType=Exchange,CoCType=Contract</stp>
        <stp>Vol</stp>
        <stp>30</stp>
        <stp>0</stp>
        <stp>ALL</stp>
        <stp/>
        <stp/>
        <stp>TRUE</stp>
        <stp>T</stp>
        <tr r="Y38" s="1"/>
      </tp>
      <tp t="b">
        <v>0</v>
        <stp/>
        <stp>StudyData</stp>
        <stp>QEA??27</stp>
        <stp>Vol</stp>
        <stp>VolType=Exchange,CoCType=Contract</stp>
        <stp>Vol</stp>
        <stp>30</stp>
        <stp>0</stp>
        <stp>ALL</stp>
        <stp/>
        <stp/>
        <stp>TRUE</stp>
        <stp>T</stp>
        <tr r="Y37" s="1"/>
      </tp>
      <tp t="b">
        <v>0</v>
        <stp/>
        <stp>StudyData</stp>
        <stp>QEA??26</stp>
        <stp>Vol</stp>
        <stp>VolType=Exchange,CoCType=Contract</stp>
        <stp>Vol</stp>
        <stp>30</stp>
        <stp>0</stp>
        <stp>ALL</stp>
        <stp/>
        <stp/>
        <stp>TRUE</stp>
        <stp>T</stp>
        <tr r="Y36" s="1"/>
      </tp>
      <tp t="b">
        <v>0</v>
        <stp/>
        <stp>StudyData</stp>
        <stp>QEA??25</stp>
        <stp>Vol</stp>
        <stp>VolType=Exchange,CoCType=Contract</stp>
        <stp>Vol</stp>
        <stp>30</stp>
        <stp>0</stp>
        <stp>ALL</stp>
        <stp/>
        <stp/>
        <stp>TRUE</stp>
        <stp>T</stp>
        <tr r="Y35" s="1"/>
      </tp>
      <tp t="b">
        <v>0</v>
        <stp/>
        <stp>StudyData</stp>
        <stp>QEA??24</stp>
        <stp>Vol</stp>
        <stp>VolType=Exchange,CoCType=Contract</stp>
        <stp>Vol</stp>
        <stp>30</stp>
        <stp>0</stp>
        <stp>ALL</stp>
        <stp/>
        <stp/>
        <stp>TRUE</stp>
        <stp>T</stp>
        <tr r="Y33" s="1"/>
      </tp>
      <tp>
        <v>6</v>
        <stp/>
        <stp>StudyData</stp>
        <stp>QEA??23</stp>
        <stp>Vol</stp>
        <stp>VolType=Exchange,CoCType=Contract</stp>
        <stp>Vol</stp>
        <stp>30</stp>
        <stp>0</stp>
        <stp>ALL</stp>
        <stp/>
        <stp/>
        <stp>TRUE</stp>
        <stp>T</stp>
        <tr r="Y32" s="1"/>
      </tp>
      <tp>
        <v>18</v>
        <stp/>
        <stp>StudyData</stp>
        <stp>QEA??22</stp>
        <stp>Vol</stp>
        <stp>VolType=Exchange,CoCType=Contract</stp>
        <stp>Vol</stp>
        <stp>30</stp>
        <stp>0</stp>
        <stp>ALL</stp>
        <stp/>
        <stp/>
        <stp>TRUE</stp>
        <stp>T</stp>
        <tr r="Y31" s="1"/>
      </tp>
      <tp>
        <v>30</v>
        <stp/>
        <stp>StudyData</stp>
        <stp>QEA??21</stp>
        <stp>Vol</stp>
        <stp>VolType=Exchange,CoCType=Contract</stp>
        <stp>Vol</stp>
        <stp>30</stp>
        <stp>0</stp>
        <stp>ALL</stp>
        <stp/>
        <stp/>
        <stp>TRUE</stp>
        <stp>T</stp>
        <tr r="Y30" s="1"/>
      </tp>
      <tp>
        <v>49</v>
        <stp/>
        <stp>StudyData</stp>
        <stp>QEA??20</stp>
        <stp>Vol</stp>
        <stp>VolType=Exchange,CoCType=Contract</stp>
        <stp>Vol</stp>
        <stp>30</stp>
        <stp>0</stp>
        <stp>ALL</stp>
        <stp/>
        <stp/>
        <stp>TRUE</stp>
        <stp>T</stp>
        <tr r="Y28" s="1"/>
      </tp>
      <tp t="s">
        <v/>
        <stp/>
        <stp>StudyData</stp>
        <stp>QEA??34</stp>
        <stp>Vol</stp>
        <stp>VolType=Exchange,CoCType=Contract</stp>
        <stp>Vol</stp>
        <stp>30</stp>
        <stp>0</stp>
        <stp>ALL</stp>
        <stp/>
        <stp/>
        <stp>TRUE</stp>
        <stp>T</stp>
        <tr r="Y46" s="1"/>
      </tp>
      <tp t="s">
        <v/>
        <stp/>
        <stp>StudyData</stp>
        <stp>QEA??33</stp>
        <stp>Vol</stp>
        <stp>VolType=Exchange,CoCType=Contract</stp>
        <stp>Vol</stp>
        <stp>30</stp>
        <stp>0</stp>
        <stp>ALL</stp>
        <stp/>
        <stp/>
        <stp>TRUE</stp>
        <stp>T</stp>
        <tr r="Y45" s="1"/>
      </tp>
      <tp t="s">
        <v/>
        <stp/>
        <stp>StudyData</stp>
        <stp>QEA??32</stp>
        <stp>Vol</stp>
        <stp>VolType=Exchange,CoCType=Contract</stp>
        <stp>Vol</stp>
        <stp>30</stp>
        <stp>0</stp>
        <stp>ALL</stp>
        <stp/>
        <stp/>
        <stp>TRUE</stp>
        <stp>T</stp>
        <tr r="Y43" s="1"/>
      </tp>
      <tp t="s">
        <v/>
        <stp/>
        <stp>StudyData</stp>
        <stp>QEA??31</stp>
        <stp>Vol</stp>
        <stp>VolType=Exchange,CoCType=Contract</stp>
        <stp>Vol</stp>
        <stp>30</stp>
        <stp>0</stp>
        <stp>ALL</stp>
        <stp/>
        <stp/>
        <stp>TRUE</stp>
        <stp>T</stp>
        <tr r="Y42" s="1"/>
      </tp>
      <tp t="s">
        <v/>
        <stp/>
        <stp>StudyData</stp>
        <stp>QEA??30</stp>
        <stp>Vol</stp>
        <stp>VolType=Exchange,CoCType=Contract</stp>
        <stp>Vol</stp>
        <stp>30</stp>
        <stp>0</stp>
        <stp>ALL</stp>
        <stp/>
        <stp/>
        <stp>TRUE</stp>
        <stp>T</stp>
        <tr r="Y41" s="1"/>
      </tp>
      <tp>
        <v>2253</v>
        <stp/>
        <stp>StudyData</stp>
        <stp>Vol(QEA??10) when (LocalDay(QEA??10)=14 and LocalHour(QEA??10)=12 and LocalMinute(QEA??10)=0)</stp>
        <stp>Bar</stp>
        <stp/>
        <stp>Vol</stp>
        <stp>30</stp>
        <stp>0</stp>
        <tr r="Z16" s="1"/>
      </tp>
      <tp>
        <v>801</v>
        <stp/>
        <stp>StudyData</stp>
        <stp>Vol(QEA??11) when (LocalDay(QEA??11)=14 and LocalHour(QEA??11)=12 and LocalMinute(QEA??11)=0)</stp>
        <stp>Bar</stp>
        <stp/>
        <stp>Vol</stp>
        <stp>30</stp>
        <stp>0</stp>
        <tr r="Z17" s="1"/>
      </tp>
      <tp>
        <v>306</v>
        <stp/>
        <stp>StudyData</stp>
        <stp>Vol(QEA??12) when (LocalDay(QEA??12)=14 and LocalHour(QEA??12)=12 and LocalMinute(QEA??12)=0)</stp>
        <stp>Bar</stp>
        <stp/>
        <stp>Vol</stp>
        <stp>30</stp>
        <stp>0</stp>
        <tr r="Z18" s="1"/>
      </tp>
      <tp>
        <v>2558</v>
        <stp/>
        <stp>StudyData</stp>
        <stp>Vol(QEA??13) when (LocalDay(QEA??13)=14 and LocalHour(QEA??13)=12 and LocalMinute(QEA??13)=0)</stp>
        <stp>Bar</stp>
        <stp/>
        <stp>Vol</stp>
        <stp>30</stp>
        <stp>0</stp>
        <tr r="Z20" s="1"/>
      </tp>
      <tp>
        <v>5618</v>
        <stp/>
        <stp>StudyData</stp>
        <stp>Vol(QEA??14) when (LocalDay(QEA??14)=14 and LocalHour(QEA??14)=12 and LocalMinute(QEA??14)=0)</stp>
        <stp>Bar</stp>
        <stp/>
        <stp>Vol</stp>
        <stp>30</stp>
        <stp>0</stp>
        <tr r="Z21" s="1"/>
      </tp>
      <tp>
        <v>3807</v>
        <stp/>
        <stp>StudyData</stp>
        <stp>Vol(QEA??15) when (LocalDay(QEA??15)=14 and LocalHour(QEA??15)=12 and LocalMinute(QEA??15)=0)</stp>
        <stp>Bar</stp>
        <stp/>
        <stp>Vol</stp>
        <stp>30</stp>
        <stp>0</stp>
        <tr r="Z22" s="1"/>
      </tp>
      <tp>
        <v>1104</v>
        <stp/>
        <stp>StudyData</stp>
        <stp>Vol(QEA??16) when (LocalDay(QEA??16)=14 and LocalHour(QEA??16)=12 and LocalMinute(QEA??16)=0)</stp>
        <stp>Bar</stp>
        <stp/>
        <stp>Vol</stp>
        <stp>30</stp>
        <stp>0</stp>
        <tr r="Z23" s="1"/>
      </tp>
      <tp>
        <v>39</v>
        <stp/>
        <stp>StudyData</stp>
        <stp>Vol(QEA??17) when (LocalDay(QEA??17)=14 and LocalHour(QEA??17)=12 and LocalMinute(QEA??17)=0)</stp>
        <stp>Bar</stp>
        <stp/>
        <stp>Vol</stp>
        <stp>30</stp>
        <stp>0</stp>
        <tr r="Z25" s="1"/>
      </tp>
      <tp>
        <v>69</v>
        <stp/>
        <stp>StudyData</stp>
        <stp>Vol(QEA??18) when (LocalDay(QEA??18)=14 and LocalHour(QEA??18)=12 and LocalMinute(QEA??18)=0)</stp>
        <stp>Bar</stp>
        <stp/>
        <stp>Vol</stp>
        <stp>30</stp>
        <stp>0</stp>
        <tr r="Z26" s="1"/>
      </tp>
      <tp>
        <v>164</v>
        <stp/>
        <stp>StudyData</stp>
        <stp>Vol(QEA??19) when (LocalDay(QEA??19)=14 and LocalHour(QEA??19)=12 and LocalMinute(QEA??19)=0)</stp>
        <stp>Bar</stp>
        <stp/>
        <stp>Vol</stp>
        <stp>30</stp>
        <stp>0</stp>
        <tr r="Z27" s="1"/>
      </tp>
      <tp>
        <v>194</v>
        <stp/>
        <stp>StudyData</stp>
        <stp>Vol(QEA??20) when (LocalDay(QEA??20)=14 and LocalHour(QEA??20)=12 and LocalMinute(QEA??20)=0)</stp>
        <stp>Bar</stp>
        <stp/>
        <stp>Vol</stp>
        <stp>30</stp>
        <stp>0</stp>
        <tr r="Z28" s="1"/>
      </tp>
      <tp>
        <v>5</v>
        <stp/>
        <stp>StudyData</stp>
        <stp>Vol(QEA??21) when (LocalDay(QEA??21)=14 and LocalHour(QEA??21)=12 and LocalMinute(QEA??21)=0)</stp>
        <stp>Bar</stp>
        <stp/>
        <stp>Vol</stp>
        <stp>30</stp>
        <stp>0</stp>
        <tr r="Z30" s="1"/>
      </tp>
      <tp>
        <v>132</v>
        <stp/>
        <stp>StudyData</stp>
        <stp>Vol(QEA??22) when (LocalDay(QEA??22)=14 and LocalHour(QEA??22)=12 and LocalMinute(QEA??22)=0)</stp>
        <stp>Bar</stp>
        <stp/>
        <stp>Vol</stp>
        <stp>30</stp>
        <stp>0</stp>
        <tr r="Z31" s="1"/>
      </tp>
      <tp>
        <v>17</v>
        <stp/>
        <stp>StudyData</stp>
        <stp>Vol(QEA??23) when (LocalDay(QEA??23)=14 and LocalHour(QEA??23)=12 and LocalMinute(QEA??23)=0)</stp>
        <stp>Bar</stp>
        <stp/>
        <stp>Vol</stp>
        <stp>30</stp>
        <stp>0</stp>
        <tr r="Z32" s="1"/>
      </tp>
      <tp t="e">
        <v>#N/A</v>
        <stp/>
        <stp>StudyData</stp>
        <stp>Vol(QEA??24) when (LocalDay(QEA??24)=14 and LocalHour(QEA??24)=12 and LocalMinute(QEA??24)=0)</stp>
        <stp>Bar</stp>
        <stp/>
        <stp>Vol</stp>
        <stp>30</stp>
        <stp>0</stp>
        <tr r="Z33" s="1"/>
      </tp>
      <tp t="e">
        <v>#N/A</v>
        <stp/>
        <stp>StudyData</stp>
        <stp>Vol(QEA??25) when (LocalDay(QEA??25)=14 and LocalHour(QEA??25)=12 and LocalMinute(QEA??25)=0)</stp>
        <stp>Bar</stp>
        <stp/>
        <stp>Vol</stp>
        <stp>30</stp>
        <stp>0</stp>
        <tr r="Z35" s="1"/>
      </tp>
      <tp t="e">
        <v>#N/A</v>
        <stp/>
        <stp>StudyData</stp>
        <stp>Vol(QEA??26) when (LocalDay(QEA??26)=14 and LocalHour(QEA??26)=12 and LocalMinute(QEA??26)=0)</stp>
        <stp>Bar</stp>
        <stp/>
        <stp>Vol</stp>
        <stp>30</stp>
        <stp>0</stp>
        <tr r="Z36" s="1"/>
      </tp>
      <tp t="e">
        <v>#N/A</v>
        <stp/>
        <stp>StudyData</stp>
        <stp>Vol(QEA??27) when (LocalDay(QEA??27)=14 and LocalHour(QEA??27)=12 and LocalMinute(QEA??27)=0)</stp>
        <stp>Bar</stp>
        <stp/>
        <stp>Vol</stp>
        <stp>30</stp>
        <stp>0</stp>
        <tr r="Z37" s="1"/>
      </tp>
      <tp>
        <v>0</v>
        <stp/>
        <stp>StudyData</stp>
        <stp>Vol(QEA??28) when (LocalDay(QEA??28)=14 and LocalHour(QEA??28)=12 and LocalMinute(QEA??28)=0)</stp>
        <stp>Bar</stp>
        <stp/>
        <stp>Vol</stp>
        <stp>30</stp>
        <stp>0</stp>
        <tr r="Z38" s="1"/>
      </tp>
      <tp t="s">
        <v/>
        <stp/>
        <stp>StudyData</stp>
        <stp>Vol(QEA??29) when (LocalDay(QEA??29)=14 and LocalHour(QEA??29)=12 and LocalMinute(QEA??29)=0)</stp>
        <stp>Bar</stp>
        <stp/>
        <stp>Vol</stp>
        <stp>30</stp>
        <stp>0</stp>
        <tr r="Z40" s="1"/>
      </tp>
      <tp t="s">
        <v/>
        <stp/>
        <stp>StudyData</stp>
        <stp>Vol(QEA??30) when (LocalDay(QEA??30)=14 and LocalHour(QEA??30)=12 and LocalMinute(QEA??30)=0)</stp>
        <stp>Bar</stp>
        <stp/>
        <stp>Vol</stp>
        <stp>30</stp>
        <stp>0</stp>
        <tr r="Z41" s="1"/>
      </tp>
      <tp t="s">
        <v/>
        <stp/>
        <stp>StudyData</stp>
        <stp>Vol(QEA??31) when (LocalDay(QEA??31)=14 and LocalHour(QEA??31)=12 and LocalMinute(QEA??31)=0)</stp>
        <stp>Bar</stp>
        <stp/>
        <stp>Vol</stp>
        <stp>30</stp>
        <stp>0</stp>
        <tr r="Z42" s="1"/>
      </tp>
      <tp t="s">
        <v/>
        <stp/>
        <stp>StudyData</stp>
        <stp>Vol(QEA??32) when (LocalDay(QEA??32)=14 and LocalHour(QEA??32)=12 and LocalMinute(QEA??32)=0)</stp>
        <stp>Bar</stp>
        <stp/>
        <stp>Vol</stp>
        <stp>30</stp>
        <stp>0</stp>
        <tr r="Z43" s="1"/>
      </tp>
      <tp t="s">
        <v/>
        <stp/>
        <stp>StudyData</stp>
        <stp>Vol(QEA??33) when (LocalDay(QEA??33)=14 and LocalHour(QEA??33)=12 and LocalMinute(QEA??33)=0)</stp>
        <stp>Bar</stp>
        <stp/>
        <stp>Vol</stp>
        <stp>30</stp>
        <stp>0</stp>
        <tr r="Z45" s="1"/>
      </tp>
      <tp t="s">
        <v/>
        <stp/>
        <stp>StudyData</stp>
        <stp>Vol(QEA??34) when (LocalDay(QEA??34)=14 and LocalHour(QEA??34)=12 and LocalMinute(QEA??34)=0)</stp>
        <stp>Bar</stp>
        <stp/>
        <stp>Vol</stp>
        <stp>30</stp>
        <stp>0</stp>
        <tr r="Z46" s="1"/>
      </tp>
      <tp t="s">
        <v>APR</v>
        <stp/>
        <stp>ContractData</stp>
        <stp>QEA??6</stp>
        <stp>Contractmonth</stp>
        <tr r="H11" s="1"/>
        <tr r="H11" s="1"/>
        <tr r="H11" s="1"/>
        <tr r="H11" s="1"/>
      </tp>
      <tp t="s">
        <v>JUN</v>
        <stp/>
        <stp>ContractData</stp>
        <stp>QEA??7</stp>
        <stp>Contractmonth</stp>
        <tr r="H12" s="1"/>
        <tr r="H12" s="1"/>
        <tr r="H12" s="1"/>
        <tr r="H12" s="1"/>
      </tp>
      <tp>
        <v>4210</v>
        <stp/>
        <stp>ContractData</stp>
        <stp>QEA??24</stp>
        <stp>COI</stp>
        <tr r="T33" s="1"/>
      </tp>
      <tp>
        <v>696</v>
        <stp/>
        <stp>ContractData</stp>
        <stp>QEA??25</stp>
        <stp>COI</stp>
        <tr r="T35" s="1"/>
      </tp>
      <tp>
        <v>3</v>
        <stp/>
        <stp>ContractData</stp>
        <stp>QEA??26</stp>
        <stp>COI</stp>
        <tr r="T36" s="1"/>
      </tp>
      <tp>
        <v>15</v>
        <stp/>
        <stp>ContractData</stp>
        <stp>QEA??27</stp>
        <stp>COI</stp>
        <tr r="T37" s="1"/>
      </tp>
      <tp>
        <v>30662</v>
        <stp/>
        <stp>ContractData</stp>
        <stp>QEA??20</stp>
        <stp>COI</stp>
        <tr r="T28" s="1"/>
      </tp>
      <tp>
        <v>13459</v>
        <stp/>
        <stp>ContractData</stp>
        <stp>QEA??21</stp>
        <stp>COI</stp>
        <tr r="T30" s="1"/>
      </tp>
      <tp>
        <v>9244</v>
        <stp/>
        <stp>ContractData</stp>
        <stp>QEA??22</stp>
        <stp>COI</stp>
        <tr r="T31" s="1"/>
      </tp>
      <tp>
        <v>9352</v>
        <stp/>
        <stp>ContractData</stp>
        <stp>QEA??23</stp>
        <stp>COI</stp>
        <tr r="T32" s="1"/>
      </tp>
      <tp>
        <v>1</v>
        <stp/>
        <stp>ContractData</stp>
        <stp>QEA??28</stp>
        <stp>COI</stp>
        <tr r="T38" s="1"/>
      </tp>
      <tp>
        <v>0</v>
        <stp/>
        <stp>ContractData</stp>
        <stp>QEA??29</stp>
        <stp>COI</stp>
        <tr r="T40" s="1"/>
      </tp>
      <tp>
        <v>0</v>
        <stp/>
        <stp>ContractData</stp>
        <stp>QEA??34</stp>
        <stp>COI</stp>
        <tr r="T46" s="1"/>
      </tp>
      <tp>
        <v>0</v>
        <stp/>
        <stp>ContractData</stp>
        <stp>QEA??30</stp>
        <stp>COI</stp>
        <tr r="T41" s="1"/>
      </tp>
      <tp>
        <v>0</v>
        <stp/>
        <stp>ContractData</stp>
        <stp>QEA??31</stp>
        <stp>COI</stp>
        <tr r="T42" s="1"/>
      </tp>
      <tp>
        <v>0</v>
        <stp/>
        <stp>ContractData</stp>
        <stp>QEA??32</stp>
        <stp>COI</stp>
        <tr r="T43" s="1"/>
      </tp>
      <tp>
        <v>0</v>
        <stp/>
        <stp>ContractData</stp>
        <stp>QEA??33</stp>
        <stp>COI</stp>
        <tr r="T45" s="1"/>
      </tp>
      <tp>
        <v>165248</v>
        <stp/>
        <stp>ContractData</stp>
        <stp>QEA??14</stp>
        <stp>COI</stp>
        <tr r="T21" s="1"/>
      </tp>
      <tp>
        <v>135609</v>
        <stp/>
        <stp>ContractData</stp>
        <stp>QEA??15</stp>
        <stp>COI</stp>
        <tr r="T22" s="1"/>
      </tp>
      <tp>
        <v>166393</v>
        <stp/>
        <stp>ContractData</stp>
        <stp>QEA??16</stp>
        <stp>COI</stp>
        <tr r="T23" s="1"/>
      </tp>
      <tp>
        <v>52775</v>
        <stp/>
        <stp>ContractData</stp>
        <stp>QEA??17</stp>
        <stp>COI</stp>
        <tr r="T25" s="1"/>
      </tp>
      <tp>
        <v>280767</v>
        <stp/>
        <stp>ContractData</stp>
        <stp>QEA??10</stp>
        <stp>COI</stp>
        <tr r="T16" s="1"/>
      </tp>
      <tp>
        <v>245919</v>
        <stp/>
        <stp>ContractData</stp>
        <stp>QEA??11</stp>
        <stp>COI</stp>
        <tr r="T17" s="1"/>
      </tp>
      <tp>
        <v>209572</v>
        <stp/>
        <stp>ContractData</stp>
        <stp>QEA??12</stp>
        <stp>COI</stp>
        <tr r="T18" s="1"/>
      </tp>
      <tp>
        <v>213604</v>
        <stp/>
        <stp>ContractData</stp>
        <stp>QEA??13</stp>
        <stp>COI</stp>
        <tr r="T20" s="1"/>
      </tp>
      <tp>
        <v>52056</v>
        <stp/>
        <stp>ContractData</stp>
        <stp>QEA??18</stp>
        <stp>COI</stp>
        <tr r="T26" s="1"/>
      </tp>
      <tp>
        <v>27827</v>
        <stp/>
        <stp>ContractData</stp>
        <stp>QEA??19</stp>
        <stp>COI</stp>
        <tr r="T27" s="1"/>
      </tp>
      <tp t="s">
        <v>FEB</v>
        <stp/>
        <stp>ContractData</stp>
        <stp>QEA??4</stp>
        <stp>Contractmonth</stp>
        <tr r="H9" s="1"/>
        <tr r="H9" s="1"/>
        <tr r="H9" s="1"/>
        <tr r="H9" s="1"/>
      </tp>
      <tp t="s">
        <v>MAR</v>
        <stp/>
        <stp>ContractData</stp>
        <stp>QEA??5</stp>
        <stp>Contractmonth</stp>
        <tr r="H10" s="1"/>
        <tr r="H10" s="1"/>
        <tr r="H10" s="1"/>
        <tr r="H10" s="1"/>
      </tp>
      <tp>
        <v>44424</v>
        <stp/>
        <stp>ContractData</stp>
        <stp>QEA??29</stp>
        <stp>ExpirationDate</stp>
        <stp/>
        <stp>D</stp>
        <tr r="F40" s="1"/>
      </tp>
      <tp>
        <v>42905</v>
        <stp/>
        <stp>ContractData</stp>
        <stp>QEA??19</stp>
        <stp>ExpirationDate</stp>
        <stp/>
        <stp>D</stp>
        <tr r="F27" s="1"/>
      </tp>
      <tp t="s">
        <v>DEC</v>
        <stp/>
        <stp>ContractData</stp>
        <stp>QEA??2</stp>
        <stp>Contractmonth</stp>
        <tr r="H7" s="1"/>
        <tr r="H7" s="1"/>
        <tr r="H7" s="1"/>
        <tr r="H7" s="1"/>
      </tp>
      <tp>
        <v>43724</v>
        <stp/>
        <stp>ContractData</stp>
        <stp>QEA??28</stp>
        <stp>ExpirationDate</stp>
        <stp/>
        <stp>D</stp>
        <tr r="F38" s="1"/>
      </tp>
      <tp>
        <v>42807</v>
        <stp/>
        <stp>ContractData</stp>
        <stp>QEA??18</stp>
        <stp>ExpirationDate</stp>
        <stp/>
        <stp>D</stp>
        <tr r="F26" s="1"/>
      </tp>
      <tp t="s">
        <v>JAN</v>
        <stp/>
        <stp>ContractData</stp>
        <stp>QEA??3</stp>
        <stp>Contractmonth</stp>
        <tr r="H8" s="1"/>
        <tr r="H8" s="1"/>
        <tr r="H8" s="1"/>
        <tr r="H8" s="1"/>
      </tp>
      <tp t="s">
        <v>NOV</v>
        <stp/>
        <stp>ContractData</stp>
        <stp>QEA??1</stp>
        <stp>Contractmonth</stp>
        <tr r="H6" s="1"/>
        <tr r="H6" s="1"/>
        <tr r="H6" s="1"/>
        <tr r="H6" s="1"/>
      </tp>
      <tp>
        <v>43451</v>
        <stp/>
        <stp>ContractData</stp>
        <stp>QEA??25</stp>
        <stp>ExpirationDate</stp>
        <stp/>
        <stp>D</stp>
        <tr r="F35" s="1"/>
      </tp>
      <tp>
        <v>42534</v>
        <stp/>
        <stp>ContractData</stp>
        <stp>QEA??15</stp>
        <stp>ExpirationDate</stp>
        <stp/>
        <stp>D</stp>
        <tr r="F22" s="1"/>
      </tp>
      <tp>
        <v>44606</v>
        <stp/>
        <stp>ContractData</stp>
        <stp>QEA??34</stp>
        <stp>ExpirationDate</stp>
        <stp/>
        <stp>D</stp>
        <tr r="F46" s="1"/>
      </tp>
      <tp>
        <v>43360</v>
        <stp/>
        <stp>ContractData</stp>
        <stp>QEA??24</stp>
        <stp>ExpirationDate</stp>
        <stp/>
        <stp>D</stp>
        <tr r="F33" s="1"/>
      </tp>
      <tp>
        <v>42443</v>
        <stp/>
        <stp>ContractData</stp>
        <stp>QEA??14</stp>
        <stp>ExpirationDate</stp>
        <stp/>
        <stp>D</stp>
        <tr r="F21" s="1"/>
      </tp>
      <tp>
        <v>43633</v>
        <stp/>
        <stp>ContractData</stp>
        <stp>QEA??27</stp>
        <stp>ExpirationDate</stp>
        <stp/>
        <stp>D</stp>
        <tr r="F37" s="1"/>
      </tp>
      <tp>
        <v>42723</v>
        <stp/>
        <stp>ContractData</stp>
        <stp>QEA??17</stp>
        <stp>ExpirationDate</stp>
        <stp/>
        <stp>D</stp>
        <tr r="F25" s="1"/>
      </tp>
      <tp>
        <v>43542</v>
        <stp/>
        <stp>ContractData</stp>
        <stp>QEA??26</stp>
        <stp>ExpirationDate</stp>
        <stp/>
        <stp>D</stp>
        <tr r="F36" s="1"/>
      </tp>
      <tp>
        <v>42632</v>
        <stp/>
        <stp>ContractData</stp>
        <stp>QEA??16</stp>
        <stp>ExpirationDate</stp>
        <stp/>
        <stp>D</stp>
        <tr r="F23" s="1"/>
      </tp>
      <tp>
        <v>44487</v>
        <stp/>
        <stp>ContractData</stp>
        <stp>QEA??31</stp>
        <stp>ExpirationDate</stp>
        <stp/>
        <stp>D</stp>
        <tr r="F42" s="1"/>
      </tp>
      <tp>
        <v>43087</v>
        <stp/>
        <stp>ContractData</stp>
        <stp>QEA??21</stp>
        <stp>ExpirationDate</stp>
        <stp/>
        <stp>D</stp>
        <tr r="F30" s="1"/>
      </tp>
      <tp>
        <v>42170</v>
        <stp/>
        <stp>ContractData</stp>
        <stp>QEA??11</stp>
        <stp>ExpirationDate</stp>
        <stp/>
        <stp>D</stp>
        <tr r="F17" s="1"/>
      </tp>
      <tp>
        <v>44452</v>
        <stp/>
        <stp>ContractData</stp>
        <stp>QEA??30</stp>
        <stp>ExpirationDate</stp>
        <stp/>
        <stp>D</stp>
        <tr r="F41" s="1"/>
      </tp>
      <tp>
        <v>42996</v>
        <stp/>
        <stp>ContractData</stp>
        <stp>QEA??20</stp>
        <stp>ExpirationDate</stp>
        <stp/>
        <stp>D</stp>
        <tr r="F28" s="1"/>
      </tp>
      <tp>
        <v>42079</v>
        <stp/>
        <stp>ContractData</stp>
        <stp>QEA??10</stp>
        <stp>ExpirationDate</stp>
        <stp/>
        <stp>D</stp>
        <tr r="F16" s="1"/>
      </tp>
      <tp>
        <v>44578</v>
        <stp/>
        <stp>ContractData</stp>
        <stp>QEA??33</stp>
        <stp>ExpirationDate</stp>
        <stp/>
        <stp>D</stp>
        <tr r="F45" s="1"/>
      </tp>
      <tp>
        <v>43269</v>
        <stp/>
        <stp>ContractData</stp>
        <stp>QEA??23</stp>
        <stp>ExpirationDate</stp>
        <stp/>
        <stp>D</stp>
        <tr r="F32" s="1"/>
      </tp>
      <tp>
        <v>42352</v>
        <stp/>
        <stp>ContractData</stp>
        <stp>QEA??13</stp>
        <stp>ExpirationDate</stp>
        <stp/>
        <stp>D</stp>
        <tr r="F20" s="1"/>
      </tp>
      <tp t="s">
        <v>SEP</v>
        <stp/>
        <stp>ContractData</stp>
        <stp>QEA??8</stp>
        <stp>Contractmonth</stp>
        <tr r="H13" s="1"/>
        <tr r="H13" s="1"/>
        <tr r="H13" s="1"/>
        <tr r="H13" s="1"/>
      </tp>
      <tp t="s">
        <v/>
        <stp/>
        <stp>StudyData</stp>
        <stp>(MA(QEA??1,Period:=12,MAType:=Sim,InputChoice:=ContractVol) when LocalYear(QEA??1)=2013 And (LocalMonth(QEA??1)=6 And LocalDay(QEA??1)=24 ))</stp>
        <stp>Bar</stp>
        <stp/>
        <stp>Close</stp>
        <stp>D</stp>
        <stp>0</stp>
        <stp>all</stp>
        <stp/>
        <stp/>
        <stp>False</stp>
        <stp/>
        <stp/>
        <tr r="P6" s="1"/>
      </tp>
      <tp>
        <v>173144</v>
        <stp/>
        <stp>StudyData</stp>
        <stp>(MA(QEA??2,Period:=12,MAType:=Sim,InputChoice:=ContractVol) when LocalYear(QEA??2)=2013 And (LocalMonth(QEA??2)=6 And LocalDay(QEA??2)=24 ))</stp>
        <stp>Bar</stp>
        <stp/>
        <stp>Close</stp>
        <stp>D</stp>
        <stp>0</stp>
        <stp>all</stp>
        <stp/>
        <stp/>
        <stp>False</stp>
        <stp/>
        <stp/>
        <tr r="P7" s="1"/>
      </tp>
      <tp t="s">
        <v/>
        <stp/>
        <stp>StudyData</stp>
        <stp>(MA(QEA??3,Period:=12,MAType:=Sim,InputChoice:=ContractVol) when LocalYear(QEA??3)=2013 And (LocalMonth(QEA??3)=6 And LocalDay(QEA??3)=24 ))</stp>
        <stp>Bar</stp>
        <stp/>
        <stp>Close</stp>
        <stp>D</stp>
        <stp>0</stp>
        <stp>all</stp>
        <stp/>
        <stp/>
        <stp>False</stp>
        <stp/>
        <stp/>
        <tr r="P8" s="1"/>
      </tp>
      <tp t="s">
        <v/>
        <stp/>
        <stp>StudyData</stp>
        <stp>(MA(QEA??4,Period:=12,MAType:=Sim,InputChoice:=ContractVol) when LocalYear(QEA??4)=2013 And (LocalMonth(QEA??4)=6 And LocalDay(QEA??4)=24 ))</stp>
        <stp>Bar</stp>
        <stp/>
        <stp>Close</stp>
        <stp>D</stp>
        <stp>0</stp>
        <stp>all</stp>
        <stp/>
        <stp/>
        <stp>False</stp>
        <stp/>
        <stp/>
        <tr r="P9" s="1"/>
      </tp>
      <tp>
        <v>158617</v>
        <stp/>
        <stp>StudyData</stp>
        <stp>(MA(QEA??5,Period:=12,MAType:=Sim,InputChoice:=ContractVol) when LocalYear(QEA??5)=2013 And (LocalMonth(QEA??5)=6 And LocalDay(QEA??5)=24 ))</stp>
        <stp>Bar</stp>
        <stp/>
        <stp>Close</stp>
        <stp>D</stp>
        <stp>0</stp>
        <stp>all</stp>
        <stp/>
        <stp/>
        <stp>False</stp>
        <stp/>
        <stp/>
        <tr r="P10" s="1"/>
      </tp>
      <tp t="s">
        <v/>
        <stp/>
        <stp>StudyData</stp>
        <stp>(MA(QEA??6,Period:=12,MAType:=Sim,InputChoice:=ContractVol) when LocalYear(QEA??6)=2013 And (LocalMonth(QEA??6)=6 And LocalDay(QEA??6)=24 ))</stp>
        <stp>Bar</stp>
        <stp/>
        <stp>Close</stp>
        <stp>D</stp>
        <stp>0</stp>
        <stp>all</stp>
        <stp/>
        <stp/>
        <stp>False</stp>
        <stp/>
        <stp/>
        <tr r="P11" s="1"/>
      </tp>
      <tp>
        <v>168344</v>
        <stp/>
        <stp>StudyData</stp>
        <stp>(MA(QEA??7,Period:=12,MAType:=Sim,InputChoice:=ContractVol) when LocalYear(QEA??7)=2013 And (LocalMonth(QEA??7)=6 And LocalDay(QEA??7)=24 ))</stp>
        <stp>Bar</stp>
        <stp/>
        <stp>Close</stp>
        <stp>D</stp>
        <stp>0</stp>
        <stp>all</stp>
        <stp/>
        <stp/>
        <stp>False</stp>
        <stp/>
        <stp/>
        <tr r="P12" s="1"/>
      </tp>
      <tp>
        <v>155412</v>
        <stp/>
        <stp>StudyData</stp>
        <stp>(MA(QEA??8,Period:=12,MAType:=Sim,InputChoice:=ContractVol) when LocalYear(QEA??8)=2013 And (LocalMonth(QEA??8)=6 And LocalDay(QEA??8)=24 ))</stp>
        <stp>Bar</stp>
        <stp/>
        <stp>Close</stp>
        <stp>D</stp>
        <stp>0</stp>
        <stp>all</stp>
        <stp/>
        <stp/>
        <stp>False</stp>
        <stp/>
        <stp/>
        <tr r="P13" s="1"/>
      </tp>
      <tp>
        <v>161389</v>
        <stp/>
        <stp>StudyData</stp>
        <stp>(MA(QEA??9,Period:=12,MAType:=Sim,InputChoice:=ContractVol) when LocalYear(QEA??9)=2013 And (LocalMonth(QEA??9)=6 And LocalDay(QEA??9)=24 ))</stp>
        <stp>Bar</stp>
        <stp/>
        <stp>Close</stp>
        <stp>D</stp>
        <stp>0</stp>
        <stp>all</stp>
        <stp/>
        <stp/>
        <stp>False</stp>
        <stp/>
        <stp/>
        <tr r="P15" s="1"/>
      </tp>
      <tp>
        <v>44515</v>
        <stp/>
        <stp>ContractData</stp>
        <stp>QEA??32</stp>
        <stp>ExpirationDate</stp>
        <stp/>
        <stp>D</stp>
        <tr r="F43" s="1"/>
      </tp>
      <tp>
        <v>43178</v>
        <stp/>
        <stp>ContractData</stp>
        <stp>QEA??22</stp>
        <stp>ExpirationDate</stp>
        <stp/>
        <stp>D</stp>
        <tr r="F31" s="1"/>
      </tp>
      <tp>
        <v>42261</v>
        <stp/>
        <stp>ContractData</stp>
        <stp>QEA??12</stp>
        <stp>ExpirationDate</stp>
        <stp/>
        <stp>D</stp>
        <tr r="F18" s="1"/>
      </tp>
      <tp>
        <v>94112.75</v>
        <stp/>
        <stp>StudyData</stp>
        <stp>QEA??13</stp>
        <stp>MA</stp>
        <stp>InputChoice=ContractVol,MAType=Sim,Period=12</stp>
        <stp>MA</stp>
        <stp/>
        <stp/>
        <stp>all</stp>
        <stp/>
        <stp/>
        <stp/>
        <stp>T</stp>
        <tr r="L20" s="1"/>
      </tp>
      <tp t="s">
        <v/>
        <stp/>
        <stp>StudyData</stp>
        <stp>QEA??33</stp>
        <stp>MA</stp>
        <stp>InputChoice=ContractVol,MAType=Sim,Period=12</stp>
        <stp>MA</stp>
        <stp/>
        <stp/>
        <stp>all</stp>
        <stp/>
        <stp/>
        <stp/>
        <stp>T</stp>
        <tr r="L45" s="1"/>
      </tp>
      <tp>
        <v>238.83333332999999</v>
        <stp/>
        <stp>StudyData</stp>
        <stp>QEA??23</stp>
        <stp>MA</stp>
        <stp>InputChoice=ContractVol,MAType=Sim,Period=12</stp>
        <stp>MA</stp>
        <stp/>
        <stp/>
        <stp>all</stp>
        <stp/>
        <stp/>
        <stp/>
        <stp>T</stp>
        <tr r="L32" s="1"/>
      </tp>
      <tp>
        <v>70631.333333329996</v>
        <stp/>
        <stp>StudyData</stp>
        <stp>QEA??12</stp>
        <stp>MA</stp>
        <stp>InputChoice=ContractVol,MAType=Sim,Period=12</stp>
        <stp>MA</stp>
        <stp/>
        <stp/>
        <stp>all</stp>
        <stp/>
        <stp/>
        <stp/>
        <stp>T</stp>
        <tr r="L18" s="1"/>
      </tp>
      <tp t="s">
        <v/>
        <stp/>
        <stp>StudyData</stp>
        <stp>QEA??32</stp>
        <stp>MA</stp>
        <stp>InputChoice=ContractVol,MAType=Sim,Period=12</stp>
        <stp>MA</stp>
        <stp/>
        <stp/>
        <stp>all</stp>
        <stp/>
        <stp/>
        <stp/>
        <stp>T</stp>
        <tr r="L43" s="1"/>
      </tp>
      <tp>
        <v>459.08333333000002</v>
        <stp/>
        <stp>StudyData</stp>
        <stp>QEA??22</stp>
        <stp>MA</stp>
        <stp>InputChoice=ContractVol,MAType=Sim,Period=12</stp>
        <stp>MA</stp>
        <stp/>
        <stp/>
        <stp>all</stp>
        <stp/>
        <stp/>
        <stp/>
        <stp>T</stp>
        <tr r="L31" s="1"/>
      </tp>
      <tp>
        <v>71859.166666670004</v>
        <stp/>
        <stp>StudyData</stp>
        <stp>QEA??11</stp>
        <stp>MA</stp>
        <stp>InputChoice=ContractVol,MAType=Sim,Period=12</stp>
        <stp>MA</stp>
        <stp/>
        <stp/>
        <stp>all</stp>
        <stp/>
        <stp/>
        <stp/>
        <stp>T</stp>
        <tr r="L17" s="1"/>
      </tp>
      <tp t="s">
        <v/>
        <stp/>
        <stp>StudyData</stp>
        <stp>QEA??31</stp>
        <stp>MA</stp>
        <stp>InputChoice=ContractVol,MAType=Sim,Period=12</stp>
        <stp>MA</stp>
        <stp/>
        <stp/>
        <stp>all</stp>
        <stp/>
        <stp/>
        <stp/>
        <stp>T</stp>
        <tr r="L42" s="1"/>
      </tp>
      <tp>
        <v>826</v>
        <stp/>
        <stp>StudyData</stp>
        <stp>QEA??21</stp>
        <stp>MA</stp>
        <stp>InputChoice=ContractVol,MAType=Sim,Period=12</stp>
        <stp>MA</stp>
        <stp/>
        <stp/>
        <stp>all</stp>
        <stp/>
        <stp/>
        <stp/>
        <stp>T</stp>
        <tr r="L30" s="1"/>
      </tp>
      <tp>
        <v>100871.25</v>
        <stp/>
        <stp>StudyData</stp>
        <stp>QEA??10</stp>
        <stp>MA</stp>
        <stp>InputChoice=ContractVol,MAType=Sim,Period=12</stp>
        <stp>MA</stp>
        <stp/>
        <stp/>
        <stp>all</stp>
        <stp/>
        <stp/>
        <stp/>
        <stp>T</stp>
        <tr r="L16" s="1"/>
      </tp>
      <tp t="s">
        <v/>
        <stp/>
        <stp>StudyData</stp>
        <stp>QEA??30</stp>
        <stp>MA</stp>
        <stp>InputChoice=ContractVol,MAType=Sim,Period=12</stp>
        <stp>MA</stp>
        <stp/>
        <stp/>
        <stp>all</stp>
        <stp/>
        <stp/>
        <stp/>
        <stp>T</stp>
        <tr r="L41" s="1"/>
      </tp>
      <tp>
        <v>2928.5</v>
        <stp/>
        <stp>StudyData</stp>
        <stp>QEA??20</stp>
        <stp>MA</stp>
        <stp>InputChoice=ContractVol,MAType=Sim,Period=12</stp>
        <stp>MA</stp>
        <stp/>
        <stp/>
        <stp>all</stp>
        <stp/>
        <stp/>
        <stp/>
        <stp>T</stp>
        <tr r="L28" s="1"/>
      </tp>
      <tp>
        <v>10837.5</v>
        <stp/>
        <stp>StudyData</stp>
        <stp>QEA??17</stp>
        <stp>MA</stp>
        <stp>InputChoice=ContractVol,MAType=Sim,Period=12</stp>
        <stp>MA</stp>
        <stp/>
        <stp/>
        <stp>all</stp>
        <stp/>
        <stp/>
        <stp/>
        <stp>T</stp>
        <tr r="L25" s="1"/>
      </tp>
      <tp>
        <v>5</v>
        <stp/>
        <stp>StudyData</stp>
        <stp>QEA??27</stp>
        <stp>MA</stp>
        <stp>InputChoice=ContractVol,MAType=Sim,Period=12</stp>
        <stp>MA</stp>
        <stp/>
        <stp/>
        <stp>all</stp>
        <stp/>
        <stp/>
        <stp/>
        <stp>T</stp>
        <tr r="L37" s="1"/>
      </tp>
      <tp>
        <v>25690.83333333</v>
        <stp/>
        <stp>StudyData</stp>
        <stp>QEA??16</stp>
        <stp>MA</stp>
        <stp>InputChoice=ContractVol,MAType=Sim,Period=12</stp>
        <stp>MA</stp>
        <stp/>
        <stp/>
        <stp>all</stp>
        <stp/>
        <stp/>
        <stp/>
        <stp>T</stp>
        <tr r="L23" s="1"/>
      </tp>
      <tp>
        <v>2</v>
        <stp/>
        <stp>StudyData</stp>
        <stp>QEA??26</stp>
        <stp>MA</stp>
        <stp>InputChoice=ContractVol,MAType=Sim,Period=12</stp>
        <stp>MA</stp>
        <stp/>
        <stp/>
        <stp>all</stp>
        <stp/>
        <stp/>
        <stp/>
        <stp>T</stp>
        <tr r="L36" s="1"/>
      </tp>
      <tp>
        <v>41593.416296296302</v>
        <stp/>
        <stp>SystemInfo</stp>
        <stp>Linetime</stp>
        <tr r="T50" s="1"/>
        <tr r="X50" s="1"/>
        <tr r="AB50" s="1"/>
        <tr r="Z2" s="1"/>
        <tr r="E2" s="1"/>
        <tr r="N50" s="1"/>
      </tp>
      <tp>
        <v>31972.75</v>
        <stp/>
        <stp>StudyData</stp>
        <stp>QEA??15</stp>
        <stp>MA</stp>
        <stp>InputChoice=ContractVol,MAType=Sim,Period=12</stp>
        <stp>MA</stp>
        <stp/>
        <stp/>
        <stp>all</stp>
        <stp/>
        <stp/>
        <stp/>
        <stp>T</stp>
        <tr r="L22" s="1"/>
      </tp>
      <tp>
        <v>14.5</v>
        <stp/>
        <stp>StudyData</stp>
        <stp>QEA??25</stp>
        <stp>MA</stp>
        <stp>InputChoice=ContractVol,MAType=Sim,Period=12</stp>
        <stp>MA</stp>
        <stp/>
        <stp/>
        <stp>all</stp>
        <stp/>
        <stp/>
        <stp/>
        <stp>T</stp>
        <tr r="L35" s="1"/>
      </tp>
      <tp>
        <v>47946.666666669997</v>
        <stp/>
        <stp>StudyData</stp>
        <stp>QEA??14</stp>
        <stp>MA</stp>
        <stp>InputChoice=ContractVol,MAType=Sim,Period=12</stp>
        <stp>MA</stp>
        <stp/>
        <stp/>
        <stp>all</stp>
        <stp/>
        <stp/>
        <stp/>
        <stp>T</stp>
        <tr r="L21" s="1"/>
      </tp>
      <tp t="s">
        <v/>
        <stp/>
        <stp>StudyData</stp>
        <stp>QEA??34</stp>
        <stp>MA</stp>
        <stp>InputChoice=ContractVol,MAType=Sim,Period=12</stp>
        <stp>MA</stp>
        <stp/>
        <stp/>
        <stp>all</stp>
        <stp/>
        <stp/>
        <stp/>
        <stp>T</stp>
        <tr r="L46" s="1"/>
      </tp>
      <tp>
        <v>99.416666669999998</v>
        <stp/>
        <stp>StudyData</stp>
        <stp>QEA??24</stp>
        <stp>MA</stp>
        <stp>InputChoice=ContractVol,MAType=Sim,Period=12</stp>
        <stp>MA</stp>
        <stp/>
        <stp/>
        <stp>all</stp>
        <stp/>
        <stp/>
        <stp/>
        <stp>T</stp>
        <tr r="L33" s="1"/>
      </tp>
      <tp t="b">
        <v>0</v>
        <stp/>
        <stp>StudyData</stp>
        <stp>QEA??1</stp>
        <stp>Bar</stp>
        <stp/>
        <stp>Time</stp>
        <stp>30</stp>
        <stp/>
        <stp>all</stp>
        <stp/>
        <stp/>
        <stp>False</stp>
        <tr r="F1" s="1"/>
        <tr r="D1" s="1"/>
      </tp>
      <tp>
        <v>6265.8333333299997</v>
        <stp/>
        <stp>StudyData</stp>
        <stp>QEA??19</stp>
        <stp>MA</stp>
        <stp>InputChoice=ContractVol,MAType=Sim,Period=12</stp>
        <stp>MA</stp>
        <stp/>
        <stp/>
        <stp>all</stp>
        <stp/>
        <stp/>
        <stp/>
        <stp>T</stp>
        <tr r="L27" s="1"/>
      </tp>
      <tp t="s">
        <v/>
        <stp/>
        <stp>StudyData</stp>
        <stp>QEA??29</stp>
        <stp>MA</stp>
        <stp>InputChoice=ContractVol,MAType=Sim,Period=12</stp>
        <stp>MA</stp>
        <stp/>
        <stp/>
        <stp>all</stp>
        <stp/>
        <stp/>
        <stp/>
        <stp>T</stp>
        <tr r="L40" s="1"/>
      </tp>
      <tp t="s">
        <v>EURIBOR (CONNECT- All Sessions), Apr 14</v>
        <stp/>
        <stp>ContractData</stp>
        <stp>QEA??6</stp>
        <stp>LongDescription</stp>
        <tr r="B11" s="1"/>
      </tp>
      <tp t="s">
        <v>EURIBOR (CONNECT- All Sessions), Jun 14</v>
        <stp/>
        <stp>ContractData</stp>
        <stp>QEA??7</stp>
        <stp>LongDescription</stp>
        <tr r="B12" s="1"/>
      </tp>
      <tp t="s">
        <v>EURIBOR (CONNECT- All Sessions), Feb 14</v>
        <stp/>
        <stp>ContractData</stp>
        <stp>QEA??4</stp>
        <stp>LongDescription</stp>
        <tr r="B9" s="1"/>
      </tp>
      <tp t="s">
        <v>EURIBOR (CONNECT- All Sessions), Mar 14</v>
        <stp/>
        <stp>ContractData</stp>
        <stp>QEA??5</stp>
        <stp>LongDescription</stp>
        <tr r="B10" s="1"/>
      </tp>
      <tp t="s">
        <v>EURIBOR (CONNECT- All Sessions), Dec 13</v>
        <stp/>
        <stp>ContractData</stp>
        <stp>QEA??2</stp>
        <stp>LongDescription</stp>
        <tr r="B7" s="1"/>
      </tp>
      <tp t="s">
        <v>EURIBOR (CONNECT- All Sessions), Jan 14</v>
        <stp/>
        <stp>ContractData</stp>
        <stp>QEA??3</stp>
        <stp>LongDescription</stp>
        <tr r="B8" s="1"/>
      </tp>
      <tp t="s">
        <v>EURIBOR (CONNECT- All Sessions), Nov 13</v>
        <stp/>
        <stp>ContractData</stp>
        <stp>QEA??1</stp>
        <stp>LongDescription</stp>
        <tr r="B6" s="1"/>
      </tp>
      <tp t="s">
        <v>EURIBOR (CONNECT- All Sessions), Sep 14</v>
        <stp/>
        <stp>ContractData</stp>
        <stp>QEA??8</stp>
        <stp>LongDescription</stp>
        <tr r="B13" s="1"/>
      </tp>
      <tp t="s">
        <v>EURIBOR (CONNECT- All Sessions), Dec 14</v>
        <stp/>
        <stp>ContractData</stp>
        <stp>QEA??9</stp>
        <stp>LongDescription</stp>
        <tr r="B15" s="1"/>
      </tp>
      <tp>
        <v>8017.4166666700003</v>
        <stp/>
        <stp>StudyData</stp>
        <stp>QEA??18</stp>
        <stp>MA</stp>
        <stp>InputChoice=ContractVol,MAType=Sim,Period=12</stp>
        <stp>MA</stp>
        <stp/>
        <stp/>
        <stp>all</stp>
        <stp/>
        <stp/>
        <stp/>
        <stp>T</stp>
        <tr r="L26" s="1"/>
      </tp>
      <tp>
        <v>1</v>
        <stp/>
        <stp>StudyData</stp>
        <stp>QEA??28</stp>
        <stp>MA</stp>
        <stp>InputChoice=ContractVol,MAType=Sim,Period=12</stp>
        <stp>MA</stp>
        <stp/>
        <stp/>
        <stp>all</stp>
        <stp/>
        <stp/>
        <stp/>
        <stp>T</stp>
        <tr r="L38" s="1"/>
      </tp>
      <tp>
        <v>339912</v>
        <stp/>
        <stp>ContractData</stp>
        <stp>QEA??8</stp>
        <stp>P_OI</stp>
        <tr r="W13" s="1"/>
      </tp>
      <tp>
        <v>366763</v>
        <stp/>
        <stp>ContractData</stp>
        <stp>QEA??9</stp>
        <stp>P_OI</stp>
        <tr r="W15" s="1"/>
      </tp>
      <tp>
        <v>539966</v>
        <stp/>
        <stp>ContractData</stp>
        <stp>QEA??2</stp>
        <stp>P_OI</stp>
        <tr r="W7" s="1"/>
      </tp>
      <tp>
        <v>1062</v>
        <stp/>
        <stp>ContractData</stp>
        <stp>QEA??3</stp>
        <stp>P_OI</stp>
        <tr r="W8" s="1"/>
      </tp>
      <tp>
        <v>35316</v>
        <stp/>
        <stp>ContractData</stp>
        <stp>QEA??1</stp>
        <stp>P_OI</stp>
        <tr r="W6" s="1"/>
      </tp>
      <tp>
        <v>600</v>
        <stp/>
        <stp>ContractData</stp>
        <stp>QEA??6</stp>
        <stp>P_OI</stp>
        <tr r="W11" s="1"/>
      </tp>
      <tp>
        <v>384328</v>
        <stp/>
        <stp>ContractData</stp>
        <stp>QEA??7</stp>
        <stp>P_OI</stp>
        <tr r="W12" s="1"/>
      </tp>
      <tp>
        <v>0</v>
        <stp/>
        <stp>ContractData</stp>
        <stp>QEA??4</stp>
        <stp>P_OI</stp>
        <tr r="W9" s="1"/>
      </tp>
      <tp>
        <v>551624</v>
        <stp/>
        <stp>ContractData</stp>
        <stp>QEA??5</stp>
        <stp>P_OI</stp>
        <tr r="W10" s="1"/>
      </tp>
      <tp>
        <v>41715</v>
        <stp/>
        <stp>ContractData</stp>
        <stp>QEA??5</stp>
        <stp>ExpirationDate</stp>
        <stp/>
        <stp>D</stp>
        <tr r="F10" s="1"/>
      </tp>
      <tp>
        <v>41687</v>
        <stp/>
        <stp>ContractData</stp>
        <stp>QEA??4</stp>
        <stp>ExpirationDate</stp>
        <stp/>
        <stp>D</stp>
        <tr r="F9" s="1"/>
      </tp>
      <tp>
        <v>41806</v>
        <stp/>
        <stp>ContractData</stp>
        <stp>QEA??7</stp>
        <stp>ExpirationDate</stp>
        <stp/>
        <stp>D</stp>
        <tr r="F12" s="1"/>
      </tp>
      <tp>
        <v>41743</v>
        <stp/>
        <stp>ContractData</stp>
        <stp>QEA??6</stp>
        <stp>ExpirationDate</stp>
        <stp/>
        <stp>D</stp>
        <tr r="F11" s="1"/>
      </tp>
      <tp>
        <v>41596</v>
        <stp/>
        <stp>ContractData</stp>
        <stp>QEA??1</stp>
        <stp>ExpirationDate</stp>
        <stp/>
        <stp>D</stp>
        <tr r="F6" s="1"/>
      </tp>
      <tp>
        <v>41652</v>
        <stp/>
        <stp>ContractData</stp>
        <stp>QEA??3</stp>
        <stp>ExpirationDate</stp>
        <stp/>
        <stp>D</stp>
        <tr r="F8" s="1"/>
      </tp>
      <tp>
        <v>41624</v>
        <stp/>
        <stp>ContractData</stp>
        <stp>QEA??2</stp>
        <stp>ExpirationDate</stp>
        <stp/>
        <stp>D</stp>
        <tr r="F7" s="1"/>
      </tp>
      <tp>
        <v>41988</v>
        <stp/>
        <stp>ContractData</stp>
        <stp>QEA??9</stp>
        <stp>ExpirationDate</stp>
        <stp/>
        <stp>D</stp>
        <tr r="F15" s="1"/>
      </tp>
      <tp>
        <v>41897</v>
        <stp/>
        <stp>ContractData</stp>
        <stp>QEA??8</stp>
        <stp>ExpirationDate</stp>
        <stp/>
        <stp>D</stp>
        <tr r="F13" s="1"/>
      </tp>
      <tp>
        <v>0</v>
        <stp/>
        <stp>ContractData</stp>
        <stp>QEA??6</stp>
        <stp>T_CVol</stp>
        <tr r="K11" s="1"/>
      </tp>
      <tp>
        <v>55319</v>
        <stp/>
        <stp>ContractData</stp>
        <stp>QEA??7</stp>
        <stp>T_CVol</stp>
        <tr r="K12" s="1"/>
      </tp>
      <tp>
        <v>0</v>
        <stp/>
        <stp>ContractData</stp>
        <stp>QEA??4</stp>
        <stp>T_CVol</stp>
        <tr r="K9" s="1"/>
      </tp>
      <tp>
        <v>33605</v>
        <stp/>
        <stp>ContractData</stp>
        <stp>QEA??5</stp>
        <stp>T_CVol</stp>
        <tr r="K10" s="1"/>
      </tp>
      <tp>
        <v>25645</v>
        <stp/>
        <stp>ContractData</stp>
        <stp>QEA??2</stp>
        <stp>T_CVol</stp>
        <tr r="K7" s="1"/>
      </tp>
      <tp>
        <v>6</v>
        <stp/>
        <stp>ContractData</stp>
        <stp>QEA??3</stp>
        <stp>T_CVol</stp>
        <tr r="K8" s="1"/>
      </tp>
      <tp>
        <v>359</v>
        <stp/>
        <stp>ContractData</stp>
        <stp>QEA??1</stp>
        <stp>T_CVol</stp>
        <tr r="K6" s="1"/>
      </tp>
      <tp>
        <v>56276</v>
        <stp/>
        <stp>ContractData</stp>
        <stp>QEA??8</stp>
        <stp>T_CVol</stp>
        <tr r="K13" s="1"/>
      </tp>
      <tp>
        <v>90733</v>
        <stp/>
        <stp>ContractData</stp>
        <stp>QEA??9</stp>
        <stp>T_CVol</stp>
        <tr r="K15" s="1"/>
      </tp>
      <tp>
        <v>0</v>
        <stp/>
        <stp>ContractData</stp>
        <stp>QEA??6</stp>
        <stp>Y_CVol</stp>
        <tr r="N11" s="1"/>
      </tp>
      <tp>
        <v>89313</v>
        <stp/>
        <stp>ContractData</stp>
        <stp>QEA??7</stp>
        <stp>Y_CVol</stp>
        <tr r="N12" s="1"/>
      </tp>
      <tp>
        <v>0</v>
        <stp/>
        <stp>ContractData</stp>
        <stp>QEA??4</stp>
        <stp>Y_CVol</stp>
        <tr r="N9" s="1"/>
      </tp>
      <tp>
        <v>95900</v>
        <stp/>
        <stp>ContractData</stp>
        <stp>QEA??5</stp>
        <stp>Y_CVol</stp>
        <tr r="N10" s="1"/>
      </tp>
      <tp>
        <v>21251</v>
        <stp/>
        <stp>ContractData</stp>
        <stp>QEA??2</stp>
        <stp>Y_CVol</stp>
        <tr r="N7" s="1"/>
      </tp>
      <tp>
        <v>78</v>
        <stp/>
        <stp>ContractData</stp>
        <stp>QEA??3</stp>
        <stp>Y_CVol</stp>
        <tr r="N8" s="1"/>
      </tp>
      <tp>
        <v>46</v>
        <stp/>
        <stp>ContractData</stp>
        <stp>QEA??1</stp>
        <stp>Y_CVol</stp>
        <tr r="N6" s="1"/>
      </tp>
      <tp>
        <v>60371</v>
        <stp/>
        <stp>ContractData</stp>
        <stp>QEA??8</stp>
        <stp>Y_CVol</stp>
        <tr r="N13" s="1"/>
      </tp>
      <tp>
        <v>112379</v>
        <stp/>
        <stp>ContractData</stp>
        <stp>QEA??9</stp>
        <stp>Y_CVol</stp>
        <tr r="N15" s="1"/>
      </tp>
      <tp t="e">
        <v>#N/A</v>
        <stp/>
        <stp>StudyData</stp>
        <stp>Vol(QEA??1) when (LocalDay(QEA??1)=14 and LocalHour(QEA??1)=12 and LocalMinute(QEA??1)=0)</stp>
        <stp>Bar</stp>
        <stp/>
        <stp>Vol</stp>
        <stp>30</stp>
        <stp>0</stp>
        <tr r="Z6" s="1"/>
      </tp>
      <tp>
        <v>1074</v>
        <stp/>
        <stp>StudyData</stp>
        <stp>Vol(QEA??2) when (LocalDay(QEA??2)=14 and LocalHour(QEA??2)=12 and LocalMinute(QEA??2)=0)</stp>
        <stp>Bar</stp>
        <stp/>
        <stp>Vol</stp>
        <stp>30</stp>
        <stp>0</stp>
        <tr r="Z7" s="1"/>
      </tp>
      <tp t="e">
        <v>#N/A</v>
        <stp/>
        <stp>StudyData</stp>
        <stp>Vol(QEA??3) when (LocalDay(QEA??3)=14 and LocalHour(QEA??3)=12 and LocalMinute(QEA??3)=0)</stp>
        <stp>Bar</stp>
        <stp/>
        <stp>Vol</stp>
        <stp>30</stp>
        <stp>0</stp>
        <tr r="Z8" s="1"/>
      </tp>
      <tp>
        <v>0</v>
        <stp/>
        <stp>StudyData</stp>
        <stp>Vol(QEA??4) when (LocalDay(QEA??4)=14 and LocalHour(QEA??4)=12 and LocalMinute(QEA??4)=0)</stp>
        <stp>Bar</stp>
        <stp/>
        <stp>Vol</stp>
        <stp>30</stp>
        <stp>0</stp>
        <tr r="Z9" s="1"/>
      </tp>
      <tp>
        <v>48</v>
        <stp/>
        <stp>StudyData</stp>
        <stp>Vol(QEA??5) when (LocalDay(QEA??5)=14 and LocalHour(QEA??5)=12 and LocalMinute(QEA??5)=0)</stp>
        <stp>Bar</stp>
        <stp/>
        <stp>Vol</stp>
        <stp>30</stp>
        <stp>0</stp>
        <tr r="Z10" s="1"/>
      </tp>
      <tp>
        <v>0</v>
        <stp/>
        <stp>StudyData</stp>
        <stp>Vol(QEA??6) when (LocalDay(QEA??6)=14 and LocalHour(QEA??6)=12 and LocalMinute(QEA??6)=0)</stp>
        <stp>Bar</stp>
        <stp/>
        <stp>Vol</stp>
        <stp>30</stp>
        <stp>0</stp>
        <tr r="Z11" s="1"/>
      </tp>
      <tp>
        <v>107</v>
        <stp/>
        <stp>StudyData</stp>
        <stp>Vol(QEA??7) when (LocalDay(QEA??7)=14 and LocalHour(QEA??7)=12 and LocalMinute(QEA??7)=0)</stp>
        <stp>Bar</stp>
        <stp/>
        <stp>Vol</stp>
        <stp>30</stp>
        <stp>0</stp>
        <tr r="Z12" s="1"/>
      </tp>
      <tp>
        <v>1255</v>
        <stp/>
        <stp>StudyData</stp>
        <stp>Vol(QEA??8) when (LocalDay(QEA??8)=14 and LocalHour(QEA??8)=12 and LocalMinute(QEA??8)=0)</stp>
        <stp>Bar</stp>
        <stp/>
        <stp>Vol</stp>
        <stp>30</stp>
        <stp>0</stp>
        <tr r="Z13" s="1"/>
      </tp>
      <tp>
        <v>1808</v>
        <stp/>
        <stp>StudyData</stp>
        <stp>Vol(QEA??9) when (LocalDay(QEA??9)=14 and LocalHour(QEA??9)=12 and LocalMinute(QEA??9)=0)</stp>
        <stp>Bar</stp>
        <stp/>
        <stp>Vol</stp>
        <stp>30</stp>
        <stp>0</stp>
        <tr r="Z15" s="1"/>
      </tp>
      <tp>
        <v>2026</v>
        <stp/>
        <stp>StudyData</stp>
        <stp>QEA??9</stp>
        <stp>Vol</stp>
        <stp>VolType=Exchange,CoCType=Contract</stp>
        <stp>Vol</stp>
        <stp>30</stp>
        <stp>0</stp>
        <stp>ALL</stp>
        <stp/>
        <stp/>
        <stp>TRUE</stp>
        <stp>T</stp>
        <tr r="Y15" s="1"/>
      </tp>
      <tp>
        <v>2226</v>
        <stp/>
        <stp>StudyData</stp>
        <stp>QEA??8</stp>
        <stp>Vol</stp>
        <stp>VolType=Exchange,CoCType=Contract</stp>
        <stp>Vol</stp>
        <stp>30</stp>
        <stp>0</stp>
        <stp>ALL</stp>
        <stp/>
        <stp/>
        <stp>TRUE</stp>
        <stp>T</stp>
        <tr r="Y13" s="1"/>
      </tp>
      <tp>
        <v>1719</v>
        <stp/>
        <stp>StudyData</stp>
        <stp>QEA??5</stp>
        <stp>Vol</stp>
        <stp>VolType=Exchange,CoCType=Contract</stp>
        <stp>Vol</stp>
        <stp>30</stp>
        <stp>0</stp>
        <stp>ALL</stp>
        <stp/>
        <stp/>
        <stp>TRUE</stp>
        <stp>T</stp>
        <tr r="Y10" s="1"/>
      </tp>
      <tp t="s">
        <v/>
        <stp/>
        <stp>StudyData</stp>
        <stp>QEA??4</stp>
        <stp>Vol</stp>
        <stp>VolType=Exchange,CoCType=Contract</stp>
        <stp>Vol</stp>
        <stp>30</stp>
        <stp>0</stp>
        <stp>ALL</stp>
        <stp/>
        <stp/>
        <stp>TRUE</stp>
        <stp>T</stp>
        <tr r="Y9" s="1"/>
      </tp>
      <tp>
        <v>4120</v>
        <stp/>
        <stp>StudyData</stp>
        <stp>QEA??7</stp>
        <stp>Vol</stp>
        <stp>VolType=Exchange,CoCType=Contract</stp>
        <stp>Vol</stp>
        <stp>30</stp>
        <stp>0</stp>
        <stp>ALL</stp>
        <stp/>
        <stp/>
        <stp>TRUE</stp>
        <stp>T</stp>
        <tr r="Y12" s="1"/>
      </tp>
      <tp t="s">
        <v/>
        <stp/>
        <stp>StudyData</stp>
        <stp>QEA??6</stp>
        <stp>Vol</stp>
        <stp>VolType=Exchange,CoCType=Contract</stp>
        <stp>Vol</stp>
        <stp>30</stp>
        <stp>0</stp>
        <stp>ALL</stp>
        <stp/>
        <stp/>
        <stp>TRUE</stp>
        <stp>T</stp>
        <tr r="Y11" s="1"/>
      </tp>
      <tp t="b">
        <v>0</v>
        <stp/>
        <stp>StudyData</stp>
        <stp>QEA??1</stp>
        <stp>Vol</stp>
        <stp>VolType=Exchange,CoCType=Contract</stp>
        <stp>Vol</stp>
        <stp>30</stp>
        <stp>0</stp>
        <stp>ALL</stp>
        <stp/>
        <stp/>
        <stp>TRUE</stp>
        <stp>T</stp>
        <tr r="Y6" s="1"/>
      </tp>
      <tp t="b">
        <v>0</v>
        <stp/>
        <stp>StudyData</stp>
        <stp>QEA??3</stp>
        <stp>Vol</stp>
        <stp>VolType=Exchange,CoCType=Contract</stp>
        <stp>Vol</stp>
        <stp>30</stp>
        <stp>0</stp>
        <stp>ALL</stp>
        <stp/>
        <stp/>
        <stp>TRUE</stp>
        <stp>T</stp>
        <tr r="Y8" s="1"/>
      </tp>
      <tp>
        <v>770</v>
        <stp/>
        <stp>StudyData</stp>
        <stp>QEA??2</stp>
        <stp>Vol</stp>
        <stp>VolType=Exchange,CoCType=Contract</stp>
        <stp>Vol</stp>
        <stp>30</stp>
        <stp>0</stp>
        <stp>ALL</stp>
        <stp/>
        <stp/>
        <stp>TRUE</stp>
        <stp>T</stp>
        <tr r="Y7" s="1"/>
      </tp>
      <tp>
        <v>9191</v>
        <stp/>
        <stp>ContractData</stp>
        <stp>QEA??22</stp>
        <stp>P_OI</stp>
        <tr r="W31" s="1"/>
      </tp>
      <tp>
        <v>9352</v>
        <stp/>
        <stp>ContractData</stp>
        <stp>QEA??23</stp>
        <stp>P_OI</stp>
        <tr r="W32" s="1"/>
      </tp>
      <tp>
        <v>31465</v>
        <stp/>
        <stp>ContractData</stp>
        <stp>QEA??20</stp>
        <stp>P_OI</stp>
        <tr r="W28" s="1"/>
      </tp>
      <tp>
        <v>13276</v>
        <stp/>
        <stp>ContractData</stp>
        <stp>QEA??21</stp>
        <stp>P_OI</stp>
        <tr r="W30" s="1"/>
      </tp>
      <tp>
        <v>3</v>
        <stp/>
        <stp>ContractData</stp>
        <stp>QEA??26</stp>
        <stp>P_OI</stp>
        <tr r="W36" s="1"/>
      </tp>
      <tp>
        <v>15</v>
        <stp/>
        <stp>ContractData</stp>
        <stp>QEA??27</stp>
        <stp>P_OI</stp>
        <tr r="W37" s="1"/>
      </tp>
      <tp>
        <v>4230</v>
        <stp/>
        <stp>ContractData</stp>
        <stp>QEA??24</stp>
        <stp>P_OI</stp>
        <tr r="W33" s="1"/>
      </tp>
      <tp>
        <v>679</v>
        <stp/>
        <stp>ContractData</stp>
        <stp>QEA??25</stp>
        <stp>P_OI</stp>
        <tr r="W35" s="1"/>
      </tp>
      <tp>
        <v>1</v>
        <stp/>
        <stp>ContractData</stp>
        <stp>QEA??28</stp>
        <stp>P_OI</stp>
        <tr r="W38" s="1"/>
      </tp>
      <tp>
        <v>0</v>
        <stp/>
        <stp>ContractData</stp>
        <stp>QEA??29</stp>
        <stp>P_OI</stp>
        <tr r="W40" s="1"/>
      </tp>
      <tp>
        <v>0</v>
        <stp/>
        <stp>ContractData</stp>
        <stp>QEA??32</stp>
        <stp>P_OI</stp>
        <tr r="W43" s="1"/>
      </tp>
      <tp>
        <v>0</v>
        <stp/>
        <stp>ContractData</stp>
        <stp>QEA??33</stp>
        <stp>P_OI</stp>
        <tr r="W45" s="1"/>
      </tp>
      <tp>
        <v>0</v>
        <stp/>
        <stp>ContractData</stp>
        <stp>QEA??30</stp>
        <stp>P_OI</stp>
        <tr r="W41" s="1"/>
      </tp>
      <tp>
        <v>0</v>
        <stp/>
        <stp>ContractData</stp>
        <stp>QEA??31</stp>
        <stp>P_OI</stp>
        <tr r="W42" s="1"/>
      </tp>
      <tp>
        <v>0</v>
        <stp/>
        <stp>ContractData</stp>
        <stp>QEA??34</stp>
        <stp>P_OI</stp>
        <tr r="W46" s="1"/>
      </tp>
      <tp>
        <v>114611</v>
        <stp/>
        <stp>StudyData</stp>
        <stp>(MA(QEA??10,Period:=12,MAType:=Sim,InputChoice:=ContractVol) when LocalYear(QEA??10)=2013 And (LocalMonth(QEA??10)=6 And LocalDay(QEA??10)=24 ))</stp>
        <stp>Bar</stp>
        <stp/>
        <stp>Close</stp>
        <stp>D</stp>
        <stp>0</stp>
        <stp>all</stp>
        <stp/>
        <stp/>
        <stp>False</stp>
        <stp/>
        <stp/>
        <tr r="P16" s="1"/>
      </tp>
      <tp>
        <v>107770</v>
        <stp/>
        <stp>StudyData</stp>
        <stp>(MA(QEA??11,Period:=12,MAType:=Sim,InputChoice:=ContractVol) when LocalYear(QEA??11)=2013 And (LocalMonth(QEA??11)=6 And LocalDay(QEA??11)=24 ))</stp>
        <stp>Bar</stp>
        <stp/>
        <stp>Close</stp>
        <stp>D</stp>
        <stp>0</stp>
        <stp>all</stp>
        <stp/>
        <stp/>
        <stp>False</stp>
        <stp/>
        <stp/>
        <tr r="P17" s="1"/>
      </tp>
      <tp>
        <v>74219</v>
        <stp/>
        <stp>StudyData</stp>
        <stp>(MA(QEA??12,Period:=12,MAType:=Sim,InputChoice:=ContractVol) when LocalYear(QEA??12)=2013 And (LocalMonth(QEA??12)=6 And LocalDay(QEA??12)=24 ))</stp>
        <stp>Bar</stp>
        <stp/>
        <stp>Close</stp>
        <stp>D</stp>
        <stp>0</stp>
        <stp>all</stp>
        <stp/>
        <stp/>
        <stp>False</stp>
        <stp/>
        <stp/>
        <tr r="P18" s="1"/>
      </tp>
      <tp>
        <v>57096</v>
        <stp/>
        <stp>StudyData</stp>
        <stp>(MA(QEA??13,Period:=12,MAType:=Sim,InputChoice:=ContractVol) when LocalYear(QEA??13)=2013 And (LocalMonth(QEA??13)=6 And LocalDay(QEA??13)=24 ))</stp>
        <stp>Bar</stp>
        <stp/>
        <stp>Close</stp>
        <stp>D</stp>
        <stp>0</stp>
        <stp>all</stp>
        <stp/>
        <stp/>
        <stp>False</stp>
        <stp/>
        <stp/>
        <tr r="P20" s="1"/>
      </tp>
      <tp>
        <v>43374</v>
        <stp/>
        <stp>StudyData</stp>
        <stp>(MA(QEA??14,Period:=12,MAType:=Sim,InputChoice:=ContractVol) when LocalYear(QEA??14)=2013 And (LocalMonth(QEA??14)=6 And LocalDay(QEA??14)=24 ))</stp>
        <stp>Bar</stp>
        <stp/>
        <stp>Close</stp>
        <stp>D</stp>
        <stp>0</stp>
        <stp>all</stp>
        <stp/>
        <stp/>
        <stp>False</stp>
        <stp/>
        <stp/>
        <tr r="P21" s="1"/>
      </tp>
      <tp>
        <v>37141</v>
        <stp/>
        <stp>StudyData</stp>
        <stp>(MA(QEA??15,Period:=12,MAType:=Sim,InputChoice:=ContractVol) when LocalYear(QEA??15)=2013 And (LocalMonth(QEA??15)=6 And LocalDay(QEA??15)=24 ))</stp>
        <stp>Bar</stp>
        <stp/>
        <stp>Close</stp>
        <stp>D</stp>
        <stp>0</stp>
        <stp>all</stp>
        <stp/>
        <stp/>
        <stp>False</stp>
        <stp/>
        <stp/>
        <tr r="P22" s="1"/>
      </tp>
      <tp>
        <v>21587</v>
        <stp/>
        <stp>StudyData</stp>
        <stp>(MA(QEA??16,Period:=12,MAType:=Sim,InputChoice:=ContractVol) when LocalYear(QEA??16)=2013 And (LocalMonth(QEA??16)=6 And LocalDay(QEA??16)=24 ))</stp>
        <stp>Bar</stp>
        <stp/>
        <stp>Close</stp>
        <stp>D</stp>
        <stp>0</stp>
        <stp>all</stp>
        <stp/>
        <stp/>
        <stp>False</stp>
        <stp/>
        <stp/>
        <tr r="P23" s="1"/>
      </tp>
      <tp>
        <v>12795</v>
        <stp/>
        <stp>StudyData</stp>
        <stp>(MA(QEA??17,Period:=12,MAType:=Sim,InputChoice:=ContractVol) when LocalYear(QEA??17)=2013 And (LocalMonth(QEA??17)=6 And LocalDay(QEA??17)=24 ))</stp>
        <stp>Bar</stp>
        <stp/>
        <stp>Close</stp>
        <stp>D</stp>
        <stp>0</stp>
        <stp>all</stp>
        <stp/>
        <stp/>
        <stp>False</stp>
        <stp/>
        <stp/>
        <tr r="P25" s="1"/>
      </tp>
      <tp>
        <v>6043</v>
        <stp/>
        <stp>StudyData</stp>
        <stp>(MA(QEA??18,Period:=12,MAType:=Sim,InputChoice:=ContractVol) when LocalYear(QEA??18)=2013 And (LocalMonth(QEA??18)=6 And LocalDay(QEA??18)=24 ))</stp>
        <stp>Bar</stp>
        <stp/>
        <stp>Close</stp>
        <stp>D</stp>
        <stp>0</stp>
        <stp>all</stp>
        <stp/>
        <stp/>
        <stp>False</stp>
        <stp/>
        <stp/>
        <tr r="P26" s="1"/>
      </tp>
      <tp>
        <v>4337</v>
        <stp/>
        <stp>StudyData</stp>
        <stp>(MA(QEA??19,Period:=12,MAType:=Sim,InputChoice:=ContractVol) when LocalYear(QEA??19)=2013 And (LocalMonth(QEA??19)=6 And LocalDay(QEA??19)=24 ))</stp>
        <stp>Bar</stp>
        <stp/>
        <stp>Close</stp>
        <stp>D</stp>
        <stp>0</stp>
        <stp>all</stp>
        <stp/>
        <stp/>
        <stp>False</stp>
        <stp/>
        <stp/>
        <tr r="P27" s="1"/>
      </tp>
      <tp>
        <v>1279</v>
        <stp/>
        <stp>StudyData</stp>
        <stp>(MA(QEA??20,Period:=12,MAType:=Sim,InputChoice:=ContractVol) when LocalYear(QEA??20)=2013 And (LocalMonth(QEA??20)=6 And LocalDay(QEA??20)=24 ))</stp>
        <stp>Bar</stp>
        <stp/>
        <stp>Close</stp>
        <stp>D</stp>
        <stp>0</stp>
        <stp>all</stp>
        <stp/>
        <stp/>
        <stp>False</stp>
        <stp/>
        <stp/>
        <tr r="P28" s="1"/>
      </tp>
      <tp>
        <v>569</v>
        <stp/>
        <stp>StudyData</stp>
        <stp>(MA(QEA??21,Period:=12,MAType:=Sim,InputChoice:=ContractVol) when LocalYear(QEA??21)=2013 And (LocalMonth(QEA??21)=6 And LocalDay(QEA??21)=24 ))</stp>
        <stp>Bar</stp>
        <stp/>
        <stp>Close</stp>
        <stp>D</stp>
        <stp>0</stp>
        <stp>all</stp>
        <stp/>
        <stp/>
        <stp>False</stp>
        <stp/>
        <stp/>
        <tr r="P30" s="1"/>
      </tp>
      <tp>
        <v>214</v>
        <stp/>
        <stp>StudyData</stp>
        <stp>(MA(QEA??22,Period:=12,MAType:=Sim,InputChoice:=ContractVol) when LocalYear(QEA??22)=2013 And (LocalMonth(QEA??22)=6 And LocalDay(QEA??22)=24 ))</stp>
        <stp>Bar</stp>
        <stp/>
        <stp>Close</stp>
        <stp>D</stp>
        <stp>0</stp>
        <stp>all</stp>
        <stp/>
        <stp/>
        <stp>False</stp>
        <stp/>
        <stp/>
        <tr r="P31" s="1"/>
      </tp>
      <tp>
        <v>183</v>
        <stp/>
        <stp>StudyData</stp>
        <stp>(MA(QEA??23,Period:=12,MAType:=Sim,InputChoice:=ContractVol) when LocalYear(QEA??23)=2013 And (LocalMonth(QEA??23)=6 And LocalDay(QEA??23)=24 ))</stp>
        <stp>Bar</stp>
        <stp/>
        <stp>Close</stp>
        <stp>D</stp>
        <stp>0</stp>
        <stp>all</stp>
        <stp/>
        <stp/>
        <stp>False</stp>
        <stp/>
        <stp/>
        <tr r="P32" s="1"/>
      </tp>
      <tp t="s">
        <v/>
        <stp/>
        <stp>StudyData</stp>
        <stp>(MA(QEA??24,Period:=12,MAType:=Sim,InputChoice:=ContractVol) when LocalYear(QEA??24)=2013 And (LocalMonth(QEA??24)=6 And LocalDay(QEA??24)=24 ))</stp>
        <stp>Bar</stp>
        <stp/>
        <stp>Close</stp>
        <stp>D</stp>
        <stp>0</stp>
        <stp>all</stp>
        <stp/>
        <stp/>
        <stp>False</stp>
        <stp/>
        <stp/>
        <tr r="P33" s="1"/>
      </tp>
      <tp t="s">
        <v/>
        <stp/>
        <stp>StudyData</stp>
        <stp>(MA(QEA??25,Period:=12,MAType:=Sim,InputChoice:=ContractVol) when LocalYear(QEA??25)=2013 And (LocalMonth(QEA??25)=6 And LocalDay(QEA??25)=24 ))</stp>
        <stp>Bar</stp>
        <stp/>
        <stp>Close</stp>
        <stp>D</stp>
        <stp>0</stp>
        <stp>all</stp>
        <stp/>
        <stp/>
        <stp>False</stp>
        <stp/>
        <stp/>
        <tr r="P35" s="1"/>
      </tp>
      <tp t="s">
        <v/>
        <stp/>
        <stp>StudyData</stp>
        <stp>(MA(QEA??26,Period:=12,MAType:=Sim,InputChoice:=ContractVol) when LocalYear(QEA??26)=2013 And (LocalMonth(QEA??26)=6 And LocalDay(QEA??26)=24 ))</stp>
        <stp>Bar</stp>
        <stp/>
        <stp>Close</stp>
        <stp>D</stp>
        <stp>0</stp>
        <stp>all</stp>
        <stp/>
        <stp/>
        <stp>False</stp>
        <stp/>
        <stp/>
        <tr r="P36" s="1"/>
      </tp>
      <tp t="s">
        <v/>
        <stp/>
        <stp>StudyData</stp>
        <stp>(MA(QEA??27,Period:=12,MAType:=Sim,InputChoice:=ContractVol) when LocalYear(QEA??27)=2013 And (LocalMonth(QEA??27)=6 And LocalDay(QEA??27)=24 ))</stp>
        <stp>Bar</stp>
        <stp/>
        <stp>Close</stp>
        <stp>D</stp>
        <stp>0</stp>
        <stp>all</stp>
        <stp/>
        <stp/>
        <stp>False</stp>
        <stp/>
        <stp/>
        <tr r="P37" s="1"/>
      </tp>
      <tp t="s">
        <v/>
        <stp/>
        <stp>StudyData</stp>
        <stp>(MA(QEA??28,Period:=12,MAType:=Sim,InputChoice:=ContractVol) when LocalYear(QEA??28)=2013 And (LocalMonth(QEA??28)=6 And LocalDay(QEA??28)=24 ))</stp>
        <stp>Bar</stp>
        <stp/>
        <stp>Close</stp>
        <stp>D</stp>
        <stp>0</stp>
        <stp>all</stp>
        <stp/>
        <stp/>
        <stp>False</stp>
        <stp/>
        <stp/>
        <tr r="P38" s="1"/>
      </tp>
      <tp t="s">
        <v/>
        <stp/>
        <stp>StudyData</stp>
        <stp>(MA(QEA??29,Period:=12,MAType:=Sim,InputChoice:=ContractVol) when LocalYear(QEA??29)=2013 And (LocalMonth(QEA??29)=6 And LocalDay(QEA??29)=24 ))</stp>
        <stp>Bar</stp>
        <stp/>
        <stp>Close</stp>
        <stp>D</stp>
        <stp>0</stp>
        <stp>all</stp>
        <stp/>
        <stp/>
        <stp>False</stp>
        <stp/>
        <stp/>
        <tr r="P40" s="1"/>
      </tp>
      <tp t="s">
        <v/>
        <stp/>
        <stp>StudyData</stp>
        <stp>(MA(QEA??30,Period:=12,MAType:=Sim,InputChoice:=ContractVol) when LocalYear(QEA??30)=2013 And (LocalMonth(QEA??30)=6 And LocalDay(QEA??30)=24 ))</stp>
        <stp>Bar</stp>
        <stp/>
        <stp>Close</stp>
        <stp>D</stp>
        <stp>0</stp>
        <stp>all</stp>
        <stp/>
        <stp/>
        <stp>False</stp>
        <stp/>
        <stp/>
        <tr r="P41" s="1"/>
      </tp>
      <tp t="s">
        <v/>
        <stp/>
        <stp>StudyData</stp>
        <stp>(MA(QEA??31,Period:=12,MAType:=Sim,InputChoice:=ContractVol) when LocalYear(QEA??31)=2013 And (LocalMonth(QEA??31)=6 And LocalDay(QEA??31)=24 ))</stp>
        <stp>Bar</stp>
        <stp/>
        <stp>Close</stp>
        <stp>D</stp>
        <stp>0</stp>
        <stp>all</stp>
        <stp/>
        <stp/>
        <stp>False</stp>
        <stp/>
        <stp/>
        <tr r="P42" s="1"/>
      </tp>
      <tp t="s">
        <v/>
        <stp/>
        <stp>StudyData</stp>
        <stp>(MA(QEA??32,Period:=12,MAType:=Sim,InputChoice:=ContractVol) when LocalYear(QEA??32)=2013 And (LocalMonth(QEA??32)=6 And LocalDay(QEA??32)=24 ))</stp>
        <stp>Bar</stp>
        <stp/>
        <stp>Close</stp>
        <stp>D</stp>
        <stp>0</stp>
        <stp>all</stp>
        <stp/>
        <stp/>
        <stp>False</stp>
        <stp/>
        <stp/>
        <tr r="P43" s="1"/>
      </tp>
      <tp t="s">
        <v/>
        <stp/>
        <stp>StudyData</stp>
        <stp>(MA(QEA??33,Period:=12,MAType:=Sim,InputChoice:=ContractVol) when LocalYear(QEA??33)=2013 And (LocalMonth(QEA??33)=6 And LocalDay(QEA??33)=24 ))</stp>
        <stp>Bar</stp>
        <stp/>
        <stp>Close</stp>
        <stp>D</stp>
        <stp>0</stp>
        <stp>all</stp>
        <stp/>
        <stp/>
        <stp>False</stp>
        <stp/>
        <stp/>
        <tr r="P45" s="1"/>
      </tp>
      <tp t="s">
        <v/>
        <stp/>
        <stp>StudyData</stp>
        <stp>(MA(QEA??34,Period:=12,MAType:=Sim,InputChoice:=ContractVol) when LocalYear(QEA??34)=2013 And (LocalMonth(QEA??34)=6 And LocalDay(QEA??34)=24 ))</stp>
        <stp>Bar</stp>
        <stp/>
        <stp>Close</stp>
        <stp>D</stp>
        <stp>0</stp>
        <stp>all</stp>
        <stp/>
        <stp/>
        <stp>False</stp>
        <stp/>
        <stp/>
        <tr r="P46" s="1"/>
      </tp>
      <tp>
        <v>209017</v>
        <stp/>
        <stp>ContractData</stp>
        <stp>QEA??12</stp>
        <stp>P_OI</stp>
        <tr r="W18" s="1"/>
      </tp>
      <tp>
        <v>215976</v>
        <stp/>
        <stp>ContractData</stp>
        <stp>QEA??13</stp>
        <stp>P_OI</stp>
        <tr r="W20" s="1"/>
      </tp>
      <tp>
        <v>297089</v>
        <stp/>
        <stp>ContractData</stp>
        <stp>QEA??10</stp>
        <stp>P_OI</stp>
        <tr r="W16" s="1"/>
      </tp>
      <tp>
        <v>252907</v>
        <stp/>
        <stp>ContractData</stp>
        <stp>QEA??11</stp>
        <stp>P_OI</stp>
        <tr r="W17" s="1"/>
      </tp>
      <tp>
        <v>166766</v>
        <stp/>
        <stp>ContractData</stp>
        <stp>QEA??16</stp>
        <stp>P_OI</stp>
        <tr r="W23" s="1"/>
      </tp>
      <tp>
        <v>54053</v>
        <stp/>
        <stp>ContractData</stp>
        <stp>QEA??17</stp>
        <stp>P_OI</stp>
        <tr r="W25" s="1"/>
      </tp>
      <tp>
        <v>169633</v>
        <stp/>
        <stp>ContractData</stp>
        <stp>QEA??14</stp>
        <stp>P_OI</stp>
        <tr r="W21" s="1"/>
      </tp>
      <tp>
        <v>133952</v>
        <stp/>
        <stp>ContractData</stp>
        <stp>QEA??15</stp>
        <stp>P_OI</stp>
        <tr r="W22" s="1"/>
      </tp>
      <tp>
        <v>49494</v>
        <stp/>
        <stp>ContractData</stp>
        <stp>QEA??18</stp>
        <stp>P_OI</stp>
        <tr r="W26" s="1"/>
      </tp>
      <tp>
        <v>28030</v>
        <stp/>
        <stp>ContractData</stp>
        <stp>QEA??19</stp>
        <stp>P_OI</stp>
        <tr r="W2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49</xdr:row>
      <xdr:rowOff>76200</xdr:rowOff>
    </xdr:from>
    <xdr:to>
      <xdr:col>5</xdr:col>
      <xdr:colOff>723850</xdr:colOff>
      <xdr:row>49</xdr:row>
      <xdr:rowOff>176200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11668125"/>
          <a:ext cx="400000" cy="1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showGridLines="0" showRowColHeaders="0" tabSelected="1" workbookViewId="0">
      <selection activeCell="L4" sqref="L4"/>
    </sheetView>
  </sheetViews>
  <sheetFormatPr defaultRowHeight="17.25" x14ac:dyDescent="0.3"/>
  <cols>
    <col min="1" max="1" width="3.42578125" style="3" customWidth="1"/>
    <col min="2" max="2" width="17.7109375" style="1" customWidth="1"/>
    <col min="3" max="5" width="9.7109375" style="1" hidden="1" customWidth="1"/>
    <col min="6" max="6" width="26.7109375" style="5" customWidth="1"/>
    <col min="7" max="7" width="9.140625" style="1"/>
    <col min="8" max="8" width="0.85546875" style="1" customWidth="1"/>
    <col min="9" max="9" width="1.7109375" style="1" customWidth="1"/>
    <col min="10" max="10" width="12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5" customWidth="1"/>
    <col min="16" max="17" width="5.7109375" style="5" customWidth="1"/>
    <col min="18" max="18" width="5.140625" style="1" customWidth="1"/>
    <col min="19" max="22" width="12.7109375" style="1" customWidth="1"/>
    <col min="23" max="23" width="13.7109375" style="1" customWidth="1"/>
    <col min="24" max="24" width="14.85546875" style="1" customWidth="1"/>
    <col min="25" max="25" width="10.28515625" style="1" customWidth="1"/>
    <col min="26" max="26" width="8.7109375" style="1" customWidth="1"/>
    <col min="27" max="27" width="17.7109375" style="1" customWidth="1"/>
    <col min="28" max="30" width="8.7109375" style="1" hidden="1" customWidth="1"/>
    <col min="31" max="16384" width="9.140625" style="1"/>
  </cols>
  <sheetData>
    <row r="1" spans="1:30" ht="3.95" customHeight="1" x14ac:dyDescent="0.3">
      <c r="A1" s="2">
        <f ca="1">TODAY()</f>
        <v>41593</v>
      </c>
      <c r="B1" s="3">
        <f ca="1">IF(WEEKDAY(A1)=2,-3,-1)</f>
        <v>-1</v>
      </c>
      <c r="C1" s="3">
        <f ca="1">DAY(A1+B1)</f>
        <v>14</v>
      </c>
      <c r="D1" s="10">
        <f xml:space="preserve"> RTD("cqg.rtd",,"StudyData",$A$5&amp;A6,"Bar",,"Time",Y4,,"all",,,"False")</f>
        <v>41548.5</v>
      </c>
      <c r="E1" s="11">
        <f xml:space="preserve"> HOUR(D1)</f>
        <v>12</v>
      </c>
      <c r="F1" s="119">
        <f xml:space="preserve"> MINUTE(RTD("cqg.rtd",,"StudyData",$A$5&amp;A6,"Bar",,"Time",Y4,,"all",,,"False"))</f>
        <v>0</v>
      </c>
    </row>
    <row r="2" spans="1:30" ht="21.95" customHeight="1" x14ac:dyDescent="0.3">
      <c r="B2" s="126" t="s">
        <v>55</v>
      </c>
      <c r="C2" s="126"/>
      <c r="D2" s="126"/>
      <c r="E2" s="128">
        <f>RTD("cqg.rtd", ,"SystemInfo", "Linetime")+6/24</f>
        <v>41593.666296296302</v>
      </c>
      <c r="F2" s="128"/>
      <c r="G2" s="134"/>
      <c r="H2" s="134"/>
      <c r="I2" s="134"/>
      <c r="J2" s="156" t="s">
        <v>54</v>
      </c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8" t="s">
        <v>56</v>
      </c>
      <c r="Y2" s="158"/>
      <c r="Z2" s="128">
        <f>RTD("cqg.rtd", ,"SystemInfo", "Linetime")</f>
        <v>41593.416296296302</v>
      </c>
      <c r="AA2" s="128"/>
      <c r="AB2" s="51"/>
      <c r="AC2" s="51"/>
      <c r="AD2" s="52"/>
    </row>
    <row r="3" spans="1:30" ht="21.95" customHeight="1" x14ac:dyDescent="0.3">
      <c r="B3" s="127"/>
      <c r="C3" s="127"/>
      <c r="D3" s="127"/>
      <c r="E3" s="129"/>
      <c r="F3" s="129"/>
      <c r="G3" s="135"/>
      <c r="H3" s="135"/>
      <c r="I3" s="135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9"/>
      <c r="Y3" s="159"/>
      <c r="Z3" s="129"/>
      <c r="AA3" s="129"/>
      <c r="AB3" s="53"/>
      <c r="AC3" s="53"/>
      <c r="AD3" s="54"/>
    </row>
    <row r="4" spans="1:30" ht="20.100000000000001" customHeight="1" x14ac:dyDescent="0.3">
      <c r="B4" s="141" t="s">
        <v>51</v>
      </c>
      <c r="C4" s="142"/>
      <c r="D4" s="142"/>
      <c r="E4" s="143"/>
      <c r="F4" s="16" t="s">
        <v>34</v>
      </c>
      <c r="G4" s="16" t="s">
        <v>35</v>
      </c>
      <c r="H4" s="14"/>
      <c r="I4" s="14"/>
      <c r="J4" s="132" t="s">
        <v>38</v>
      </c>
      <c r="K4" s="132"/>
      <c r="L4" s="24">
        <v>12</v>
      </c>
      <c r="M4" s="18"/>
      <c r="N4" s="152" t="s">
        <v>45</v>
      </c>
      <c r="O4" s="153"/>
      <c r="P4" s="28">
        <v>6</v>
      </c>
      <c r="Q4" s="28">
        <v>24</v>
      </c>
      <c r="R4" s="29">
        <v>13</v>
      </c>
      <c r="S4" s="160" t="s">
        <v>42</v>
      </c>
      <c r="T4" s="160"/>
      <c r="U4" s="142" t="s">
        <v>43</v>
      </c>
      <c r="V4" s="142"/>
      <c r="W4" s="160" t="s">
        <v>46</v>
      </c>
      <c r="X4" s="163"/>
      <c r="Y4" s="21">
        <v>30</v>
      </c>
      <c r="Z4" s="20" t="s">
        <v>44</v>
      </c>
      <c r="AA4" s="141" t="s">
        <v>51</v>
      </c>
      <c r="AB4" s="142"/>
      <c r="AC4" s="142"/>
      <c r="AD4" s="143"/>
    </row>
    <row r="5" spans="1:30" ht="20.100000000000001" customHeight="1" x14ac:dyDescent="0.3">
      <c r="A5" s="4" t="s">
        <v>52</v>
      </c>
      <c r="B5" s="144"/>
      <c r="C5" s="145"/>
      <c r="D5" s="145"/>
      <c r="E5" s="146"/>
      <c r="F5" s="17" t="s">
        <v>37</v>
      </c>
      <c r="G5" s="17" t="s">
        <v>36</v>
      </c>
      <c r="H5" s="15"/>
      <c r="I5" s="15"/>
      <c r="J5" s="133" t="s">
        <v>39</v>
      </c>
      <c r="K5" s="133"/>
      <c r="L5" s="25" t="s">
        <v>40</v>
      </c>
      <c r="M5" s="19"/>
      <c r="N5" s="154"/>
      <c r="O5" s="155"/>
      <c r="P5" s="32" t="s">
        <v>50</v>
      </c>
      <c r="Q5" s="30">
        <v>12</v>
      </c>
      <c r="R5" s="31" t="str">
        <f>"20"&amp;R4</f>
        <v>2013</v>
      </c>
      <c r="S5" s="161"/>
      <c r="T5" s="161"/>
      <c r="U5" s="162"/>
      <c r="V5" s="162"/>
      <c r="W5" s="161"/>
      <c r="X5" s="164"/>
      <c r="Y5" s="133" t="s">
        <v>41</v>
      </c>
      <c r="Z5" s="133"/>
      <c r="AA5" s="144"/>
      <c r="AB5" s="145"/>
      <c r="AC5" s="145"/>
      <c r="AD5" s="146"/>
    </row>
    <row r="6" spans="1:30" ht="18.75" x14ac:dyDescent="0.3">
      <c r="A6" s="3" t="s">
        <v>0</v>
      </c>
      <c r="B6" s="56" t="str">
        <f>RIGHT(RTD("cqg.rtd",,"ContractData",$A$5&amp;A6,"LongDescription"),6)</f>
        <v>Nov 13</v>
      </c>
      <c r="C6" s="77"/>
      <c r="D6" s="77"/>
      <c r="E6" s="77"/>
      <c r="F6" s="120">
        <f>IF(B6="","",RTD("cqg.rtd",,"ContractData",$A$5&amp;A6,"ExpirationDate",,"D"))</f>
        <v>41596</v>
      </c>
      <c r="G6" s="78">
        <f ca="1">F6-$A$1</f>
        <v>3</v>
      </c>
      <c r="H6" s="79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0</v>
      </c>
      <c r="I6" s="80"/>
      <c r="J6" s="78">
        <f>K6</f>
        <v>359</v>
      </c>
      <c r="K6" s="81">
        <f>RTD("cqg.rtd", ,"ContractData", $A$5&amp;A6, "T_CVol")</f>
        <v>359</v>
      </c>
      <c r="L6" s="78">
        <f xml:space="preserve"> RTD("cqg.rtd",,"StudyData", $A$5&amp;A6, "MA", "InputChoice=ContractVol,MAType=Sim,Period="&amp;$L$4&amp;"", "MA",,,"all",,,,"T")</f>
        <v>6145.9166666700003</v>
      </c>
      <c r="M6" s="82">
        <f>IF(K6&gt;L6,1,0)</f>
        <v>0</v>
      </c>
      <c r="N6" s="78">
        <f>RTD("cqg.rtd", ,"ContractData", $A$5&amp;A6, "Y_CVol")</f>
        <v>46</v>
      </c>
      <c r="O6" s="83">
        <f>IF(ISERROR(K6/N6),"",K6/N6)</f>
        <v>7.8043478260869561</v>
      </c>
      <c r="P6" s="149" t="str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/>
      </c>
      <c r="Q6" s="150"/>
      <c r="R6" s="151"/>
      <c r="S6" s="84">
        <f>T6</f>
        <v>35286</v>
      </c>
      <c r="T6" s="84">
        <f>IF(B6="","",RTD("cqg.rtd", ,"ContractData", $A$5&amp;A6, "COI"))</f>
        <v>35286</v>
      </c>
      <c r="U6" s="84">
        <f>T6-W6</f>
        <v>-30</v>
      </c>
      <c r="V6" s="84">
        <f>U6</f>
        <v>-30</v>
      </c>
      <c r="W6" s="84">
        <f>IF(B6="","",RTD("cqg.rtd", ,"ContractData", $A$5&amp;A6, "P_OI"))</f>
        <v>35316</v>
      </c>
      <c r="X6" s="85">
        <f t="shared" ref="X6:X13" si="0">IF(ISERROR(T6/W6),"",T6/W6)</f>
        <v>0.99915052667346249</v>
      </c>
      <c r="Y6" s="82" t="str">
        <f>RTD("cqg.rtd",,"StudyData",$A$5&amp;A6,"Vol","VolType=Exchange,CoCType=Contract","Vol",$Y$4,"0","ALL",,,"TRUE","T")</f>
        <v/>
      </c>
      <c r="Z6" s="86" t="e">
        <f ca="1">IF(B6="","",RTD("cqg.rtd",,"StudyData","Vol("&amp;$A$5&amp;A6&amp;") when (LocalDay("&amp;$A$5&amp;A6&amp;")="&amp;$C$1&amp;" and LocalHour("&amp;$A$5&amp;A6&amp;")="&amp;$E$1&amp;" and LocalMinute("&amp;$A$5&amp;$A6&amp;")="&amp;$F$1&amp;")","Bar",,"Vol",$Y$4,"0"))</f>
        <v>#N/A</v>
      </c>
      <c r="AA6" s="68" t="str">
        <f t="shared" ref="AA6:AA11" si="1">B6</f>
        <v>Nov 13</v>
      </c>
      <c r="AB6" s="34"/>
      <c r="AC6" s="34"/>
      <c r="AD6" s="35"/>
    </row>
    <row r="7" spans="1:30" ht="18.75" x14ac:dyDescent="0.3">
      <c r="A7" s="3" t="s">
        <v>1</v>
      </c>
      <c r="B7" s="57" t="str">
        <f>RIGHT(RTD("cqg.rtd",,"ContractData",$A$5&amp;A7,"LongDescription"),6)</f>
        <v>Dec 13</v>
      </c>
      <c r="C7" s="87"/>
      <c r="D7" s="87"/>
      <c r="E7" s="87"/>
      <c r="F7" s="121">
        <f>IF(B7="","",RTD("cqg.rtd",,"ContractData",$A$5&amp;A7,"ExpirationDate",,"D"))</f>
        <v>41624</v>
      </c>
      <c r="G7" s="84">
        <f t="shared" ref="G7:G47" ca="1" si="2">F7-$A$1</f>
        <v>31</v>
      </c>
      <c r="H7" s="88">
        <f>IF(OR(RTD("cqg.rtd",,"ContractData",$A$5&amp;A7,"Contractmonth")="JUN",(RTD("cqg.rtd",,"ContractData",$A$5&amp;A7,"Contractmonth")="SEP"),(RTD("cqg.rtd",,"ContractData",$A$5&amp;A7,"Contractmonth")="DEC"),(RTD("cqg.rtd",,"ContractData",$A$5&amp;A7,"Contractmonth")="MAR")),1,0)</f>
        <v>1</v>
      </c>
      <c r="I7" s="89"/>
      <c r="J7" s="84">
        <f>K7</f>
        <v>25645</v>
      </c>
      <c r="K7" s="90">
        <f>RTD("cqg.rtd", ,"ContractData", $A$5&amp;A7, "T_CVol")</f>
        <v>25645</v>
      </c>
      <c r="L7" s="84">
        <f xml:space="preserve"> RTD("cqg.rtd",,"StudyData", $A$5&amp;A7, "MA", "InputChoice=ContractVol,MAType=Sim,Period="&amp;$L$4&amp;"", "MA",,,"all",,,,"T")</f>
        <v>88013.75</v>
      </c>
      <c r="M7" s="91">
        <f>IF(K7&gt;L7,1,0)</f>
        <v>0</v>
      </c>
      <c r="N7" s="84">
        <f>RTD("cqg.rtd", ,"ContractData", $A$5&amp;A7, "Y_CVol")</f>
        <v>21251</v>
      </c>
      <c r="O7" s="92">
        <f t="shared" ref="O7:O48" si="3">IF(ISERROR(K7/N7),"",K7/N7)</f>
        <v>1.2067667403886877</v>
      </c>
      <c r="P7" s="137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>173144</v>
      </c>
      <c r="Q7" s="138"/>
      <c r="R7" s="139"/>
      <c r="S7" s="84">
        <f t="shared" ref="S7:S48" si="4">T7</f>
        <v>539926</v>
      </c>
      <c r="T7" s="84">
        <f>IF(B7="","",RTD("cqg.rtd", ,"ContractData", $A$5&amp;A7, "COI"))</f>
        <v>539926</v>
      </c>
      <c r="U7" s="84">
        <f t="shared" ref="U7:U47" si="5">T7-W7</f>
        <v>-40</v>
      </c>
      <c r="V7" s="84">
        <f t="shared" ref="V7:V48" si="6">U7</f>
        <v>-40</v>
      </c>
      <c r="W7" s="84">
        <f>IF(B7="","",RTD("cqg.rtd", ,"ContractData", $A$5&amp;A7, "P_OI"))</f>
        <v>539966</v>
      </c>
      <c r="X7" s="85">
        <f t="shared" si="0"/>
        <v>0.99992592126170909</v>
      </c>
      <c r="Y7" s="91">
        <f>RTD("cqg.rtd",,"StudyData",$A$5&amp;A7,"Vol","VolType=Exchange,CoCType=Contract","Vol",$Y$4,"0","ALL",,,"TRUE","T")</f>
        <v>770</v>
      </c>
      <c r="Z7" s="93">
        <f ca="1">IF(B7="","",RTD("cqg.rtd",,"StudyData","Vol("&amp;$A$5&amp;A7&amp;") when (LocalDay("&amp;$A$5&amp;A7&amp;")="&amp;$C$1&amp;" and LocalHour("&amp;$A$5&amp;A7&amp;")="&amp;$E$1&amp;" and LocalMinute("&amp;$A$5&amp;$A7&amp;")="&amp;$F$1&amp;")","Bar",,"Vol",$Y$4,"0"))</f>
        <v>1074</v>
      </c>
      <c r="AA7" s="68" t="str">
        <f t="shared" si="1"/>
        <v>Dec 13</v>
      </c>
      <c r="AB7" s="34"/>
      <c r="AC7" s="34"/>
      <c r="AD7" s="35"/>
    </row>
    <row r="8" spans="1:30" ht="18.75" x14ac:dyDescent="0.3">
      <c r="A8" s="3" t="s">
        <v>2</v>
      </c>
      <c r="B8" s="57" t="str">
        <f>RIGHT(RTD("cqg.rtd",,"ContractData",$A$5&amp;A8,"LongDescription"),6)</f>
        <v>Jan 14</v>
      </c>
      <c r="C8" s="87"/>
      <c r="D8" s="87"/>
      <c r="E8" s="87"/>
      <c r="F8" s="121">
        <f>IF(B8="","",RTD("cqg.rtd",,"ContractData",$A$5&amp;A8,"ExpirationDate",,"D"))</f>
        <v>41652</v>
      </c>
      <c r="G8" s="84">
        <f t="shared" ca="1" si="2"/>
        <v>59</v>
      </c>
      <c r="H8" s="88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0</v>
      </c>
      <c r="I8" s="89"/>
      <c r="J8" s="84">
        <f t="shared" ref="J8:J47" si="7">K8</f>
        <v>6</v>
      </c>
      <c r="K8" s="90">
        <f>RTD("cqg.rtd", ,"ContractData", $A$5&amp;A8, "T_CVol")</f>
        <v>6</v>
      </c>
      <c r="L8" s="84">
        <f xml:space="preserve"> RTD("cqg.rtd",,"StudyData", $A$5&amp;A8, "MA", "InputChoice=ContractVol,MAType=Sim,Period="&amp;$L$4&amp;"", "MA",,,"all",,,,"T")</f>
        <v>465.33333333000002</v>
      </c>
      <c r="M8" s="91">
        <f t="shared" ref="M8:M48" si="8">IF(K8&gt;L8,1,0)</f>
        <v>0</v>
      </c>
      <c r="N8" s="84">
        <f>RTD("cqg.rtd", ,"ContractData", $A$5&amp;A8, "Y_CVol")</f>
        <v>78</v>
      </c>
      <c r="O8" s="92">
        <f t="shared" si="3"/>
        <v>7.6923076923076927E-2</v>
      </c>
      <c r="P8" s="137" t="str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/>
      </c>
      <c r="Q8" s="138"/>
      <c r="R8" s="139"/>
      <c r="S8" s="84">
        <f t="shared" si="4"/>
        <v>1140</v>
      </c>
      <c r="T8" s="84">
        <f>IF(B8="","",RTD("cqg.rtd", ,"ContractData", $A$5&amp;A8, "COI"))</f>
        <v>1140</v>
      </c>
      <c r="U8" s="84">
        <f t="shared" si="5"/>
        <v>78</v>
      </c>
      <c r="V8" s="84">
        <f t="shared" si="6"/>
        <v>78</v>
      </c>
      <c r="W8" s="84">
        <f>IF(B8="","",RTD("cqg.rtd", ,"ContractData", $A$5&amp;A8, "P_OI"))</f>
        <v>1062</v>
      </c>
      <c r="X8" s="85">
        <f t="shared" si="0"/>
        <v>1.0734463276836159</v>
      </c>
      <c r="Y8" s="91">
        <f>RTD("cqg.rtd",,"StudyData",$A$5&amp;A8,"Vol","VolType=Exchange,CoCType=Contract","Vol",$Y$4,"0","ALL",,,"TRUE","T")</f>
        <v>239</v>
      </c>
      <c r="Z8" s="93" t="e">
        <f ca="1">IF(B8="","",RTD("cqg.rtd",,"StudyData","Vol("&amp;$A$5&amp;A8&amp;") when (LocalDay("&amp;$A$5&amp;A8&amp;")="&amp;$C$1&amp;" and LocalHour("&amp;$A$5&amp;A8&amp;")="&amp;$E$1&amp;" and LocalMinute("&amp;$A$5&amp;$A8&amp;")="&amp;$F$1&amp;")","Bar",,"Vol",$Y$4,"0"))</f>
        <v>#N/A</v>
      </c>
      <c r="AA8" s="68" t="str">
        <f t="shared" si="1"/>
        <v>Jan 14</v>
      </c>
      <c r="AB8" s="34"/>
      <c r="AC8" s="34"/>
      <c r="AD8" s="35"/>
    </row>
    <row r="9" spans="1:30" ht="18.75" x14ac:dyDescent="0.3">
      <c r="A9" s="3" t="s">
        <v>3</v>
      </c>
      <c r="B9" s="57" t="str">
        <f>RIGHT(RTD("cqg.rtd",,"ContractData",$A$5&amp;A9,"LongDescription"),6)</f>
        <v>Feb 14</v>
      </c>
      <c r="C9" s="87"/>
      <c r="D9" s="87"/>
      <c r="E9" s="87"/>
      <c r="F9" s="121">
        <f>IF(B9="","",RTD("cqg.rtd",,"ContractData",$A$5&amp;A9,"ExpirationDate",,"D"))</f>
        <v>41687</v>
      </c>
      <c r="G9" s="84">
        <f t="shared" ca="1" si="2"/>
        <v>94</v>
      </c>
      <c r="H9" s="88">
        <f>IF(OR(RTD("cqg.rtd",,"ContractData",$A$5&amp;A9,"Contractmonth")="JUN",(RTD("cqg.rtd",,"ContractData",$A$5&amp;A9,"Contractmonth")="SEP"),(RTD("cqg.rtd",,"ContractData",$A$5&amp;A9,"Contractmonth")="DEC"),(RTD("cqg.rtd",,"ContractData",$A$5&amp;A9,"Contractmonth")="MAR")),1,0)</f>
        <v>0</v>
      </c>
      <c r="I9" s="89"/>
      <c r="J9" s="84">
        <f t="shared" si="7"/>
        <v>0</v>
      </c>
      <c r="K9" s="90">
        <f>RTD("cqg.rtd", ,"ContractData", $A$5&amp;A9, "T_CVol")</f>
        <v>0</v>
      </c>
      <c r="L9" s="84" t="str">
        <f xml:space="preserve"> RTD("cqg.rtd",,"StudyData", $A$5&amp;A9, "MA", "InputChoice=ContractVol,MAType=Sim,Period="&amp;$L$4&amp;"", "MA",,,"all",,,,"T")</f>
        <v/>
      </c>
      <c r="M9" s="91">
        <f t="shared" si="8"/>
        <v>0</v>
      </c>
      <c r="N9" s="84">
        <f>RTD("cqg.rtd", ,"ContractData", $A$5&amp;A9, "Y_CVol")</f>
        <v>0</v>
      </c>
      <c r="O9" s="92" t="str">
        <f t="shared" si="3"/>
        <v/>
      </c>
      <c r="P9" s="137" t="str">
        <f xml:space="preserve"> 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</f>
        <v/>
      </c>
      <c r="Q9" s="138"/>
      <c r="R9" s="139"/>
      <c r="S9" s="84">
        <f t="shared" si="4"/>
        <v>0</v>
      </c>
      <c r="T9" s="84">
        <f>IF(B9="","",RTD("cqg.rtd", ,"ContractData", $A$5&amp;A9, "COI"))</f>
        <v>0</v>
      </c>
      <c r="U9" s="84">
        <f t="shared" si="5"/>
        <v>0</v>
      </c>
      <c r="V9" s="84">
        <f t="shared" si="6"/>
        <v>0</v>
      </c>
      <c r="W9" s="84">
        <f>IF(B9="","",RTD("cqg.rtd", ,"ContractData", $A$5&amp;A9, "P_OI"))</f>
        <v>0</v>
      </c>
      <c r="X9" s="85" t="str">
        <f t="shared" si="0"/>
        <v/>
      </c>
      <c r="Y9" s="91" t="str">
        <f>RTD("cqg.rtd",,"StudyData",$A$5&amp;A9,"Vol","VolType=Exchange,CoCType=Contract","Vol",$Y$4,"0","ALL",,,"TRUE","T")</f>
        <v/>
      </c>
      <c r="Z9" s="93">
        <f ca="1">IF(B9="","",RTD("cqg.rtd",,"StudyData","Vol("&amp;$A$5&amp;A9&amp;") when (LocalDay("&amp;$A$5&amp;A9&amp;")="&amp;$C$1&amp;" and LocalHour("&amp;$A$5&amp;A9&amp;")="&amp;$E$1&amp;" and LocalMinute("&amp;$A$5&amp;$A9&amp;")="&amp;$F$1&amp;")","Bar",,"Vol",$Y$4,"0"))</f>
        <v>0</v>
      </c>
      <c r="AA9" s="68" t="str">
        <f t="shared" si="1"/>
        <v>Feb 14</v>
      </c>
      <c r="AB9" s="34"/>
      <c r="AC9" s="34"/>
      <c r="AD9" s="35"/>
    </row>
    <row r="10" spans="1:30" ht="18.75" x14ac:dyDescent="0.3">
      <c r="A10" s="3" t="s">
        <v>4</v>
      </c>
      <c r="B10" s="57" t="str">
        <f>RIGHT(RTD("cqg.rtd",,"ContractData",$A$5&amp;A10,"LongDescription"),6)</f>
        <v>Mar 14</v>
      </c>
      <c r="C10" s="87"/>
      <c r="D10" s="87"/>
      <c r="E10" s="87"/>
      <c r="F10" s="121">
        <f>IF(B10="","",RTD("cqg.rtd",,"ContractData",$A$5&amp;A10,"ExpirationDate",,"D"))</f>
        <v>41715</v>
      </c>
      <c r="G10" s="84">
        <f t="shared" ca="1" si="2"/>
        <v>122</v>
      </c>
      <c r="H10" s="88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1</v>
      </c>
      <c r="I10" s="89"/>
      <c r="J10" s="84">
        <f t="shared" si="7"/>
        <v>33605</v>
      </c>
      <c r="K10" s="90">
        <f>RTD("cqg.rtd", ,"ContractData", $A$5&amp;A10, "T_CVol")</f>
        <v>33605</v>
      </c>
      <c r="L10" s="84">
        <f xml:space="preserve"> RTD("cqg.rtd",,"StudyData", $A$5&amp;A10, "MA", "InputChoice=ContractVol,MAType=Sim,Period="&amp;$L$4&amp;"", "MA",,,"all",,,,"T")</f>
        <v>139413.75</v>
      </c>
      <c r="M10" s="91">
        <f t="shared" si="8"/>
        <v>0</v>
      </c>
      <c r="N10" s="84">
        <f>RTD("cqg.rtd", ,"ContractData", $A$5&amp;A10, "Y_CVol")</f>
        <v>95900</v>
      </c>
      <c r="O10" s="92">
        <f t="shared" si="3"/>
        <v>0.35041710114702818</v>
      </c>
      <c r="P10" s="137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>158617</v>
      </c>
      <c r="Q10" s="138"/>
      <c r="R10" s="139"/>
      <c r="S10" s="84">
        <f t="shared" si="4"/>
        <v>552796</v>
      </c>
      <c r="T10" s="84">
        <f>IF(B10="","",RTD("cqg.rtd", ,"ContractData", $A$5&amp;A10, "COI"))</f>
        <v>552796</v>
      </c>
      <c r="U10" s="84">
        <f t="shared" si="5"/>
        <v>1172</v>
      </c>
      <c r="V10" s="84">
        <f t="shared" si="6"/>
        <v>1172</v>
      </c>
      <c r="W10" s="84">
        <f>IF(B10="","",RTD("cqg.rtd", ,"ContractData", $A$5&amp;A10, "P_OI"))</f>
        <v>551624</v>
      </c>
      <c r="X10" s="85">
        <f t="shared" si="0"/>
        <v>1.0021246356213653</v>
      </c>
      <c r="Y10" s="91">
        <f>RTD("cqg.rtd",,"StudyData",$A$5&amp;A10,"Vol","VolType=Exchange,CoCType=Contract","Vol",$Y$4,"0","ALL",,,"TRUE","T")</f>
        <v>1719</v>
      </c>
      <c r="Z10" s="93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LocalMinute("&amp;$A$5&amp;$A10&amp;")="&amp;$F$1&amp;")","Bar",,"Vol",$Y$4,"0"))</f>
        <v>48</v>
      </c>
      <c r="AA10" s="68" t="str">
        <f t="shared" si="1"/>
        <v>Mar 14</v>
      </c>
      <c r="AB10" s="34"/>
      <c r="AC10" s="34"/>
      <c r="AD10" s="35"/>
    </row>
    <row r="11" spans="1:30" ht="18.75" x14ac:dyDescent="0.3">
      <c r="A11" s="3" t="s">
        <v>5</v>
      </c>
      <c r="B11" s="57" t="str">
        <f>RIGHT(RTD("cqg.rtd",,"ContractData",$A$5&amp;A11,"LongDescription"),6)</f>
        <v>Apr 14</v>
      </c>
      <c r="C11" s="87"/>
      <c r="D11" s="87"/>
      <c r="E11" s="87"/>
      <c r="F11" s="121">
        <f>IF(B11="","",RTD("cqg.rtd",,"ContractData",$A$5&amp;A11,"ExpirationDate",,"D"))</f>
        <v>41743</v>
      </c>
      <c r="G11" s="84">
        <f t="shared" ca="1" si="2"/>
        <v>150</v>
      </c>
      <c r="H11" s="88">
        <f>IF(OR(RTD("cqg.rtd",,"ContractData",$A$5&amp;A11,"Contractmonth")="JUN",(RTD("cqg.rtd",,"ContractData",$A$5&amp;A11,"Contractmonth")="SEP"),(RTD("cqg.rtd",,"ContractData",$A$5&amp;A11,"Contractmonth")="DEC"),(RTD("cqg.rtd",,"ContractData",$A$5&amp;A11,"Contractmonth")="MAR")),1,0)</f>
        <v>0</v>
      </c>
      <c r="I11" s="89"/>
      <c r="J11" s="84">
        <f t="shared" si="7"/>
        <v>0</v>
      </c>
      <c r="K11" s="90">
        <f>RTD("cqg.rtd", ,"ContractData", $A$5&amp;A11, "T_CVol")</f>
        <v>0</v>
      </c>
      <c r="L11" s="84">
        <f xml:space="preserve"> RTD("cqg.rtd",,"StudyData", $A$5&amp;A11, "MA", "InputChoice=ContractVol,MAType=Sim,Period="&amp;$L$4&amp;"", "MA",,,"all",,,,"T")</f>
        <v>600</v>
      </c>
      <c r="M11" s="91">
        <f t="shared" si="8"/>
        <v>0</v>
      </c>
      <c r="N11" s="84">
        <f>RTD("cqg.rtd", ,"ContractData", $A$5&amp;A11, "Y_CVol")</f>
        <v>0</v>
      </c>
      <c r="O11" s="92" t="str">
        <f t="shared" si="3"/>
        <v/>
      </c>
      <c r="P11" s="137" t="str">
        <f xml:space="preserve"> RTD("cqg.rtd",,"StudyData", "(MA("&amp;$A$5&amp;A11&amp;",Period:="&amp;$Q$5&amp;",MAType:=Sim,InputChoice:=ContractVol) when LocalYear("&amp;$A$5&amp;A11&amp;")="&amp;$R$5&amp;" And (LocalMonth("&amp;$A$5&amp;A11&amp;")="&amp;$P$4&amp;" And LocalDay("&amp;$A$5&amp;A11&amp;")="&amp;$Q$4&amp;" ))", "Bar", "", "Close","D", "0", "all", "", "","False",,)</f>
        <v/>
      </c>
      <c r="Q11" s="138"/>
      <c r="R11" s="139"/>
      <c r="S11" s="84">
        <f t="shared" si="4"/>
        <v>600</v>
      </c>
      <c r="T11" s="84">
        <f>IF(B11="","",RTD("cqg.rtd", ,"ContractData", $A$5&amp;A11, "COI"))</f>
        <v>600</v>
      </c>
      <c r="U11" s="84">
        <f t="shared" si="5"/>
        <v>0</v>
      </c>
      <c r="V11" s="84">
        <f t="shared" si="6"/>
        <v>0</v>
      </c>
      <c r="W11" s="84">
        <f>IF(B11="","",RTD("cqg.rtd", ,"ContractData", $A$5&amp;A11, "P_OI"))</f>
        <v>600</v>
      </c>
      <c r="X11" s="85">
        <f t="shared" si="0"/>
        <v>1</v>
      </c>
      <c r="Y11" s="91" t="str">
        <f>RTD("cqg.rtd",,"StudyData",$A$5&amp;A11,"Vol","VolType=Exchange,CoCType=Contract","Vol",$Y$4,"0","ALL",,,"TRUE","T")</f>
        <v/>
      </c>
      <c r="Z11" s="93">
        <f ca="1">IF(B11="","",RTD("cqg.rtd",,"StudyData","Vol("&amp;$A$5&amp;A11&amp;") when (LocalDay("&amp;$A$5&amp;A11&amp;")="&amp;$C$1&amp;" and LocalHour("&amp;$A$5&amp;A11&amp;")="&amp;$E$1&amp;" and LocalMinute("&amp;$A$5&amp;$A11&amp;")="&amp;$F$1&amp;")","Bar",,"Vol",$Y$4,"0"))</f>
        <v>0</v>
      </c>
      <c r="AA11" s="68" t="str">
        <f t="shared" si="1"/>
        <v>Apr 14</v>
      </c>
      <c r="AB11" s="34"/>
      <c r="AC11" s="34"/>
      <c r="AD11" s="35"/>
    </row>
    <row r="12" spans="1:30" ht="18.75" x14ac:dyDescent="0.3">
      <c r="A12" s="3" t="s">
        <v>6</v>
      </c>
      <c r="B12" s="57" t="str">
        <f>RIGHT(RTD("cqg.rtd",,"ContractData",$A$5&amp;A12,"LongDescription"),6)</f>
        <v>Jun 14</v>
      </c>
      <c r="C12" s="87"/>
      <c r="D12" s="87"/>
      <c r="E12" s="87"/>
      <c r="F12" s="121">
        <f>IF(B12="","",RTD("cqg.rtd",,"ContractData",$A$5&amp;A12,"ExpirationDate",,"D"))</f>
        <v>41806</v>
      </c>
      <c r="G12" s="84">
        <f t="shared" ca="1" si="2"/>
        <v>213</v>
      </c>
      <c r="H12" s="88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1</v>
      </c>
      <c r="I12" s="89"/>
      <c r="J12" s="84">
        <f t="shared" si="7"/>
        <v>55319</v>
      </c>
      <c r="K12" s="90">
        <f>RTD("cqg.rtd", ,"ContractData", $A$5&amp;A12, "T_CVol")</f>
        <v>55319</v>
      </c>
      <c r="L12" s="84">
        <f xml:space="preserve"> RTD("cqg.rtd",,"StudyData", $A$5&amp;A12, "MA", "InputChoice=ContractVol,MAType=Sim,Period="&amp;$L$4&amp;"", "MA",,,"all",,,,"T")</f>
        <v>112158.41666667</v>
      </c>
      <c r="M12" s="91">
        <f t="shared" si="8"/>
        <v>0</v>
      </c>
      <c r="N12" s="84">
        <f>RTD("cqg.rtd", ,"ContractData", $A$5&amp;A12, "Y_CVol")</f>
        <v>89313</v>
      </c>
      <c r="O12" s="92">
        <f t="shared" si="3"/>
        <v>0.61938351639738898</v>
      </c>
      <c r="P12" s="137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168344</v>
      </c>
      <c r="Q12" s="138"/>
      <c r="R12" s="139"/>
      <c r="S12" s="84">
        <f t="shared" si="4"/>
        <v>377597</v>
      </c>
      <c r="T12" s="84">
        <f>IF(B12="","",RTD("cqg.rtd", ,"ContractData", $A$5&amp;A12, "COI"))</f>
        <v>377597</v>
      </c>
      <c r="U12" s="84">
        <f t="shared" si="5"/>
        <v>-6731</v>
      </c>
      <c r="V12" s="84">
        <f t="shared" si="6"/>
        <v>-6731</v>
      </c>
      <c r="W12" s="84">
        <f>IF(B12="","",RTD("cqg.rtd", ,"ContractData", $A$5&amp;A12, "P_OI"))</f>
        <v>384328</v>
      </c>
      <c r="X12" s="85">
        <f t="shared" si="0"/>
        <v>0.9824863137736517</v>
      </c>
      <c r="Y12" s="91">
        <f>RTD("cqg.rtd",,"StudyData",$A$5&amp;A12,"Vol","VolType=Exchange,CoCType=Contract","Vol",$Y$4,"0","ALL",,,"TRUE","T")</f>
        <v>4120</v>
      </c>
      <c r="Z12" s="93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LocalMinute("&amp;$A$5&amp;$A12&amp;")="&amp;$F$1&amp;")","Bar",,"Vol",$Y$4,"0"))</f>
        <v>107</v>
      </c>
      <c r="AA12" s="68" t="str">
        <f>B11</f>
        <v>Apr 14</v>
      </c>
      <c r="AB12" s="34"/>
      <c r="AC12" s="34"/>
      <c r="AD12" s="35"/>
    </row>
    <row r="13" spans="1:30" ht="18.75" x14ac:dyDescent="0.3">
      <c r="A13" s="3" t="s">
        <v>7</v>
      </c>
      <c r="B13" s="58" t="str">
        <f>RIGHT(RTD("cqg.rtd",,"ContractData",$A$5&amp;A13,"LongDescription"),6)</f>
        <v>Sep 14</v>
      </c>
      <c r="C13" s="94"/>
      <c r="D13" s="94"/>
      <c r="E13" s="94"/>
      <c r="F13" s="122">
        <f>IF(B13="","",RTD("cqg.rtd",,"ContractData",$A$5&amp;A13,"ExpirationDate",,"D"))</f>
        <v>41897</v>
      </c>
      <c r="G13" s="95">
        <f t="shared" ca="1" si="2"/>
        <v>304</v>
      </c>
      <c r="H13" s="88">
        <f>IF(OR(RTD("cqg.rtd",,"ContractData",$A$5&amp;A13,"Contractmonth")="JUN",(RTD("cqg.rtd",,"ContractData",$A$5&amp;A13,"Contractmonth")="SEP"),(RTD("cqg.rtd",,"ContractData",$A$5&amp;A13,"Contractmonth")="DEC"),(RTD("cqg.rtd",,"ContractData",$A$5&amp;A13,"Contractmonth")="MAR")),1,0)</f>
        <v>1</v>
      </c>
      <c r="I13" s="89"/>
      <c r="J13" s="95">
        <f t="shared" si="7"/>
        <v>56276</v>
      </c>
      <c r="K13" s="96">
        <f>RTD("cqg.rtd", ,"ContractData", $A$5&amp;A13, "T_CVol")</f>
        <v>56276</v>
      </c>
      <c r="L13" s="84">
        <f xml:space="preserve"> RTD("cqg.rtd",,"StudyData", $A$5&amp;A13, "MA", "InputChoice=ContractVol,MAType=Sim,Period="&amp;$L$4&amp;"", "MA",,,"all",,,,"T")</f>
        <v>94813.75</v>
      </c>
      <c r="M13" s="97">
        <f t="shared" si="8"/>
        <v>0</v>
      </c>
      <c r="N13" s="95">
        <f>RTD("cqg.rtd", ,"ContractData", $A$5&amp;A13, "Y_CVol")</f>
        <v>60371</v>
      </c>
      <c r="O13" s="98">
        <f t="shared" si="3"/>
        <v>0.93216941909194817</v>
      </c>
      <c r="P13" s="137">
        <f xml:space="preserve"> RTD("cqg.rtd",,"StudyData", "(MA("&amp;$A$5&amp;A13&amp;",Period:="&amp;$Q$5&amp;",MAType:=Sim,InputChoice:=ContractVol) when LocalYear("&amp;$A$5&amp;A13&amp;")="&amp;$R$5&amp;" And (LocalMonth("&amp;$A$5&amp;A13&amp;")="&amp;$P$4&amp;" And LocalDay("&amp;$A$5&amp;A13&amp;")="&amp;$Q$4&amp;" ))", "Bar", "", "Close","D", "0", "all", "", "","False",,)</f>
        <v>155412</v>
      </c>
      <c r="Q13" s="138"/>
      <c r="R13" s="139"/>
      <c r="S13" s="84">
        <f t="shared" si="4"/>
        <v>334343</v>
      </c>
      <c r="T13" s="84">
        <f>IF(B13="","",RTD("cqg.rtd", ,"ContractData", $A$5&amp;A13, "COI"))</f>
        <v>334343</v>
      </c>
      <c r="U13" s="84">
        <f t="shared" si="5"/>
        <v>-5569</v>
      </c>
      <c r="V13" s="84">
        <f t="shared" si="6"/>
        <v>-5569</v>
      </c>
      <c r="W13" s="84">
        <f>IF(B13="","",RTD("cqg.rtd", ,"ContractData", $A$5&amp;A13, "P_OI"))</f>
        <v>339912</v>
      </c>
      <c r="X13" s="85">
        <f t="shared" si="0"/>
        <v>0.98361634776059681</v>
      </c>
      <c r="Y13" s="91">
        <f>RTD("cqg.rtd",,"StudyData",$A$5&amp;A13,"Vol","VolType=Exchange,CoCType=Contract","Vol",$Y$4,"0","ALL",,,"TRUE","T")</f>
        <v>2226</v>
      </c>
      <c r="Z13" s="93">
        <f ca="1">IF(B13="","",RTD("cqg.rtd",,"StudyData","Vol("&amp;$A$5&amp;A13&amp;") when (LocalDay("&amp;$A$5&amp;A13&amp;")="&amp;$C$1&amp;" and LocalHour("&amp;$A$5&amp;A13&amp;")="&amp;$E$1&amp;" and LocalMinute("&amp;$A$5&amp;$A13&amp;")="&amp;$F$1&amp;")","Bar",,"Vol",$Y$4,"0"))</f>
        <v>1255</v>
      </c>
      <c r="AA13" s="68" t="str">
        <f>B13</f>
        <v>Sep 14</v>
      </c>
      <c r="AB13" s="34"/>
      <c r="AC13" s="34"/>
      <c r="AD13" s="35"/>
    </row>
    <row r="14" spans="1:30" ht="8.1" customHeight="1" x14ac:dyDescent="0.3">
      <c r="B14" s="59"/>
      <c r="C14" s="99"/>
      <c r="D14" s="99"/>
      <c r="E14" s="99"/>
      <c r="F14" s="123"/>
      <c r="G14" s="99"/>
      <c r="H14" s="100"/>
      <c r="I14" s="99"/>
      <c r="J14" s="99"/>
      <c r="K14" s="99"/>
      <c r="L14" s="101"/>
      <c r="M14" s="102"/>
      <c r="N14" s="99"/>
      <c r="O14" s="103"/>
      <c r="P14" s="104"/>
      <c r="Q14" s="104"/>
      <c r="R14" s="104"/>
      <c r="S14" s="99"/>
      <c r="T14" s="99"/>
      <c r="U14" s="99"/>
      <c r="V14" s="99"/>
      <c r="W14" s="99"/>
      <c r="X14" s="99"/>
      <c r="Y14" s="99"/>
      <c r="Z14" s="102"/>
      <c r="AA14" s="69"/>
      <c r="AB14" s="8"/>
      <c r="AC14" s="8"/>
      <c r="AD14" s="12"/>
    </row>
    <row r="15" spans="1:30" ht="18.75" x14ac:dyDescent="0.3">
      <c r="A15" s="3" t="s">
        <v>8</v>
      </c>
      <c r="B15" s="60" t="str">
        <f>RIGHT(RTD("cqg.rtd",,"ContractData",$A$5&amp;A15,"LongDescription"),6)</f>
        <v>Dec 14</v>
      </c>
      <c r="C15" s="105"/>
      <c r="D15" s="105"/>
      <c r="E15" s="105"/>
      <c r="F15" s="124">
        <f>IF(B15="","",RTD("cqg.rtd",,"ContractData",$A$5&amp;A15,"ExpirationDate",,"D"))</f>
        <v>41988</v>
      </c>
      <c r="G15" s="106">
        <f t="shared" ca="1" si="2"/>
        <v>395</v>
      </c>
      <c r="H15" s="88"/>
      <c r="I15" s="89"/>
      <c r="J15" s="106">
        <f t="shared" si="7"/>
        <v>90733</v>
      </c>
      <c r="K15" s="107">
        <f>RTD("cqg.rtd", ,"ContractData", $A$5&amp;A15, "T_CVol")</f>
        <v>90733</v>
      </c>
      <c r="L15" s="84">
        <f xml:space="preserve"> RTD("cqg.rtd",,"StudyData", $A$5&amp;A15, "MA", "InputChoice=ContractVol,MAType=Sim,Period="&amp;$L$4&amp;"", "MA",,,"all",,,,"T")</f>
        <v>137775.83333333</v>
      </c>
      <c r="M15" s="108">
        <f t="shared" si="8"/>
        <v>0</v>
      </c>
      <c r="N15" s="106">
        <f>RTD("cqg.rtd", ,"ContractData", $A$5&amp;A15, "Y_CVol")</f>
        <v>112379</v>
      </c>
      <c r="O15" s="109">
        <f t="shared" si="3"/>
        <v>0.80738394183966755</v>
      </c>
      <c r="P15" s="137">
        <f xml:space="preserve"> RTD("cqg.rtd",,"StudyData", "(MA("&amp;$A$5&amp;A15&amp;",Period:="&amp;$Q$5&amp;",MAType:=Sim,InputChoice:=ContractVol) when LocalYear("&amp;$A$5&amp;A15&amp;")="&amp;$R$5&amp;" And (LocalMonth("&amp;$A$5&amp;A15&amp;")="&amp;$P$4&amp;" And LocalDay("&amp;$A$5&amp;A15&amp;")="&amp;$Q$4&amp;" ))", "Bar", "", "Close","D", "0", "all", "", "","False",,)</f>
        <v>161389</v>
      </c>
      <c r="Q15" s="138"/>
      <c r="R15" s="139"/>
      <c r="S15" s="110">
        <f t="shared" si="4"/>
        <v>348861</v>
      </c>
      <c r="T15" s="106">
        <f>IF(B15="","",RTD("cqg.rtd", ,"ContractData", $A$5&amp;A15, "COI"))</f>
        <v>348861</v>
      </c>
      <c r="U15" s="106">
        <f t="shared" si="5"/>
        <v>-17902</v>
      </c>
      <c r="V15" s="84">
        <f t="shared" si="6"/>
        <v>-17902</v>
      </c>
      <c r="W15" s="106">
        <f>IF(B15="","",RTD("cqg.rtd", ,"ContractData", $A$5&amp;A15, "P_OI"))</f>
        <v>366763</v>
      </c>
      <c r="X15" s="85">
        <f>IF(ISERROR(T15/W15),"",T15/W15)</f>
        <v>0.95118918756799353</v>
      </c>
      <c r="Y15" s="91">
        <f>RTD("cqg.rtd",,"StudyData",$A$5&amp;A15,"Vol","VolType=Exchange,CoCType=Contract","Vol",$Y$4,"0","ALL",,,"TRUE","T")</f>
        <v>2026</v>
      </c>
      <c r="Z15" s="93">
        <f ca="1">IF(B15="","",RTD("cqg.rtd",,"StudyData","Vol("&amp;$A$5&amp;A15&amp;") when (LocalDay("&amp;$A$5&amp;A15&amp;")="&amp;$C$1&amp;" and LocalHour("&amp;$A$5&amp;A15&amp;")="&amp;$E$1&amp;" and LocalMinute("&amp;$A$5&amp;$A15&amp;")="&amp;$F$1&amp;")","Bar",,"Vol",$Y$4,"0"))</f>
        <v>1808</v>
      </c>
      <c r="AA15" s="70" t="str">
        <f>B15</f>
        <v>Dec 14</v>
      </c>
      <c r="AB15" s="36"/>
      <c r="AC15" s="36"/>
      <c r="AD15" s="37"/>
    </row>
    <row r="16" spans="1:30" ht="18.75" x14ac:dyDescent="0.3">
      <c r="A16" s="3" t="s">
        <v>9</v>
      </c>
      <c r="B16" s="61" t="str">
        <f>RIGHT(RTD("cqg.rtd",,"ContractData",$A$5&amp;A16,"LongDescription"),6)</f>
        <v>Mar 15</v>
      </c>
      <c r="C16" s="111"/>
      <c r="D16" s="111"/>
      <c r="E16" s="111"/>
      <c r="F16" s="121">
        <f>IF(B16="","",RTD("cqg.rtd",,"ContractData",$A$5&amp;A16,"ExpirationDate",,"D"))</f>
        <v>42079</v>
      </c>
      <c r="G16" s="84">
        <f t="shared" ca="1" si="2"/>
        <v>486</v>
      </c>
      <c r="H16" s="88"/>
      <c r="I16" s="89"/>
      <c r="J16" s="84">
        <f t="shared" si="7"/>
        <v>81048</v>
      </c>
      <c r="K16" s="90">
        <f>RTD("cqg.rtd", ,"ContractData", $A$5&amp;A16, "T_CVol")</f>
        <v>81048</v>
      </c>
      <c r="L16" s="84">
        <f xml:space="preserve"> RTD("cqg.rtd",,"StudyData", $A$5&amp;A16, "MA", "InputChoice=ContractVol,MAType=Sim,Period="&amp;$L$4&amp;"", "MA",,,"all",,,,"T")</f>
        <v>100871.25</v>
      </c>
      <c r="M16" s="91">
        <f t="shared" si="8"/>
        <v>0</v>
      </c>
      <c r="N16" s="84">
        <f>RTD("cqg.rtd", ,"ContractData", $A$5&amp;A16, "Y_CVol")</f>
        <v>110183</v>
      </c>
      <c r="O16" s="92">
        <f t="shared" si="3"/>
        <v>0.7355762685713767</v>
      </c>
      <c r="P16" s="137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114611</v>
      </c>
      <c r="Q16" s="138"/>
      <c r="R16" s="139"/>
      <c r="S16" s="112">
        <f t="shared" si="4"/>
        <v>280767</v>
      </c>
      <c r="T16" s="84">
        <f>IF(B16="","",RTD("cqg.rtd", ,"ContractData", $A$5&amp;A16, "COI"))</f>
        <v>280767</v>
      </c>
      <c r="U16" s="84">
        <f t="shared" si="5"/>
        <v>-16322</v>
      </c>
      <c r="V16" s="84">
        <f t="shared" si="6"/>
        <v>-16322</v>
      </c>
      <c r="W16" s="84">
        <f>IF(B16="","",RTD("cqg.rtd", ,"ContractData", $A$5&amp;A16, "P_OI"))</f>
        <v>297089</v>
      </c>
      <c r="X16" s="85">
        <f>IF(ISERROR(T16/W16),"",T16/W16)</f>
        <v>0.94506023447519094</v>
      </c>
      <c r="Y16" s="91">
        <f>RTD("cqg.rtd",,"StudyData",$A$5&amp;A16,"Vol","VolType=Exchange,CoCType=Contract","Vol",$Y$4,"0","ALL",,,"TRUE","T")</f>
        <v>4558</v>
      </c>
      <c r="Z16" s="93">
        <f ca="1">IF(B16="","",RTD("cqg.rtd",,"StudyData","Vol("&amp;$A$5&amp;A16&amp;") when (LocalDay("&amp;$A$5&amp;A16&amp;")="&amp;$C$1&amp;" and LocalHour("&amp;$A$5&amp;A16&amp;")="&amp;$E$1&amp;" and LocalMinute("&amp;$A$5&amp;$A16&amp;")="&amp;$F$1&amp;")","Bar",,"Vol",$Y$4,"0"))</f>
        <v>2253</v>
      </c>
      <c r="AA16" s="70" t="str">
        <f>B16</f>
        <v>Mar 15</v>
      </c>
      <c r="AB16" s="36"/>
      <c r="AC16" s="36"/>
      <c r="AD16" s="37"/>
    </row>
    <row r="17" spans="1:30" ht="18.75" x14ac:dyDescent="0.3">
      <c r="A17" s="3" t="s">
        <v>10</v>
      </c>
      <c r="B17" s="61" t="str">
        <f>RIGHT(RTD("cqg.rtd",,"ContractData",$A$5&amp;A17,"LongDescription"),6)</f>
        <v>Jun 15</v>
      </c>
      <c r="C17" s="111"/>
      <c r="D17" s="111"/>
      <c r="E17" s="111"/>
      <c r="F17" s="121">
        <f>IF(B17="","",RTD("cqg.rtd",,"ContractData",$A$5&amp;A17,"ExpirationDate",,"D"))</f>
        <v>42170</v>
      </c>
      <c r="G17" s="84">
        <f t="shared" ca="1" si="2"/>
        <v>577</v>
      </c>
      <c r="H17" s="88"/>
      <c r="I17" s="89"/>
      <c r="J17" s="84">
        <f t="shared" si="7"/>
        <v>35780</v>
      </c>
      <c r="K17" s="90">
        <f>RTD("cqg.rtd", ,"ContractData", $A$5&amp;A17, "T_CVol")</f>
        <v>35780</v>
      </c>
      <c r="L17" s="84">
        <f xml:space="preserve"> RTD("cqg.rtd",,"StudyData", $A$5&amp;A17, "MA", "InputChoice=ContractVol,MAType=Sim,Period="&amp;$L$4&amp;"", "MA",,,"all",,,,"T")</f>
        <v>71859.166666670004</v>
      </c>
      <c r="M17" s="91">
        <f t="shared" si="8"/>
        <v>0</v>
      </c>
      <c r="N17" s="84">
        <f>RTD("cqg.rtd", ,"ContractData", $A$5&amp;A17, "Y_CVol")</f>
        <v>67415</v>
      </c>
      <c r="O17" s="92">
        <f t="shared" si="3"/>
        <v>0.53074241637617736</v>
      </c>
      <c r="P17" s="137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107770</v>
      </c>
      <c r="Q17" s="138"/>
      <c r="R17" s="139"/>
      <c r="S17" s="112">
        <f t="shared" si="4"/>
        <v>245919</v>
      </c>
      <c r="T17" s="84">
        <f>IF(B17="","",RTD("cqg.rtd", ,"ContractData", $A$5&amp;A17, "COI"))</f>
        <v>245919</v>
      </c>
      <c r="U17" s="84">
        <f t="shared" si="5"/>
        <v>-6988</v>
      </c>
      <c r="V17" s="84">
        <f t="shared" si="6"/>
        <v>-6988</v>
      </c>
      <c r="W17" s="84">
        <f>IF(B17="","",RTD("cqg.rtd", ,"ContractData", $A$5&amp;A17, "P_OI"))</f>
        <v>252907</v>
      </c>
      <c r="X17" s="85">
        <f>IF(ISERROR(T17/W17),"",T17/W17)</f>
        <v>0.97236928989707683</v>
      </c>
      <c r="Y17" s="91">
        <f>RTD("cqg.rtd",,"StudyData",$A$5&amp;A17,"Vol","VolType=Exchange,CoCType=Contract","Vol",$Y$4,"0","ALL",,,"TRUE","T")</f>
        <v>1206</v>
      </c>
      <c r="Z17" s="93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LocalMinute("&amp;$A$5&amp;$A17&amp;")="&amp;$F$1&amp;")","Bar",,"Vol",$Y$4,"0"))</f>
        <v>801</v>
      </c>
      <c r="AA17" s="70" t="str">
        <f>B17</f>
        <v>Jun 15</v>
      </c>
      <c r="AB17" s="36"/>
      <c r="AC17" s="36"/>
      <c r="AD17" s="37"/>
    </row>
    <row r="18" spans="1:30" ht="18.75" x14ac:dyDescent="0.3">
      <c r="A18" s="3" t="s">
        <v>11</v>
      </c>
      <c r="B18" s="61" t="str">
        <f>RIGHT(RTD("cqg.rtd",,"ContractData",$A$5&amp;A18,"LongDescription"),6)</f>
        <v>Sep 15</v>
      </c>
      <c r="C18" s="111"/>
      <c r="D18" s="111"/>
      <c r="E18" s="111"/>
      <c r="F18" s="121">
        <f>IF(B18="","",RTD("cqg.rtd",,"ContractData",$A$5&amp;A18,"ExpirationDate",,"D"))</f>
        <v>42261</v>
      </c>
      <c r="G18" s="84">
        <f t="shared" ca="1" si="2"/>
        <v>668</v>
      </c>
      <c r="H18" s="88"/>
      <c r="I18" s="89"/>
      <c r="J18" s="84">
        <f t="shared" si="7"/>
        <v>26173</v>
      </c>
      <c r="K18" s="90">
        <f>RTD("cqg.rtd", ,"ContractData", $A$5&amp;A18, "T_CVol")</f>
        <v>26173</v>
      </c>
      <c r="L18" s="84">
        <f xml:space="preserve"> RTD("cqg.rtd",,"StudyData", $A$5&amp;A18, "MA", "InputChoice=ContractVol,MAType=Sim,Period="&amp;$L$4&amp;"", "MA",,,"all",,,,"T")</f>
        <v>70631.333333329996</v>
      </c>
      <c r="M18" s="91">
        <f t="shared" si="8"/>
        <v>0</v>
      </c>
      <c r="N18" s="84">
        <f>RTD("cqg.rtd", ,"ContractData", $A$5&amp;A18, "Y_CVol")</f>
        <v>44082</v>
      </c>
      <c r="O18" s="92">
        <f t="shared" si="3"/>
        <v>0.59373440406515132</v>
      </c>
      <c r="P18" s="137">
        <f xml:space="preserve"> RTD("cqg.rtd",,"StudyData", "(MA("&amp;$A$5&amp;A18&amp;",Period:="&amp;$Q$5&amp;",MAType:=Sim,InputChoice:=ContractVol) when LocalYear("&amp;$A$5&amp;A18&amp;")="&amp;$R$5&amp;" And (LocalMonth("&amp;$A$5&amp;A18&amp;")="&amp;$P$4&amp;" And LocalDay("&amp;$A$5&amp;A18&amp;")="&amp;$Q$4&amp;" ))", "Bar", "", "Close","D", "0", "all", "", "","False",,)</f>
        <v>74219</v>
      </c>
      <c r="Q18" s="138"/>
      <c r="R18" s="139"/>
      <c r="S18" s="112">
        <f t="shared" si="4"/>
        <v>209572</v>
      </c>
      <c r="T18" s="84">
        <f>IF(B18="","",RTD("cqg.rtd", ,"ContractData", $A$5&amp;A18, "COI"))</f>
        <v>209572</v>
      </c>
      <c r="U18" s="84">
        <f t="shared" si="5"/>
        <v>555</v>
      </c>
      <c r="V18" s="84">
        <f t="shared" si="6"/>
        <v>555</v>
      </c>
      <c r="W18" s="84">
        <f>IF(B18="","",RTD("cqg.rtd", ,"ContractData", $A$5&amp;A18, "P_OI"))</f>
        <v>209017</v>
      </c>
      <c r="X18" s="85">
        <f>IF(ISERROR(T18/W18),"",T18/W18)</f>
        <v>1.0026552864121101</v>
      </c>
      <c r="Y18" s="91">
        <f>RTD("cqg.rtd",,"StudyData",$A$5&amp;A18,"Vol","VolType=Exchange,CoCType=Contract","Vol",$Y$4,"0","ALL",,,"TRUE","T")</f>
        <v>1486</v>
      </c>
      <c r="Z18" s="93">
        <f ca="1">IF(B18="","",RTD("cqg.rtd",,"StudyData","Vol("&amp;$A$5&amp;A18&amp;") when (LocalDay("&amp;$A$5&amp;A18&amp;")="&amp;$C$1&amp;" and LocalHour("&amp;$A$5&amp;A18&amp;")="&amp;$E$1&amp;" and LocalMinute("&amp;$A$5&amp;$A18&amp;")="&amp;$F$1&amp;")","Bar",,"Vol",$Y$4,"0"))</f>
        <v>306</v>
      </c>
      <c r="AA18" s="70" t="str">
        <f>B18</f>
        <v>Sep 15</v>
      </c>
      <c r="AB18" s="36"/>
      <c r="AC18" s="36"/>
      <c r="AD18" s="37"/>
    </row>
    <row r="19" spans="1:30" ht="8.1" customHeight="1" x14ac:dyDescent="0.3">
      <c r="B19" s="59"/>
      <c r="C19" s="99"/>
      <c r="D19" s="99"/>
      <c r="E19" s="99"/>
      <c r="F19" s="123"/>
      <c r="G19" s="99"/>
      <c r="H19" s="100"/>
      <c r="I19" s="99"/>
      <c r="J19" s="99"/>
      <c r="K19" s="99"/>
      <c r="L19" s="101"/>
      <c r="M19" s="102"/>
      <c r="N19" s="99"/>
      <c r="O19" s="103"/>
      <c r="P19" s="104"/>
      <c r="Q19" s="104"/>
      <c r="R19" s="104"/>
      <c r="S19" s="99"/>
      <c r="T19" s="99"/>
      <c r="U19" s="99"/>
      <c r="V19" s="99"/>
      <c r="W19" s="99"/>
      <c r="X19" s="99"/>
      <c r="Y19" s="99"/>
      <c r="Z19" s="102"/>
      <c r="AA19" s="69"/>
      <c r="AB19" s="8"/>
      <c r="AC19" s="8"/>
      <c r="AD19" s="12"/>
    </row>
    <row r="20" spans="1:30" ht="18.75" x14ac:dyDescent="0.3">
      <c r="A20" s="3" t="s">
        <v>12</v>
      </c>
      <c r="B20" s="62" t="str">
        <f>RIGHT(RTD("cqg.rtd",,"ContractData",$A$5&amp;A20,"LongDescription"),6)</f>
        <v>Dec 15</v>
      </c>
      <c r="C20" s="113"/>
      <c r="D20" s="113"/>
      <c r="E20" s="113"/>
      <c r="F20" s="121">
        <f>IF(B20="","",RTD("cqg.rtd",,"ContractData",$A$5&amp;A20,"ExpirationDate",,"D"))</f>
        <v>42352</v>
      </c>
      <c r="G20" s="84">
        <f t="shared" ca="1" si="2"/>
        <v>759</v>
      </c>
      <c r="H20" s="88"/>
      <c r="I20" s="89"/>
      <c r="J20" s="84">
        <f t="shared" si="7"/>
        <v>34090</v>
      </c>
      <c r="K20" s="90">
        <f>RTD("cqg.rtd", ,"ContractData", $A$5&amp;A20, "T_CVol")</f>
        <v>34090</v>
      </c>
      <c r="L20" s="84">
        <f xml:space="preserve"> RTD("cqg.rtd",,"StudyData", $A$5&amp;A20, "MA", "InputChoice=ContractVol,MAType=Sim,Period="&amp;$L$4&amp;"", "MA",,,"all",,,,"T")</f>
        <v>94112.75</v>
      </c>
      <c r="M20" s="91">
        <f t="shared" si="8"/>
        <v>0</v>
      </c>
      <c r="N20" s="84">
        <f>RTD("cqg.rtd", ,"ContractData", $A$5&amp;A20, "Y_CVol")</f>
        <v>52557</v>
      </c>
      <c r="O20" s="92">
        <f t="shared" si="3"/>
        <v>0.64862910744524993</v>
      </c>
      <c r="P20" s="137">
        <f xml:space="preserve"> RTD("cqg.rtd",,"StudyData", "(MA("&amp;$A$5&amp;A20&amp;",Period:="&amp;$Q$5&amp;",MAType:=Sim,InputChoice:=ContractVol) when LocalYear("&amp;$A$5&amp;A20&amp;")="&amp;$R$5&amp;" And (LocalMonth("&amp;$A$5&amp;A20&amp;")="&amp;$P$4&amp;" And LocalDay("&amp;$A$5&amp;A20&amp;")="&amp;$Q$4&amp;" ))", "Bar", "", "Close","D", "0", "all", "", "","False",,)</f>
        <v>57096</v>
      </c>
      <c r="Q20" s="138"/>
      <c r="R20" s="139"/>
      <c r="S20" s="84">
        <f t="shared" si="4"/>
        <v>213604</v>
      </c>
      <c r="T20" s="84">
        <f>IF(B20="","",RTD("cqg.rtd", ,"ContractData", $A$5&amp;A20, "COI"))</f>
        <v>213604</v>
      </c>
      <c r="U20" s="84">
        <f t="shared" si="5"/>
        <v>-2372</v>
      </c>
      <c r="V20" s="84">
        <f t="shared" si="6"/>
        <v>-2372</v>
      </c>
      <c r="W20" s="84">
        <f>IF(B20="","",RTD("cqg.rtd", ,"ContractData", $A$5&amp;A20, "P_OI"))</f>
        <v>215976</v>
      </c>
      <c r="X20" s="85">
        <f>IF(ISERROR(T20/W20),"",T20/W20)</f>
        <v>0.98901729821832052</v>
      </c>
      <c r="Y20" s="91">
        <f>RTD("cqg.rtd",,"StudyData",$A$5&amp;A20,"Vol","VolType=Exchange,CoCType=Contract","Vol",$Y$4,"0","ALL",,,"TRUE","T")</f>
        <v>5449</v>
      </c>
      <c r="Z20" s="93">
        <f ca="1">IF(B20="","",RTD("cqg.rtd",,"StudyData","Vol("&amp;$A$5&amp;A20&amp;") when (LocalDay("&amp;$A$5&amp;A20&amp;")="&amp;$C$1&amp;" and LocalHour("&amp;$A$5&amp;A20&amp;")="&amp;$E$1&amp;" and LocalMinute("&amp;$A$5&amp;$A20&amp;")="&amp;$F$1&amp;")","Bar",,"Vol",$Y$4,"0"))</f>
        <v>2558</v>
      </c>
      <c r="AA20" s="71" t="str">
        <f>B20</f>
        <v>Dec 15</v>
      </c>
      <c r="AB20" s="38"/>
      <c r="AC20" s="38"/>
      <c r="AD20" s="39"/>
    </row>
    <row r="21" spans="1:30" ht="18.75" x14ac:dyDescent="0.3">
      <c r="A21" s="3" t="s">
        <v>13</v>
      </c>
      <c r="B21" s="62" t="str">
        <f>RIGHT(RTD("cqg.rtd",,"ContractData",$A$5&amp;A21,"LongDescription"),6)</f>
        <v>Mar 16</v>
      </c>
      <c r="C21" s="113"/>
      <c r="D21" s="113"/>
      <c r="E21" s="113"/>
      <c r="F21" s="121">
        <f>IF(B21="","",RTD("cqg.rtd",,"ContractData",$A$5&amp;A21,"ExpirationDate",,"D"))</f>
        <v>42443</v>
      </c>
      <c r="G21" s="84">
        <f t="shared" ca="1" si="2"/>
        <v>850</v>
      </c>
      <c r="H21" s="88"/>
      <c r="I21" s="89"/>
      <c r="J21" s="84">
        <f t="shared" si="7"/>
        <v>21324</v>
      </c>
      <c r="K21" s="90">
        <f>RTD("cqg.rtd", ,"ContractData", $A$5&amp;A21, "T_CVol")</f>
        <v>21324</v>
      </c>
      <c r="L21" s="84">
        <f xml:space="preserve"> RTD("cqg.rtd",,"StudyData", $A$5&amp;A21, "MA", "InputChoice=ContractVol,MAType=Sim,Period="&amp;$L$4&amp;"", "MA",,,"all",,,,"T")</f>
        <v>47946.666666669997</v>
      </c>
      <c r="M21" s="91">
        <f t="shared" si="8"/>
        <v>0</v>
      </c>
      <c r="N21" s="84">
        <f>RTD("cqg.rtd", ,"ContractData", $A$5&amp;A21, "Y_CVol")</f>
        <v>37609</v>
      </c>
      <c r="O21" s="92">
        <f t="shared" si="3"/>
        <v>0.5669919434177989</v>
      </c>
      <c r="P21" s="137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43374</v>
      </c>
      <c r="Q21" s="138"/>
      <c r="R21" s="139"/>
      <c r="S21" s="84">
        <f t="shared" si="4"/>
        <v>165248</v>
      </c>
      <c r="T21" s="84">
        <f>IF(B21="","",RTD("cqg.rtd", ,"ContractData", $A$5&amp;A21, "COI"))</f>
        <v>165248</v>
      </c>
      <c r="U21" s="84">
        <f t="shared" si="5"/>
        <v>-4385</v>
      </c>
      <c r="V21" s="84">
        <f t="shared" si="6"/>
        <v>-4385</v>
      </c>
      <c r="W21" s="84">
        <f>IF(B21="","",RTD("cqg.rtd", ,"ContractData", $A$5&amp;A21, "P_OI"))</f>
        <v>169633</v>
      </c>
      <c r="X21" s="85">
        <f>IF(ISERROR(T21/W21),"",T21/W21)</f>
        <v>0.97415007693078592</v>
      </c>
      <c r="Y21" s="91">
        <f>RTD("cqg.rtd",,"StudyData",$A$5&amp;A21,"Vol","VolType=Exchange,CoCType=Contract","Vol",$Y$4,"0","ALL",,,"TRUE","T")</f>
        <v>1432</v>
      </c>
      <c r="Z21" s="93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LocalMinute("&amp;$A$5&amp;$A21&amp;")="&amp;$F$1&amp;")","Bar",,"Vol",$Y$4,"0"))</f>
        <v>5618</v>
      </c>
      <c r="AA21" s="71" t="str">
        <f>B21</f>
        <v>Mar 16</v>
      </c>
      <c r="AB21" s="38"/>
      <c r="AC21" s="38"/>
      <c r="AD21" s="39"/>
    </row>
    <row r="22" spans="1:30" ht="18.75" x14ac:dyDescent="0.3">
      <c r="A22" s="3" t="s">
        <v>14</v>
      </c>
      <c r="B22" s="62" t="str">
        <f>RIGHT(RTD("cqg.rtd",,"ContractData",$A$5&amp;A22,"LongDescription"),6)</f>
        <v>Jun 16</v>
      </c>
      <c r="C22" s="113"/>
      <c r="D22" s="113"/>
      <c r="E22" s="113"/>
      <c r="F22" s="121">
        <f>IF(B22="","",RTD("cqg.rtd",,"ContractData",$A$5&amp;A22,"ExpirationDate",,"D"))</f>
        <v>42534</v>
      </c>
      <c r="G22" s="84">
        <f t="shared" ca="1" si="2"/>
        <v>941</v>
      </c>
      <c r="H22" s="88"/>
      <c r="I22" s="89"/>
      <c r="J22" s="84">
        <f t="shared" si="7"/>
        <v>11871</v>
      </c>
      <c r="K22" s="90">
        <f>RTD("cqg.rtd", ,"ContractData", $A$5&amp;A22, "T_CVol")</f>
        <v>11871</v>
      </c>
      <c r="L22" s="84">
        <f xml:space="preserve"> RTD("cqg.rtd",,"StudyData", $A$5&amp;A22, "MA", "InputChoice=ContractVol,MAType=Sim,Period="&amp;$L$4&amp;"", "MA",,,"all",,,,"T")</f>
        <v>31972.75</v>
      </c>
      <c r="M22" s="91">
        <f t="shared" si="8"/>
        <v>0</v>
      </c>
      <c r="N22" s="84">
        <f>RTD("cqg.rtd", ,"ContractData", $A$5&amp;A22, "Y_CVol")</f>
        <v>29533</v>
      </c>
      <c r="O22" s="92">
        <f t="shared" si="3"/>
        <v>0.40195713269901467</v>
      </c>
      <c r="P22" s="137">
        <f xml:space="preserve"> RTD("cqg.rtd",,"StudyData", "(MA("&amp;$A$5&amp;A22&amp;",Period:="&amp;$Q$5&amp;",MAType:=Sim,InputChoice:=ContractVol) when LocalYear("&amp;$A$5&amp;A22&amp;")="&amp;$R$5&amp;" And (LocalMonth("&amp;$A$5&amp;A22&amp;")="&amp;$P$4&amp;" And LocalDay("&amp;$A$5&amp;A22&amp;")="&amp;$Q$4&amp;" ))", "Bar", "", "Close","D", "0", "all", "", "","False",,)</f>
        <v>37141</v>
      </c>
      <c r="Q22" s="138"/>
      <c r="R22" s="139"/>
      <c r="S22" s="84">
        <f t="shared" si="4"/>
        <v>135609</v>
      </c>
      <c r="T22" s="84">
        <f>IF(B22="","",RTD("cqg.rtd", ,"ContractData", $A$5&amp;A22, "COI"))</f>
        <v>135609</v>
      </c>
      <c r="U22" s="84">
        <f t="shared" si="5"/>
        <v>1657</v>
      </c>
      <c r="V22" s="84">
        <f t="shared" si="6"/>
        <v>1657</v>
      </c>
      <c r="W22" s="84">
        <f>IF(B22="","",RTD("cqg.rtd", ,"ContractData", $A$5&amp;A22, "P_OI"))</f>
        <v>133952</v>
      </c>
      <c r="X22" s="85">
        <f>IF(ISERROR(T22/W22),"",T22/W22)</f>
        <v>1.0123701027233636</v>
      </c>
      <c r="Y22" s="91">
        <f>RTD("cqg.rtd",,"StudyData",$A$5&amp;A22,"Vol","VolType=Exchange,CoCType=Contract","Vol",$Y$4,"0","ALL",,,"TRUE","T")</f>
        <v>734</v>
      </c>
      <c r="Z22" s="93">
        <f ca="1">IF(B22="","",RTD("cqg.rtd",,"StudyData","Vol("&amp;$A$5&amp;A22&amp;") when (LocalDay("&amp;$A$5&amp;A22&amp;")="&amp;$C$1&amp;" and LocalHour("&amp;$A$5&amp;A22&amp;")="&amp;$E$1&amp;" and LocalMinute("&amp;$A$5&amp;$A22&amp;")="&amp;$F$1&amp;")","Bar",,"Vol",$Y$4,"0"))</f>
        <v>3807</v>
      </c>
      <c r="AA22" s="71" t="str">
        <f>B22</f>
        <v>Jun 16</v>
      </c>
      <c r="AB22" s="38"/>
      <c r="AC22" s="38"/>
      <c r="AD22" s="39"/>
    </row>
    <row r="23" spans="1:30" ht="18.75" x14ac:dyDescent="0.3">
      <c r="A23" s="3" t="s">
        <v>15</v>
      </c>
      <c r="B23" s="62" t="str">
        <f>RIGHT(RTD("cqg.rtd",,"ContractData",$A$5&amp;A23,"LongDescription"),6)</f>
        <v>Sep 16</v>
      </c>
      <c r="C23" s="113"/>
      <c r="D23" s="113"/>
      <c r="E23" s="113"/>
      <c r="F23" s="121">
        <f>IF(B23="","",RTD("cqg.rtd",,"ContractData",$A$5&amp;A23,"ExpirationDate",,"D"))</f>
        <v>42632</v>
      </c>
      <c r="G23" s="84">
        <f t="shared" ca="1" si="2"/>
        <v>1039</v>
      </c>
      <c r="H23" s="88"/>
      <c r="I23" s="89"/>
      <c r="J23" s="84">
        <f t="shared" si="7"/>
        <v>9270</v>
      </c>
      <c r="K23" s="90">
        <f>RTD("cqg.rtd", ,"ContractData", $A$5&amp;A23, "T_CVol")</f>
        <v>9270</v>
      </c>
      <c r="L23" s="84">
        <f xml:space="preserve"> RTD("cqg.rtd",,"StudyData", $A$5&amp;A23, "MA", "InputChoice=ContractVol,MAType=Sim,Period="&amp;$L$4&amp;"", "MA",,,"all",,,,"T")</f>
        <v>25690.83333333</v>
      </c>
      <c r="M23" s="91">
        <f t="shared" si="8"/>
        <v>0</v>
      </c>
      <c r="N23" s="84">
        <f>RTD("cqg.rtd", ,"ContractData", $A$5&amp;A23, "Y_CVol")</f>
        <v>20376</v>
      </c>
      <c r="O23" s="92">
        <f t="shared" si="3"/>
        <v>0.45494699646643111</v>
      </c>
      <c r="P23" s="137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21587</v>
      </c>
      <c r="Q23" s="138"/>
      <c r="R23" s="139"/>
      <c r="S23" s="84">
        <f t="shared" si="4"/>
        <v>166393</v>
      </c>
      <c r="T23" s="84">
        <f>IF(B23="","",RTD("cqg.rtd", ,"ContractData", $A$5&amp;A23, "COI"))</f>
        <v>166393</v>
      </c>
      <c r="U23" s="84">
        <f t="shared" si="5"/>
        <v>-373</v>
      </c>
      <c r="V23" s="84">
        <f t="shared" si="6"/>
        <v>-373</v>
      </c>
      <c r="W23" s="84">
        <f>IF(B23="","",RTD("cqg.rtd", ,"ContractData", $A$5&amp;A23, "P_OI"))</f>
        <v>166766</v>
      </c>
      <c r="X23" s="85">
        <f>IF(ISERROR(T23/W23),"",T23/W23)</f>
        <v>0.99776333305350007</v>
      </c>
      <c r="Y23" s="91">
        <f>RTD("cqg.rtd",,"StudyData",$A$5&amp;A23,"Vol","VolType=Exchange,CoCType=Contract","Vol",$Y$4,"0","ALL",,,"TRUE","T")</f>
        <v>483</v>
      </c>
      <c r="Z23" s="93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LocalMinute("&amp;$A$5&amp;$A23&amp;")="&amp;$F$1&amp;")","Bar",,"Vol",$Y$4,"0"))</f>
        <v>1104</v>
      </c>
      <c r="AA23" s="71" t="str">
        <f>B23</f>
        <v>Sep 16</v>
      </c>
      <c r="AB23" s="38"/>
      <c r="AC23" s="38"/>
      <c r="AD23" s="39"/>
    </row>
    <row r="24" spans="1:30" ht="8.1" customHeight="1" x14ac:dyDescent="0.3">
      <c r="B24" s="59"/>
      <c r="C24" s="99"/>
      <c r="D24" s="99"/>
      <c r="E24" s="99"/>
      <c r="F24" s="123"/>
      <c r="G24" s="99"/>
      <c r="H24" s="100"/>
      <c r="I24" s="99"/>
      <c r="J24" s="99"/>
      <c r="K24" s="99"/>
      <c r="L24" s="101"/>
      <c r="M24" s="102"/>
      <c r="N24" s="99"/>
      <c r="O24" s="103"/>
      <c r="P24" s="104"/>
      <c r="Q24" s="104"/>
      <c r="R24" s="104"/>
      <c r="S24" s="99"/>
      <c r="T24" s="99"/>
      <c r="U24" s="99"/>
      <c r="V24" s="99"/>
      <c r="W24" s="99"/>
      <c r="X24" s="99"/>
      <c r="Y24" s="99"/>
      <c r="Z24" s="102"/>
      <c r="AA24" s="69"/>
      <c r="AB24" s="8"/>
      <c r="AC24" s="8"/>
      <c r="AD24" s="12"/>
    </row>
    <row r="25" spans="1:30" ht="18.75" x14ac:dyDescent="0.3">
      <c r="A25" s="3" t="s">
        <v>16</v>
      </c>
      <c r="B25" s="63" t="str">
        <f>RIGHT(RTD("cqg.rtd",,"ContractData",$A$5&amp;A25,"LongDescription"),6)</f>
        <v>Dec 16</v>
      </c>
      <c r="C25" s="114"/>
      <c r="D25" s="114"/>
      <c r="E25" s="114"/>
      <c r="F25" s="121">
        <f>IF(B25="","",RTD("cqg.rtd",,"ContractData",$A$5&amp;A25,"ExpirationDate",,"D"))</f>
        <v>42723</v>
      </c>
      <c r="G25" s="84">
        <f t="shared" ca="1" si="2"/>
        <v>1130</v>
      </c>
      <c r="H25" s="88"/>
      <c r="I25" s="89"/>
      <c r="J25" s="84">
        <f t="shared" si="7"/>
        <v>6071</v>
      </c>
      <c r="K25" s="90">
        <f>RTD("cqg.rtd", ,"ContractData", $A$5&amp;A25, "T_CVol")</f>
        <v>6071</v>
      </c>
      <c r="L25" s="84">
        <f xml:space="preserve"> RTD("cqg.rtd",,"StudyData", $A$5&amp;A25, "MA", "InputChoice=ContractVol,MAType=Sim,Period="&amp;$L$4&amp;"", "MA",,,"all",,,,"T")</f>
        <v>10837.5</v>
      </c>
      <c r="M25" s="91">
        <f t="shared" si="8"/>
        <v>0</v>
      </c>
      <c r="N25" s="84">
        <f>RTD("cqg.rtd", ,"ContractData", $A$5&amp;A25, "Y_CVol")</f>
        <v>9951</v>
      </c>
      <c r="O25" s="92">
        <f t="shared" si="3"/>
        <v>0.61008943824741235</v>
      </c>
      <c r="P25" s="137">
        <f xml:space="preserve"> RTD("cqg.rtd",,"StudyData", "(MA("&amp;$A$5&amp;A25&amp;",Period:="&amp;$Q$5&amp;",MAType:=Sim,InputChoice:=ContractVol) when LocalYear("&amp;$A$5&amp;A25&amp;")="&amp;$R$5&amp;" And (LocalMonth("&amp;$A$5&amp;A25&amp;")="&amp;$P$4&amp;" And LocalDay("&amp;$A$5&amp;A25&amp;")="&amp;$Q$4&amp;" ))", "Bar", "", "Close","D", "0", "all", "", "","False",,)</f>
        <v>12795</v>
      </c>
      <c r="Q25" s="138"/>
      <c r="R25" s="139"/>
      <c r="S25" s="84">
        <f t="shared" si="4"/>
        <v>52775</v>
      </c>
      <c r="T25" s="84">
        <f>IF(B25="","",RTD("cqg.rtd", ,"ContractData", $A$5&amp;A25, "COI"))</f>
        <v>52775</v>
      </c>
      <c r="U25" s="84">
        <f t="shared" si="5"/>
        <v>-1278</v>
      </c>
      <c r="V25" s="84">
        <f t="shared" si="6"/>
        <v>-1278</v>
      </c>
      <c r="W25" s="84">
        <f>IF(B25="","",RTD("cqg.rtd", ,"ContractData", $A$5&amp;A25, "P_OI"))</f>
        <v>54053</v>
      </c>
      <c r="X25" s="85">
        <f>IF(ISERROR(T25/W25),"",T25/W25)</f>
        <v>0.97635653895250962</v>
      </c>
      <c r="Y25" s="91">
        <f>RTD("cqg.rtd",,"StudyData",$A$5&amp;A25,"Vol","VolType=Exchange,CoCType=Contract","Vol",$Y$4,"0","ALL",,,"TRUE","T")</f>
        <v>155</v>
      </c>
      <c r="Z25" s="93">
        <f ca="1">IF(B25="","",RTD("cqg.rtd",,"StudyData","Vol("&amp;$A$5&amp;A25&amp;") when (LocalDay("&amp;$A$5&amp;A25&amp;")="&amp;$C$1&amp;" and LocalHour("&amp;$A$5&amp;A25&amp;")="&amp;$E$1&amp;" and LocalMinute("&amp;$A$5&amp;$A25&amp;")="&amp;$F$1&amp;")","Bar",,"Vol",$Y$4,"0"))</f>
        <v>39</v>
      </c>
      <c r="AA25" s="72" t="str">
        <f>B25</f>
        <v>Dec 16</v>
      </c>
      <c r="AB25" s="40"/>
      <c r="AC25" s="40"/>
      <c r="AD25" s="41"/>
    </row>
    <row r="26" spans="1:30" ht="18.75" x14ac:dyDescent="0.3">
      <c r="A26" s="3" t="s">
        <v>17</v>
      </c>
      <c r="B26" s="63" t="str">
        <f>RIGHT(RTD("cqg.rtd",,"ContractData",$A$5&amp;A26,"LongDescription"),6)</f>
        <v>Mar 17</v>
      </c>
      <c r="C26" s="114"/>
      <c r="D26" s="114"/>
      <c r="E26" s="114"/>
      <c r="F26" s="121">
        <f>IF(B26="","",RTD("cqg.rtd",,"ContractData",$A$5&amp;A26,"ExpirationDate",,"D"))</f>
        <v>42807</v>
      </c>
      <c r="G26" s="84">
        <f t="shared" ca="1" si="2"/>
        <v>1214</v>
      </c>
      <c r="H26" s="88"/>
      <c r="I26" s="89"/>
      <c r="J26" s="84">
        <f t="shared" si="7"/>
        <v>2372</v>
      </c>
      <c r="K26" s="90">
        <f>RTD("cqg.rtd", ,"ContractData", $A$5&amp;A26, "T_CVol")</f>
        <v>2372</v>
      </c>
      <c r="L26" s="84">
        <f xml:space="preserve"> RTD("cqg.rtd",,"StudyData", $A$5&amp;A26, "MA", "InputChoice=ContractVol,MAType=Sim,Period="&amp;$L$4&amp;"", "MA",,,"all",,,,"T")</f>
        <v>8017.4166666700003</v>
      </c>
      <c r="M26" s="91">
        <f t="shared" si="8"/>
        <v>0</v>
      </c>
      <c r="N26" s="84">
        <f>RTD("cqg.rtd", ,"ContractData", $A$5&amp;A26, "Y_CVol")</f>
        <v>5777</v>
      </c>
      <c r="O26" s="92">
        <f t="shared" si="3"/>
        <v>0.41059373377185393</v>
      </c>
      <c r="P26" s="137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>6043</v>
      </c>
      <c r="Q26" s="138"/>
      <c r="R26" s="139"/>
      <c r="S26" s="84">
        <f t="shared" si="4"/>
        <v>52056</v>
      </c>
      <c r="T26" s="84">
        <f>IF(B26="","",RTD("cqg.rtd", ,"ContractData", $A$5&amp;A26, "COI"))</f>
        <v>52056</v>
      </c>
      <c r="U26" s="84">
        <f t="shared" si="5"/>
        <v>2562</v>
      </c>
      <c r="V26" s="84">
        <f t="shared" si="6"/>
        <v>2562</v>
      </c>
      <c r="W26" s="84">
        <f>IF(B26="","",RTD("cqg.rtd", ,"ContractData", $A$5&amp;A26, "P_OI"))</f>
        <v>49494</v>
      </c>
      <c r="X26" s="85">
        <f>IF(ISERROR(T26/W26),"",T26/W26)</f>
        <v>1.0517638501636561</v>
      </c>
      <c r="Y26" s="91">
        <f>RTD("cqg.rtd",,"StudyData",$A$5&amp;A26,"Vol","VolType=Exchange,CoCType=Contract","Vol",$Y$4,"0","ALL",,,"TRUE","T")</f>
        <v>115</v>
      </c>
      <c r="Z26" s="93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LocalMinute("&amp;$A$5&amp;$A26&amp;")="&amp;$F$1&amp;")","Bar",,"Vol",$Y$4,"0"))</f>
        <v>69</v>
      </c>
      <c r="AA26" s="72" t="str">
        <f>B26</f>
        <v>Mar 17</v>
      </c>
      <c r="AB26" s="40"/>
      <c r="AC26" s="40"/>
      <c r="AD26" s="41"/>
    </row>
    <row r="27" spans="1:30" ht="18.75" x14ac:dyDescent="0.3">
      <c r="A27" s="3" t="s">
        <v>18</v>
      </c>
      <c r="B27" s="63" t="str">
        <f>RIGHT(RTD("cqg.rtd",,"ContractData",$A$5&amp;A27,"LongDescription"),6)</f>
        <v>Jun 17</v>
      </c>
      <c r="C27" s="114"/>
      <c r="D27" s="114"/>
      <c r="E27" s="114"/>
      <c r="F27" s="121">
        <f>IF(B27="","",RTD("cqg.rtd",,"ContractData",$A$5&amp;A27,"ExpirationDate",,"D"))</f>
        <v>42905</v>
      </c>
      <c r="G27" s="84">
        <f t="shared" ca="1" si="2"/>
        <v>1312</v>
      </c>
      <c r="H27" s="88"/>
      <c r="I27" s="89"/>
      <c r="J27" s="84">
        <f t="shared" si="7"/>
        <v>1620</v>
      </c>
      <c r="K27" s="90">
        <f>RTD("cqg.rtd", ,"ContractData", $A$5&amp;A27, "T_CVol")</f>
        <v>1620</v>
      </c>
      <c r="L27" s="84">
        <f xml:space="preserve"> RTD("cqg.rtd",,"StudyData", $A$5&amp;A27, "MA", "InputChoice=ContractVol,MAType=Sim,Period="&amp;$L$4&amp;"", "MA",,,"all",,,,"T")</f>
        <v>6265.8333333299997</v>
      </c>
      <c r="M27" s="91">
        <f t="shared" si="8"/>
        <v>0</v>
      </c>
      <c r="N27" s="84">
        <f>RTD("cqg.rtd", ,"ContractData", $A$5&amp;A27, "Y_CVol")</f>
        <v>2704</v>
      </c>
      <c r="O27" s="92">
        <f t="shared" si="3"/>
        <v>0.59911242603550297</v>
      </c>
      <c r="P27" s="137">
        <f xml:space="preserve"> RTD("cqg.rtd",,"StudyData", "(MA("&amp;$A$5&amp;A27&amp;",Period:="&amp;$Q$5&amp;",MAType:=Sim,InputChoice:=ContractVol) when LocalYear("&amp;$A$5&amp;A27&amp;")="&amp;$R$5&amp;" And (LocalMonth("&amp;$A$5&amp;A27&amp;")="&amp;$P$4&amp;" And LocalDay("&amp;$A$5&amp;A27&amp;")="&amp;$Q$4&amp;" ))", "Bar", "", "Close","D", "0", "all", "", "","False",,)</f>
        <v>4337</v>
      </c>
      <c r="Q27" s="138"/>
      <c r="R27" s="139"/>
      <c r="S27" s="84">
        <f t="shared" si="4"/>
        <v>27827</v>
      </c>
      <c r="T27" s="84">
        <f>IF(B27="","",RTD("cqg.rtd", ,"ContractData", $A$5&amp;A27, "COI"))</f>
        <v>27827</v>
      </c>
      <c r="U27" s="84">
        <f t="shared" si="5"/>
        <v>-203</v>
      </c>
      <c r="V27" s="84">
        <f t="shared" si="6"/>
        <v>-203</v>
      </c>
      <c r="W27" s="84">
        <f>IF(B27="","",RTD("cqg.rtd", ,"ContractData", $A$5&amp;A27, "P_OI"))</f>
        <v>28030</v>
      </c>
      <c r="X27" s="85">
        <f>IF(ISERROR(T27/W27),"",T27/W27)</f>
        <v>0.99275775954334644</v>
      </c>
      <c r="Y27" s="91">
        <f>RTD("cqg.rtd",,"StudyData",$A$5&amp;A27,"Vol","VolType=Exchange,CoCType=Contract","Vol",$Y$4,"0","ALL",,,"TRUE","T")</f>
        <v>79</v>
      </c>
      <c r="Z27" s="93">
        <f ca="1">IF(B27="","",RTD("cqg.rtd",,"StudyData","Vol("&amp;$A$5&amp;A27&amp;") when (LocalDay("&amp;$A$5&amp;A27&amp;")="&amp;$C$1&amp;" and LocalHour("&amp;$A$5&amp;A27&amp;")="&amp;$E$1&amp;" and LocalMinute("&amp;$A$5&amp;$A27&amp;")="&amp;$F$1&amp;")","Bar",,"Vol",$Y$4,"0"))</f>
        <v>164</v>
      </c>
      <c r="AA27" s="72" t="str">
        <f>B27</f>
        <v>Jun 17</v>
      </c>
      <c r="AB27" s="40"/>
      <c r="AC27" s="40"/>
      <c r="AD27" s="41"/>
    </row>
    <row r="28" spans="1:30" ht="18.75" x14ac:dyDescent="0.3">
      <c r="A28" s="3" t="s">
        <v>19</v>
      </c>
      <c r="B28" s="63" t="str">
        <f>RIGHT(RTD("cqg.rtd",,"ContractData",$A$5&amp;A28,"LongDescription"),6)</f>
        <v>Sep 17</v>
      </c>
      <c r="C28" s="114"/>
      <c r="D28" s="114"/>
      <c r="E28" s="114"/>
      <c r="F28" s="121">
        <f>IF(B28="","",RTD("cqg.rtd",,"ContractData",$A$5&amp;A28,"ExpirationDate",,"D"))</f>
        <v>42996</v>
      </c>
      <c r="G28" s="84">
        <f t="shared" ca="1" si="2"/>
        <v>1403</v>
      </c>
      <c r="H28" s="88"/>
      <c r="I28" s="89"/>
      <c r="J28" s="84">
        <f t="shared" si="7"/>
        <v>2169</v>
      </c>
      <c r="K28" s="90">
        <f>RTD("cqg.rtd", ,"ContractData", $A$5&amp;A28, "T_CVol")</f>
        <v>2169</v>
      </c>
      <c r="L28" s="84">
        <f xml:space="preserve"> RTD("cqg.rtd",,"StudyData", $A$5&amp;A28, "MA", "InputChoice=ContractVol,MAType=Sim,Period="&amp;$L$4&amp;"", "MA",,,"all",,,,"T")</f>
        <v>2928.5</v>
      </c>
      <c r="M28" s="91">
        <f t="shared" si="8"/>
        <v>0</v>
      </c>
      <c r="N28" s="84">
        <f>RTD("cqg.rtd", ,"ContractData", $A$5&amp;A28, "Y_CVol")</f>
        <v>1479</v>
      </c>
      <c r="O28" s="92">
        <f t="shared" si="3"/>
        <v>1.4665314401622718</v>
      </c>
      <c r="P28" s="137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>1279</v>
      </c>
      <c r="Q28" s="138"/>
      <c r="R28" s="139"/>
      <c r="S28" s="84">
        <f t="shared" si="4"/>
        <v>30662</v>
      </c>
      <c r="T28" s="84">
        <f>IF(B28="","",RTD("cqg.rtd", ,"ContractData", $A$5&amp;A28, "COI"))</f>
        <v>30662</v>
      </c>
      <c r="U28" s="84">
        <f t="shared" si="5"/>
        <v>-803</v>
      </c>
      <c r="V28" s="84">
        <f t="shared" si="6"/>
        <v>-803</v>
      </c>
      <c r="W28" s="84">
        <f>IF(B28="","",RTD("cqg.rtd", ,"ContractData", $A$5&amp;A28, "P_OI"))</f>
        <v>31465</v>
      </c>
      <c r="X28" s="85">
        <f>IF(ISERROR(T28/W28),"",T28/W28)</f>
        <v>0.9744795804862546</v>
      </c>
      <c r="Y28" s="91">
        <f>RTD("cqg.rtd",,"StudyData",$A$5&amp;A28,"Vol","VolType=Exchange,CoCType=Contract","Vol",$Y$4,"0","ALL",,,"TRUE","T")</f>
        <v>49</v>
      </c>
      <c r="Z28" s="93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LocalMinute("&amp;$A$5&amp;$A28&amp;")="&amp;$F$1&amp;")","Bar",,"Vol",$Y$4,"0"))</f>
        <v>194</v>
      </c>
      <c r="AA28" s="72" t="str">
        <f>B28</f>
        <v>Sep 17</v>
      </c>
      <c r="AB28" s="40"/>
      <c r="AC28" s="40"/>
      <c r="AD28" s="41"/>
    </row>
    <row r="29" spans="1:30" ht="8.1" customHeight="1" x14ac:dyDescent="0.3">
      <c r="B29" s="59"/>
      <c r="C29" s="99"/>
      <c r="D29" s="99"/>
      <c r="E29" s="99"/>
      <c r="F29" s="123"/>
      <c r="G29" s="99"/>
      <c r="H29" s="100"/>
      <c r="I29" s="99"/>
      <c r="J29" s="99"/>
      <c r="K29" s="99"/>
      <c r="L29" s="101"/>
      <c r="M29" s="102"/>
      <c r="N29" s="99"/>
      <c r="O29" s="103"/>
      <c r="P29" s="104"/>
      <c r="Q29" s="104"/>
      <c r="R29" s="104"/>
      <c r="S29" s="99"/>
      <c r="T29" s="99"/>
      <c r="U29" s="99"/>
      <c r="V29" s="99"/>
      <c r="W29" s="99"/>
      <c r="X29" s="99"/>
      <c r="Y29" s="99"/>
      <c r="Z29" s="102"/>
      <c r="AA29" s="69"/>
      <c r="AB29" s="8"/>
      <c r="AC29" s="8"/>
      <c r="AD29" s="12"/>
    </row>
    <row r="30" spans="1:30" ht="18.75" x14ac:dyDescent="0.3">
      <c r="A30" s="3" t="s">
        <v>20</v>
      </c>
      <c r="B30" s="64" t="str">
        <f>RIGHT(RTD("cqg.rtd",,"ContractData",$A$5&amp;A30,"LongDescription"),6)</f>
        <v>Dec 17</v>
      </c>
      <c r="C30" s="115"/>
      <c r="D30" s="115"/>
      <c r="E30" s="115"/>
      <c r="F30" s="121">
        <f>IF(B30="","",RTD("cqg.rtd",,"ContractData",$A$5&amp;A30,"ExpirationDate",,"D"))</f>
        <v>43087</v>
      </c>
      <c r="G30" s="84">
        <f t="shared" ca="1" si="2"/>
        <v>1494</v>
      </c>
      <c r="H30" s="88"/>
      <c r="I30" s="89"/>
      <c r="J30" s="84">
        <f t="shared" si="7"/>
        <v>353</v>
      </c>
      <c r="K30" s="90">
        <f>RTD("cqg.rtd", ,"ContractData", $A$5&amp;A30, "T_CVol")</f>
        <v>353</v>
      </c>
      <c r="L30" s="84">
        <f xml:space="preserve"> RTD("cqg.rtd",,"StudyData", $A$5&amp;A30, "MA", "InputChoice=ContractVol,MAType=Sim,Period="&amp;$L$4&amp;"", "MA",,,"all",,,,"T")</f>
        <v>826</v>
      </c>
      <c r="M30" s="91">
        <f t="shared" si="8"/>
        <v>0</v>
      </c>
      <c r="N30" s="84">
        <f>RTD("cqg.rtd", ,"ContractData", $A$5&amp;A30, "Y_CVol")</f>
        <v>561</v>
      </c>
      <c r="O30" s="92">
        <f t="shared" si="3"/>
        <v>0.6292335115864528</v>
      </c>
      <c r="P30" s="137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>569</v>
      </c>
      <c r="Q30" s="138"/>
      <c r="R30" s="139"/>
      <c r="S30" s="84">
        <f t="shared" si="4"/>
        <v>13459</v>
      </c>
      <c r="T30" s="84">
        <f>IF(B30="","",RTD("cqg.rtd", ,"ContractData", $A$5&amp;A30, "COI"))</f>
        <v>13459</v>
      </c>
      <c r="U30" s="84">
        <f t="shared" si="5"/>
        <v>183</v>
      </c>
      <c r="V30" s="84">
        <f t="shared" si="6"/>
        <v>183</v>
      </c>
      <c r="W30" s="84">
        <f>IF(B30="","",RTD("cqg.rtd", ,"ContractData", $A$5&amp;A30, "P_OI"))</f>
        <v>13276</v>
      </c>
      <c r="X30" s="85">
        <f t="shared" ref="X30:X33" si="9">T30/W30</f>
        <v>1.0137842723711961</v>
      </c>
      <c r="Y30" s="91">
        <f>RTD("cqg.rtd",,"StudyData",$A$5&amp;A30,"Vol","VolType=Exchange,CoCType=Contract","Vol",$Y$4,"0","ALL",,,"TRUE","T")</f>
        <v>30</v>
      </c>
      <c r="Z30" s="93">
        <f ca="1">IF(B30="","",RTD("cqg.rtd",,"StudyData","Vol("&amp;$A$5&amp;A30&amp;") when (LocalDay("&amp;$A$5&amp;A30&amp;")="&amp;$C$1&amp;" and LocalHour("&amp;$A$5&amp;A30&amp;")="&amp;$E$1&amp;" and LocalMinute("&amp;$A$5&amp;$A30&amp;")="&amp;$F$1&amp;")","Bar",,"Vol",$Y$4,"0"))</f>
        <v>5</v>
      </c>
      <c r="AA30" s="73" t="str">
        <f>B30</f>
        <v>Dec 17</v>
      </c>
      <c r="AB30" s="42"/>
      <c r="AC30" s="42"/>
      <c r="AD30" s="43"/>
    </row>
    <row r="31" spans="1:30" ht="18.75" x14ac:dyDescent="0.3">
      <c r="A31" s="3" t="s">
        <v>21</v>
      </c>
      <c r="B31" s="64" t="str">
        <f>RIGHT(RTD("cqg.rtd",,"ContractData",$A$5&amp;A31,"LongDescription"),6)</f>
        <v>Mar 18</v>
      </c>
      <c r="C31" s="115"/>
      <c r="D31" s="115"/>
      <c r="E31" s="115"/>
      <c r="F31" s="121">
        <f>IF(B31="","",RTD("cqg.rtd",,"ContractData",$A$5&amp;A31,"ExpirationDate",,"D"))</f>
        <v>43178</v>
      </c>
      <c r="G31" s="84">
        <f t="shared" ca="1" si="2"/>
        <v>1585</v>
      </c>
      <c r="H31" s="88"/>
      <c r="I31" s="89"/>
      <c r="J31" s="84">
        <f t="shared" si="7"/>
        <v>14</v>
      </c>
      <c r="K31" s="90">
        <f>RTD("cqg.rtd", ,"ContractData", $A$5&amp;A31, "T_CVol")</f>
        <v>14</v>
      </c>
      <c r="L31" s="84">
        <f xml:space="preserve"> RTD("cqg.rtd",,"StudyData", $A$5&amp;A31, "MA", "InputChoice=ContractVol,MAType=Sim,Period="&amp;$L$4&amp;"", "MA",,,"all",,,,"T")</f>
        <v>459.08333333000002</v>
      </c>
      <c r="M31" s="91">
        <f t="shared" si="8"/>
        <v>0</v>
      </c>
      <c r="N31" s="84">
        <f>RTD("cqg.rtd", ,"ContractData", $A$5&amp;A31, "Y_CVol")</f>
        <v>307</v>
      </c>
      <c r="O31" s="92">
        <f t="shared" si="3"/>
        <v>4.5602605863192182E-2</v>
      </c>
      <c r="P31" s="137">
        <f xml:space="preserve"> RTD("cqg.rtd",,"StudyData", "(MA("&amp;$A$5&amp;A31&amp;",Period:="&amp;$Q$5&amp;",MAType:=Sim,InputChoice:=ContractVol) when LocalYear("&amp;$A$5&amp;A31&amp;")="&amp;$R$5&amp;" And (LocalMonth("&amp;$A$5&amp;A31&amp;")="&amp;$P$4&amp;" And LocalDay("&amp;$A$5&amp;A31&amp;")="&amp;$Q$4&amp;" ))", "Bar", "", "Close","D", "0", "all", "", "","False",,)</f>
        <v>214</v>
      </c>
      <c r="Q31" s="138"/>
      <c r="R31" s="139"/>
      <c r="S31" s="84">
        <f t="shared" si="4"/>
        <v>9244</v>
      </c>
      <c r="T31" s="84">
        <f>IF(B31="","",RTD("cqg.rtd", ,"ContractData", $A$5&amp;A31, "COI"))</f>
        <v>9244</v>
      </c>
      <c r="U31" s="84">
        <f t="shared" si="5"/>
        <v>53</v>
      </c>
      <c r="V31" s="84">
        <f t="shared" si="6"/>
        <v>53</v>
      </c>
      <c r="W31" s="84">
        <f>IF(B31="","",RTD("cqg.rtd", ,"ContractData", $A$5&amp;A31, "P_OI"))</f>
        <v>9191</v>
      </c>
      <c r="X31" s="85">
        <f t="shared" si="9"/>
        <v>1.0057665107170057</v>
      </c>
      <c r="Y31" s="91">
        <f>RTD("cqg.rtd",,"StudyData",$A$5&amp;A31,"Vol","VolType=Exchange,CoCType=Contract","Vol",$Y$4,"0","ALL",,,"TRUE","T")</f>
        <v>18</v>
      </c>
      <c r="Z31" s="93">
        <f ca="1">IF(B31="","",RTD("cqg.rtd",,"StudyData","Vol("&amp;$A$5&amp;A31&amp;") when (LocalDay("&amp;$A$5&amp;A31&amp;")="&amp;$C$1&amp;" and LocalHour("&amp;$A$5&amp;A31&amp;")="&amp;$E$1&amp;" and LocalMinute("&amp;$A$5&amp;$A31&amp;")="&amp;$F$1&amp;")","Bar",,"Vol",$Y$4,"0"))</f>
        <v>132</v>
      </c>
      <c r="AA31" s="73" t="str">
        <f>B31</f>
        <v>Mar 18</v>
      </c>
      <c r="AB31" s="42"/>
      <c r="AC31" s="42"/>
      <c r="AD31" s="43"/>
    </row>
    <row r="32" spans="1:30" ht="18.75" x14ac:dyDescent="0.3">
      <c r="A32" s="3" t="s">
        <v>22</v>
      </c>
      <c r="B32" s="64" t="str">
        <f>RIGHT(RTD("cqg.rtd",,"ContractData",$A$5&amp;A32,"LongDescription"),6)</f>
        <v>Jun 18</v>
      </c>
      <c r="C32" s="115"/>
      <c r="D32" s="115"/>
      <c r="E32" s="115"/>
      <c r="F32" s="121">
        <f>IF(B32="","",RTD("cqg.rtd",,"ContractData",$A$5&amp;A32,"ExpirationDate",,"D"))</f>
        <v>43269</v>
      </c>
      <c r="G32" s="84">
        <f t="shared" ca="1" si="2"/>
        <v>1676</v>
      </c>
      <c r="H32" s="88"/>
      <c r="I32" s="89"/>
      <c r="J32" s="84">
        <f t="shared" si="7"/>
        <v>51</v>
      </c>
      <c r="K32" s="90">
        <f>RTD("cqg.rtd", ,"ContractData", $A$5&amp;A32, "T_CVol")</f>
        <v>51</v>
      </c>
      <c r="L32" s="84">
        <f xml:space="preserve"> RTD("cqg.rtd",,"StudyData", $A$5&amp;A32, "MA", "InputChoice=ContractVol,MAType=Sim,Period="&amp;$L$4&amp;"", "MA",,,"all",,,,"T")</f>
        <v>238.83333332999999</v>
      </c>
      <c r="M32" s="91">
        <f t="shared" si="8"/>
        <v>0</v>
      </c>
      <c r="N32" s="84">
        <f>RTD("cqg.rtd", ,"ContractData", $A$5&amp;A32, "Y_CVol")</f>
        <v>152</v>
      </c>
      <c r="O32" s="92">
        <f t="shared" si="3"/>
        <v>0.33552631578947367</v>
      </c>
      <c r="P32" s="137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>183</v>
      </c>
      <c r="Q32" s="138"/>
      <c r="R32" s="139"/>
      <c r="S32" s="84">
        <f t="shared" si="4"/>
        <v>9352</v>
      </c>
      <c r="T32" s="84">
        <f>IF(B32="","",RTD("cqg.rtd", ,"ContractData", $A$5&amp;A32, "COI"))</f>
        <v>9352</v>
      </c>
      <c r="U32" s="84">
        <f t="shared" si="5"/>
        <v>0</v>
      </c>
      <c r="V32" s="84">
        <f t="shared" si="6"/>
        <v>0</v>
      </c>
      <c r="W32" s="84">
        <f>IF(B32="","",RTD("cqg.rtd", ,"ContractData", $A$5&amp;A32, "P_OI"))</f>
        <v>9352</v>
      </c>
      <c r="X32" s="85">
        <f t="shared" si="9"/>
        <v>1</v>
      </c>
      <c r="Y32" s="91">
        <f>RTD("cqg.rtd",,"StudyData",$A$5&amp;A32,"Vol","VolType=Exchange,CoCType=Contract","Vol",$Y$4,"0","ALL",,,"TRUE","T")</f>
        <v>6</v>
      </c>
      <c r="Z32" s="93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LocalMinute("&amp;$A$5&amp;$A32&amp;")="&amp;$F$1&amp;")","Bar",,"Vol",$Y$4,"0"))</f>
        <v>17</v>
      </c>
      <c r="AA32" s="73" t="str">
        <f>B32</f>
        <v>Jun 18</v>
      </c>
      <c r="AB32" s="42"/>
      <c r="AC32" s="42"/>
      <c r="AD32" s="43"/>
    </row>
    <row r="33" spans="1:30" ht="18.75" x14ac:dyDescent="0.3">
      <c r="A33" s="3" t="s">
        <v>23</v>
      </c>
      <c r="B33" s="64" t="str">
        <f>RIGHT(RTD("cqg.rtd",,"ContractData",$A$5&amp;A33,"LongDescription"),6)</f>
        <v>Sep 18</v>
      </c>
      <c r="C33" s="115"/>
      <c r="D33" s="115"/>
      <c r="E33" s="115"/>
      <c r="F33" s="121">
        <f>IF(B33="","",RTD("cqg.rtd",,"ContractData",$A$5&amp;A33,"ExpirationDate",,"D"))</f>
        <v>43360</v>
      </c>
      <c r="G33" s="84">
        <f t="shared" ca="1" si="2"/>
        <v>1767</v>
      </c>
      <c r="H33" s="88"/>
      <c r="I33" s="89"/>
      <c r="J33" s="84">
        <f t="shared" si="7"/>
        <v>6</v>
      </c>
      <c r="K33" s="90">
        <f>RTD("cqg.rtd", ,"ContractData", $A$5&amp;A33, "T_CVol")</f>
        <v>6</v>
      </c>
      <c r="L33" s="84">
        <f xml:space="preserve"> RTD("cqg.rtd",,"StudyData", $A$5&amp;A33, "MA", "InputChoice=ContractVol,MAType=Sim,Period="&amp;$L$4&amp;"", "MA",,,"all",,,,"T")</f>
        <v>99.416666669999998</v>
      </c>
      <c r="M33" s="91">
        <f t="shared" si="8"/>
        <v>0</v>
      </c>
      <c r="N33" s="84">
        <f>RTD("cqg.rtd", ,"ContractData", $A$5&amp;A33, "Y_CVol")</f>
        <v>106</v>
      </c>
      <c r="O33" s="92">
        <f t="shared" si="3"/>
        <v>5.6603773584905662E-2</v>
      </c>
      <c r="P33" s="137" t="str">
        <f xml:space="preserve"> RTD("cqg.rtd",,"StudyData", "(MA("&amp;$A$5&amp;A33&amp;",Period:="&amp;$Q$5&amp;",MAType:=Sim,InputChoice:=ContractVol) when LocalYear("&amp;$A$5&amp;A33&amp;")="&amp;$R$5&amp;" And (LocalMonth("&amp;$A$5&amp;A33&amp;")="&amp;$P$4&amp;" And LocalDay("&amp;$A$5&amp;A33&amp;")="&amp;$Q$4&amp;" ))", "Bar", "", "Close","D", "0", "all", "", "","False",,)</f>
        <v/>
      </c>
      <c r="Q33" s="138"/>
      <c r="R33" s="139"/>
      <c r="S33" s="84">
        <f t="shared" si="4"/>
        <v>4210</v>
      </c>
      <c r="T33" s="84">
        <f>IF(B33="","",RTD("cqg.rtd", ,"ContractData", $A$5&amp;A33, "COI"))</f>
        <v>4210</v>
      </c>
      <c r="U33" s="84">
        <f t="shared" si="5"/>
        <v>-20</v>
      </c>
      <c r="V33" s="84">
        <f t="shared" si="6"/>
        <v>-20</v>
      </c>
      <c r="W33" s="84">
        <f>IF(B33="","",RTD("cqg.rtd", ,"ContractData", $A$5&amp;A33, "P_OI"))</f>
        <v>4230</v>
      </c>
      <c r="X33" s="85">
        <f t="shared" si="9"/>
        <v>0.99527186761229314</v>
      </c>
      <c r="Y33" s="91" t="str">
        <f>RTD("cqg.rtd",,"StudyData",$A$5&amp;A33,"Vol","VolType=Exchange,CoCType=Contract","Vol",$Y$4,"0","ALL",,,"TRUE","T")</f>
        <v/>
      </c>
      <c r="Z33" s="93" t="e">
        <f ca="1">IF(B33="","",RTD("cqg.rtd",,"StudyData","Vol("&amp;$A$5&amp;A33&amp;") when (LocalDay("&amp;$A$5&amp;A33&amp;")="&amp;$C$1&amp;" and LocalHour("&amp;$A$5&amp;A33&amp;")="&amp;$E$1&amp;" and LocalMinute("&amp;$A$5&amp;$A33&amp;")="&amp;$F$1&amp;")","Bar",,"Vol",$Y$4,"0"))</f>
        <v>#N/A</v>
      </c>
      <c r="AA33" s="73" t="str">
        <f>B33</f>
        <v>Sep 18</v>
      </c>
      <c r="AB33" s="42"/>
      <c r="AC33" s="42"/>
      <c r="AD33" s="43"/>
    </row>
    <row r="34" spans="1:30" ht="8.1" customHeight="1" x14ac:dyDescent="0.3">
      <c r="B34" s="59"/>
      <c r="C34" s="99"/>
      <c r="D34" s="99"/>
      <c r="E34" s="99"/>
      <c r="F34" s="123"/>
      <c r="G34" s="99"/>
      <c r="H34" s="100"/>
      <c r="I34" s="99"/>
      <c r="J34" s="99"/>
      <c r="K34" s="99"/>
      <c r="L34" s="101"/>
      <c r="M34" s="102"/>
      <c r="N34" s="99"/>
      <c r="O34" s="103"/>
      <c r="P34" s="104"/>
      <c r="Q34" s="104"/>
      <c r="R34" s="104"/>
      <c r="S34" s="99"/>
      <c r="T34" s="99"/>
      <c r="U34" s="99"/>
      <c r="V34" s="99"/>
      <c r="W34" s="99"/>
      <c r="X34" s="99"/>
      <c r="Y34" s="99"/>
      <c r="Z34" s="102"/>
      <c r="AA34" s="69"/>
      <c r="AB34" s="8"/>
      <c r="AC34" s="8"/>
      <c r="AD34" s="12"/>
    </row>
    <row r="35" spans="1:30" ht="18.75" x14ac:dyDescent="0.3">
      <c r="A35" s="3" t="s">
        <v>24</v>
      </c>
      <c r="B35" s="65" t="str">
        <f>RIGHT(RTD("cqg.rtd",,"ContractData",$A$5&amp;A35,"LongDescription"),6)</f>
        <v>Dec 18</v>
      </c>
      <c r="C35" s="116"/>
      <c r="D35" s="116"/>
      <c r="E35" s="116"/>
      <c r="F35" s="121">
        <f>IF(B35="","",RTD("cqg.rtd",,"ContractData",$A$5&amp;A35,"ExpirationDate",,"D"))</f>
        <v>43451</v>
      </c>
      <c r="G35" s="84">
        <f t="shared" ca="1" si="2"/>
        <v>1858</v>
      </c>
      <c r="H35" s="88"/>
      <c r="I35" s="89"/>
      <c r="J35" s="84">
        <f t="shared" si="7"/>
        <v>0</v>
      </c>
      <c r="K35" s="90">
        <f>RTD("cqg.rtd", ,"ContractData", $A$5&amp;A35, "T_CVol")</f>
        <v>0</v>
      </c>
      <c r="L35" s="84">
        <f xml:space="preserve"> RTD("cqg.rtd",,"StudyData", $A$5&amp;A35, "MA", "InputChoice=ContractVol,MAType=Sim,Period="&amp;$L$4&amp;"", "MA",,,"all",,,,"T")</f>
        <v>14.5</v>
      </c>
      <c r="M35" s="91">
        <f t="shared" si="8"/>
        <v>0</v>
      </c>
      <c r="N35" s="84">
        <f>RTD("cqg.rtd", ,"ContractData", $A$5&amp;A35, "Y_CVol")</f>
        <v>17</v>
      </c>
      <c r="O35" s="92">
        <f t="shared" si="3"/>
        <v>0</v>
      </c>
      <c r="P35" s="137" t="str">
        <f xml:space="preserve"> 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</f>
        <v/>
      </c>
      <c r="Q35" s="138"/>
      <c r="R35" s="139"/>
      <c r="S35" s="84">
        <f t="shared" si="4"/>
        <v>696</v>
      </c>
      <c r="T35" s="84">
        <f>IF(B35="","",RTD("cqg.rtd", ,"ContractData", $A$5&amp;A35, "COI"))</f>
        <v>696</v>
      </c>
      <c r="U35" s="84">
        <f t="shared" si="5"/>
        <v>17</v>
      </c>
      <c r="V35" s="84">
        <f t="shared" si="6"/>
        <v>17</v>
      </c>
      <c r="W35" s="84">
        <f>IF(B35="","",RTD("cqg.rtd", ,"ContractData", $A$5&amp;A35, "P_OI"))</f>
        <v>679</v>
      </c>
      <c r="X35" s="85">
        <f>IF(ISERROR(T35/W35),"",T35/W35)</f>
        <v>1.0250368188512518</v>
      </c>
      <c r="Y35" s="91" t="str">
        <f>RTD("cqg.rtd",,"StudyData",$A$5&amp;A35,"Vol","VolType=Exchange,CoCType=Contract","Vol",$Y$4,"0","ALL",,,"TRUE","T")</f>
        <v/>
      </c>
      <c r="Z35" s="93" t="e">
        <f ca="1">IF(B35="","",RTD("cqg.rtd",,"StudyData","Vol("&amp;$A$5&amp;A35&amp;") when (LocalDay("&amp;$A$5&amp;A35&amp;")="&amp;$C$1&amp;" and LocalHour("&amp;$A$5&amp;A35&amp;")="&amp;$E$1&amp;" and LocalMinute("&amp;$A$5&amp;$A35&amp;")="&amp;$F$1&amp;")","Bar",,"Vol",$Y$4,"0"))</f>
        <v>#N/A</v>
      </c>
      <c r="AA35" s="74" t="str">
        <f>B35</f>
        <v>Dec 18</v>
      </c>
      <c r="AB35" s="44"/>
      <c r="AC35" s="44"/>
      <c r="AD35" s="45"/>
    </row>
    <row r="36" spans="1:30" ht="18.75" x14ac:dyDescent="0.3">
      <c r="A36" s="3" t="s">
        <v>25</v>
      </c>
      <c r="B36" s="65" t="str">
        <f>RIGHT(RTD("cqg.rtd",,"ContractData",$A$5&amp;A36,"LongDescription"),6)</f>
        <v>Mar 19</v>
      </c>
      <c r="C36" s="116"/>
      <c r="D36" s="116"/>
      <c r="E36" s="116"/>
      <c r="F36" s="121">
        <f>IF(B36="","",RTD("cqg.rtd",,"ContractData",$A$5&amp;A36,"ExpirationDate",,"D"))</f>
        <v>43542</v>
      </c>
      <c r="G36" s="84">
        <f t="shared" ca="1" si="2"/>
        <v>1949</v>
      </c>
      <c r="H36" s="88"/>
      <c r="I36" s="89"/>
      <c r="J36" s="84">
        <f t="shared" si="7"/>
        <v>0</v>
      </c>
      <c r="K36" s="90">
        <f>RTD("cqg.rtd", ,"ContractData", $A$5&amp;A36, "T_CVol")</f>
        <v>0</v>
      </c>
      <c r="L36" s="84">
        <f xml:space="preserve"> RTD("cqg.rtd",,"StudyData", $A$5&amp;A36, "MA", "InputChoice=ContractVol,MAType=Sim,Period="&amp;$L$4&amp;"", "MA",,,"all",,,,"T")</f>
        <v>2</v>
      </c>
      <c r="M36" s="91">
        <f t="shared" si="8"/>
        <v>0</v>
      </c>
      <c r="N36" s="84">
        <f>RTD("cqg.rtd", ,"ContractData", $A$5&amp;A36, "Y_CVol")</f>
        <v>0</v>
      </c>
      <c r="O36" s="92" t="str">
        <f t="shared" si="3"/>
        <v/>
      </c>
      <c r="P36" s="137" t="str">
        <f xml:space="preserve"> RTD("cqg.rtd",,"StudyData", "(MA("&amp;$A$5&amp;A36&amp;",Period:="&amp;$Q$5&amp;",MAType:=Sim,InputChoice:=ContractVol) when LocalYear("&amp;$A$5&amp;A36&amp;")="&amp;$R$5&amp;" And (LocalMonth("&amp;$A$5&amp;A36&amp;")="&amp;$P$4&amp;" And LocalDay("&amp;$A$5&amp;A36&amp;")="&amp;$Q$4&amp;" ))", "Bar", "", "Close","D", "0", "all", "", "","False",,)</f>
        <v/>
      </c>
      <c r="Q36" s="138"/>
      <c r="R36" s="139"/>
      <c r="S36" s="84">
        <f t="shared" si="4"/>
        <v>3</v>
      </c>
      <c r="T36" s="84">
        <f>IF(B36="","",RTD("cqg.rtd", ,"ContractData", $A$5&amp;A36, "COI"))</f>
        <v>3</v>
      </c>
      <c r="U36" s="84">
        <f t="shared" si="5"/>
        <v>0</v>
      </c>
      <c r="V36" s="84">
        <f t="shared" si="6"/>
        <v>0</v>
      </c>
      <c r="W36" s="84">
        <f>IF(B36="","",RTD("cqg.rtd", ,"ContractData", $A$5&amp;A36, "P_OI"))</f>
        <v>3</v>
      </c>
      <c r="X36" s="85">
        <f>IF(ISERROR(T36/W36),"",T36/W36)</f>
        <v>1</v>
      </c>
      <c r="Y36" s="91" t="str">
        <f>RTD("cqg.rtd",,"StudyData",$A$5&amp;A36,"Vol","VolType=Exchange,CoCType=Contract","Vol",$Y$4,"0","ALL",,,"TRUE","T")</f>
        <v/>
      </c>
      <c r="Z36" s="93" t="e">
        <f ca="1">IF(B36="","",RTD("cqg.rtd",,"StudyData","Vol("&amp;$A$5&amp;A36&amp;") when (LocalDay("&amp;$A$5&amp;A36&amp;")="&amp;$C$1&amp;" and LocalHour("&amp;$A$5&amp;A36&amp;")="&amp;$E$1&amp;" and LocalMinute("&amp;$A$5&amp;$A36&amp;")="&amp;$F$1&amp;")","Bar",,"Vol",$Y$4,"0"))</f>
        <v>#N/A</v>
      </c>
      <c r="AA36" s="74" t="str">
        <f>B36</f>
        <v>Mar 19</v>
      </c>
      <c r="AB36" s="44"/>
      <c r="AC36" s="44"/>
      <c r="AD36" s="45"/>
    </row>
    <row r="37" spans="1:30" ht="18.75" x14ac:dyDescent="0.3">
      <c r="A37" s="3" t="s">
        <v>26</v>
      </c>
      <c r="B37" s="65" t="str">
        <f>RIGHT(RTD("cqg.rtd",,"ContractData",$A$5&amp;A37,"LongDescription"),6)</f>
        <v>Jun 19</v>
      </c>
      <c r="C37" s="116"/>
      <c r="D37" s="116"/>
      <c r="E37" s="116"/>
      <c r="F37" s="121">
        <f>IF(B37="","",RTD("cqg.rtd",,"ContractData",$A$5&amp;A37,"ExpirationDate",,"D"))</f>
        <v>43633</v>
      </c>
      <c r="G37" s="84">
        <f t="shared" ca="1" si="2"/>
        <v>2040</v>
      </c>
      <c r="H37" s="88"/>
      <c r="I37" s="89"/>
      <c r="J37" s="84">
        <f t="shared" si="7"/>
        <v>0</v>
      </c>
      <c r="K37" s="90">
        <f>RTD("cqg.rtd", ,"ContractData", $A$5&amp;A37, "T_CVol")</f>
        <v>0</v>
      </c>
      <c r="L37" s="84">
        <f xml:space="preserve"> RTD("cqg.rtd",,"StudyData", $A$5&amp;A37, "MA", "InputChoice=ContractVol,MAType=Sim,Period="&amp;$L$4&amp;"", "MA",,,"all",,,,"T")</f>
        <v>5</v>
      </c>
      <c r="M37" s="91">
        <f t="shared" si="8"/>
        <v>0</v>
      </c>
      <c r="N37" s="84">
        <f>RTD("cqg.rtd", ,"ContractData", $A$5&amp;A37, "Y_CVol")</f>
        <v>0</v>
      </c>
      <c r="O37" s="92" t="str">
        <f t="shared" si="3"/>
        <v/>
      </c>
      <c r="P37" s="137" t="str">
        <f xml:space="preserve"> RTD("cqg.rtd",,"StudyData", "(MA("&amp;$A$5&amp;A37&amp;",Period:="&amp;$Q$5&amp;",MAType:=Sim,InputChoice:=ContractVol) when LocalYear("&amp;$A$5&amp;A37&amp;")="&amp;$R$5&amp;" And (LocalMonth("&amp;$A$5&amp;A37&amp;")="&amp;$P$4&amp;" And LocalDay("&amp;$A$5&amp;A37&amp;")="&amp;$Q$4&amp;" ))", "Bar", "", "Close","D", "0", "all", "", "","False",,)</f>
        <v/>
      </c>
      <c r="Q37" s="138"/>
      <c r="R37" s="139"/>
      <c r="S37" s="84">
        <f t="shared" si="4"/>
        <v>15</v>
      </c>
      <c r="T37" s="84">
        <f>IF(B37="","",RTD("cqg.rtd", ,"ContractData", $A$5&amp;A37, "COI"))</f>
        <v>15</v>
      </c>
      <c r="U37" s="84">
        <f t="shared" si="5"/>
        <v>0</v>
      </c>
      <c r="V37" s="84">
        <f t="shared" si="6"/>
        <v>0</v>
      </c>
      <c r="W37" s="84">
        <f>IF(B37="","",RTD("cqg.rtd", ,"ContractData", $A$5&amp;A37, "P_OI"))</f>
        <v>15</v>
      </c>
      <c r="X37" s="85">
        <f>IF(ISERROR(T37/W37),"",T37/W37)</f>
        <v>1</v>
      </c>
      <c r="Y37" s="91" t="str">
        <f>RTD("cqg.rtd",,"StudyData",$A$5&amp;A37,"Vol","VolType=Exchange,CoCType=Contract","Vol",$Y$4,"0","ALL",,,"TRUE","T")</f>
        <v/>
      </c>
      <c r="Z37" s="93" t="e">
        <f ca="1">IF(B37="","",RTD("cqg.rtd",,"StudyData","Vol("&amp;$A$5&amp;A37&amp;") when (LocalDay("&amp;$A$5&amp;A37&amp;")="&amp;$C$1&amp;" and LocalHour("&amp;$A$5&amp;A37&amp;")="&amp;$E$1&amp;" and LocalMinute("&amp;$A$5&amp;$A37&amp;")="&amp;$F$1&amp;")","Bar",,"Vol",$Y$4,"0"))</f>
        <v>#N/A</v>
      </c>
      <c r="AA37" s="74" t="str">
        <f>B37</f>
        <v>Jun 19</v>
      </c>
      <c r="AB37" s="44"/>
      <c r="AC37" s="44"/>
      <c r="AD37" s="45"/>
    </row>
    <row r="38" spans="1:30" ht="18.75" x14ac:dyDescent="0.3">
      <c r="A38" s="3" t="s">
        <v>27</v>
      </c>
      <c r="B38" s="65" t="str">
        <f>RIGHT(RTD("cqg.rtd",,"ContractData",$A$5&amp;A38,"LongDescription"),6)</f>
        <v>Sep 19</v>
      </c>
      <c r="C38" s="116"/>
      <c r="D38" s="116"/>
      <c r="E38" s="116"/>
      <c r="F38" s="121">
        <f>IF(B38="","",RTD("cqg.rtd",,"ContractData",$A$5&amp;A38,"ExpirationDate",,"D"))</f>
        <v>43724</v>
      </c>
      <c r="G38" s="84">
        <f t="shared" ca="1" si="2"/>
        <v>2131</v>
      </c>
      <c r="H38" s="88"/>
      <c r="I38" s="89"/>
      <c r="J38" s="84">
        <f t="shared" si="7"/>
        <v>0</v>
      </c>
      <c r="K38" s="90">
        <f>RTD("cqg.rtd", ,"ContractData", $A$5&amp;A38, "T_CVol")</f>
        <v>0</v>
      </c>
      <c r="L38" s="84">
        <f xml:space="preserve"> RTD("cqg.rtd",,"StudyData", $A$5&amp;A38, "MA", "InputChoice=ContractVol,MAType=Sim,Period="&amp;$L$4&amp;"", "MA",,,"all",,,,"T")</f>
        <v>1</v>
      </c>
      <c r="M38" s="91">
        <f t="shared" si="8"/>
        <v>0</v>
      </c>
      <c r="N38" s="84">
        <f>RTD("cqg.rtd", ,"ContractData", $A$5&amp;A38, "Y_CVol")</f>
        <v>0</v>
      </c>
      <c r="O38" s="92" t="str">
        <f t="shared" si="3"/>
        <v/>
      </c>
      <c r="P38" s="137" t="str">
        <f xml:space="preserve"> RTD("cqg.rtd",,"StudyData", "(MA("&amp;$A$5&amp;A38&amp;",Period:="&amp;$Q$5&amp;",MAType:=Sim,InputChoice:=ContractVol) when LocalYear("&amp;$A$5&amp;A38&amp;")="&amp;$R$5&amp;" And (LocalMonth("&amp;$A$5&amp;A38&amp;")="&amp;$P$4&amp;" And LocalDay("&amp;$A$5&amp;A38&amp;")="&amp;$Q$4&amp;" ))", "Bar", "", "Close","D", "0", "all", "", "","False",,)</f>
        <v/>
      </c>
      <c r="Q38" s="138"/>
      <c r="R38" s="139"/>
      <c r="S38" s="84">
        <f t="shared" si="4"/>
        <v>1</v>
      </c>
      <c r="T38" s="84">
        <f>IF(B38="","",RTD("cqg.rtd", ,"ContractData", $A$5&amp;A38, "COI"))</f>
        <v>1</v>
      </c>
      <c r="U38" s="84">
        <f t="shared" si="5"/>
        <v>0</v>
      </c>
      <c r="V38" s="84">
        <f t="shared" si="6"/>
        <v>0</v>
      </c>
      <c r="W38" s="84">
        <f>IF(B38="","",RTD("cqg.rtd", ,"ContractData", $A$5&amp;A38, "P_OI"))</f>
        <v>1</v>
      </c>
      <c r="X38" s="85">
        <f>IF(ISERROR(T38/W38),"",T38/W38)</f>
        <v>1</v>
      </c>
      <c r="Y38" s="91" t="str">
        <f>RTD("cqg.rtd",,"StudyData",$A$5&amp;A38,"Vol","VolType=Exchange,CoCType=Contract","Vol",$Y$4,"0","ALL",,,"TRUE","T")</f>
        <v/>
      </c>
      <c r="Z38" s="93">
        <f ca="1">IF(B38="","",RTD("cqg.rtd",,"StudyData","Vol("&amp;$A$5&amp;A38&amp;") when (LocalDay("&amp;$A$5&amp;A38&amp;")="&amp;$C$1&amp;" and LocalHour("&amp;$A$5&amp;A38&amp;")="&amp;$E$1&amp;" and LocalMinute("&amp;$A$5&amp;$A38&amp;")="&amp;$F$1&amp;")","Bar",,"Vol",$Y$4,"0"))</f>
        <v>0</v>
      </c>
      <c r="AA38" s="74" t="str">
        <f>B38</f>
        <v>Sep 19</v>
      </c>
      <c r="AB38" s="44"/>
      <c r="AC38" s="44"/>
      <c r="AD38" s="45"/>
    </row>
    <row r="39" spans="1:30" ht="8.1" customHeight="1" x14ac:dyDescent="0.3">
      <c r="B39" s="59"/>
      <c r="C39" s="99"/>
      <c r="D39" s="99"/>
      <c r="E39" s="99"/>
      <c r="F39" s="123"/>
      <c r="G39" s="99"/>
      <c r="H39" s="100"/>
      <c r="I39" s="99"/>
      <c r="J39" s="99"/>
      <c r="K39" s="99"/>
      <c r="L39" s="101"/>
      <c r="M39" s="102"/>
      <c r="N39" s="99"/>
      <c r="O39" s="103"/>
      <c r="P39" s="104"/>
      <c r="Q39" s="104"/>
      <c r="R39" s="104"/>
      <c r="S39" s="99"/>
      <c r="T39" s="99"/>
      <c r="U39" s="99"/>
      <c r="V39" s="99"/>
      <c r="W39" s="99"/>
      <c r="X39" s="99"/>
      <c r="Y39" s="99"/>
      <c r="Z39" s="102"/>
      <c r="AA39" s="69"/>
      <c r="AB39" s="8"/>
      <c r="AC39" s="8"/>
      <c r="AD39" s="12"/>
    </row>
    <row r="40" spans="1:30" ht="18.75" x14ac:dyDescent="0.3">
      <c r="A40" s="3" t="s">
        <v>28</v>
      </c>
      <c r="B40" s="66" t="str">
        <f>RIGHT(RTD("cqg.rtd",,"ContractData",$A$5&amp;A40,"LongDescription"),6)</f>
        <v>Aug 21</v>
      </c>
      <c r="C40" s="117"/>
      <c r="D40" s="117"/>
      <c r="E40" s="117"/>
      <c r="F40" s="121">
        <f>IF(B40="","",RTD("cqg.rtd",,"ContractData",$A$5&amp;A40,"ExpirationDate",,"D"))</f>
        <v>44424</v>
      </c>
      <c r="G40" s="84">
        <f t="shared" ca="1" si="2"/>
        <v>2831</v>
      </c>
      <c r="H40" s="88"/>
      <c r="I40" s="89"/>
      <c r="J40" s="84">
        <f t="shared" si="7"/>
        <v>0</v>
      </c>
      <c r="K40" s="90">
        <f>RTD("cqg.rtd", ,"ContractData", $A$5&amp;A40, "T_CVol")</f>
        <v>0</v>
      </c>
      <c r="L40" s="84" t="str">
        <f xml:space="preserve"> RTD("cqg.rtd",,"StudyData", $A$5&amp;A40, "MA", "InputChoice=ContractVol,MAType=Sim,Period="&amp;$L$4&amp;"", "MA",,,"all",,,,"T")</f>
        <v/>
      </c>
      <c r="M40" s="91">
        <f t="shared" si="8"/>
        <v>0</v>
      </c>
      <c r="N40" s="84">
        <f>RTD("cqg.rtd", ,"ContractData", $A$5&amp;A40, "Y_CVol")</f>
        <v>0</v>
      </c>
      <c r="O40" s="92" t="str">
        <f t="shared" si="3"/>
        <v/>
      </c>
      <c r="P40" s="137" t="str">
        <f xml:space="preserve"> RTD("cqg.rtd",,"StudyData", "(MA("&amp;$A$5&amp;A40&amp;",Period:="&amp;$Q$5&amp;",MAType:=Sim,InputChoice:=ContractVol) when LocalYear("&amp;$A$5&amp;A40&amp;")="&amp;$R$5&amp;" And (LocalMonth("&amp;$A$5&amp;A40&amp;")="&amp;$P$4&amp;" And LocalDay("&amp;$A$5&amp;A40&amp;")="&amp;$Q$4&amp;" ))", "Bar", "", "Close","D", "0", "all", "", "","False",,)</f>
        <v/>
      </c>
      <c r="Q40" s="138"/>
      <c r="R40" s="139"/>
      <c r="S40" s="84">
        <f t="shared" si="4"/>
        <v>0</v>
      </c>
      <c r="T40" s="84">
        <f>IF(B40="","",RTD("cqg.rtd", ,"ContractData", $A$5&amp;A40, "COI"))</f>
        <v>0</v>
      </c>
      <c r="U40" s="84">
        <f t="shared" si="5"/>
        <v>0</v>
      </c>
      <c r="V40" s="84">
        <f t="shared" si="6"/>
        <v>0</v>
      </c>
      <c r="W40" s="84">
        <f>IF(B40="","",RTD("cqg.rtd", ,"ContractData", $A$5&amp;A40, "P_OI"))</f>
        <v>0</v>
      </c>
      <c r="X40" s="85" t="str">
        <f>IF(ISERROR(T40/W40),"",T40/W40)</f>
        <v/>
      </c>
      <c r="Y40" s="91" t="str">
        <f>RTD("cqg.rtd",,"StudyData",$A$5&amp;A40,"Vol","VolType=Exchange,CoCType=Contract","Vol",$Y$4,"0","ALL",,,"TRUE","T")</f>
        <v/>
      </c>
      <c r="Z40" s="93" t="str">
        <f ca="1">IF(B40="","",RTD("cqg.rtd",,"StudyData","Vol("&amp;$A$5&amp;A40&amp;") when (LocalDay("&amp;$A$5&amp;A40&amp;")="&amp;$C$1&amp;" and LocalHour("&amp;$A$5&amp;A40&amp;")="&amp;$E$1&amp;" and LocalMinute("&amp;$A$5&amp;$A40&amp;")="&amp;$F$1&amp;")","Bar",,"Vol",$Y$4,"0"))</f>
        <v/>
      </c>
      <c r="AA40" s="75" t="str">
        <f>B40</f>
        <v>Aug 21</v>
      </c>
      <c r="AB40" s="46"/>
      <c r="AC40" s="46"/>
      <c r="AD40" s="47"/>
    </row>
    <row r="41" spans="1:30" ht="18.75" x14ac:dyDescent="0.3">
      <c r="A41" s="3" t="s">
        <v>29</v>
      </c>
      <c r="B41" s="66" t="str">
        <f>RIGHT(RTD("cqg.rtd",,"ContractData",$A$5&amp;A41,"LongDescription"),6)</f>
        <v>Sep 21</v>
      </c>
      <c r="C41" s="117"/>
      <c r="D41" s="117"/>
      <c r="E41" s="117"/>
      <c r="F41" s="121">
        <f>IF(B41="","",RTD("cqg.rtd",,"ContractData",$A$5&amp;A41,"ExpirationDate",,"D"))</f>
        <v>44452</v>
      </c>
      <c r="G41" s="84">
        <f t="shared" ca="1" si="2"/>
        <v>2859</v>
      </c>
      <c r="H41" s="88"/>
      <c r="I41" s="89"/>
      <c r="J41" s="84">
        <f t="shared" si="7"/>
        <v>0</v>
      </c>
      <c r="K41" s="90">
        <f>RTD("cqg.rtd", ,"ContractData", $A$5&amp;A41, "T_CVol")</f>
        <v>0</v>
      </c>
      <c r="L41" s="84" t="str">
        <f xml:space="preserve"> RTD("cqg.rtd",,"StudyData", $A$5&amp;A41, "MA", "InputChoice=ContractVol,MAType=Sim,Period="&amp;$L$4&amp;"", "MA",,,"all",,,,"T")</f>
        <v/>
      </c>
      <c r="M41" s="91">
        <f t="shared" si="8"/>
        <v>0</v>
      </c>
      <c r="N41" s="84">
        <f>RTD("cqg.rtd", ,"ContractData", $A$5&amp;A41, "Y_CVol")</f>
        <v>0</v>
      </c>
      <c r="O41" s="92" t="str">
        <f t="shared" si="3"/>
        <v/>
      </c>
      <c r="P41" s="137" t="str">
        <f xml:space="preserve"> RTD("cqg.rtd",,"StudyData", "(MA("&amp;$A$5&amp;A41&amp;",Period:="&amp;$Q$5&amp;",MAType:=Sim,InputChoice:=ContractVol) when LocalYear("&amp;$A$5&amp;A41&amp;")="&amp;$R$5&amp;" And (LocalMonth("&amp;$A$5&amp;A41&amp;")="&amp;$P$4&amp;" And LocalDay("&amp;$A$5&amp;A41&amp;")="&amp;$Q$4&amp;" ))", "Bar", "", "Close","D", "0", "all", "", "","False",,)</f>
        <v/>
      </c>
      <c r="Q41" s="138"/>
      <c r="R41" s="139"/>
      <c r="S41" s="84">
        <f t="shared" si="4"/>
        <v>0</v>
      </c>
      <c r="T41" s="84">
        <f>IF(B41="","",RTD("cqg.rtd", ,"ContractData", $A$5&amp;A41, "COI"))</f>
        <v>0</v>
      </c>
      <c r="U41" s="84">
        <f t="shared" si="5"/>
        <v>0</v>
      </c>
      <c r="V41" s="84">
        <f t="shared" si="6"/>
        <v>0</v>
      </c>
      <c r="W41" s="84">
        <f>IF(B41="","",RTD("cqg.rtd", ,"ContractData", $A$5&amp;A41, "P_OI"))</f>
        <v>0</v>
      </c>
      <c r="X41" s="85" t="str">
        <f>IF(ISERROR(T41/W41),"",T41/W41)</f>
        <v/>
      </c>
      <c r="Y41" s="91" t="str">
        <f>RTD("cqg.rtd",,"StudyData",$A$5&amp;A41,"Vol","VolType=Exchange,CoCType=Contract","Vol",$Y$4,"0","ALL",,,"TRUE","T")</f>
        <v/>
      </c>
      <c r="Z41" s="93" t="str">
        <f ca="1">IF(B41="","",RTD("cqg.rtd",,"StudyData","Vol("&amp;$A$5&amp;A41&amp;") when (LocalDay("&amp;$A$5&amp;A41&amp;")="&amp;$C$1&amp;" and LocalHour("&amp;$A$5&amp;A41&amp;")="&amp;$E$1&amp;" and LocalMinute("&amp;$A$5&amp;$A41&amp;")="&amp;$F$1&amp;")","Bar",,"Vol",$Y$4,"0"))</f>
        <v/>
      </c>
      <c r="AA41" s="75" t="str">
        <f>B41</f>
        <v>Sep 21</v>
      </c>
      <c r="AB41" s="46"/>
      <c r="AC41" s="46"/>
      <c r="AD41" s="47"/>
    </row>
    <row r="42" spans="1:30" ht="18.75" x14ac:dyDescent="0.3">
      <c r="A42" s="3" t="s">
        <v>30</v>
      </c>
      <c r="B42" s="66" t="str">
        <f>RIGHT(RTD("cqg.rtd",,"ContractData",$A$5&amp;A42,"LongDescription"),6)</f>
        <v>Oct 21</v>
      </c>
      <c r="C42" s="117"/>
      <c r="D42" s="117"/>
      <c r="E42" s="117"/>
      <c r="F42" s="121">
        <f>IF(B42="","",RTD("cqg.rtd",,"ContractData",$A$5&amp;A42,"ExpirationDate",,"D"))</f>
        <v>44487</v>
      </c>
      <c r="G42" s="84">
        <f t="shared" ca="1" si="2"/>
        <v>2894</v>
      </c>
      <c r="H42" s="88"/>
      <c r="I42" s="89"/>
      <c r="J42" s="84">
        <f t="shared" si="7"/>
        <v>0</v>
      </c>
      <c r="K42" s="90">
        <f>RTD("cqg.rtd", ,"ContractData", $A$5&amp;A42, "T_CVol")</f>
        <v>0</v>
      </c>
      <c r="L42" s="84" t="str">
        <f xml:space="preserve"> RTD("cqg.rtd",,"StudyData", $A$5&amp;A42, "MA", "InputChoice=ContractVol,MAType=Sim,Period="&amp;$L$4&amp;"", "MA",,,"all",,,,"T")</f>
        <v/>
      </c>
      <c r="M42" s="91">
        <f t="shared" si="8"/>
        <v>0</v>
      </c>
      <c r="N42" s="84">
        <f>RTD("cqg.rtd", ,"ContractData", $A$5&amp;A42, "Y_CVol")</f>
        <v>0</v>
      </c>
      <c r="O42" s="92" t="str">
        <f t="shared" si="3"/>
        <v/>
      </c>
      <c r="P42" s="137" t="str">
        <f xml:space="preserve"> RTD("cqg.rtd",,"StudyData", "(MA("&amp;$A$5&amp;A42&amp;",Period:="&amp;$Q$5&amp;",MAType:=Sim,InputChoice:=ContractVol) when LocalYear("&amp;$A$5&amp;A42&amp;")="&amp;$R$5&amp;" And (LocalMonth("&amp;$A$5&amp;A42&amp;")="&amp;$P$4&amp;" And LocalDay("&amp;$A$5&amp;A42&amp;")="&amp;$Q$4&amp;" ))", "Bar", "", "Close","D", "0", "all", "", "","False",,)</f>
        <v/>
      </c>
      <c r="Q42" s="138"/>
      <c r="R42" s="139"/>
      <c r="S42" s="84">
        <f t="shared" si="4"/>
        <v>0</v>
      </c>
      <c r="T42" s="84">
        <f>IF(B42="","",RTD("cqg.rtd", ,"ContractData", $A$5&amp;A42, "COI"))</f>
        <v>0</v>
      </c>
      <c r="U42" s="84">
        <f t="shared" si="5"/>
        <v>0</v>
      </c>
      <c r="V42" s="84">
        <f t="shared" si="6"/>
        <v>0</v>
      </c>
      <c r="W42" s="84">
        <f>IF(B42="","",RTD("cqg.rtd", ,"ContractData", $A$5&amp;A42, "P_OI"))</f>
        <v>0</v>
      </c>
      <c r="X42" s="85" t="str">
        <f>IF(ISERROR(T42/W42),"",T42/W42)</f>
        <v/>
      </c>
      <c r="Y42" s="91" t="str">
        <f>RTD("cqg.rtd",,"StudyData",$A$5&amp;A42,"Vol","VolType=Exchange,CoCType=Contract","Vol",$Y$4,"0","ALL",,,"TRUE","T")</f>
        <v/>
      </c>
      <c r="Z42" s="93" t="str">
        <f ca="1">IF(B42="","",RTD("cqg.rtd",,"StudyData","Vol("&amp;$A$5&amp;A42&amp;") when (LocalDay("&amp;$A$5&amp;A42&amp;")="&amp;$C$1&amp;" and LocalHour("&amp;$A$5&amp;A42&amp;")="&amp;$E$1&amp;" and LocalMinute("&amp;$A$5&amp;$A42&amp;")="&amp;$F$1&amp;")","Bar",,"Vol",$Y$4,"0"))</f>
        <v/>
      </c>
      <c r="AA42" s="75" t="str">
        <f>B42</f>
        <v>Oct 21</v>
      </c>
      <c r="AB42" s="46"/>
      <c r="AC42" s="46"/>
      <c r="AD42" s="47"/>
    </row>
    <row r="43" spans="1:30" ht="18.75" x14ac:dyDescent="0.3">
      <c r="A43" s="3" t="s">
        <v>31</v>
      </c>
      <c r="B43" s="66" t="str">
        <f>RIGHT(RTD("cqg.rtd",,"ContractData",$A$5&amp;A43,"LongDescription"),6)</f>
        <v>Nov 21</v>
      </c>
      <c r="C43" s="117"/>
      <c r="D43" s="117"/>
      <c r="E43" s="117"/>
      <c r="F43" s="121">
        <f>IF(B43="","",RTD("cqg.rtd",,"ContractData",$A$5&amp;A43,"ExpirationDate",,"D"))</f>
        <v>44515</v>
      </c>
      <c r="G43" s="84">
        <f t="shared" ca="1" si="2"/>
        <v>2922</v>
      </c>
      <c r="H43" s="88"/>
      <c r="I43" s="89"/>
      <c r="J43" s="84">
        <f t="shared" si="7"/>
        <v>0</v>
      </c>
      <c r="K43" s="90">
        <f>RTD("cqg.rtd", ,"ContractData", $A$5&amp;A43, "T_CVol")</f>
        <v>0</v>
      </c>
      <c r="L43" s="84" t="str">
        <f xml:space="preserve"> RTD("cqg.rtd",,"StudyData", $A$5&amp;A43, "MA", "InputChoice=ContractVol,MAType=Sim,Period="&amp;$L$4&amp;"", "MA",,,"all",,,,"T")</f>
        <v/>
      </c>
      <c r="M43" s="91">
        <f t="shared" si="8"/>
        <v>0</v>
      </c>
      <c r="N43" s="84">
        <f>RTD("cqg.rtd", ,"ContractData", $A$5&amp;A43, "Y_CVol")</f>
        <v>0</v>
      </c>
      <c r="O43" s="92" t="str">
        <f t="shared" si="3"/>
        <v/>
      </c>
      <c r="P43" s="137" t="str">
        <f xml:space="preserve"> RTD("cqg.rtd",,"StudyData", "(MA("&amp;$A$5&amp;A43&amp;",Period:="&amp;$Q$5&amp;",MAType:=Sim,InputChoice:=ContractVol) when LocalYear("&amp;$A$5&amp;A43&amp;")="&amp;$R$5&amp;" And (LocalMonth("&amp;$A$5&amp;A43&amp;")="&amp;$P$4&amp;" And LocalDay("&amp;$A$5&amp;A43&amp;")="&amp;$Q$4&amp;" ))", "Bar", "", "Close","D", "0", "all", "", "","False",,)</f>
        <v/>
      </c>
      <c r="Q43" s="138"/>
      <c r="R43" s="139"/>
      <c r="S43" s="84">
        <f t="shared" si="4"/>
        <v>0</v>
      </c>
      <c r="T43" s="84">
        <f>IF(B43="","",RTD("cqg.rtd", ,"ContractData", $A$5&amp;A43, "COI"))</f>
        <v>0</v>
      </c>
      <c r="U43" s="84">
        <f t="shared" si="5"/>
        <v>0</v>
      </c>
      <c r="V43" s="84">
        <f t="shared" si="6"/>
        <v>0</v>
      </c>
      <c r="W43" s="84">
        <f>IF(B43="","",RTD("cqg.rtd", ,"ContractData", $A$5&amp;A43, "P_OI"))</f>
        <v>0</v>
      </c>
      <c r="X43" s="85" t="str">
        <f>IF(ISERROR(T43/W43),"",T43/W43)</f>
        <v/>
      </c>
      <c r="Y43" s="91" t="str">
        <f>RTD("cqg.rtd",,"StudyData",$A$5&amp;A43,"Vol","VolType=Exchange,CoCType=Contract","Vol",$Y$4,"0","ALL",,,"TRUE","T")</f>
        <v/>
      </c>
      <c r="Z43" s="93" t="str">
        <f ca="1">IF(B43="","",RTD("cqg.rtd",,"StudyData","Vol("&amp;$A$5&amp;A43&amp;") when (LocalDay("&amp;$A$5&amp;A43&amp;")="&amp;$C$1&amp;" and LocalHour("&amp;$A$5&amp;A43&amp;")="&amp;$E$1&amp;" and LocalMinute("&amp;$A$5&amp;$A43&amp;")="&amp;$F$1&amp;")","Bar",,"Vol",$Y$4,"0"))</f>
        <v/>
      </c>
      <c r="AA43" s="75" t="str">
        <f>B43</f>
        <v>Nov 21</v>
      </c>
      <c r="AB43" s="46"/>
      <c r="AC43" s="46"/>
      <c r="AD43" s="47"/>
    </row>
    <row r="44" spans="1:30" ht="8.1" customHeight="1" x14ac:dyDescent="0.3">
      <c r="B44" s="59"/>
      <c r="C44" s="99"/>
      <c r="D44" s="99"/>
      <c r="E44" s="99"/>
      <c r="F44" s="123"/>
      <c r="G44" s="99"/>
      <c r="H44" s="100"/>
      <c r="I44" s="99"/>
      <c r="J44" s="99"/>
      <c r="K44" s="99"/>
      <c r="L44" s="101"/>
      <c r="M44" s="102"/>
      <c r="N44" s="99"/>
      <c r="O44" s="103"/>
      <c r="P44" s="104"/>
      <c r="Q44" s="104"/>
      <c r="R44" s="104"/>
      <c r="S44" s="99"/>
      <c r="T44" s="99"/>
      <c r="U44" s="99"/>
      <c r="V44" s="99"/>
      <c r="W44" s="99"/>
      <c r="X44" s="99"/>
      <c r="Y44" s="99"/>
      <c r="Z44" s="102"/>
      <c r="AA44" s="69"/>
      <c r="AB44" s="8"/>
      <c r="AC44" s="8"/>
      <c r="AD44" s="12"/>
    </row>
    <row r="45" spans="1:30" ht="18.75" x14ac:dyDescent="0.3">
      <c r="A45" s="3" t="s">
        <v>32</v>
      </c>
      <c r="B45" s="67" t="str">
        <f>RIGHT(RTD("cqg.rtd",,"ContractData",$A$5&amp;A45,"LongDescription"),6)</f>
        <v>Jan 22</v>
      </c>
      <c r="C45" s="118"/>
      <c r="D45" s="118"/>
      <c r="E45" s="118"/>
      <c r="F45" s="121">
        <f>IF(B45="","",RTD("cqg.rtd",,"ContractData",$A$5&amp;A45,"ExpirationDate",,"D"))</f>
        <v>44578</v>
      </c>
      <c r="G45" s="84">
        <f t="shared" ca="1" si="2"/>
        <v>2985</v>
      </c>
      <c r="H45" s="88"/>
      <c r="I45" s="89"/>
      <c r="J45" s="84">
        <f t="shared" si="7"/>
        <v>0</v>
      </c>
      <c r="K45" s="90">
        <f>RTD("cqg.rtd", ,"ContractData", $A$5&amp;A45, "T_CVol")</f>
        <v>0</v>
      </c>
      <c r="L45" s="84" t="str">
        <f xml:space="preserve"> RTD("cqg.rtd",,"StudyData", $A$5&amp;A45, "MA", "InputChoice=ContractVol,MAType=Sim,Period="&amp;$L$4&amp;"", "MA",,,"all",,,,"T")</f>
        <v/>
      </c>
      <c r="M45" s="91">
        <f t="shared" si="8"/>
        <v>0</v>
      </c>
      <c r="N45" s="84">
        <f>RTD("cqg.rtd", ,"ContractData", $A$5&amp;A45, "Y_CVol")</f>
        <v>0</v>
      </c>
      <c r="O45" s="92" t="str">
        <f t="shared" si="3"/>
        <v/>
      </c>
      <c r="P45" s="137" t="str">
        <f xml:space="preserve"> RTD("cqg.rtd",,"StudyData", "(MA("&amp;$A$5&amp;A45&amp;",Period:="&amp;$Q$5&amp;",MAType:=Sim,InputChoice:=ContractVol) when LocalYear("&amp;$A$5&amp;A45&amp;")="&amp;$R$5&amp;" And (LocalMonth("&amp;$A$5&amp;A45&amp;")="&amp;$P$4&amp;" And LocalDay("&amp;$A$5&amp;A45&amp;")="&amp;$Q$4&amp;" ))", "Bar", "", "Close","D", "0", "all", "", "","False",,)</f>
        <v/>
      </c>
      <c r="Q45" s="138"/>
      <c r="R45" s="139"/>
      <c r="S45" s="84">
        <f t="shared" si="4"/>
        <v>0</v>
      </c>
      <c r="T45" s="84">
        <f>IF(B45="","",RTD("cqg.rtd", ,"ContractData", $A$5&amp;A45, "COI"))</f>
        <v>0</v>
      </c>
      <c r="U45" s="84">
        <f t="shared" si="5"/>
        <v>0</v>
      </c>
      <c r="V45" s="84">
        <f t="shared" si="6"/>
        <v>0</v>
      </c>
      <c r="W45" s="84">
        <f>IF(B45="","",RTD("cqg.rtd", ,"ContractData", $A$5&amp;A45, "P_OI"))</f>
        <v>0</v>
      </c>
      <c r="X45" s="85" t="str">
        <f>IF(ISERROR(T45/W45),"",T45/W45)</f>
        <v/>
      </c>
      <c r="Y45" s="91" t="str">
        <f>RTD("cqg.rtd",,"StudyData",$A$5&amp;A45,"Vol","VolType=Exchange,CoCType=Contract","Vol",$Y$4,"0","ALL",,,"TRUE","T")</f>
        <v/>
      </c>
      <c r="Z45" s="93" t="str">
        <f ca="1">IF(B45="","",RTD("cqg.rtd",,"StudyData","Vol("&amp;$A$5&amp;A45&amp;") when (LocalDay("&amp;$A$5&amp;A45&amp;")="&amp;$C$1&amp;" and LocalHour("&amp;$A$5&amp;A45&amp;")="&amp;$E$1&amp;" and LocalMinute("&amp;$A$5&amp;$A45&amp;")="&amp;$F$1&amp;")","Bar",,"Vol",$Y$4,"0"))</f>
        <v/>
      </c>
      <c r="AA45" s="76" t="str">
        <f>B45</f>
        <v>Jan 22</v>
      </c>
      <c r="AB45" s="48"/>
      <c r="AC45" s="48"/>
      <c r="AD45" s="49"/>
    </row>
    <row r="46" spans="1:30" ht="18.75" x14ac:dyDescent="0.3">
      <c r="A46" s="3" t="s">
        <v>33</v>
      </c>
      <c r="B46" s="67" t="str">
        <f>RIGHT(RTD("cqg.rtd",,"ContractData",$A$5&amp;A46,"LongDescription"),6)</f>
        <v>Feb 22</v>
      </c>
      <c r="C46" s="118"/>
      <c r="D46" s="118"/>
      <c r="E46" s="118"/>
      <c r="F46" s="121">
        <f>IF(B46="","",RTD("cqg.rtd",,"ContractData",$A$5&amp;A46,"ExpirationDate",,"D"))</f>
        <v>44606</v>
      </c>
      <c r="G46" s="84">
        <f t="shared" ca="1" si="2"/>
        <v>3013</v>
      </c>
      <c r="H46" s="88"/>
      <c r="I46" s="89"/>
      <c r="J46" s="84">
        <f t="shared" si="7"/>
        <v>0</v>
      </c>
      <c r="K46" s="90">
        <f>RTD("cqg.rtd", ,"ContractData", $A$5&amp;A46, "T_CVol")</f>
        <v>0</v>
      </c>
      <c r="L46" s="84" t="str">
        <f xml:space="preserve"> RTD("cqg.rtd",,"StudyData", $A$5&amp;A46, "MA", "InputChoice=ContractVol,MAType=Sim,Period="&amp;$L$4&amp;"", "MA",,,"all",,,,"T")</f>
        <v/>
      </c>
      <c r="M46" s="91">
        <f t="shared" si="8"/>
        <v>0</v>
      </c>
      <c r="N46" s="84">
        <f>RTD("cqg.rtd", ,"ContractData", $A$5&amp;A46, "Y_CVol")</f>
        <v>0</v>
      </c>
      <c r="O46" s="92" t="str">
        <f t="shared" si="3"/>
        <v/>
      </c>
      <c r="P46" s="137" t="str">
        <f xml:space="preserve"> RTD("cqg.rtd",,"StudyData", "(MA("&amp;$A$5&amp;A46&amp;",Period:="&amp;$Q$5&amp;",MAType:=Sim,InputChoice:=ContractVol) when LocalYear("&amp;$A$5&amp;A46&amp;")="&amp;$R$5&amp;" And (LocalMonth("&amp;$A$5&amp;A46&amp;")="&amp;$P$4&amp;" And LocalDay("&amp;$A$5&amp;A46&amp;")="&amp;$Q$4&amp;" ))", "Bar", "", "Close","D", "0", "all", "", "","False",,)</f>
        <v/>
      </c>
      <c r="Q46" s="138"/>
      <c r="R46" s="139"/>
      <c r="S46" s="84">
        <f t="shared" si="4"/>
        <v>0</v>
      </c>
      <c r="T46" s="84">
        <f>IF(B46="","",RTD("cqg.rtd", ,"ContractData", $A$5&amp;A46, "COI"))</f>
        <v>0</v>
      </c>
      <c r="U46" s="84">
        <f t="shared" si="5"/>
        <v>0</v>
      </c>
      <c r="V46" s="84">
        <f t="shared" si="6"/>
        <v>0</v>
      </c>
      <c r="W46" s="84">
        <f>IF(B46="","",RTD("cqg.rtd", ,"ContractData", $A$5&amp;A46, "P_OI"))</f>
        <v>0</v>
      </c>
      <c r="X46" s="85" t="str">
        <f>IF(ISERROR(T46/W46),"",T46/W46)</f>
        <v/>
      </c>
      <c r="Y46" s="91" t="str">
        <f>RTD("cqg.rtd",,"StudyData",$A$5&amp;A46,"Vol","VolType=Exchange,CoCType=Contract","Vol",$Y$4,"0","ALL",,,"TRUE","T")</f>
        <v/>
      </c>
      <c r="Z46" s="93" t="str">
        <f ca="1">IF(B46="","",RTD("cqg.rtd",,"StudyData","Vol("&amp;$A$5&amp;A46&amp;") when (LocalDay("&amp;$A$5&amp;A46&amp;")="&amp;$C$1&amp;" and LocalHour("&amp;$A$5&amp;A46&amp;")="&amp;$E$1&amp;" and LocalMinute("&amp;$A$5&amp;$A46&amp;")="&amp;$F$1&amp;")","Bar",,"Vol",$Y$4,"0"))</f>
        <v/>
      </c>
      <c r="AA46" s="76" t="str">
        <f>B46</f>
        <v>Feb 22</v>
      </c>
      <c r="AB46" s="48"/>
      <c r="AC46" s="48"/>
      <c r="AD46" s="49"/>
    </row>
    <row r="47" spans="1:30" ht="18.75" x14ac:dyDescent="0.3">
      <c r="B47" s="67"/>
      <c r="C47" s="118"/>
      <c r="D47" s="118"/>
      <c r="E47" s="118"/>
      <c r="F47" s="121"/>
      <c r="G47" s="84"/>
      <c r="H47" s="88"/>
      <c r="I47" s="89"/>
      <c r="J47" s="84"/>
      <c r="K47" s="90"/>
      <c r="L47" s="84"/>
      <c r="M47" s="91"/>
      <c r="N47" s="84"/>
      <c r="O47" s="92"/>
      <c r="P47" s="137"/>
      <c r="Q47" s="138"/>
      <c r="R47" s="139"/>
      <c r="S47" s="84"/>
      <c r="T47" s="84"/>
      <c r="U47" s="84"/>
      <c r="V47" s="84"/>
      <c r="W47" s="84"/>
      <c r="X47" s="85"/>
      <c r="Y47" s="91"/>
      <c r="Z47" s="93"/>
      <c r="AA47" s="76"/>
      <c r="AB47" s="48"/>
      <c r="AC47" s="48"/>
      <c r="AD47" s="49"/>
    </row>
    <row r="48" spans="1:30" ht="18.75" x14ac:dyDescent="0.3">
      <c r="B48" s="67"/>
      <c r="C48" s="118"/>
      <c r="D48" s="118"/>
      <c r="E48" s="118"/>
      <c r="F48" s="121"/>
      <c r="G48" s="84"/>
      <c r="H48" s="88"/>
      <c r="I48" s="89"/>
      <c r="J48" s="84"/>
      <c r="K48" s="90"/>
      <c r="L48" s="84"/>
      <c r="M48" s="91"/>
      <c r="N48" s="84"/>
      <c r="O48" s="92"/>
      <c r="P48" s="137"/>
      <c r="Q48" s="138"/>
      <c r="R48" s="139"/>
      <c r="S48" s="84"/>
      <c r="T48" s="84"/>
      <c r="U48" s="84"/>
      <c r="V48" s="84"/>
      <c r="W48" s="84"/>
      <c r="X48" s="85"/>
      <c r="Y48" s="91"/>
      <c r="Z48" s="93"/>
      <c r="AA48" s="76"/>
      <c r="AB48" s="48"/>
      <c r="AC48" s="48"/>
      <c r="AD48" s="49"/>
    </row>
    <row r="49" spans="2:30" ht="8.1" customHeight="1" x14ac:dyDescent="0.3">
      <c r="B49" s="27"/>
      <c r="C49" s="6"/>
      <c r="D49" s="6"/>
      <c r="E49" s="6"/>
      <c r="F49" s="125"/>
      <c r="G49" s="6"/>
      <c r="H49" s="9"/>
      <c r="I49" s="6"/>
      <c r="J49" s="6"/>
      <c r="K49" s="6"/>
      <c r="L49" s="23"/>
      <c r="M49" s="7"/>
      <c r="N49" s="6"/>
      <c r="O49" s="13"/>
      <c r="P49" s="33"/>
      <c r="Q49" s="33"/>
      <c r="R49" s="33"/>
      <c r="S49" s="6"/>
      <c r="T49" s="6"/>
      <c r="U49" s="6"/>
      <c r="V49" s="6"/>
      <c r="W49" s="6"/>
      <c r="X49" s="6"/>
      <c r="Y49" s="6"/>
      <c r="Z49" s="7"/>
      <c r="AA49" s="50"/>
      <c r="AB49" s="8"/>
      <c r="AC49" s="8"/>
      <c r="AD49" s="12"/>
    </row>
    <row r="50" spans="2:30" x14ac:dyDescent="0.3">
      <c r="B50" s="130" t="s">
        <v>53</v>
      </c>
      <c r="C50" s="131"/>
      <c r="D50" s="131"/>
      <c r="E50" s="131"/>
      <c r="F50" s="131"/>
      <c r="G50" s="131"/>
      <c r="H50" s="131"/>
      <c r="I50" s="131"/>
      <c r="J50" s="131"/>
      <c r="K50" s="140" t="s">
        <v>47</v>
      </c>
      <c r="L50" s="140"/>
      <c r="M50" s="55"/>
      <c r="N50" s="136">
        <f>RTD("cqg.rtd", ,"SystemInfo", "Linetime")</f>
        <v>41593.416296296302</v>
      </c>
      <c r="O50" s="136"/>
      <c r="P50" s="26"/>
      <c r="Q50" s="140" t="s">
        <v>48</v>
      </c>
      <c r="R50" s="140"/>
      <c r="S50" s="140"/>
      <c r="T50" s="136">
        <f>RTD("cqg.rtd", ,"SystemInfo", "Linetime")+1/24</f>
        <v>41593.457962962966</v>
      </c>
      <c r="U50" s="136"/>
      <c r="V50" s="140" t="s">
        <v>49</v>
      </c>
      <c r="W50" s="140"/>
      <c r="X50" s="136">
        <f>RTD("cqg.rtd", ,"SystemInfo", "Linetime")+6/24</f>
        <v>41593.666296296302</v>
      </c>
      <c r="Y50" s="136"/>
      <c r="Z50" s="148"/>
      <c r="AA50" s="148"/>
      <c r="AB50" s="147">
        <f>RTD("cqg.rtd", ,"SystemInfo", "Linetime")+14/24</f>
        <v>41593.999629629638</v>
      </c>
      <c r="AC50" s="147"/>
      <c r="AD50" s="22"/>
    </row>
    <row r="58" spans="2:30" x14ac:dyDescent="0.3">
      <c r="Q58" s="1"/>
    </row>
    <row r="59" spans="2:30" x14ac:dyDescent="0.3">
      <c r="Q59" s="1"/>
    </row>
    <row r="60" spans="2:30" ht="17.25" customHeight="1" x14ac:dyDescent="0.3">
      <c r="Q60" s="1"/>
    </row>
    <row r="61" spans="2:30" ht="17.25" customHeight="1" x14ac:dyDescent="0.3">
      <c r="Q61" s="1"/>
    </row>
    <row r="62" spans="2:30" x14ac:dyDescent="0.3">
      <c r="Q62" s="1"/>
    </row>
    <row r="63" spans="2:30" x14ac:dyDescent="0.3">
      <c r="Q63" s="1"/>
    </row>
    <row r="64" spans="2:30" x14ac:dyDescent="0.3">
      <c r="Q64" s="1"/>
    </row>
  </sheetData>
  <sheetProtection algorithmName="SHA-512" hashValue="Vt+6tQgbpTIclvOHwBtffit197xLvktB1uSa15qBostIcIlxBpUMVrm5la+Azf/v0kNIBMSfFps4d2oe43v7fg==" saltValue="y6FXQWnNpGWH+nufFRREGA==" spinCount="100000" sheet="1" objects="1" scenarios="1" selectLockedCells="1"/>
  <mergeCells count="60">
    <mergeCell ref="X2:Y3"/>
    <mergeCell ref="P32:R32"/>
    <mergeCell ref="P33:R33"/>
    <mergeCell ref="P35:R35"/>
    <mergeCell ref="P36:R36"/>
    <mergeCell ref="P25:R25"/>
    <mergeCell ref="P26:R26"/>
    <mergeCell ref="Y5:Z5"/>
    <mergeCell ref="S4:T5"/>
    <mergeCell ref="U4:V5"/>
    <mergeCell ref="W4:X5"/>
    <mergeCell ref="Z2:AA3"/>
    <mergeCell ref="P27:R27"/>
    <mergeCell ref="P28:R28"/>
    <mergeCell ref="P30:R30"/>
    <mergeCell ref="P31:R31"/>
    <mergeCell ref="AB50:AC50"/>
    <mergeCell ref="Z50:AA50"/>
    <mergeCell ref="X50:Y50"/>
    <mergeCell ref="V50:W50"/>
    <mergeCell ref="AA4:AD5"/>
    <mergeCell ref="T50:U50"/>
    <mergeCell ref="Q50:S50"/>
    <mergeCell ref="P18:R18"/>
    <mergeCell ref="P20:R20"/>
    <mergeCell ref="P21:R21"/>
    <mergeCell ref="P22:R22"/>
    <mergeCell ref="P23:R23"/>
    <mergeCell ref="P45:R45"/>
    <mergeCell ref="P46:R46"/>
    <mergeCell ref="P47:R47"/>
    <mergeCell ref="P48:R48"/>
    <mergeCell ref="P37:R37"/>
    <mergeCell ref="P38:R38"/>
    <mergeCell ref="P40:R40"/>
    <mergeCell ref="P43:R43"/>
    <mergeCell ref="N50:O50"/>
    <mergeCell ref="P41:R41"/>
    <mergeCell ref="P42:R42"/>
    <mergeCell ref="K50:L50"/>
    <mergeCell ref="B4:E5"/>
    <mergeCell ref="P6:R6"/>
    <mergeCell ref="P7:R7"/>
    <mergeCell ref="P8:R8"/>
    <mergeCell ref="N4:O5"/>
    <mergeCell ref="P16:R16"/>
    <mergeCell ref="P17:R17"/>
    <mergeCell ref="P11:R11"/>
    <mergeCell ref="P12:R12"/>
    <mergeCell ref="P13:R13"/>
    <mergeCell ref="P15:R15"/>
    <mergeCell ref="P9:R9"/>
    <mergeCell ref="B2:D3"/>
    <mergeCell ref="E2:F3"/>
    <mergeCell ref="B50:J50"/>
    <mergeCell ref="J4:K4"/>
    <mergeCell ref="J5:K5"/>
    <mergeCell ref="G2:I3"/>
    <mergeCell ref="J2:W3"/>
    <mergeCell ref="P10:R10"/>
  </mergeCells>
  <conditionalFormatting sqref="K6">
    <cfRule type="expression" dxfId="75" priority="238">
      <formula>M6=1</formula>
    </cfRule>
  </conditionalFormatting>
  <conditionalFormatting sqref="K7">
    <cfRule type="expression" dxfId="74" priority="237">
      <formula>M7=1</formula>
    </cfRule>
  </conditionalFormatting>
  <conditionalFormatting sqref="K8:K18 K20:K23 K25:K28 K30:K33 K35:K38 K40:K43 K45:K48">
    <cfRule type="expression" dxfId="73" priority="236">
      <formula>M8=1</formula>
    </cfRule>
  </conditionalFormatting>
  <conditionalFormatting sqref="B6:E6">
    <cfRule type="expression" dxfId="72" priority="231">
      <formula>H6=1</formula>
    </cfRule>
  </conditionalFormatting>
  <conditionalFormatting sqref="B7:E7">
    <cfRule type="expression" dxfId="71" priority="225">
      <formula>H7=1</formula>
    </cfRule>
  </conditionalFormatting>
  <conditionalFormatting sqref="B8:E8">
    <cfRule type="expression" dxfId="70" priority="223">
      <formula>H8=1</formula>
    </cfRule>
  </conditionalFormatting>
  <conditionalFormatting sqref="B9:E9">
    <cfRule type="expression" dxfId="69" priority="221">
      <formula>H9=1</formula>
    </cfRule>
  </conditionalFormatting>
  <conditionalFormatting sqref="B10:E10">
    <cfRule type="expression" dxfId="68" priority="219">
      <formula>H10=1</formula>
    </cfRule>
  </conditionalFormatting>
  <conditionalFormatting sqref="B11:E11">
    <cfRule type="expression" dxfId="67" priority="217">
      <formula>H11=1</formula>
    </cfRule>
  </conditionalFormatting>
  <conditionalFormatting sqref="B12:E12">
    <cfRule type="expression" dxfId="66" priority="215">
      <formula>H12=1</formula>
    </cfRule>
  </conditionalFormatting>
  <conditionalFormatting sqref="B13:E13">
    <cfRule type="expression" dxfId="65" priority="213">
      <formula>H13=1</formula>
    </cfRule>
  </conditionalFormatting>
  <conditionalFormatting sqref="K19">
    <cfRule type="expression" dxfId="64" priority="204">
      <formula>M19=1</formula>
    </cfRule>
  </conditionalFormatting>
  <conditionalFormatting sqref="K24">
    <cfRule type="expression" dxfId="63" priority="196">
      <formula>M24=1</formula>
    </cfRule>
  </conditionalFormatting>
  <conditionalFormatting sqref="K29">
    <cfRule type="expression" dxfId="62" priority="192">
      <formula>M29=1</formula>
    </cfRule>
  </conditionalFormatting>
  <conditionalFormatting sqref="K34">
    <cfRule type="expression" dxfId="61" priority="188">
      <formula>M34=1</formula>
    </cfRule>
  </conditionalFormatting>
  <conditionalFormatting sqref="K39">
    <cfRule type="expression" dxfId="60" priority="184">
      <formula>M39=1</formula>
    </cfRule>
  </conditionalFormatting>
  <conditionalFormatting sqref="K44">
    <cfRule type="expression" dxfId="59" priority="180">
      <formula>M44=1</formula>
    </cfRule>
  </conditionalFormatting>
  <conditionalFormatting sqref="K49">
    <cfRule type="expression" dxfId="58" priority="176">
      <formula>M49=1</formula>
    </cfRule>
  </conditionalFormatting>
  <conditionalFormatting sqref="Y6">
    <cfRule type="expression" dxfId="57" priority="168">
      <formula>Y6&gt;Z6</formula>
    </cfRule>
  </conditionalFormatting>
  <conditionalFormatting sqref="Y7">
    <cfRule type="expression" dxfId="56" priority="166">
      <formula>Y7&gt;Z7</formula>
    </cfRule>
  </conditionalFormatting>
  <conditionalFormatting sqref="Y8">
    <cfRule type="expression" dxfId="55" priority="165">
      <formula>Y8&gt;Z8</formula>
    </cfRule>
  </conditionalFormatting>
  <conditionalFormatting sqref="Y9">
    <cfRule type="expression" dxfId="54" priority="164">
      <formula>Y9&gt;Z9</formula>
    </cfRule>
  </conditionalFormatting>
  <conditionalFormatting sqref="Y10">
    <cfRule type="expression" dxfId="53" priority="163">
      <formula>Y10&gt;Z10</formula>
    </cfRule>
  </conditionalFormatting>
  <conditionalFormatting sqref="Y11">
    <cfRule type="expression" dxfId="52" priority="162">
      <formula>Y11&gt;Z11</formula>
    </cfRule>
  </conditionalFormatting>
  <conditionalFormatting sqref="Y12">
    <cfRule type="expression" dxfId="51" priority="161">
      <formula>Y12&gt;Z12</formula>
    </cfRule>
  </conditionalFormatting>
  <conditionalFormatting sqref="Y13">
    <cfRule type="expression" dxfId="50" priority="160">
      <formula>Y13&gt;Z13</formula>
    </cfRule>
  </conditionalFormatting>
  <conditionalFormatting sqref="Y15">
    <cfRule type="expression" dxfId="49" priority="159">
      <formula>Y15&gt;Z15</formula>
    </cfRule>
  </conditionalFormatting>
  <conditionalFormatting sqref="Y16">
    <cfRule type="expression" dxfId="48" priority="158">
      <formula>Y16&gt;Z16</formula>
    </cfRule>
  </conditionalFormatting>
  <conditionalFormatting sqref="Y17">
    <cfRule type="expression" dxfId="47" priority="157">
      <formula>Y17&gt;Z17</formula>
    </cfRule>
  </conditionalFormatting>
  <conditionalFormatting sqref="Y18">
    <cfRule type="expression" dxfId="46" priority="156">
      <formula>Y18&gt;Z18</formula>
    </cfRule>
  </conditionalFormatting>
  <conditionalFormatting sqref="Y20">
    <cfRule type="expression" dxfId="45" priority="155">
      <formula>Y20&gt;Z20</formula>
    </cfRule>
  </conditionalFormatting>
  <conditionalFormatting sqref="Y21">
    <cfRule type="expression" dxfId="44" priority="154">
      <formula>Y21&gt;Z21</formula>
    </cfRule>
  </conditionalFormatting>
  <conditionalFormatting sqref="Y22">
    <cfRule type="expression" dxfId="43" priority="153">
      <formula>Y22&gt;Z22</formula>
    </cfRule>
  </conditionalFormatting>
  <conditionalFormatting sqref="Y23">
    <cfRule type="expression" dxfId="42" priority="152">
      <formula>Y23&gt;Z23</formula>
    </cfRule>
  </conditionalFormatting>
  <conditionalFormatting sqref="Y25">
    <cfRule type="expression" dxfId="41" priority="151">
      <formula>Y25&gt;Z25</formula>
    </cfRule>
  </conditionalFormatting>
  <conditionalFormatting sqref="Y26">
    <cfRule type="expression" dxfId="40" priority="150">
      <formula>Y26&gt;Z26</formula>
    </cfRule>
  </conditionalFormatting>
  <conditionalFormatting sqref="Y27">
    <cfRule type="expression" dxfId="39" priority="149">
      <formula>Y27&gt;Z27</formula>
    </cfRule>
  </conditionalFormatting>
  <conditionalFormatting sqref="Y28">
    <cfRule type="expression" dxfId="38" priority="148">
      <formula>Y28&gt;Z28</formula>
    </cfRule>
  </conditionalFormatting>
  <conditionalFormatting sqref="Y30">
    <cfRule type="expression" dxfId="37" priority="147">
      <formula>Y30&gt;Z30</formula>
    </cfRule>
  </conditionalFormatting>
  <conditionalFormatting sqref="Y31">
    <cfRule type="expression" dxfId="36" priority="146">
      <formula>Y31&gt;Z31</formula>
    </cfRule>
  </conditionalFormatting>
  <conditionalFormatting sqref="Y32">
    <cfRule type="expression" dxfId="35" priority="145">
      <formula>Y32&gt;Z32</formula>
    </cfRule>
  </conditionalFormatting>
  <conditionalFormatting sqref="Y33">
    <cfRule type="expression" dxfId="34" priority="144">
      <formula>Y33&gt;Z33</formula>
    </cfRule>
  </conditionalFormatting>
  <conditionalFormatting sqref="Y35">
    <cfRule type="expression" dxfId="33" priority="143">
      <formula>Y35&gt;Z35</formula>
    </cfRule>
  </conditionalFormatting>
  <conditionalFormatting sqref="Y36">
    <cfRule type="expression" dxfId="32" priority="142">
      <formula>Y36&gt;Z36</formula>
    </cfRule>
  </conditionalFormatting>
  <conditionalFormatting sqref="Y37">
    <cfRule type="expression" dxfId="31" priority="141">
      <formula>Y37&gt;Z37</formula>
    </cfRule>
  </conditionalFormatting>
  <conditionalFormatting sqref="Y38">
    <cfRule type="expression" dxfId="30" priority="140">
      <formula>Y38&gt;Z38</formula>
    </cfRule>
  </conditionalFormatting>
  <conditionalFormatting sqref="Y40">
    <cfRule type="expression" dxfId="29" priority="139">
      <formula>Y40&gt;Z40</formula>
    </cfRule>
  </conditionalFormatting>
  <conditionalFormatting sqref="Y41">
    <cfRule type="expression" dxfId="28" priority="138">
      <formula>Y41&gt;Z41</formula>
    </cfRule>
  </conditionalFormatting>
  <conditionalFormatting sqref="Y42">
    <cfRule type="expression" dxfId="27" priority="137">
      <formula>Y42&gt;Z42</formula>
    </cfRule>
  </conditionalFormatting>
  <conditionalFormatting sqref="Y43">
    <cfRule type="expression" dxfId="26" priority="136">
      <formula>Y43&gt;Z43</formula>
    </cfRule>
  </conditionalFormatting>
  <conditionalFormatting sqref="Y45">
    <cfRule type="expression" dxfId="25" priority="135">
      <formula>Y45&gt;Z45</formula>
    </cfRule>
  </conditionalFormatting>
  <conditionalFormatting sqref="Y46">
    <cfRule type="expression" dxfId="24" priority="134">
      <formula>Y46&gt;Z46</formula>
    </cfRule>
  </conditionalFormatting>
  <conditionalFormatting sqref="Y47">
    <cfRule type="expression" dxfId="23" priority="133">
      <formula>Y47&gt;Z47</formula>
    </cfRule>
  </conditionalFormatting>
  <conditionalFormatting sqref="Y48">
    <cfRule type="expression" dxfId="22" priority="132">
      <formula>Y48&gt;Z48</formula>
    </cfRule>
  </conditionalFormatting>
  <conditionalFormatting sqref="AA15:AB18">
    <cfRule type="expression" dxfId="21" priority="255">
      <formula>#REF!&lt;9</formula>
    </cfRule>
  </conditionalFormatting>
  <conditionalFormatting sqref="AC15:AD18">
    <cfRule type="expression" dxfId="20" priority="256">
      <formula>AE15&lt;9</formula>
    </cfRule>
  </conditionalFormatting>
  <conditionalFormatting sqref="X14">
    <cfRule type="expression" dxfId="19" priority="108">
      <formula>Z14=1</formula>
    </cfRule>
  </conditionalFormatting>
  <conditionalFormatting sqref="AC14">
    <cfRule type="colorScale" priority="107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19">
    <cfRule type="expression" dxfId="18" priority="106">
      <formula>Z19=1</formula>
    </cfRule>
  </conditionalFormatting>
  <conditionalFormatting sqref="AC19">
    <cfRule type="colorScale" priority="105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4">
    <cfRule type="expression" dxfId="17" priority="104">
      <formula>Z24=1</formula>
    </cfRule>
  </conditionalFormatting>
  <conditionalFormatting sqref="AC24">
    <cfRule type="colorScale" priority="103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9">
    <cfRule type="expression" dxfId="16" priority="102">
      <formula>Z29=1</formula>
    </cfRule>
  </conditionalFormatting>
  <conditionalFormatting sqref="AC29">
    <cfRule type="colorScale" priority="101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34">
    <cfRule type="expression" dxfId="15" priority="100">
      <formula>Z34=1</formula>
    </cfRule>
  </conditionalFormatting>
  <conditionalFormatting sqref="AC34">
    <cfRule type="colorScale" priority="99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39">
    <cfRule type="expression" dxfId="14" priority="98">
      <formula>Z39=1</formula>
    </cfRule>
  </conditionalFormatting>
  <conditionalFormatting sqref="AC39">
    <cfRule type="colorScale" priority="97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44">
    <cfRule type="expression" dxfId="13" priority="96">
      <formula>Z44=1</formula>
    </cfRule>
  </conditionalFormatting>
  <conditionalFormatting sqref="AC44">
    <cfRule type="colorScale" priority="95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49">
    <cfRule type="expression" dxfId="12" priority="94">
      <formula>Z49=1</formula>
    </cfRule>
  </conditionalFormatting>
  <conditionalFormatting sqref="AC49">
    <cfRule type="colorScale" priority="93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A6:AD6">
    <cfRule type="expression" dxfId="11" priority="89">
      <formula>H6=1</formula>
    </cfRule>
  </conditionalFormatting>
  <conditionalFormatting sqref="AA7:AD7">
    <cfRule type="expression" dxfId="10" priority="88">
      <formula>H7=1</formula>
    </cfRule>
  </conditionalFormatting>
  <conditionalFormatting sqref="AA8:AD8">
    <cfRule type="expression" dxfId="9" priority="87">
      <formula>H8=1</formula>
    </cfRule>
  </conditionalFormatting>
  <conditionalFormatting sqref="AA9:AD9">
    <cfRule type="expression" dxfId="8" priority="86">
      <formula>H9=1</formula>
    </cfRule>
  </conditionalFormatting>
  <conditionalFormatting sqref="AA10:AD10">
    <cfRule type="expression" dxfId="7" priority="85">
      <formula>H10=1</formula>
    </cfRule>
  </conditionalFormatting>
  <conditionalFormatting sqref="AA11:AD11">
    <cfRule type="expression" dxfId="6" priority="84">
      <formula>H11=1</formula>
    </cfRule>
  </conditionalFormatting>
  <conditionalFormatting sqref="AA12:AD12">
    <cfRule type="expression" dxfId="5" priority="83">
      <formula>H12=1</formula>
    </cfRule>
  </conditionalFormatting>
  <conditionalFormatting sqref="AA13:AD13">
    <cfRule type="expression" dxfId="4" priority="82">
      <formula>H13=1</formula>
    </cfRule>
  </conditionalFormatting>
  <conditionalFormatting sqref="J6:J13">
    <cfRule type="dataBar" priority="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{3F827478-53AC-4871-BA65-41C5A24FC62D}</x14:id>
        </ext>
      </extLst>
    </cfRule>
  </conditionalFormatting>
  <conditionalFormatting sqref="J15:J18">
    <cfRule type="dataBar" priority="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{5C33F127-2136-439B-92C0-3CA3C77D5C11}</x14:id>
        </ext>
      </extLst>
    </cfRule>
  </conditionalFormatting>
  <conditionalFormatting sqref="J20:J23">
    <cfRule type="dataBar" priority="7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{DC04AC1B-0397-46B7-9DDE-30A3C7EC497E}</x14:id>
        </ext>
      </extLst>
    </cfRule>
  </conditionalFormatting>
  <conditionalFormatting sqref="J25:J28">
    <cfRule type="dataBar" priority="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{64EC9C78-D60B-4B49-B1F1-D9CE07549973}</x14:id>
        </ext>
      </extLst>
    </cfRule>
  </conditionalFormatting>
  <conditionalFormatting sqref="J30:J33">
    <cfRule type="dataBar" priority="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{BB01E423-C451-4746-ACCD-C529B0A3F320}</x14:id>
        </ext>
      </extLst>
    </cfRule>
  </conditionalFormatting>
  <conditionalFormatting sqref="J35:J38">
    <cfRule type="dataBar" priority="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{5D3FABAF-0081-41C1-8D85-1C4EE60B29CA}</x14:id>
        </ext>
      </extLst>
    </cfRule>
  </conditionalFormatting>
  <conditionalFormatting sqref="J40:J43">
    <cfRule type="dataBar" priority="7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{CC961F86-776C-47E0-A921-EE977B39203D}</x14:id>
        </ext>
      </extLst>
    </cfRule>
  </conditionalFormatting>
  <conditionalFormatting sqref="J45:J48">
    <cfRule type="dataBar" priority="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{0A0B4FFE-D697-42A3-8746-530FA992D7E8}</x14:id>
        </ext>
      </extLst>
    </cfRule>
  </conditionalFormatting>
  <conditionalFormatting sqref="S6:S13">
    <cfRule type="dataBar" priority="7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{8A38D8D5-6531-493B-9FC8-5967F999A2D6}</x14:id>
        </ext>
      </extLst>
    </cfRule>
  </conditionalFormatting>
  <conditionalFormatting sqref="S15:S18">
    <cfRule type="dataBar" priority="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{929FCEEC-9708-40E6-A951-0F82798E2E15}</x14:id>
        </ext>
      </extLst>
    </cfRule>
  </conditionalFormatting>
  <conditionalFormatting sqref="S20:S23">
    <cfRule type="dataBar" priority="6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{BAB58FB7-1251-43AE-BBCB-0E74925C0BA3}</x14:id>
        </ext>
      </extLst>
    </cfRule>
  </conditionalFormatting>
  <conditionalFormatting sqref="S25:S28">
    <cfRule type="dataBar" priority="6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{5E39EF9D-6E5A-40FA-A28E-6429096DEACE}</x14:id>
        </ext>
      </extLst>
    </cfRule>
  </conditionalFormatting>
  <conditionalFormatting sqref="S30:S33">
    <cfRule type="dataBar" priority="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{7E6D11A8-1034-4907-9F58-29B65109B9C5}</x14:id>
        </ext>
      </extLst>
    </cfRule>
  </conditionalFormatting>
  <conditionalFormatting sqref="S35:S38">
    <cfRule type="dataBar" priority="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{04323CB1-C143-419A-B4B8-4D961E1B730C}</x14:id>
        </ext>
      </extLst>
    </cfRule>
  </conditionalFormatting>
  <conditionalFormatting sqref="S40:S43">
    <cfRule type="dataBar" priority="6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{84B4B6DC-896E-4780-8200-032A1550611E}</x14:id>
        </ext>
      </extLst>
    </cfRule>
  </conditionalFormatting>
  <conditionalFormatting sqref="S45:S48">
    <cfRule type="dataBar" priority="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{924FED22-95F3-4652-BFE2-B9DC403D856D}</x14:id>
        </ext>
      </extLst>
    </cfRule>
  </conditionalFormatting>
  <conditionalFormatting sqref="V6:V13">
    <cfRule type="dataBar" priority="6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{BA526413-FEA3-4A78-8100-4D8B6CCA2277}</x14:id>
        </ext>
      </extLst>
    </cfRule>
  </conditionalFormatting>
  <conditionalFormatting sqref="V15:V18">
    <cfRule type="dataBar" priority="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{2B0A653A-00FA-4253-B34A-B21651F86EDC}</x14:id>
        </ext>
      </extLst>
    </cfRule>
  </conditionalFormatting>
  <conditionalFormatting sqref="V20:V23">
    <cfRule type="dataBar" priority="5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{187E363E-1AE4-40DC-A4AC-C88BA63C2AB7}</x14:id>
        </ext>
      </extLst>
    </cfRule>
  </conditionalFormatting>
  <conditionalFormatting sqref="V25:V28">
    <cfRule type="dataBar" priority="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{BC42F34A-13B8-465F-82B2-D67991F13E33}</x14:id>
        </ext>
      </extLst>
    </cfRule>
  </conditionalFormatting>
  <conditionalFormatting sqref="V30:V33">
    <cfRule type="dataBar" priority="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{EAFC7104-A3FF-4407-B82F-A9043632B08A}</x14:id>
        </ext>
      </extLst>
    </cfRule>
  </conditionalFormatting>
  <conditionalFormatting sqref="V35:V38">
    <cfRule type="dataBar" priority="5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{5A4E8830-C531-4932-909E-59D9D8EDB0B2}</x14:id>
        </ext>
      </extLst>
    </cfRule>
  </conditionalFormatting>
  <conditionalFormatting sqref="V40:V43">
    <cfRule type="dataBar" priority="5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{9645DADF-5EA3-419F-914E-E16ACB186616}</x14:id>
        </ext>
      </extLst>
    </cfRule>
  </conditionalFormatting>
  <conditionalFormatting sqref="V45:V48">
    <cfRule type="dataBar" priority="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{E7A6A27F-D366-4B2E-96C4-38AE49A5D642}</x14:id>
        </ext>
      </extLst>
    </cfRule>
  </conditionalFormatting>
  <conditionalFormatting sqref="O15:O18">
    <cfRule type="colorScale" priority="4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0:O23">
    <cfRule type="colorScale" priority="4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5:O28">
    <cfRule type="colorScale" priority="4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30:O33">
    <cfRule type="colorScale" priority="4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35:O38">
    <cfRule type="colorScale" priority="4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40:O43">
    <cfRule type="colorScale" priority="4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45:O48">
    <cfRule type="colorScale" priority="4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6:X13">
    <cfRule type="colorScale" priority="40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0:X33">
    <cfRule type="colorScale" priority="3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6:O13">
    <cfRule type="colorScale" priority="26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L6:L49">
    <cfRule type="top10" dxfId="3" priority="257" rank="1"/>
  </conditionalFormatting>
  <conditionalFormatting sqref="K6:K49">
    <cfRule type="top10" dxfId="2" priority="258" rank="1"/>
  </conditionalFormatting>
  <conditionalFormatting sqref="T6:T49">
    <cfRule type="top10" dxfId="1" priority="259" rank="5"/>
  </conditionalFormatting>
  <conditionalFormatting sqref="P6:R49">
    <cfRule type="top10" dxfId="0" priority="260" rank="3"/>
  </conditionalFormatting>
  <conditionalFormatting sqref="X15:X18">
    <cfRule type="colorScale" priority="2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0:X23">
    <cfRule type="colorScale" priority="1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5:X28">
    <cfRule type="colorScale" priority="1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5:X38">
    <cfRule type="colorScale" priority="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40:X43">
    <cfRule type="colorScale" priority="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45:X48">
    <cfRule type="colorScale" priority="1">
      <colorScale>
        <cfvo type="min"/>
        <cfvo type="percentile" val="50"/>
        <cfvo type="max"/>
        <color rgb="FF00B050"/>
        <color theme="4"/>
        <color rgb="FFFF000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827478-53AC-4871-BA65-41C5A24FC6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J6:J13</xm:sqref>
        </x14:conditionalFormatting>
        <x14:conditionalFormatting xmlns:xm="http://schemas.microsoft.com/office/excel/2006/main">
          <x14:cfRule type="dataBar" id="{5C33F127-2136-439B-92C0-3CA3C77D5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J15:J18</xm:sqref>
        </x14:conditionalFormatting>
        <x14:conditionalFormatting xmlns:xm="http://schemas.microsoft.com/office/excel/2006/main">
          <x14:cfRule type="dataBar" id="{DC04AC1B-0397-46B7-9DDE-30A3C7EC49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J20:J23</xm:sqref>
        </x14:conditionalFormatting>
        <x14:conditionalFormatting xmlns:xm="http://schemas.microsoft.com/office/excel/2006/main">
          <x14:cfRule type="dataBar" id="{64EC9C78-D60B-4B49-B1F1-D9CE075499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J25:J28</xm:sqref>
        </x14:conditionalFormatting>
        <x14:conditionalFormatting xmlns:xm="http://schemas.microsoft.com/office/excel/2006/main">
          <x14:cfRule type="dataBar" id="{BB01E423-C451-4746-ACCD-C529B0A3F32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J30:J33</xm:sqref>
        </x14:conditionalFormatting>
        <x14:conditionalFormatting xmlns:xm="http://schemas.microsoft.com/office/excel/2006/main">
          <x14:cfRule type="dataBar" id="{5D3FABAF-0081-41C1-8D85-1C4EE60B29C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J35:J38</xm:sqref>
        </x14:conditionalFormatting>
        <x14:conditionalFormatting xmlns:xm="http://schemas.microsoft.com/office/excel/2006/main">
          <x14:cfRule type="dataBar" id="{CC961F86-776C-47E0-A921-EE977B39203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J40:J43</xm:sqref>
        </x14:conditionalFormatting>
        <x14:conditionalFormatting xmlns:xm="http://schemas.microsoft.com/office/excel/2006/main">
          <x14:cfRule type="dataBar" id="{0A0B4FFE-D697-42A3-8746-530FA992D7E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J45:J48</xm:sqref>
        </x14:conditionalFormatting>
        <x14:conditionalFormatting xmlns:xm="http://schemas.microsoft.com/office/excel/2006/main">
          <x14:cfRule type="dataBar" id="{8A38D8D5-6531-493B-9FC8-5967F999A2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S6:S13</xm:sqref>
        </x14:conditionalFormatting>
        <x14:conditionalFormatting xmlns:xm="http://schemas.microsoft.com/office/excel/2006/main">
          <x14:cfRule type="dataBar" id="{929FCEEC-9708-40E6-A951-0F82798E2E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S15:S18</xm:sqref>
        </x14:conditionalFormatting>
        <x14:conditionalFormatting xmlns:xm="http://schemas.microsoft.com/office/excel/2006/main">
          <x14:cfRule type="dataBar" id="{BAB58FB7-1251-43AE-BBCB-0E74925C0B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S20:S23</xm:sqref>
        </x14:conditionalFormatting>
        <x14:conditionalFormatting xmlns:xm="http://schemas.microsoft.com/office/excel/2006/main">
          <x14:cfRule type="dataBar" id="{5E39EF9D-6E5A-40FA-A28E-6429096DEA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S25:S28</xm:sqref>
        </x14:conditionalFormatting>
        <x14:conditionalFormatting xmlns:xm="http://schemas.microsoft.com/office/excel/2006/main">
          <x14:cfRule type="dataBar" id="{7E6D11A8-1034-4907-9F58-29B65109B9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S30:S33</xm:sqref>
        </x14:conditionalFormatting>
        <x14:conditionalFormatting xmlns:xm="http://schemas.microsoft.com/office/excel/2006/main">
          <x14:cfRule type="dataBar" id="{04323CB1-C143-419A-B4B8-4D961E1B73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S35:S38</xm:sqref>
        </x14:conditionalFormatting>
        <x14:conditionalFormatting xmlns:xm="http://schemas.microsoft.com/office/excel/2006/main">
          <x14:cfRule type="dataBar" id="{84B4B6DC-896E-4780-8200-032A155061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S40:S43</xm:sqref>
        </x14:conditionalFormatting>
        <x14:conditionalFormatting xmlns:xm="http://schemas.microsoft.com/office/excel/2006/main">
          <x14:cfRule type="dataBar" id="{924FED22-95F3-4652-BFE2-B9DC403D85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S45:S48</xm:sqref>
        </x14:conditionalFormatting>
        <x14:conditionalFormatting xmlns:xm="http://schemas.microsoft.com/office/excel/2006/main">
          <x14:cfRule type="dataBar" id="{BA526413-FEA3-4A78-8100-4D8B6CCA2277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V6:V13</xm:sqref>
        </x14:conditionalFormatting>
        <x14:conditionalFormatting xmlns:xm="http://schemas.microsoft.com/office/excel/2006/main">
          <x14:cfRule type="dataBar" id="{2B0A653A-00FA-4253-B34A-B21651F86EDC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V15:V18</xm:sqref>
        </x14:conditionalFormatting>
        <x14:conditionalFormatting xmlns:xm="http://schemas.microsoft.com/office/excel/2006/main">
          <x14:cfRule type="dataBar" id="{187E363E-1AE4-40DC-A4AC-C88BA63C2AB7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V20:V23</xm:sqref>
        </x14:conditionalFormatting>
        <x14:conditionalFormatting xmlns:xm="http://schemas.microsoft.com/office/excel/2006/main">
          <x14:cfRule type="dataBar" id="{BC42F34A-13B8-465F-82B2-D67991F13E33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V25:V28</xm:sqref>
        </x14:conditionalFormatting>
        <x14:conditionalFormatting xmlns:xm="http://schemas.microsoft.com/office/excel/2006/main">
          <x14:cfRule type="dataBar" id="{EAFC7104-A3FF-4407-B82F-A9043632B08A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V30:V33</xm:sqref>
        </x14:conditionalFormatting>
        <x14:conditionalFormatting xmlns:xm="http://schemas.microsoft.com/office/excel/2006/main">
          <x14:cfRule type="dataBar" id="{5A4E8830-C531-4932-909E-59D9D8EDB0B2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V35:V38</xm:sqref>
        </x14:conditionalFormatting>
        <x14:conditionalFormatting xmlns:xm="http://schemas.microsoft.com/office/excel/2006/main">
          <x14:cfRule type="dataBar" id="{9645DADF-5EA3-419F-914E-E16ACB186616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V40:V43</xm:sqref>
        </x14:conditionalFormatting>
        <x14:conditionalFormatting xmlns:xm="http://schemas.microsoft.com/office/excel/2006/main">
          <x14:cfRule type="dataBar" id="{E7A6A27F-D366-4B2E-96C4-38AE49A5D642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V45:V48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Contracts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2013-11-15T15:59:30Z</dcterms:modified>
</cp:coreProperties>
</file>