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Roll Dashboards\"/>
    </mc:Choice>
  </mc:AlternateContent>
  <bookViews>
    <workbookView showHorizontalScroll="0" showVerticalScroll="0" showSheetTabs="0" xWindow="0" yWindow="0" windowWidth="28800" windowHeight="15000"/>
  </bookViews>
  <sheets>
    <sheet name="All Contrac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Y22" i="1"/>
  <c r="P22" i="1"/>
  <c r="P8" i="1"/>
  <c r="Y53" i="1"/>
  <c r="Y52" i="1"/>
  <c r="Y55" i="1"/>
  <c r="Y15" i="1"/>
  <c r="Y16" i="1"/>
  <c r="Y17" i="1"/>
  <c r="Y20" i="1"/>
  <c r="Y21" i="1"/>
  <c r="Y13" i="1"/>
  <c r="Y12" i="1"/>
  <c r="Y18" i="1"/>
  <c r="Y26" i="1"/>
  <c r="Y25" i="1"/>
  <c r="Y23" i="1"/>
  <c r="Y27" i="1"/>
  <c r="Y28" i="1"/>
  <c r="Y48" i="1"/>
  <c r="Y30" i="1"/>
  <c r="Y40" i="1"/>
  <c r="Y41" i="1"/>
  <c r="Y31" i="1"/>
  <c r="Y42" i="1"/>
  <c r="Y32" i="1"/>
  <c r="Y57" i="1"/>
  <c r="Y45" i="1"/>
  <c r="Y37" i="1"/>
  <c r="Y33" i="1"/>
  <c r="Y51" i="1"/>
  <c r="Y56" i="1"/>
  <c r="Y6" i="1"/>
  <c r="Y43" i="1"/>
  <c r="Y58" i="1"/>
  <c r="Y36" i="1"/>
  <c r="Y11" i="1"/>
  <c r="Y50" i="1"/>
  <c r="Y47" i="1"/>
  <c r="Y9" i="1"/>
  <c r="Y46" i="1"/>
  <c r="Y38" i="1"/>
  <c r="Y35" i="1"/>
  <c r="P15" i="1"/>
  <c r="P47" i="1"/>
  <c r="P56" i="1"/>
  <c r="P23" i="1"/>
  <c r="P36" i="1"/>
  <c r="P45" i="1"/>
  <c r="P48" i="1"/>
  <c r="P57" i="1"/>
  <c r="P40" i="1"/>
  <c r="P18" i="1"/>
  <c r="P41" i="1"/>
  <c r="P20" i="1"/>
  <c r="P6" i="1"/>
  <c r="P17" i="1"/>
  <c r="P31" i="1"/>
  <c r="P37" i="1"/>
  <c r="P33" i="1"/>
  <c r="P52" i="1"/>
  <c r="P42" i="1"/>
  <c r="P9" i="1"/>
  <c r="P28" i="1"/>
  <c r="P11" i="1"/>
  <c r="P53" i="1"/>
  <c r="P12" i="1"/>
  <c r="P51" i="1"/>
  <c r="P43" i="1"/>
  <c r="P26" i="1"/>
  <c r="P46" i="1"/>
  <c r="P16" i="1"/>
  <c r="P30" i="1"/>
  <c r="P38" i="1"/>
  <c r="P58" i="1"/>
  <c r="P32" i="1"/>
  <c r="P27" i="1"/>
  <c r="P13" i="1"/>
  <c r="P25" i="1"/>
  <c r="P21" i="1"/>
  <c r="P35" i="1"/>
  <c r="P50" i="1"/>
  <c r="P55" i="1"/>
  <c r="Z2" i="1"/>
  <c r="N59" i="1"/>
  <c r="Y8" i="1"/>
  <c r="Y10" i="1"/>
  <c r="B13" i="1"/>
  <c r="Y7" i="1"/>
  <c r="P10" i="1"/>
  <c r="P7" i="1"/>
  <c r="AA13" i="1" l="1"/>
  <c r="B22" i="1"/>
  <c r="E2" i="1"/>
  <c r="B15" i="1"/>
  <c r="B12" i="1"/>
  <c r="B10" i="1"/>
  <c r="B11" i="1"/>
  <c r="B57" i="1"/>
  <c r="B58" i="1"/>
  <c r="B56" i="1"/>
  <c r="B55" i="1"/>
  <c r="B53" i="1"/>
  <c r="B9" i="1"/>
  <c r="B52" i="1"/>
  <c r="B51" i="1"/>
  <c r="B50" i="1"/>
  <c r="B48" i="1"/>
  <c r="B47" i="1"/>
  <c r="B45" i="1"/>
  <c r="B46" i="1"/>
  <c r="B42" i="1"/>
  <c r="B43" i="1"/>
  <c r="B41" i="1"/>
  <c r="B8" i="1"/>
  <c r="B40" i="1"/>
  <c r="K8" i="1"/>
  <c r="B38" i="1"/>
  <c r="B36" i="1"/>
  <c r="B37" i="1"/>
  <c r="B35" i="1"/>
  <c r="B33" i="1"/>
  <c r="B32" i="1"/>
  <c r="B31" i="1"/>
  <c r="B30" i="1"/>
  <c r="B28" i="1"/>
  <c r="B27" i="1"/>
  <c r="B7" i="1"/>
  <c r="B26" i="1"/>
  <c r="B25" i="1"/>
  <c r="B23" i="1"/>
  <c r="B21" i="1"/>
  <c r="B20" i="1"/>
  <c r="B17" i="1"/>
  <c r="B18" i="1"/>
  <c r="B16" i="1"/>
  <c r="B6" i="1"/>
  <c r="K6" i="1"/>
  <c r="AA6" i="1" l="1"/>
  <c r="AA7" i="1"/>
  <c r="AA8" i="1"/>
  <c r="AA9" i="1"/>
  <c r="AA10" i="1"/>
  <c r="AA12" i="1"/>
  <c r="AA11" i="1"/>
  <c r="AA15" i="1"/>
  <c r="AA16" i="1"/>
  <c r="AA17" i="1"/>
  <c r="AA18" i="1"/>
  <c r="AA20" i="1"/>
  <c r="AA21" i="1"/>
  <c r="AA22" i="1"/>
  <c r="AA23" i="1"/>
  <c r="AA25" i="1"/>
  <c r="AA26" i="1"/>
  <c r="AA27" i="1"/>
  <c r="AA28" i="1"/>
  <c r="AA30" i="1"/>
  <c r="AA31" i="1"/>
  <c r="AA32" i="1"/>
  <c r="AA33" i="1"/>
  <c r="AA35" i="1"/>
  <c r="AA36" i="1"/>
  <c r="AA37" i="1"/>
  <c r="AA38" i="1"/>
  <c r="AA40" i="1"/>
  <c r="AA41" i="1"/>
  <c r="AA42" i="1"/>
  <c r="AA43" i="1"/>
  <c r="AA45" i="1"/>
  <c r="AA46" i="1"/>
  <c r="AA47" i="1"/>
  <c r="AA48" i="1"/>
  <c r="AA50" i="1"/>
  <c r="AA51" i="1"/>
  <c r="AA52" i="1"/>
  <c r="AA53" i="1"/>
  <c r="AA55" i="1"/>
  <c r="AA56" i="1"/>
  <c r="AA57" i="1"/>
  <c r="AA58" i="1"/>
  <c r="A1" i="1"/>
  <c r="B1" i="1" s="1"/>
  <c r="L22" i="1"/>
  <c r="D1" i="1"/>
  <c r="F1" i="1"/>
  <c r="L56" i="1"/>
  <c r="L23" i="1"/>
  <c r="L47" i="1"/>
  <c r="L9" i="1"/>
  <c r="L20" i="1"/>
  <c r="L52" i="1"/>
  <c r="L41" i="1"/>
  <c r="L16" i="1"/>
  <c r="L31" i="1"/>
  <c r="L28" i="1"/>
  <c r="L45" i="1"/>
  <c r="L27" i="1"/>
  <c r="L37" i="1"/>
  <c r="L15" i="1"/>
  <c r="L46" i="1"/>
  <c r="L6" i="1"/>
  <c r="L40" i="1"/>
  <c r="L12" i="1"/>
  <c r="L36" i="1"/>
  <c r="L58" i="1"/>
  <c r="L33" i="1"/>
  <c r="L18" i="1"/>
  <c r="L26" i="1"/>
  <c r="L48" i="1"/>
  <c r="L32" i="1"/>
  <c r="L53" i="1"/>
  <c r="L57" i="1"/>
  <c r="L30" i="1"/>
  <c r="L43" i="1"/>
  <c r="L11" i="1"/>
  <c r="L51" i="1"/>
  <c r="L17" i="1"/>
  <c r="L13" i="1"/>
  <c r="L42" i="1"/>
  <c r="L38" i="1"/>
  <c r="L25" i="1"/>
  <c r="L55" i="1"/>
  <c r="L50" i="1"/>
  <c r="L35" i="1"/>
  <c r="L21" i="1"/>
  <c r="X59" i="1"/>
  <c r="T59" i="1"/>
  <c r="AB59" i="1"/>
  <c r="L8" i="1"/>
  <c r="L10" i="1"/>
  <c r="L7" i="1"/>
  <c r="E1" i="1" l="1"/>
  <c r="C1" i="1"/>
  <c r="K22" i="1"/>
  <c r="N22" i="1"/>
  <c r="T13" i="1"/>
  <c r="W13" i="1"/>
  <c r="K15" i="1"/>
  <c r="N15" i="1"/>
  <c r="K13" i="1"/>
  <c r="N13" i="1"/>
  <c r="T15" i="1"/>
  <c r="H12" i="1"/>
  <c r="W15" i="1"/>
  <c r="H13" i="1"/>
  <c r="W11" i="1"/>
  <c r="T10" i="1"/>
  <c r="W12" i="1"/>
  <c r="T11" i="1"/>
  <c r="K10" i="1"/>
  <c r="N12" i="1"/>
  <c r="K11" i="1"/>
  <c r="H11" i="1"/>
  <c r="W10" i="1"/>
  <c r="T12" i="1"/>
  <c r="N11" i="1"/>
  <c r="H10" i="1"/>
  <c r="N10" i="1"/>
  <c r="K12" i="1"/>
  <c r="K58" i="1"/>
  <c r="N58" i="1"/>
  <c r="N57" i="1"/>
  <c r="K57" i="1"/>
  <c r="N56" i="1"/>
  <c r="K56" i="1"/>
  <c r="N55" i="1"/>
  <c r="K55" i="1"/>
  <c r="K53" i="1"/>
  <c r="K52" i="1"/>
  <c r="N53" i="1"/>
  <c r="T9" i="1"/>
  <c r="W9" i="1"/>
  <c r="N9" i="1"/>
  <c r="H9" i="1"/>
  <c r="K9" i="1"/>
  <c r="N52" i="1"/>
  <c r="K51" i="1"/>
  <c r="N51" i="1"/>
  <c r="N50" i="1"/>
  <c r="N48" i="1"/>
  <c r="K50" i="1"/>
  <c r="K48" i="1"/>
  <c r="N46" i="1"/>
  <c r="N47" i="1"/>
  <c r="K47" i="1"/>
  <c r="K46" i="1"/>
  <c r="N43" i="1"/>
  <c r="K45" i="1"/>
  <c r="K43" i="1"/>
  <c r="N45" i="1"/>
  <c r="N41" i="1"/>
  <c r="K42" i="1"/>
  <c r="K41" i="1"/>
  <c r="N42" i="1"/>
  <c r="N40" i="1"/>
  <c r="K40" i="1"/>
  <c r="T8" i="1"/>
  <c r="N8" i="1"/>
  <c r="W8" i="1"/>
  <c r="H8" i="1"/>
  <c r="K38" i="1"/>
  <c r="N38" i="1"/>
  <c r="N37" i="1"/>
  <c r="K37" i="1"/>
  <c r="K36" i="1"/>
  <c r="K35" i="1"/>
  <c r="N35" i="1"/>
  <c r="N36" i="1"/>
  <c r="N33" i="1"/>
  <c r="K33" i="1"/>
  <c r="N32" i="1"/>
  <c r="K32" i="1"/>
  <c r="N31" i="1"/>
  <c r="K31" i="1"/>
  <c r="N30" i="1"/>
  <c r="K30" i="1"/>
  <c r="K28" i="1"/>
  <c r="N28" i="1"/>
  <c r="K27" i="1"/>
  <c r="K7" i="1"/>
  <c r="T7" i="1"/>
  <c r="H7" i="1"/>
  <c r="W7" i="1"/>
  <c r="N27" i="1"/>
  <c r="N7" i="1"/>
  <c r="K26" i="1"/>
  <c r="N26" i="1"/>
  <c r="N25" i="1"/>
  <c r="K23" i="1"/>
  <c r="K25" i="1"/>
  <c r="N23" i="1"/>
  <c r="T20" i="1"/>
  <c r="K20" i="1"/>
  <c r="K21" i="1"/>
  <c r="N21" i="1"/>
  <c r="N20" i="1"/>
  <c r="W20" i="1"/>
  <c r="N18" i="1"/>
  <c r="W18" i="1"/>
  <c r="T18" i="1"/>
  <c r="K18" i="1"/>
  <c r="K17" i="1"/>
  <c r="W16" i="1"/>
  <c r="W17" i="1"/>
  <c r="T16" i="1"/>
  <c r="N17" i="1"/>
  <c r="N16" i="1"/>
  <c r="H6" i="1"/>
  <c r="T17" i="1"/>
  <c r="K16" i="1"/>
  <c r="N6" i="1"/>
  <c r="Z20" i="1"/>
  <c r="X15" i="1" l="1"/>
  <c r="X13" i="1"/>
  <c r="X12" i="1"/>
  <c r="X11" i="1"/>
  <c r="X17" i="1"/>
  <c r="X10" i="1"/>
  <c r="X20" i="1"/>
  <c r="X9" i="1"/>
  <c r="X8" i="1"/>
  <c r="X18" i="1"/>
  <c r="X16" i="1"/>
  <c r="X7" i="1"/>
  <c r="S13" i="1"/>
  <c r="O51" i="1"/>
  <c r="S10" i="1"/>
  <c r="S20" i="1"/>
  <c r="S8" i="1"/>
  <c r="S17" i="1"/>
  <c r="S11" i="1"/>
  <c r="S15" i="1"/>
  <c r="S12" i="1"/>
  <c r="S9" i="1"/>
  <c r="S18" i="1"/>
  <c r="S7" i="1"/>
  <c r="S16" i="1"/>
  <c r="U10" i="1"/>
  <c r="V10" i="1" s="1"/>
  <c r="U7" i="1"/>
  <c r="V7" i="1" s="1"/>
  <c r="U16" i="1"/>
  <c r="V16" i="1" s="1"/>
  <c r="U20" i="1"/>
  <c r="V20" i="1" s="1"/>
  <c r="U11" i="1"/>
  <c r="V11" i="1" s="1"/>
  <c r="U8" i="1"/>
  <c r="V8" i="1" s="1"/>
  <c r="U12" i="1"/>
  <c r="V12" i="1" s="1"/>
  <c r="U17" i="1"/>
  <c r="V17" i="1" s="1"/>
  <c r="U15" i="1"/>
  <c r="V15" i="1" s="1"/>
  <c r="U9" i="1"/>
  <c r="V9" i="1" s="1"/>
  <c r="U13" i="1"/>
  <c r="V13" i="1" s="1"/>
  <c r="U18" i="1"/>
  <c r="V18" i="1" s="1"/>
  <c r="O10" i="1"/>
  <c r="O11" i="1"/>
  <c r="O7" i="1"/>
  <c r="O42" i="1"/>
  <c r="O47" i="1"/>
  <c r="O52" i="1"/>
  <c r="O57" i="1"/>
  <c r="O8" i="1"/>
  <c r="O45" i="1"/>
  <c r="O50" i="1"/>
  <c r="O55" i="1"/>
  <c r="O41" i="1"/>
  <c r="O43" i="1"/>
  <c r="O46" i="1"/>
  <c r="O48" i="1"/>
  <c r="O53" i="1"/>
  <c r="O56" i="1"/>
  <c r="O58" i="1"/>
  <c r="O40" i="1"/>
  <c r="O35" i="1"/>
  <c r="O37" i="1"/>
  <c r="O36" i="1"/>
  <c r="O38" i="1"/>
  <c r="O13" i="1"/>
  <c r="O15" i="1"/>
  <c r="O20" i="1"/>
  <c r="O25" i="1"/>
  <c r="O30" i="1"/>
  <c r="O17" i="1"/>
  <c r="O22" i="1"/>
  <c r="O27" i="1"/>
  <c r="O32" i="1"/>
  <c r="O16" i="1"/>
  <c r="O18" i="1"/>
  <c r="O23" i="1"/>
  <c r="O26" i="1"/>
  <c r="O28" i="1"/>
  <c r="O31" i="1"/>
  <c r="O33" i="1"/>
  <c r="O21" i="1"/>
  <c r="O9" i="1"/>
  <c r="O12" i="1"/>
  <c r="O6" i="1"/>
  <c r="M10" i="1"/>
  <c r="J10" i="1"/>
  <c r="M15" i="1"/>
  <c r="J15" i="1"/>
  <c r="M20" i="1"/>
  <c r="J20" i="1"/>
  <c r="M25" i="1"/>
  <c r="J25" i="1"/>
  <c r="M30" i="1"/>
  <c r="J30" i="1"/>
  <c r="M35" i="1"/>
  <c r="J35" i="1"/>
  <c r="M37" i="1"/>
  <c r="J37" i="1"/>
  <c r="M42" i="1"/>
  <c r="J42" i="1"/>
  <c r="M47" i="1"/>
  <c r="J47" i="1"/>
  <c r="M52" i="1"/>
  <c r="J52" i="1"/>
  <c r="J57" i="1"/>
  <c r="M57" i="1"/>
  <c r="J8" i="1"/>
  <c r="M8" i="1"/>
  <c r="J12" i="1"/>
  <c r="M12" i="1"/>
  <c r="J17" i="1"/>
  <c r="M17" i="1"/>
  <c r="J22" i="1"/>
  <c r="M22" i="1"/>
  <c r="J27" i="1"/>
  <c r="M27" i="1"/>
  <c r="J32" i="1"/>
  <c r="M32" i="1"/>
  <c r="J40" i="1"/>
  <c r="M40" i="1"/>
  <c r="J45" i="1"/>
  <c r="M45" i="1"/>
  <c r="J50" i="1"/>
  <c r="M50" i="1"/>
  <c r="M55" i="1"/>
  <c r="J55" i="1"/>
  <c r="M9" i="1"/>
  <c r="J9" i="1"/>
  <c r="M11" i="1"/>
  <c r="J11" i="1"/>
  <c r="M13" i="1"/>
  <c r="J13" i="1"/>
  <c r="M16" i="1"/>
  <c r="J16" i="1"/>
  <c r="M18" i="1"/>
  <c r="J18" i="1"/>
  <c r="M21" i="1"/>
  <c r="J21" i="1"/>
  <c r="M23" i="1"/>
  <c r="J23" i="1"/>
  <c r="M26" i="1"/>
  <c r="J26" i="1"/>
  <c r="M28" i="1"/>
  <c r="J28" i="1"/>
  <c r="M31" i="1"/>
  <c r="J31" i="1"/>
  <c r="M33" i="1"/>
  <c r="J33" i="1"/>
  <c r="M36" i="1"/>
  <c r="J36" i="1"/>
  <c r="M38" i="1"/>
  <c r="J38" i="1"/>
  <c r="M41" i="1"/>
  <c r="J41" i="1"/>
  <c r="M43" i="1"/>
  <c r="J43" i="1"/>
  <c r="M46" i="1"/>
  <c r="J46" i="1"/>
  <c r="M48" i="1"/>
  <c r="J48" i="1"/>
  <c r="M51" i="1"/>
  <c r="J51" i="1"/>
  <c r="M53" i="1"/>
  <c r="J53" i="1"/>
  <c r="M56" i="1"/>
  <c r="J56" i="1"/>
  <c r="M58" i="1"/>
  <c r="J58" i="1"/>
  <c r="J7" i="1"/>
  <c r="M7" i="1"/>
  <c r="M6" i="1"/>
  <c r="J6" i="1"/>
  <c r="F22" i="1"/>
  <c r="W22" i="1"/>
  <c r="T22" i="1"/>
  <c r="F15" i="1"/>
  <c r="F13" i="1"/>
  <c r="F12" i="1"/>
  <c r="F10" i="1"/>
  <c r="F11" i="1"/>
  <c r="F58" i="1"/>
  <c r="W58" i="1"/>
  <c r="T58" i="1"/>
  <c r="W57" i="1"/>
  <c r="T57" i="1"/>
  <c r="F57" i="1"/>
  <c r="W56" i="1"/>
  <c r="T56" i="1"/>
  <c r="F56" i="1"/>
  <c r="T55" i="1"/>
  <c r="W55" i="1"/>
  <c r="F55" i="1"/>
  <c r="W52" i="1"/>
  <c r="T52" i="1"/>
  <c r="F53" i="1"/>
  <c r="W53" i="1"/>
  <c r="T53" i="1"/>
  <c r="F9" i="1"/>
  <c r="F52" i="1"/>
  <c r="F51" i="1"/>
  <c r="T51" i="1"/>
  <c r="W51" i="1"/>
  <c r="W50" i="1"/>
  <c r="F48" i="1"/>
  <c r="W48" i="1"/>
  <c r="T50" i="1"/>
  <c r="T48" i="1"/>
  <c r="F50" i="1"/>
  <c r="F47" i="1"/>
  <c r="T46" i="1"/>
  <c r="W47" i="1"/>
  <c r="F46" i="1"/>
  <c r="T47" i="1"/>
  <c r="W46" i="1"/>
  <c r="F45" i="1"/>
  <c r="F43" i="1"/>
  <c r="W45" i="1"/>
  <c r="T45" i="1"/>
  <c r="T43" i="1"/>
  <c r="W43" i="1"/>
  <c r="F42" i="1"/>
  <c r="F41" i="1"/>
  <c r="W41" i="1"/>
  <c r="T41" i="1"/>
  <c r="T42" i="1"/>
  <c r="W42" i="1"/>
  <c r="W40" i="1"/>
  <c r="F8" i="1"/>
  <c r="T40" i="1"/>
  <c r="F38" i="1"/>
  <c r="W38" i="1"/>
  <c r="F40" i="1"/>
  <c r="T38" i="1"/>
  <c r="W37" i="1"/>
  <c r="T37" i="1"/>
  <c r="F37" i="1"/>
  <c r="T36" i="1"/>
  <c r="W36" i="1"/>
  <c r="W35" i="1"/>
  <c r="F36" i="1"/>
  <c r="T35" i="1"/>
  <c r="F33" i="1"/>
  <c r="W33" i="1"/>
  <c r="T33" i="1"/>
  <c r="F35" i="1"/>
  <c r="W32" i="1"/>
  <c r="T32" i="1"/>
  <c r="F32" i="1"/>
  <c r="F31" i="1"/>
  <c r="T31" i="1"/>
  <c r="T30" i="1"/>
  <c r="W31" i="1"/>
  <c r="W30" i="1"/>
  <c r="F30" i="1"/>
  <c r="T28" i="1"/>
  <c r="F28" i="1"/>
  <c r="W28" i="1"/>
  <c r="T27" i="1"/>
  <c r="F27" i="1"/>
  <c r="F7" i="1"/>
  <c r="W27" i="1"/>
  <c r="T26" i="1"/>
  <c r="W26" i="1"/>
  <c r="F26" i="1"/>
  <c r="T25" i="1"/>
  <c r="T23" i="1"/>
  <c r="F25" i="1"/>
  <c r="W25" i="1"/>
  <c r="W23" i="1"/>
  <c r="F23" i="1"/>
  <c r="F21" i="1"/>
  <c r="W21" i="1"/>
  <c r="T21" i="1"/>
  <c r="F20" i="1"/>
  <c r="F18" i="1"/>
  <c r="F16" i="1"/>
  <c r="F17" i="1"/>
  <c r="T6" i="1"/>
  <c r="F6" i="1"/>
  <c r="W6" i="1"/>
  <c r="Z7" i="1"/>
  <c r="Z18" i="1"/>
  <c r="Z32" i="1"/>
  <c r="Z40" i="1"/>
  <c r="Z53" i="1"/>
  <c r="Z51" i="1"/>
  <c r="Z26" i="1"/>
  <c r="Z36" i="1"/>
  <c r="Z37" i="1"/>
  <c r="Z41" i="1"/>
  <c r="Z57" i="1"/>
  <c r="Z55" i="1"/>
  <c r="Z33" i="1"/>
  <c r="Z43" i="1"/>
  <c r="Z47" i="1"/>
  <c r="Z10" i="1"/>
  <c r="Z23" i="1"/>
  <c r="Z13" i="1"/>
  <c r="Z16" i="1"/>
  <c r="Z12" i="1"/>
  <c r="Z31" i="1"/>
  <c r="Z56" i="1"/>
  <c r="Z27" i="1"/>
  <c r="Z8" i="1"/>
  <c r="Z50" i="1"/>
  <c r="Z15" i="1"/>
  <c r="Z58" i="1"/>
  <c r="Z46" i="1"/>
  <c r="Z25" i="1"/>
  <c r="Z22" i="1"/>
  <c r="Z48" i="1"/>
  <c r="Z42" i="1"/>
  <c r="Z11" i="1"/>
  <c r="Z38" i="1"/>
  <c r="Z9" i="1"/>
  <c r="Z17" i="1"/>
  <c r="Z35" i="1"/>
  <c r="Z52" i="1"/>
  <c r="Z45" i="1"/>
  <c r="Z21" i="1"/>
  <c r="Z28" i="1"/>
  <c r="Z30" i="1"/>
  <c r="Z6" i="1"/>
  <c r="X31" i="1" l="1"/>
  <c r="X51" i="1"/>
  <c r="X48" i="1"/>
  <c r="X50" i="1"/>
  <c r="X40" i="1"/>
  <c r="X46" i="1"/>
  <c r="X30" i="1"/>
  <c r="X28" i="1"/>
  <c r="X37" i="1"/>
  <c r="X35" i="1"/>
  <c r="X38" i="1"/>
  <c r="X41" i="1"/>
  <c r="X32" i="1"/>
  <c r="X25" i="1"/>
  <c r="X26" i="1"/>
  <c r="X23" i="1"/>
  <c r="X27" i="1"/>
  <c r="X58" i="1"/>
  <c r="X57" i="1"/>
  <c r="X42" i="1"/>
  <c r="X56" i="1"/>
  <c r="X55" i="1"/>
  <c r="X53" i="1"/>
  <c r="X36" i="1"/>
  <c r="X33" i="1"/>
  <c r="X52" i="1"/>
  <c r="X22" i="1"/>
  <c r="X47" i="1"/>
  <c r="X43" i="1"/>
  <c r="X45" i="1"/>
  <c r="X6" i="1"/>
  <c r="X21" i="1"/>
  <c r="S57" i="1"/>
  <c r="U57" i="1"/>
  <c r="V57" i="1" s="1"/>
  <c r="U55" i="1"/>
  <c r="V55" i="1" s="1"/>
  <c r="S55" i="1"/>
  <c r="S56" i="1"/>
  <c r="U56" i="1"/>
  <c r="V56" i="1" s="1"/>
  <c r="S53" i="1"/>
  <c r="U53" i="1"/>
  <c r="V53" i="1" s="1"/>
  <c r="U58" i="1"/>
  <c r="V58" i="1" s="1"/>
  <c r="S58" i="1"/>
  <c r="U43" i="1"/>
  <c r="V43" i="1" s="1"/>
  <c r="S43" i="1"/>
  <c r="U45" i="1"/>
  <c r="V45" i="1" s="1"/>
  <c r="S45" i="1"/>
  <c r="S52" i="1"/>
  <c r="U52" i="1"/>
  <c r="V52" i="1" s="1"/>
  <c r="S42" i="1"/>
  <c r="U42" i="1"/>
  <c r="V42" i="1" s="1"/>
  <c r="U41" i="1"/>
  <c r="V41" i="1" s="1"/>
  <c r="S41" i="1"/>
  <c r="S46" i="1"/>
  <c r="U46" i="1"/>
  <c r="V46" i="1" s="1"/>
  <c r="S48" i="1"/>
  <c r="U48" i="1"/>
  <c r="V48" i="1" s="1"/>
  <c r="S50" i="1"/>
  <c r="U50" i="1"/>
  <c r="V50" i="1" s="1"/>
  <c r="U51" i="1"/>
  <c r="V51" i="1" s="1"/>
  <c r="S51" i="1"/>
  <c r="U47" i="1"/>
  <c r="V47" i="1" s="1"/>
  <c r="S47" i="1"/>
  <c r="U40" i="1"/>
  <c r="V40" i="1" s="1"/>
  <c r="S40" i="1"/>
  <c r="U37" i="1"/>
  <c r="V37" i="1" s="1"/>
  <c r="S37" i="1"/>
  <c r="S36" i="1"/>
  <c r="U36" i="1"/>
  <c r="V36" i="1" s="1"/>
  <c r="S38" i="1"/>
  <c r="U38" i="1"/>
  <c r="V38" i="1" s="1"/>
  <c r="U33" i="1"/>
  <c r="V33" i="1" s="1"/>
  <c r="S33" i="1"/>
  <c r="S35" i="1"/>
  <c r="U35" i="1"/>
  <c r="V35" i="1" s="1"/>
  <c r="S32" i="1"/>
  <c r="U32" i="1"/>
  <c r="V32" i="1" s="1"/>
  <c r="S31" i="1"/>
  <c r="U31" i="1"/>
  <c r="V31" i="1" s="1"/>
  <c r="U30" i="1"/>
  <c r="V30" i="1" s="1"/>
  <c r="S30" i="1"/>
  <c r="S28" i="1"/>
  <c r="U28" i="1"/>
  <c r="V28" i="1" s="1"/>
  <c r="S27" i="1"/>
  <c r="U27" i="1"/>
  <c r="V27" i="1" s="1"/>
  <c r="S22" i="1"/>
  <c r="U22" i="1"/>
  <c r="V22" i="1" s="1"/>
  <c r="S23" i="1"/>
  <c r="U23" i="1"/>
  <c r="V23" i="1" s="1"/>
  <c r="S26" i="1"/>
  <c r="U26" i="1"/>
  <c r="V26" i="1" s="1"/>
  <c r="U21" i="1"/>
  <c r="V21" i="1" s="1"/>
  <c r="S21" i="1"/>
  <c r="U25" i="1"/>
  <c r="V25" i="1" s="1"/>
  <c r="S25" i="1"/>
  <c r="G6" i="1"/>
  <c r="S6" i="1"/>
  <c r="U6" i="1"/>
  <c r="V6" i="1" s="1"/>
  <c r="G56" i="1"/>
  <c r="G31" i="1"/>
  <c r="G8" i="1"/>
  <c r="G30" i="1"/>
  <c r="G28" i="1"/>
  <c r="G18" i="1"/>
  <c r="G45" i="1"/>
  <c r="G43" i="1"/>
  <c r="G26" i="1"/>
  <c r="G9" i="1"/>
  <c r="G35" i="1"/>
  <c r="G57" i="1"/>
  <c r="G33" i="1"/>
  <c r="G16" i="1"/>
  <c r="G52" i="1"/>
  <c r="G25" i="1"/>
  <c r="G47" i="1"/>
  <c r="G23" i="1"/>
  <c r="G7" i="1"/>
  <c r="G42" i="1"/>
  <c r="G15" i="1"/>
  <c r="G37" i="1"/>
  <c r="G13" i="1"/>
  <c r="G58" i="1"/>
  <c r="G32" i="1"/>
  <c r="G51" i="1"/>
  <c r="G27" i="1"/>
  <c r="G50" i="1"/>
  <c r="G48" i="1"/>
  <c r="G22" i="1"/>
  <c r="G41" i="1"/>
  <c r="G17" i="1"/>
  <c r="G40" i="1"/>
  <c r="G38" i="1"/>
  <c r="G46" i="1"/>
  <c r="G55" i="1"/>
  <c r="G21" i="1"/>
  <c r="G53" i="1"/>
  <c r="G20" i="1"/>
  <c r="G12" i="1"/>
  <c r="G36" i="1"/>
  <c r="G11" i="1"/>
  <c r="G10" i="1"/>
</calcChain>
</file>

<file path=xl/sharedStrings.xml><?xml version="1.0" encoding="utf-8"?>
<sst xmlns="http://schemas.openxmlformats.org/spreadsheetml/2006/main" count="68" uniqueCount="67">
  <si>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</si>
  <si>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</si>
  <si>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</si>
  <si>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</si>
  <si>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</si>
  <si>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</si>
  <si>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</si>
  <si>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</si>
  <si>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</si>
  <si>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</si>
  <si>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</si>
  <si>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</si>
  <si>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</si>
  <si>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</si>
  <si>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</si>
  <si>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</si>
  <si>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</si>
  <si>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</si>
  <si>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</si>
  <si>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</si>
  <si>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</si>
  <si>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</si>
  <si>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</si>
  <si>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</si>
  <si>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??25</t>
  </si>
  <si>
    <t>??26</t>
  </si>
  <si>
    <t>??27</t>
  </si>
  <si>
    <t>??28</t>
  </si>
  <si>
    <t>??29</t>
  </si>
  <si>
    <t>??30</t>
  </si>
  <si>
    <t>??31</t>
  </si>
  <si>
    <t>??32</t>
  </si>
  <si>
    <t>??33</t>
  </si>
  <si>
    <t>??34</t>
  </si>
  <si>
    <t>??35</t>
  </si>
  <si>
    <t>??36</t>
  </si>
  <si>
    <t>??37</t>
  </si>
  <si>
    <t>??38</t>
  </si>
  <si>
    <t>??39</t>
  </si>
  <si>
    <t>??40</t>
  </si>
  <si>
    <t>??41</t>
  </si>
  <si>
    <t>??42</t>
  </si>
  <si>
    <t>??43</t>
  </si>
  <si>
    <t>??44</t>
  </si>
  <si>
    <t>Expiration</t>
  </si>
  <si>
    <t>Days</t>
  </si>
  <si>
    <t>Until</t>
  </si>
  <si>
    <t>Date</t>
  </si>
  <si>
    <t>Today's Daily</t>
  </si>
  <si>
    <t>Traded Volume</t>
  </si>
  <si>
    <t>Vol MA</t>
  </si>
  <si>
    <t>Volume</t>
  </si>
  <si>
    <t>CQG Eurodollars Volume and Open Interest Dashboard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</si>
  <si>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</si>
  <si>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</si>
  <si>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</si>
  <si>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</si>
  <si>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</si>
  <si>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</si>
  <si>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</si>
  <si>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</si>
  <si>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</si>
  <si>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New York:</t>
  </si>
  <si>
    <t>MA:</t>
  </si>
  <si>
    <t>Month</t>
  </si>
  <si>
    <t xml:space="preserve">  Copyright © 2013                       Designed by Thom Hartle</t>
  </si>
  <si>
    <t>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</si>
</sst>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CB6D51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</fills>
  <borders count="42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theme="3"/>
      </left>
      <right/>
      <top style="thin">
        <color theme="3"/>
      </top>
      <bottom style="thin">
        <color rgb="FFFF000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0" fontId="1" fillId="3" borderId="24" xfId="0" applyNumberFormat="1" applyFont="1" applyFill="1" applyBorder="1"/>
    <xf numFmtId="0" fontId="1" fillId="3" borderId="26" xfId="0" applyFont="1" applyFill="1" applyBorder="1"/>
    <xf numFmtId="165" fontId="2" fillId="2" borderId="0" xfId="0" applyNumberFormat="1" applyFont="1" applyFill="1"/>
    <xf numFmtId="0" fontId="2" fillId="2" borderId="0" xfId="0" applyNumberFormat="1" applyFont="1" applyFill="1"/>
    <xf numFmtId="3" fontId="1" fillId="3" borderId="31" xfId="0" applyNumberFormat="1" applyFont="1" applyFill="1" applyBorder="1"/>
    <xf numFmtId="0" fontId="4" fillId="4" borderId="0" xfId="0" applyFont="1" applyFill="1"/>
    <xf numFmtId="0" fontId="4" fillId="5" borderId="0" xfId="0" applyFont="1" applyFill="1"/>
    <xf numFmtId="0" fontId="4" fillId="4" borderId="33" xfId="0" applyFont="1" applyFill="1" applyBorder="1" applyAlignment="1">
      <alignment horizontal="center" shrinkToFit="1"/>
    </xf>
    <xf numFmtId="0" fontId="4" fillId="5" borderId="34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5" borderId="5" xfId="0" applyFont="1" applyFill="1" applyBorder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" fillId="3" borderId="36" xfId="0" applyFont="1" applyFill="1" applyBorder="1" applyAlignment="1"/>
    <xf numFmtId="0" fontId="4" fillId="4" borderId="2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/>
    </xf>
    <xf numFmtId="165" fontId="1" fillId="3" borderId="26" xfId="0" applyNumberFormat="1" applyFont="1" applyFill="1" applyBorder="1" applyAlignment="1">
      <alignment horizontal="left"/>
    </xf>
    <xf numFmtId="0" fontId="4" fillId="16" borderId="40" xfId="0" applyFont="1" applyFill="1" applyBorder="1" applyAlignment="1" applyProtection="1">
      <alignment horizontal="center" wrapText="1"/>
      <protection locked="0"/>
    </xf>
    <xf numFmtId="0" fontId="4" fillId="16" borderId="40" xfId="0" applyFont="1" applyFill="1" applyBorder="1" applyAlignment="1" applyProtection="1">
      <protection locked="0"/>
    </xf>
    <xf numFmtId="0" fontId="4" fillId="17" borderId="34" xfId="0" applyFont="1" applyFill="1" applyBorder="1" applyAlignment="1" applyProtection="1">
      <alignment horizontal="center" wrapText="1"/>
      <protection locked="0"/>
    </xf>
    <xf numFmtId="0" fontId="7" fillId="17" borderId="34" xfId="0" applyFont="1" applyFill="1" applyBorder="1" applyAlignment="1"/>
    <xf numFmtId="0" fontId="2" fillId="17" borderId="34" xfId="0" applyFont="1" applyFill="1" applyBorder="1" applyAlignment="1">
      <alignment horizontal="center" wrapText="1"/>
    </xf>
    <xf numFmtId="0" fontId="1" fillId="2" borderId="8" xfId="0" applyFont="1" applyFill="1" applyBorder="1" applyAlignment="1"/>
    <xf numFmtId="0" fontId="1" fillId="2" borderId="28" xfId="0" applyFont="1" applyFill="1" applyBorder="1" applyAlignment="1"/>
    <xf numFmtId="0" fontId="1" fillId="6" borderId="10" xfId="0" applyFont="1" applyFill="1" applyBorder="1" applyAlignment="1"/>
    <xf numFmtId="0" fontId="1" fillId="6" borderId="29" xfId="0" applyFont="1" applyFill="1" applyBorder="1" applyAlignment="1"/>
    <xf numFmtId="0" fontId="1" fillId="7" borderId="10" xfId="0" applyFont="1" applyFill="1" applyBorder="1" applyAlignment="1"/>
    <xf numFmtId="0" fontId="1" fillId="7" borderId="29" xfId="0" applyFont="1" applyFill="1" applyBorder="1" applyAlignment="1"/>
    <xf numFmtId="0" fontId="1" fillId="8" borderId="10" xfId="0" applyFont="1" applyFill="1" applyBorder="1" applyAlignment="1"/>
    <xf numFmtId="0" fontId="1" fillId="8" borderId="29" xfId="0" applyFont="1" applyFill="1" applyBorder="1" applyAlignment="1"/>
    <xf numFmtId="0" fontId="2" fillId="9" borderId="10" xfId="0" applyFont="1" applyFill="1" applyBorder="1" applyAlignment="1"/>
    <xf numFmtId="0" fontId="2" fillId="9" borderId="29" xfId="0" applyFont="1" applyFill="1" applyBorder="1" applyAlignment="1"/>
    <xf numFmtId="0" fontId="1" fillId="10" borderId="10" xfId="0" applyFont="1" applyFill="1" applyBorder="1" applyAlignment="1"/>
    <xf numFmtId="0" fontId="1" fillId="10" borderId="29" xfId="0" applyFont="1" applyFill="1" applyBorder="1" applyAlignment="1"/>
    <xf numFmtId="0" fontId="1" fillId="13" borderId="10" xfId="0" applyFont="1" applyFill="1" applyBorder="1" applyAlignment="1"/>
    <xf numFmtId="0" fontId="1" fillId="13" borderId="29" xfId="0" applyFont="1" applyFill="1" applyBorder="1" applyAlignment="1"/>
    <xf numFmtId="0" fontId="1" fillId="11" borderId="10" xfId="0" applyFont="1" applyFill="1" applyBorder="1" applyAlignment="1"/>
    <xf numFmtId="0" fontId="1" fillId="11" borderId="29" xfId="0" applyFont="1" applyFill="1" applyBorder="1" applyAlignment="1"/>
    <xf numFmtId="0" fontId="2" fillId="14" borderId="10" xfId="0" applyFont="1" applyFill="1" applyBorder="1" applyAlignment="1"/>
    <xf numFmtId="0" fontId="2" fillId="14" borderId="29" xfId="0" applyFont="1" applyFill="1" applyBorder="1" applyAlignment="1"/>
    <xf numFmtId="0" fontId="1" fillId="15" borderId="10" xfId="0" applyFont="1" applyFill="1" applyBorder="1" applyAlignment="1"/>
    <xf numFmtId="0" fontId="1" fillId="15" borderId="29" xfId="0" applyFont="1" applyFill="1" applyBorder="1" applyAlignment="1"/>
    <xf numFmtId="165" fontId="6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0" fontId="1" fillId="3" borderId="26" xfId="0" applyFont="1" applyFill="1" applyBorder="1" applyAlignment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left"/>
    </xf>
    <xf numFmtId="3" fontId="9" fillId="2" borderId="8" xfId="0" applyNumberFormat="1" applyFont="1" applyFill="1" applyBorder="1"/>
    <xf numFmtId="3" fontId="4" fillId="2" borderId="13" xfId="0" applyNumberFormat="1" applyFont="1" applyFill="1" applyBorder="1"/>
    <xf numFmtId="3" fontId="9" fillId="2" borderId="13" xfId="0" applyNumberFormat="1" applyFont="1" applyFill="1" applyBorder="1"/>
    <xf numFmtId="3" fontId="9" fillId="2" borderId="30" xfId="0" applyNumberFormat="1" applyFont="1" applyFill="1" applyBorder="1"/>
    <xf numFmtId="0" fontId="9" fillId="2" borderId="27" xfId="0" applyFont="1" applyFill="1" applyBorder="1"/>
    <xf numFmtId="10" fontId="9" fillId="2" borderId="8" xfId="0" applyNumberFormat="1" applyFont="1" applyFill="1" applyBorder="1" applyAlignment="1">
      <alignment shrinkToFit="1"/>
    </xf>
    <xf numFmtId="3" fontId="9" fillId="2" borderId="10" xfId="0" applyNumberFormat="1" applyFont="1" applyFill="1" applyBorder="1"/>
    <xf numFmtId="10" fontId="9" fillId="2" borderId="19" xfId="0" applyNumberFormat="1" applyFont="1" applyFill="1" applyBorder="1"/>
    <xf numFmtId="0" fontId="9" fillId="2" borderId="30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/>
    </xf>
    <xf numFmtId="3" fontId="4" fillId="2" borderId="14" xfId="0" applyNumberFormat="1" applyFont="1" applyFill="1" applyBorder="1"/>
    <xf numFmtId="3" fontId="9" fillId="2" borderId="14" xfId="0" applyNumberFormat="1" applyFont="1" applyFill="1" applyBorder="1"/>
    <xf numFmtId="3" fontId="9" fillId="2" borderId="19" xfId="0" applyNumberFormat="1" applyFont="1" applyFill="1" applyBorder="1"/>
    <xf numFmtId="0" fontId="9" fillId="2" borderId="18" xfId="0" applyFont="1" applyFill="1" applyBorder="1"/>
    <xf numFmtId="10" fontId="9" fillId="2" borderId="10" xfId="0" applyNumberFormat="1" applyFont="1" applyFill="1" applyBorder="1" applyAlignment="1">
      <alignment shrinkToFit="1"/>
    </xf>
    <xf numFmtId="0" fontId="9" fillId="2" borderId="19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3" fontId="9" fillId="2" borderId="12" xfId="0" applyNumberFormat="1" applyFont="1" applyFill="1" applyBorder="1"/>
    <xf numFmtId="3" fontId="9" fillId="2" borderId="22" xfId="0" applyNumberFormat="1" applyFont="1" applyFill="1" applyBorder="1"/>
    <xf numFmtId="0" fontId="9" fillId="2" borderId="38" xfId="0" applyFont="1" applyFill="1" applyBorder="1"/>
    <xf numFmtId="10" fontId="9" fillId="2" borderId="12" xfId="0" applyNumberFormat="1" applyFont="1" applyFill="1" applyBorder="1" applyAlignment="1">
      <alignment shrinkToFit="1"/>
    </xf>
    <xf numFmtId="3" fontId="9" fillId="3" borderId="19" xfId="0" applyNumberFormat="1" applyFont="1" applyFill="1" applyBorder="1" applyAlignment="1">
      <alignment horizontal="center"/>
    </xf>
    <xf numFmtId="3" fontId="9" fillId="3" borderId="24" xfId="0" applyNumberFormat="1" applyFont="1" applyFill="1" applyBorder="1"/>
    <xf numFmtId="3" fontId="4" fillId="3" borderId="0" xfId="0" applyNumberFormat="1" applyFont="1" applyFill="1" applyBorder="1"/>
    <xf numFmtId="3" fontId="9" fillId="3" borderId="10" xfId="0" applyNumberFormat="1" applyFont="1" applyFill="1" applyBorder="1"/>
    <xf numFmtId="0" fontId="9" fillId="3" borderId="24" xfId="0" applyFont="1" applyFill="1" applyBorder="1"/>
    <xf numFmtId="10" fontId="9" fillId="3" borderId="24" xfId="0" applyNumberFormat="1" applyFont="1" applyFill="1" applyBorder="1" applyAlignment="1">
      <alignment shrinkToFit="1"/>
    </xf>
    <xf numFmtId="3" fontId="9" fillId="3" borderId="24" xfId="0" applyNumberFormat="1" applyFont="1" applyFill="1" applyBorder="1" applyAlignment="1">
      <alignment horizontal="right" shrinkToFit="1"/>
    </xf>
    <xf numFmtId="3" fontId="9" fillId="3" borderId="24" xfId="0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16" xfId="0" applyFont="1" applyFill="1" applyBorder="1" applyAlignment="1">
      <alignment horizontal="left"/>
    </xf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15" xfId="0" applyFont="1" applyFill="1" applyBorder="1"/>
    <xf numFmtId="10" fontId="9" fillId="2" borderId="16" xfId="0" applyNumberFormat="1" applyFont="1" applyFill="1" applyBorder="1" applyAlignment="1">
      <alignment shrinkToFit="1"/>
    </xf>
    <xf numFmtId="3" fontId="9" fillId="2" borderId="15" xfId="0" applyNumberFormat="1" applyFont="1" applyFill="1" applyBorder="1"/>
    <xf numFmtId="0" fontId="9" fillId="6" borderId="10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left"/>
    </xf>
    <xf numFmtId="3" fontId="9" fillId="2" borderId="18" xfId="0" applyNumberFormat="1" applyFont="1" applyFill="1" applyBorder="1"/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left"/>
    </xf>
    <xf numFmtId="0" fontId="9" fillId="8" borderId="10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left"/>
    </xf>
    <xf numFmtId="0" fontId="4" fillId="9" borderId="10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10" xfId="0" applyFont="1" applyFill="1" applyBorder="1" applyAlignment="1">
      <alignment horizontal="left"/>
    </xf>
    <xf numFmtId="0" fontId="9" fillId="13" borderId="10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left"/>
    </xf>
    <xf numFmtId="0" fontId="9" fillId="11" borderId="10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/>
    </xf>
    <xf numFmtId="0" fontId="4" fillId="14" borderId="10" xfId="0" applyFont="1" applyFill="1" applyBorder="1" applyAlignment="1">
      <alignment horizontal="left"/>
    </xf>
    <xf numFmtId="0" fontId="4" fillId="14" borderId="10" xfId="0" applyFont="1" applyFill="1" applyBorder="1" applyAlignment="1">
      <alignment horizontal="center"/>
    </xf>
    <xf numFmtId="3" fontId="9" fillId="3" borderId="19" xfId="0" applyNumberFormat="1" applyFont="1" applyFill="1" applyBorder="1"/>
    <xf numFmtId="0" fontId="9" fillId="15" borderId="9" xfId="0" applyFont="1" applyFill="1" applyBorder="1" applyAlignment="1">
      <alignment horizontal="left"/>
    </xf>
    <xf numFmtId="0" fontId="9" fillId="15" borderId="10" xfId="0" applyFont="1" applyFill="1" applyBorder="1" applyAlignment="1">
      <alignment horizontal="left"/>
    </xf>
    <xf numFmtId="0" fontId="9" fillId="15" borderId="10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left"/>
    </xf>
    <xf numFmtId="0" fontId="9" fillId="15" borderId="12" xfId="0" applyFont="1" applyFill="1" applyBorder="1" applyAlignment="1">
      <alignment horizontal="left"/>
    </xf>
    <xf numFmtId="3" fontId="9" fillId="2" borderId="39" xfId="0" applyNumberFormat="1" applyFont="1" applyFill="1" applyBorder="1"/>
    <xf numFmtId="0" fontId="9" fillId="2" borderId="21" xfId="0" applyFont="1" applyFill="1" applyBorder="1"/>
    <xf numFmtId="0" fontId="2" fillId="2" borderId="0" xfId="0" applyFont="1" applyFill="1" applyAlignment="1">
      <alignment shrinkToFit="1"/>
    </xf>
    <xf numFmtId="164" fontId="10" fillId="2" borderId="8" xfId="0" applyNumberFormat="1" applyFont="1" applyFill="1" applyBorder="1" applyAlignment="1">
      <alignment horizontal="left" shrinkToFit="1"/>
    </xf>
    <xf numFmtId="164" fontId="10" fillId="2" borderId="10" xfId="0" applyNumberFormat="1" applyFont="1" applyFill="1" applyBorder="1" applyAlignment="1">
      <alignment horizontal="left" shrinkToFit="1"/>
    </xf>
    <xf numFmtId="164" fontId="10" fillId="2" borderId="12" xfId="0" applyNumberFormat="1" applyFont="1" applyFill="1" applyBorder="1" applyAlignment="1">
      <alignment horizontal="left" shrinkToFit="1"/>
    </xf>
    <xf numFmtId="164" fontId="10" fillId="3" borderId="24" xfId="0" applyNumberFormat="1" applyFont="1" applyFill="1" applyBorder="1" applyAlignment="1">
      <alignment horizontal="left" shrinkToFit="1"/>
    </xf>
    <xf numFmtId="164" fontId="10" fillId="2" borderId="16" xfId="0" applyNumberFormat="1" applyFont="1" applyFill="1" applyBorder="1" applyAlignment="1">
      <alignment horizontal="left" shrinkToFit="1"/>
    </xf>
    <xf numFmtId="165" fontId="1" fillId="3" borderId="2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3" fontId="9" fillId="2" borderId="19" xfId="0" applyNumberFormat="1" applyFont="1" applyFill="1" applyBorder="1" applyAlignment="1">
      <alignment horizontal="right" shrinkToFit="1"/>
    </xf>
    <xf numFmtId="3" fontId="9" fillId="2" borderId="24" xfId="0" applyNumberFormat="1" applyFont="1" applyFill="1" applyBorder="1" applyAlignment="1">
      <alignment horizontal="right" shrinkToFit="1"/>
    </xf>
    <xf numFmtId="3" fontId="9" fillId="2" borderId="18" xfId="0" applyNumberFormat="1" applyFont="1" applyFill="1" applyBorder="1" applyAlignment="1">
      <alignment horizontal="right" shrinkToFi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3" fontId="9" fillId="2" borderId="21" xfId="0" applyNumberFormat="1" applyFont="1" applyFill="1" applyBorder="1" applyAlignment="1">
      <alignment horizontal="right" shrinkToFit="1"/>
    </xf>
    <xf numFmtId="3" fontId="9" fillId="2" borderId="37" xfId="0" applyNumberFormat="1" applyFont="1" applyFill="1" applyBorder="1" applyAlignment="1">
      <alignment horizontal="right" shrinkToFit="1"/>
    </xf>
    <xf numFmtId="3" fontId="9" fillId="2" borderId="20" xfId="0" applyNumberFormat="1" applyFont="1" applyFill="1" applyBorder="1" applyAlignment="1">
      <alignment horizontal="right" shrinkToFit="1"/>
    </xf>
    <xf numFmtId="165" fontId="1" fillId="3" borderId="37" xfId="0" applyNumberFormat="1" applyFont="1" applyFill="1" applyBorder="1" applyAlignment="1">
      <alignment horizontal="left"/>
    </xf>
    <xf numFmtId="0" fontId="1" fillId="3" borderId="5" xfId="0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12" borderId="3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9" fillId="2" borderId="30" xfId="0" applyNumberFormat="1" applyFont="1" applyFill="1" applyBorder="1" applyAlignment="1">
      <alignment horizontal="right" shrinkToFit="1"/>
    </xf>
    <xf numFmtId="3" fontId="9" fillId="2" borderId="41" xfId="0" applyNumberFormat="1" applyFont="1" applyFill="1" applyBorder="1" applyAlignment="1">
      <alignment horizontal="right" shrinkToFit="1"/>
    </xf>
    <xf numFmtId="3" fontId="9" fillId="2" borderId="27" xfId="0" applyNumberFormat="1" applyFont="1" applyFill="1" applyBorder="1" applyAlignment="1">
      <alignment horizontal="right" shrinkToFit="1"/>
    </xf>
  </cellXfs>
  <cellStyles count="1">
    <cellStyle name="Normal" xfId="0" builtinId="0"/>
  </cellStyles>
  <dxfs count="86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Eurodollar (Globex), Dec 17</v>
        <stp/>
        <stp>ContractData</stp>
        <stp>EDA??18</stp>
        <stp>LongDescription</stp>
        <tr r="B26" s="1"/>
      </tp>
      <tp t="s">
        <v>Eurodollar (Globex), Mar 18</v>
        <stp/>
        <stp>ContractData</stp>
        <stp>EDA??19</stp>
        <stp>LongDescription</stp>
        <tr r="B27" s="1"/>
      </tp>
      <tp t="s">
        <v>Eurodollar (Globex), Jun 17</v>
        <stp/>
        <stp>ContractData</stp>
        <stp>EDA??16</stp>
        <stp>LongDescription</stp>
        <tr r="B23" s="1"/>
      </tp>
      <tp t="s">
        <v>Eurodollar (Globex), Sep 17</v>
        <stp/>
        <stp>ContractData</stp>
        <stp>EDA??17</stp>
        <stp>LongDescription</stp>
        <tr r="B25" s="1"/>
      </tp>
      <tp t="s">
        <v>Eurodollar (Globex), Dec 16</v>
        <stp/>
        <stp>ContractData</stp>
        <stp>EDA??14</stp>
        <stp>LongDescription</stp>
        <tr r="B21" s="1"/>
      </tp>
      <tp t="e">
        <v>#N/A</v>
        <stp/>
        <stp>ContractData</stp>
        <stp>EDA??15</stp>
        <stp>LongDescription</stp>
        <tr r="B22" s="1"/>
      </tp>
      <tp t="s">
        <v>Eurodollar (Globex), Jun 16</v>
        <stp/>
        <stp>ContractData</stp>
        <stp>EDA??12</stp>
        <stp>LongDescription</stp>
        <tr r="B18" s="1"/>
      </tp>
      <tp t="s">
        <v>Eurodollar (Globex), Sep 16</v>
        <stp/>
        <stp>ContractData</stp>
        <stp>EDA??13</stp>
        <stp>LongDescription</stp>
        <tr r="B20" s="1"/>
      </tp>
      <tp t="s">
        <v>Eurodollar (Globex), Dec 15</v>
        <stp/>
        <stp>ContractData</stp>
        <stp>EDA??10</stp>
        <stp>LongDescription</stp>
        <tr r="B16" s="1"/>
      </tp>
      <tp t="s">
        <v>Eurodollar (Globex), Mar 16</v>
        <stp/>
        <stp>ContractData</stp>
        <stp>EDA??11</stp>
        <stp>LongDescription</stp>
        <tr r="B17" s="1"/>
      </tp>
      <tp t="s">
        <v>Eurodollar (Globex), Jun 20</v>
        <stp/>
        <stp>ContractData</stp>
        <stp>EDA??28</stp>
        <stp>LongDescription</stp>
        <tr r="B38" s="1"/>
      </tp>
      <tp t="s">
        <v>Eurodollar (Globex), Sep 20</v>
        <stp/>
        <stp>ContractData</stp>
        <stp>EDA??29</stp>
        <stp>LongDescription</stp>
        <tr r="B40" s="1"/>
      </tp>
      <tp t="s">
        <v>Eurodollar (Globex), Dec 19</v>
        <stp/>
        <stp>ContractData</stp>
        <stp>EDA??26</stp>
        <stp>LongDescription</stp>
        <tr r="B36" s="1"/>
      </tp>
      <tp t="s">
        <v>Eurodollar (Globex), Mar 20</v>
        <stp/>
        <stp>ContractData</stp>
        <stp>EDA??27</stp>
        <stp>LongDescription</stp>
        <tr r="B37" s="1"/>
      </tp>
      <tp t="s">
        <v>Eurodollar (Globex), Jun 19</v>
        <stp/>
        <stp>ContractData</stp>
        <stp>EDA??24</stp>
        <stp>LongDescription</stp>
        <tr r="B33" s="1"/>
      </tp>
      <tp t="s">
        <v>Eurodollar (Globex), Sep 19</v>
        <stp/>
        <stp>ContractData</stp>
        <stp>EDA??25</stp>
        <stp>LongDescription</stp>
        <tr r="B35" s="1"/>
      </tp>
      <tp t="s">
        <v>Eurodollar (Globex), Dec 18</v>
        <stp/>
        <stp>ContractData</stp>
        <stp>EDA??22</stp>
        <stp>LongDescription</stp>
        <tr r="B31" s="1"/>
      </tp>
      <tp t="s">
        <v>Eurodollar (Globex), Mar 19</v>
        <stp/>
        <stp>ContractData</stp>
        <stp>EDA??23</stp>
        <stp>LongDescription</stp>
        <tr r="B32" s="1"/>
      </tp>
      <tp t="s">
        <v>Eurodollar (Globex), Jun 18</v>
        <stp/>
        <stp>ContractData</stp>
        <stp>EDA??20</stp>
        <stp>LongDescription</stp>
        <tr r="B28" s="1"/>
      </tp>
      <tp t="s">
        <v>Eurodollar (Globex), Sep 18</v>
        <stp/>
        <stp>ContractData</stp>
        <stp>EDA??21</stp>
        <stp>LongDescription</stp>
        <tr r="B30" s="1"/>
      </tp>
      <tp t="s">
        <v>Eurodollar (Globex), Dec 22</v>
        <stp/>
        <stp>ContractData</stp>
        <stp>EDA??38</stp>
        <stp>LongDescription</stp>
        <tr r="B51" s="1"/>
      </tp>
      <tp t="s">
        <v>Eurodollar (Globex), Mar 23</v>
        <stp/>
        <stp>ContractData</stp>
        <stp>EDA??39</stp>
        <stp>LongDescription</stp>
        <tr r="B52" s="1"/>
      </tp>
      <tp t="s">
        <v>Eurodollar (Globex), Jun 22</v>
        <stp/>
        <stp>ContractData</stp>
        <stp>EDA??36</stp>
        <stp>LongDescription</stp>
        <tr r="B48" s="1"/>
      </tp>
      <tp t="s">
        <v>Eurodollar (Globex), Sep 22</v>
        <stp/>
        <stp>ContractData</stp>
        <stp>EDA??37</stp>
        <stp>LongDescription</stp>
        <tr r="B50" s="1"/>
      </tp>
      <tp t="s">
        <v>Eurodollar (Globex), Dec 21</v>
        <stp/>
        <stp>ContractData</stp>
        <stp>EDA??34</stp>
        <stp>LongDescription</stp>
        <tr r="B46" s="1"/>
      </tp>
      <tp t="s">
        <v>Eurodollar (Globex), Mar 22</v>
        <stp/>
        <stp>ContractData</stp>
        <stp>EDA??35</stp>
        <stp>LongDescription</stp>
        <tr r="B47" s="1"/>
      </tp>
      <tp t="s">
        <v>Eurodollar (Globex), Jun 21</v>
        <stp/>
        <stp>ContractData</stp>
        <stp>EDA??32</stp>
        <stp>LongDescription</stp>
        <tr r="B43" s="1"/>
      </tp>
      <tp t="s">
        <v>Eurodollar (Globex), Sep 21</v>
        <stp/>
        <stp>ContractData</stp>
        <stp>EDA??33</stp>
        <stp>LongDescription</stp>
        <tr r="B45" s="1"/>
      </tp>
      <tp t="s">
        <v>Eurodollar (Globex), Dec 20</v>
        <stp/>
        <stp>ContractData</stp>
        <stp>EDA??30</stp>
        <stp>LongDescription</stp>
        <tr r="B41" s="1"/>
      </tp>
      <tp t="s">
        <v>Eurodollar (Globex), Mar 21</v>
        <stp/>
        <stp>ContractData</stp>
        <stp>EDA??31</stp>
        <stp>LongDescription</stp>
        <tr r="B42" s="1"/>
      </tp>
      <tp t="s">
        <v>Eurodollar (Globex), Jun 24</v>
        <stp/>
        <stp>ContractData</stp>
        <stp>EDA??44</stp>
        <stp>LongDescription</stp>
        <tr r="B58" s="1"/>
      </tp>
      <tp t="s">
        <v>Eurodollar (Globex), Dec 23</v>
        <stp/>
        <stp>ContractData</stp>
        <stp>EDA??42</stp>
        <stp>LongDescription</stp>
        <tr r="B56" s="1"/>
      </tp>
      <tp t="s">
        <v>Eurodollar (Globex), Mar 24</v>
        <stp/>
        <stp>ContractData</stp>
        <stp>EDA??43</stp>
        <stp>LongDescription</stp>
        <tr r="B57" s="1"/>
      </tp>
      <tp t="s">
        <v>Eurodollar (Globex), Jun 23</v>
        <stp/>
        <stp>ContractData</stp>
        <stp>EDA??40</stp>
        <stp>LongDescription</stp>
        <tr r="B53" s="1"/>
      </tp>
      <tp t="s">
        <v>Eurodollar (Globex), Sep 23</v>
        <stp/>
        <stp>ContractData</stp>
        <stp>EDA??41</stp>
        <stp>LongDescription</stp>
        <tr r="B55" s="1"/>
      </tp>
      <tp>
        <v>1066802</v>
        <stp/>
        <stp>ContractData</stp>
        <stp>EDA??9</stp>
        <stp>COI</stp>
        <tr r="T15" s="1"/>
      </tp>
      <tp>
        <v>957589</v>
        <stp/>
        <stp>ContractData</stp>
        <stp>EDA??8</stp>
        <stp>COI</stp>
        <tr r="T13" s="1"/>
      </tp>
      <tp>
        <v>904022</v>
        <stp/>
        <stp>ContractData</stp>
        <stp>EDA??5</stp>
        <stp>COI</stp>
        <tr r="T10" s="1"/>
      </tp>
      <tp>
        <v>2</v>
        <stp/>
        <stp>ContractData</stp>
        <stp>EDA??4</stp>
        <stp>COI</stp>
        <tr r="T9" s="1"/>
      </tp>
      <tp>
        <v>1035217</v>
        <stp/>
        <stp>ContractData</stp>
        <stp>EDA??7</stp>
        <stp>COI</stp>
        <tr r="T12" s="1"/>
      </tp>
      <tp>
        <v>0</v>
        <stp/>
        <stp>ContractData</stp>
        <stp>EDA??6</stp>
        <stp>COI</stp>
        <tr r="T11" s="1"/>
      </tp>
      <tp>
        <v>22860</v>
        <stp/>
        <stp>ContractData</stp>
        <stp>EDA??1</stp>
        <stp>COI</stp>
        <tr r="T6" s="1"/>
      </tp>
      <tp>
        <v>429</v>
        <stp/>
        <stp>ContractData</stp>
        <stp>EDA??3</stp>
        <stp>COI</stp>
        <tr r="T8" s="1"/>
      </tp>
      <tp>
        <v>833545</v>
        <stp/>
        <stp>ContractData</stp>
        <stp>EDA??2</stp>
        <stp>COI</stp>
        <tr r="T7" s="1"/>
      </tp>
      <tp>
        <v>2027</v>
        <stp/>
        <stp>StudyData</stp>
        <stp>EDA??1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>
        <v>77122</v>
        <stp/>
        <stp>StudyData</stp>
        <stp>EDA??2</stp>
        <stp>MA</stp>
        <stp>InputChoice=ContractVol,MAType=Sim,Period=12</stp>
        <stp>MA</stp>
        <stp/>
        <stp/>
        <stp>all</stp>
        <stp/>
        <stp/>
        <stp/>
        <stp>T</stp>
        <tr r="L7" s="1"/>
      </tp>
      <tp>
        <v>63.916666669999998</v>
        <stp/>
        <stp>StudyData</stp>
        <stp>EDA??3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>
        <v>2.75</v>
        <stp/>
        <stp>StudyData</stp>
        <stp>EDA??4</stp>
        <stp>MA</stp>
        <stp>InputChoice=ContractVol,MAType=Sim,Period=12</stp>
        <stp>MA</stp>
        <stp/>
        <stp/>
        <stp>all</stp>
        <stp/>
        <stp/>
        <stp/>
        <stp>T</stp>
        <tr r="L9" s="1"/>
      </tp>
      <tp>
        <v>126565.33333333</v>
        <stp/>
        <stp>StudyData</stp>
        <stp>EDA??5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s">
        <v/>
        <stp/>
        <stp>StudyData</stp>
        <stp>EDA??6</stp>
        <stp>MA</stp>
        <stp>InputChoice=ContractVol,MAType=Sim,Period=12</stp>
        <stp>MA</stp>
        <stp/>
        <stp/>
        <stp>all</stp>
        <stp/>
        <stp/>
        <stp/>
        <stp>T</stp>
        <tr r="L11" s="1"/>
      </tp>
      <tp>
        <v>208121.91666667</v>
        <stp/>
        <stp>StudyData</stp>
        <stp>EDA??7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238812.83333333</v>
        <stp/>
        <stp>StudyData</stp>
        <stp>EDA??8</stp>
        <stp>MA</stp>
        <stp>InputChoice=ContractVol,MAType=Sim,Period=12</stp>
        <stp>MA</stp>
        <stp/>
        <stp/>
        <stp>all</stp>
        <stp/>
        <stp/>
        <stp/>
        <stp>T</stp>
        <tr r="L13" s="1"/>
      </tp>
      <tp>
        <v>0</v>
        <stp/>
        <stp>ContractData</stp>
        <stp>EDA??44</stp>
        <stp>Y_CVol</stp>
        <tr r="N58" s="1"/>
      </tp>
      <tp>
        <v>0</v>
        <stp/>
        <stp>ContractData</stp>
        <stp>EDA??42</stp>
        <stp>Y_CVol</stp>
        <tr r="N56" s="1"/>
      </tp>
      <tp>
        <v>0</v>
        <stp/>
        <stp>ContractData</stp>
        <stp>EDA??43</stp>
        <stp>Y_CVol</stp>
        <tr r="N57" s="1"/>
      </tp>
      <tp>
        <v>0</v>
        <stp/>
        <stp>ContractData</stp>
        <stp>EDA??40</stp>
        <stp>Y_CVol</stp>
        <tr r="N53" s="1"/>
      </tp>
      <tp>
        <v>0</v>
        <stp/>
        <stp>ContractData</stp>
        <stp>EDA??41</stp>
        <stp>Y_CVol</stp>
        <tr r="N55" s="1"/>
      </tp>
      <tp>
        <v>4</v>
        <stp/>
        <stp>ContractData</stp>
        <stp>EDA??38</stp>
        <stp>Y_CVol</stp>
        <tr r="N51" s="1"/>
      </tp>
      <tp>
        <v>6</v>
        <stp/>
        <stp>ContractData</stp>
        <stp>EDA??39</stp>
        <stp>Y_CVol</stp>
        <tr r="N52" s="1"/>
      </tp>
      <tp>
        <v>3</v>
        <stp/>
        <stp>ContractData</stp>
        <stp>EDA??36</stp>
        <stp>Y_CVol</stp>
        <tr r="N48" s="1"/>
      </tp>
      <tp>
        <v>12</v>
        <stp/>
        <stp>ContractData</stp>
        <stp>EDA??37</stp>
        <stp>Y_CVol</stp>
        <tr r="N50" s="1"/>
      </tp>
      <tp>
        <v>19</v>
        <stp/>
        <stp>ContractData</stp>
        <stp>EDA??34</stp>
        <stp>Y_CVol</stp>
        <tr r="N46" s="1"/>
      </tp>
      <tp>
        <v>15</v>
        <stp/>
        <stp>ContractData</stp>
        <stp>EDA??35</stp>
        <stp>Y_CVol</stp>
        <tr r="N47" s="1"/>
      </tp>
      <tp>
        <v>179</v>
        <stp/>
        <stp>ContractData</stp>
        <stp>EDA??32</stp>
        <stp>Y_CVol</stp>
        <tr r="N43" s="1"/>
      </tp>
      <tp>
        <v>3</v>
        <stp/>
        <stp>ContractData</stp>
        <stp>EDA??33</stp>
        <stp>Y_CVol</stp>
        <tr r="N45" s="1"/>
      </tp>
      <tp>
        <v>428</v>
        <stp/>
        <stp>ContractData</stp>
        <stp>EDA??30</stp>
        <stp>Y_CVol</stp>
        <tr r="N41" s="1"/>
      </tp>
      <tp>
        <v>246</v>
        <stp/>
        <stp>ContractData</stp>
        <stp>EDA??31</stp>
        <stp>Y_CVol</stp>
        <tr r="N42" s="1"/>
      </tp>
      <tp>
        <v>2166</v>
        <stp/>
        <stp>ContractData</stp>
        <stp>EDA??28</stp>
        <stp>Y_CVol</stp>
        <tr r="N38" s="1"/>
      </tp>
      <tp>
        <v>501</v>
        <stp/>
        <stp>ContractData</stp>
        <stp>EDA??29</stp>
        <stp>Y_CVol</stp>
        <tr r="N40" s="1"/>
      </tp>
      <tp>
        <v>3609</v>
        <stp/>
        <stp>ContractData</stp>
        <stp>EDA??26</stp>
        <stp>Y_CVol</stp>
        <tr r="N36" s="1"/>
      </tp>
      <tp>
        <v>2124</v>
        <stp/>
        <stp>ContractData</stp>
        <stp>EDA??27</stp>
        <stp>Y_CVol</stp>
        <tr r="N37" s="1"/>
      </tp>
      <tp>
        <v>26807</v>
        <stp/>
        <stp>ContractData</stp>
        <stp>EDA??24</stp>
        <stp>Y_CVol</stp>
        <tr r="N33" s="1"/>
      </tp>
      <tp>
        <v>4440</v>
        <stp/>
        <stp>ContractData</stp>
        <stp>EDA??25</stp>
        <stp>Y_CVol</stp>
        <tr r="N35" s="1"/>
      </tp>
      <tp>
        <v>49686</v>
        <stp/>
        <stp>ContractData</stp>
        <stp>EDA??22</stp>
        <stp>Y_CVol</stp>
        <tr r="N31" s="1"/>
      </tp>
      <tp>
        <v>28892</v>
        <stp/>
        <stp>ContractData</stp>
        <stp>EDA??23</stp>
        <stp>Y_CVol</stp>
        <tr r="N32" s="1"/>
      </tp>
      <tp>
        <v>77034</v>
        <stp/>
        <stp>ContractData</stp>
        <stp>EDA??20</stp>
        <stp>Y_CVol</stp>
        <tr r="N28" s="1"/>
      </tp>
      <tp>
        <v>49985</v>
        <stp/>
        <stp>ContractData</stp>
        <stp>EDA??21</stp>
        <stp>Y_CVol</stp>
        <tr r="N30" s="1"/>
      </tp>
      <tp>
        <v>127253</v>
        <stp/>
        <stp>ContractData</stp>
        <stp>EDA??18</stp>
        <stp>Y_CVol</stp>
        <tr r="N26" s="1"/>
      </tp>
      <tp>
        <v>74431</v>
        <stp/>
        <stp>ContractData</stp>
        <stp>EDA??19</stp>
        <stp>Y_CVol</stp>
        <tr r="N27" s="1"/>
      </tp>
      <tp>
        <v>162783</v>
        <stp/>
        <stp>ContractData</stp>
        <stp>EDA??16</stp>
        <stp>Y_CVol</stp>
        <tr r="N23" s="1"/>
      </tp>
      <tp>
        <v>93490</v>
        <stp/>
        <stp>ContractData</stp>
        <stp>EDA??17</stp>
        <stp>Y_CVol</stp>
        <tr r="N25" s="1"/>
      </tp>
      <tp>
        <v>322511</v>
        <stp/>
        <stp>ContractData</stp>
        <stp>EDA??14</stp>
        <stp>Y_CVol</stp>
        <tr r="N21" s="1"/>
      </tp>
      <tp t="e">
        <v>#N/A</v>
        <stp/>
        <stp>ContractData</stp>
        <stp>EDA??15</stp>
        <stp>Y_CVol</stp>
        <tr r="N22" s="1"/>
      </tp>
      <tp>
        <v>303533</v>
        <stp/>
        <stp>ContractData</stp>
        <stp>EDA??12</stp>
        <stp>Y_CVol</stp>
        <tr r="N18" s="1"/>
      </tp>
      <tp>
        <v>294129</v>
        <stp/>
        <stp>ContractData</stp>
        <stp>EDA??13</stp>
        <stp>Y_CVol</stp>
        <tr r="N20" s="1"/>
      </tp>
      <tp>
        <v>448270</v>
        <stp/>
        <stp>ContractData</stp>
        <stp>EDA??10</stp>
        <stp>Y_CVol</stp>
        <tr r="N16" s="1"/>
      </tp>
      <tp>
        <v>311618</v>
        <stp/>
        <stp>ContractData</stp>
        <stp>EDA??11</stp>
        <stp>Y_CVol</stp>
        <tr r="N17" s="1"/>
      </tp>
      <tp>
        <v>0</v>
        <stp/>
        <stp>ContractData</stp>
        <stp>EDA??44</stp>
        <stp>T_CVol</stp>
        <tr r="K58" s="1"/>
      </tp>
      <tp>
        <v>0</v>
        <stp/>
        <stp>ContractData</stp>
        <stp>EDA??42</stp>
        <stp>T_CVol</stp>
        <tr r="K56" s="1"/>
      </tp>
      <tp>
        <v>0</v>
        <stp/>
        <stp>ContractData</stp>
        <stp>EDA??43</stp>
        <stp>T_CVol</stp>
        <tr r="K57" s="1"/>
      </tp>
      <tp>
        <v>0</v>
        <stp/>
        <stp>ContractData</stp>
        <stp>EDA??40</stp>
        <stp>T_CVol</stp>
        <tr r="K53" s="1"/>
      </tp>
      <tp>
        <v>0</v>
        <stp/>
        <stp>ContractData</stp>
        <stp>EDA??41</stp>
        <stp>T_CVol</stp>
        <tr r="K55" s="1"/>
      </tp>
      <tp>
        <v>206</v>
        <stp/>
        <stp>ContractData</stp>
        <stp>EDA??38</stp>
        <stp>T_CVol</stp>
        <tr r="K51" s="1"/>
      </tp>
      <tp>
        <v>217</v>
        <stp/>
        <stp>ContractData</stp>
        <stp>EDA??39</stp>
        <stp>T_CVol</stp>
        <tr r="K52" s="1"/>
      </tp>
      <tp>
        <v>0</v>
        <stp/>
        <stp>ContractData</stp>
        <stp>EDA??36</stp>
        <stp>T_CVol</stp>
        <tr r="K48" s="1"/>
      </tp>
      <tp>
        <v>49</v>
        <stp/>
        <stp>ContractData</stp>
        <stp>EDA??37</stp>
        <stp>T_CVol</stp>
        <tr r="K50" s="1"/>
      </tp>
      <tp>
        <v>388</v>
        <stp/>
        <stp>ContractData</stp>
        <stp>EDA??34</stp>
        <stp>T_CVol</stp>
        <tr r="K46" s="1"/>
      </tp>
      <tp>
        <v>420</v>
        <stp/>
        <stp>ContractData</stp>
        <stp>EDA??35</stp>
        <stp>T_CVol</stp>
        <tr r="K47" s="1"/>
      </tp>
      <tp>
        <v>66</v>
        <stp/>
        <stp>ContractData</stp>
        <stp>EDA??32</stp>
        <stp>T_CVol</stp>
        <tr r="K43" s="1"/>
      </tp>
      <tp>
        <v>4</v>
        <stp/>
        <stp>ContractData</stp>
        <stp>EDA??33</stp>
        <stp>T_CVol</stp>
        <tr r="K45" s="1"/>
      </tp>
      <tp>
        <v>391</v>
        <stp/>
        <stp>ContractData</stp>
        <stp>EDA??30</stp>
        <stp>T_CVol</stp>
        <tr r="K41" s="1"/>
      </tp>
      <tp>
        <v>631</v>
        <stp/>
        <stp>ContractData</stp>
        <stp>EDA??31</stp>
        <stp>T_CVol</stp>
        <tr r="K42" s="1"/>
      </tp>
      <tp>
        <v>569</v>
        <stp/>
        <stp>ContractData</stp>
        <stp>EDA??28</stp>
        <stp>T_CVol</stp>
        <tr r="K38" s="1"/>
      </tp>
      <tp>
        <v>1073</v>
        <stp/>
        <stp>ContractData</stp>
        <stp>EDA??29</stp>
        <stp>T_CVol</stp>
        <tr r="K40" s="1"/>
      </tp>
      <tp>
        <v>1716</v>
        <stp/>
        <stp>ContractData</stp>
        <stp>EDA??26</stp>
        <stp>T_CVol</stp>
        <tr r="K36" s="1"/>
      </tp>
      <tp>
        <v>927</v>
        <stp/>
        <stp>ContractData</stp>
        <stp>EDA??27</stp>
        <stp>T_CVol</stp>
        <tr r="K37" s="1"/>
      </tp>
      <tp>
        <v>6360</v>
        <stp/>
        <stp>ContractData</stp>
        <stp>EDA??24</stp>
        <stp>T_CVol</stp>
        <tr r="K33" s="1"/>
      </tp>
      <tp>
        <v>2406</v>
        <stp/>
        <stp>ContractData</stp>
        <stp>EDA??25</stp>
        <stp>T_CVol</stp>
        <tr r="K35" s="1"/>
      </tp>
      <tp>
        <v>16688</v>
        <stp/>
        <stp>ContractData</stp>
        <stp>EDA??22</stp>
        <stp>T_CVol</stp>
        <tr r="K31" s="1"/>
      </tp>
      <tp>
        <v>7137</v>
        <stp/>
        <stp>ContractData</stp>
        <stp>EDA??23</stp>
        <stp>T_CVol</stp>
        <tr r="K32" s="1"/>
      </tp>
      <tp>
        <v>15602</v>
        <stp/>
        <stp>ContractData</stp>
        <stp>EDA??20</stp>
        <stp>T_CVol</stp>
        <tr r="K28" s="1"/>
      </tp>
      <tp>
        <v>11146</v>
        <stp/>
        <stp>ContractData</stp>
        <stp>EDA??21</stp>
        <stp>T_CVol</stp>
        <tr r="K30" s="1"/>
      </tp>
      <tp>
        <v>38543</v>
        <stp/>
        <stp>ContractData</stp>
        <stp>EDA??18</stp>
        <stp>T_CVol</stp>
        <tr r="K26" s="1"/>
      </tp>
      <tp>
        <v>15689</v>
        <stp/>
        <stp>ContractData</stp>
        <stp>EDA??19</stp>
        <stp>T_CVol</stp>
        <tr r="K27" s="1"/>
      </tp>
      <tp>
        <v>60631</v>
        <stp/>
        <stp>ContractData</stp>
        <stp>EDA??16</stp>
        <stp>T_CVol</stp>
        <tr r="K23" s="1"/>
      </tp>
      <tp>
        <v>25429</v>
        <stp/>
        <stp>ContractData</stp>
        <stp>EDA??17</stp>
        <stp>T_CVol</stp>
        <tr r="K25" s="1"/>
      </tp>
      <tp>
        <v>143101</v>
        <stp/>
        <stp>ContractData</stp>
        <stp>EDA??14</stp>
        <stp>T_CVol</stp>
        <tr r="K21" s="1"/>
      </tp>
      <tp t="e">
        <v>#N/A</v>
        <stp/>
        <stp>ContractData</stp>
        <stp>EDA??15</stp>
        <stp>T_CVol</stp>
        <tr r="K22" s="1"/>
      </tp>
      <tp>
        <v>129538</v>
        <stp/>
        <stp>ContractData</stp>
        <stp>EDA??12</stp>
        <stp>T_CVol</stp>
        <tr r="K18" s="1"/>
      </tp>
      <tp>
        <v>75080</v>
        <stp/>
        <stp>ContractData</stp>
        <stp>EDA??13</stp>
        <stp>T_CVol</stp>
        <tr r="K20" s="1"/>
      </tp>
      <tp>
        <v>164825</v>
        <stp/>
        <stp>ContractData</stp>
        <stp>EDA??10</stp>
        <stp>T_CVol</stp>
        <tr r="K16" s="1"/>
      </tp>
      <tp>
        <v>98440</v>
        <stp/>
        <stp>ContractData</stp>
        <stp>EDA??11</stp>
        <stp>T_CVol</stp>
        <tr r="K17" s="1"/>
      </tp>
      <tp>
        <v>298962.58333333</v>
        <stp/>
        <stp>StudyData</stp>
        <stp>EDA??9</stp>
        <stp>MA</stp>
        <stp>InputChoice=ContractVol,MAType=Sim,Period=12</stp>
        <stp>MA</stp>
        <stp/>
        <stp/>
        <stp>all</stp>
        <stp/>
        <stp/>
        <stp/>
        <stp>T</stp>
        <tr r="L15" s="1"/>
      </tp>
      <tp>
        <v>508</v>
        <stp/>
        <stp>StudyData</stp>
        <stp>EDA??19</stp>
        <stp>Vol</stp>
        <stp>VolType=Exchange,CoCType=Contract</stp>
        <stp>Vol</stp>
        <stp>30</stp>
        <stp>0</stp>
        <stp>ALL</stp>
        <stp/>
        <stp/>
        <stp>TRUE</stp>
        <stp>T</stp>
        <tr r="Y27" s="1"/>
        <tr r="Y27" s="1"/>
      </tp>
      <tp>
        <v>4191</v>
        <stp/>
        <stp>StudyData</stp>
        <stp>EDA??18</stp>
        <stp>Vol</stp>
        <stp>VolType=Exchange,CoCType=Contract</stp>
        <stp>Vol</stp>
        <stp>30</stp>
        <stp>0</stp>
        <stp>ALL</stp>
        <stp/>
        <stp/>
        <stp>TRUE</stp>
        <stp>T</stp>
        <tr r="Y26" s="1"/>
        <tr r="Y26" s="1"/>
      </tp>
      <tp>
        <v>1121</v>
        <stp/>
        <stp>StudyData</stp>
        <stp>EDA??17</stp>
        <stp>Vol</stp>
        <stp>VolType=Exchange,CoCType=Contract</stp>
        <stp>Vol</stp>
        <stp>30</stp>
        <stp>0</stp>
        <stp>ALL</stp>
        <stp/>
        <stp/>
        <stp>TRUE</stp>
        <stp>T</stp>
        <tr r="Y25" s="1"/>
        <tr r="Y25" s="1"/>
      </tp>
      <tp>
        <v>648</v>
        <stp/>
        <stp>StudyData</stp>
        <stp>EDA??16</stp>
        <stp>Vol</stp>
        <stp>VolType=Exchange,CoCType=Contract</stp>
        <stp>Vol</stp>
        <stp>30</stp>
        <stp>0</stp>
        <stp>ALL</stp>
        <stp/>
        <stp/>
        <stp>TRUE</stp>
        <stp>T</stp>
        <tr r="Y23" s="1"/>
        <tr r="Y23" s="1"/>
      </tp>
      <tp t="e">
        <v>#N/A</v>
        <stp/>
        <stp>StudyData</stp>
        <stp>EDA??15</stp>
        <stp>Vol</stp>
        <stp>VolType=Exchange,CoCType=Contract</stp>
        <stp>Vol</stp>
        <stp>30</stp>
        <stp>0</stp>
        <stp>ALL</stp>
        <stp/>
        <stp/>
        <stp>TRUE</stp>
        <stp>T</stp>
        <tr r="Y22" s="1"/>
      </tp>
      <tp>
        <v>5412</v>
        <stp/>
        <stp>StudyData</stp>
        <stp>EDA??14</stp>
        <stp>Vol</stp>
        <stp>VolType=Exchange,CoCType=Contract</stp>
        <stp>Vol</stp>
        <stp>30</stp>
        <stp>0</stp>
        <stp>ALL</stp>
        <stp/>
        <stp/>
        <stp>TRUE</stp>
        <stp>T</stp>
        <tr r="Y21" s="1"/>
        <tr r="Y21" s="1"/>
      </tp>
      <tp>
        <v>5923</v>
        <stp/>
        <stp>StudyData</stp>
        <stp>EDA??13</stp>
        <stp>Vol</stp>
        <stp>VolType=Exchange,CoCType=Contract</stp>
        <stp>Vol</stp>
        <stp>30</stp>
        <stp>0</stp>
        <stp>ALL</stp>
        <stp/>
        <stp/>
        <stp>TRUE</stp>
        <stp>T</stp>
        <tr r="Y20" s="1"/>
        <tr r="Y20" s="1"/>
      </tp>
      <tp>
        <v>2907</v>
        <stp/>
        <stp>StudyData</stp>
        <stp>EDA??12</stp>
        <stp>Vol</stp>
        <stp>VolType=Exchange,CoCType=Contract</stp>
        <stp>Vol</stp>
        <stp>30</stp>
        <stp>0</stp>
        <stp>ALL</stp>
        <stp/>
        <stp/>
        <stp>TRUE</stp>
        <stp>T</stp>
        <tr r="Y18" s="1"/>
        <tr r="Y18" s="1"/>
      </tp>
      <tp>
        <v>4688</v>
        <stp/>
        <stp>StudyData</stp>
        <stp>EDA??11</stp>
        <stp>Vol</stp>
        <stp>VolType=Exchange,CoCType=Contract</stp>
        <stp>Vol</stp>
        <stp>30</stp>
        <stp>0</stp>
        <stp>ALL</stp>
        <stp/>
        <stp/>
        <stp>TRUE</stp>
        <stp>T</stp>
        <tr r="Y17" s="1"/>
        <tr r="Y17" s="1"/>
      </tp>
      <tp>
        <v>7027</v>
        <stp/>
        <stp>StudyData</stp>
        <stp>EDA??10</stp>
        <stp>Vol</stp>
        <stp>VolType=Exchange,CoCType=Contract</stp>
        <stp>Vol</stp>
        <stp>30</stp>
        <stp>0</stp>
        <stp>ALL</stp>
        <stp/>
        <stp/>
        <stp>TRUE</stp>
        <stp>T</stp>
        <tr r="Y16" s="1"/>
        <tr r="Y16" s="1"/>
      </tp>
      <tp>
        <v>0</v>
        <stp/>
        <stp>StudyData</stp>
        <stp>EDA??39</stp>
        <stp>Vol</stp>
        <stp>VolType=Exchange,CoCType=Contract</stp>
        <stp>Vol</stp>
        <stp>30</stp>
        <stp>0</stp>
        <stp>ALL</stp>
        <stp/>
        <stp/>
        <stp>TRUE</stp>
        <stp>T</stp>
        <tr r="Y52" s="1"/>
        <tr r="Y52" s="1"/>
      </tp>
      <tp>
        <v>0</v>
        <stp/>
        <stp>StudyData</stp>
        <stp>EDA??38</stp>
        <stp>Vol</stp>
        <stp>VolType=Exchange,CoCType=Contract</stp>
        <stp>Vol</stp>
        <stp>30</stp>
        <stp>0</stp>
        <stp>ALL</stp>
        <stp/>
        <stp/>
        <stp>TRUE</stp>
        <stp>T</stp>
        <tr r="Y51" s="1"/>
        <tr r="Y51" s="1"/>
      </tp>
      <tp>
        <v>0</v>
        <stp/>
        <stp>StudyData</stp>
        <stp>EDA??37</stp>
        <stp>Vol</stp>
        <stp>VolType=Exchange,CoCType=Contract</stp>
        <stp>Vol</stp>
        <stp>30</stp>
        <stp>0</stp>
        <stp>ALL</stp>
        <stp/>
        <stp/>
        <stp>TRUE</stp>
        <stp>T</stp>
        <tr r="Y50" s="1"/>
        <tr r="Y50" s="1"/>
      </tp>
      <tp>
        <v>0</v>
        <stp/>
        <stp>StudyData</stp>
        <stp>EDA??36</stp>
        <stp>Vol</stp>
        <stp>VolType=Exchange,CoCType=Contract</stp>
        <stp>Vol</stp>
        <stp>30</stp>
        <stp>0</stp>
        <stp>ALL</stp>
        <stp/>
        <stp/>
        <stp>TRUE</stp>
        <stp>T</stp>
        <tr r="Y48" s="1"/>
        <tr r="Y48" s="1"/>
      </tp>
      <tp>
        <v>0</v>
        <stp/>
        <stp>StudyData</stp>
        <stp>EDA??35</stp>
        <stp>Vol</stp>
        <stp>VolType=Exchange,CoCType=Contract</stp>
        <stp>Vol</stp>
        <stp>30</stp>
        <stp>0</stp>
        <stp>ALL</stp>
        <stp/>
        <stp/>
        <stp>TRUE</stp>
        <stp>T</stp>
        <tr r="Y47" s="1"/>
        <tr r="Y47" s="1"/>
      </tp>
      <tp>
        <v>0</v>
        <stp/>
        <stp>StudyData</stp>
        <stp>EDA??34</stp>
        <stp>Vol</stp>
        <stp>VolType=Exchange,CoCType=Contract</stp>
        <stp>Vol</stp>
        <stp>30</stp>
        <stp>0</stp>
        <stp>ALL</stp>
        <stp/>
        <stp/>
        <stp>TRUE</stp>
        <stp>T</stp>
        <tr r="Y46" s="1"/>
        <tr r="Y46" s="1"/>
      </tp>
      <tp>
        <v>0</v>
        <stp/>
        <stp>StudyData</stp>
        <stp>EDA??33</stp>
        <stp>Vol</stp>
        <stp>VolType=Exchange,CoCType=Contract</stp>
        <stp>Vol</stp>
        <stp>30</stp>
        <stp>0</stp>
        <stp>ALL</stp>
        <stp/>
        <stp/>
        <stp>TRUE</stp>
        <stp>T</stp>
        <tr r="Y45" s="1"/>
        <tr r="Y45" s="1"/>
      </tp>
      <tp>
        <v>0</v>
        <stp/>
        <stp>StudyData</stp>
        <stp>EDA??32</stp>
        <stp>Vol</stp>
        <stp>VolType=Exchange,CoCType=Contract</stp>
        <stp>Vol</stp>
        <stp>30</stp>
        <stp>0</stp>
        <stp>ALL</stp>
        <stp/>
        <stp/>
        <stp>TRUE</stp>
        <stp>T</stp>
        <tr r="Y43" s="1"/>
        <tr r="Y43" s="1"/>
      </tp>
      <tp>
        <v>102</v>
        <stp/>
        <stp>StudyData</stp>
        <stp>EDA??31</stp>
        <stp>Vol</stp>
        <stp>VolType=Exchange,CoCType=Contract</stp>
        <stp>Vol</stp>
        <stp>30</stp>
        <stp>0</stp>
        <stp>ALL</stp>
        <stp/>
        <stp/>
        <stp>TRUE</stp>
        <stp>T</stp>
        <tr r="Y42" s="1"/>
        <tr r="Y42" s="1"/>
      </tp>
      <tp>
        <v>0</v>
        <stp/>
        <stp>StudyData</stp>
        <stp>EDA??30</stp>
        <stp>Vol</stp>
        <stp>VolType=Exchange,CoCType=Contract</stp>
        <stp>Vol</stp>
        <stp>30</stp>
        <stp>0</stp>
        <stp>ALL</stp>
        <stp/>
        <stp/>
        <stp>TRUE</stp>
        <stp>T</stp>
        <tr r="Y41" s="1"/>
        <tr r="Y41" s="1"/>
      </tp>
      <tp>
        <v>0</v>
        <stp/>
        <stp>StudyData</stp>
        <stp>EDA??29</stp>
        <stp>Vol</stp>
        <stp>VolType=Exchange,CoCType=Contract</stp>
        <stp>Vol</stp>
        <stp>30</stp>
        <stp>0</stp>
        <stp>ALL</stp>
        <stp/>
        <stp/>
        <stp>TRUE</stp>
        <stp>T</stp>
        <tr r="Y40" s="1"/>
        <tr r="Y40" s="1"/>
      </tp>
      <tp>
        <v>3</v>
        <stp/>
        <stp>StudyData</stp>
        <stp>EDA??28</stp>
        <stp>Vol</stp>
        <stp>VolType=Exchange,CoCType=Contract</stp>
        <stp>Vol</stp>
        <stp>30</stp>
        <stp>0</stp>
        <stp>ALL</stp>
        <stp/>
        <stp/>
        <stp>TRUE</stp>
        <stp>T</stp>
        <tr r="Y38" s="1"/>
        <tr r="Y38" s="1"/>
      </tp>
      <tp>
        <v>0</v>
        <stp/>
        <stp>StudyData</stp>
        <stp>EDA??27</stp>
        <stp>Vol</stp>
        <stp>VolType=Exchange,CoCType=Contract</stp>
        <stp>Vol</stp>
        <stp>30</stp>
        <stp>0</stp>
        <stp>ALL</stp>
        <stp/>
        <stp/>
        <stp>TRUE</stp>
        <stp>T</stp>
        <tr r="Y37" s="1"/>
        <tr r="Y37" s="1"/>
      </tp>
      <tp>
        <v>1</v>
        <stp/>
        <stp>StudyData</stp>
        <stp>EDA??26</stp>
        <stp>Vol</stp>
        <stp>VolType=Exchange,CoCType=Contract</stp>
        <stp>Vol</stp>
        <stp>30</stp>
        <stp>0</stp>
        <stp>ALL</stp>
        <stp/>
        <stp/>
        <stp>TRUE</stp>
        <stp>T</stp>
        <tr r="Y36" s="1"/>
        <tr r="Y36" s="1"/>
      </tp>
      <tp>
        <v>6</v>
        <stp/>
        <stp>StudyData</stp>
        <stp>EDA??25</stp>
        <stp>Vol</stp>
        <stp>VolType=Exchange,CoCType=Contract</stp>
        <stp>Vol</stp>
        <stp>30</stp>
        <stp>0</stp>
        <stp>ALL</stp>
        <stp/>
        <stp/>
        <stp>TRUE</stp>
        <stp>T</stp>
        <tr r="Y35" s="1"/>
        <tr r="Y35" s="1"/>
      </tp>
      <tp>
        <v>70</v>
        <stp/>
        <stp>StudyData</stp>
        <stp>EDA??24</stp>
        <stp>Vol</stp>
        <stp>VolType=Exchange,CoCType=Contract</stp>
        <stp>Vol</stp>
        <stp>30</stp>
        <stp>0</stp>
        <stp>ALL</stp>
        <stp/>
        <stp/>
        <stp>TRUE</stp>
        <stp>T</stp>
        <tr r="Y33" s="1"/>
        <tr r="Y33" s="1"/>
      </tp>
      <tp>
        <v>131</v>
        <stp/>
        <stp>StudyData</stp>
        <stp>EDA??23</stp>
        <stp>Vol</stp>
        <stp>VolType=Exchange,CoCType=Contract</stp>
        <stp>Vol</stp>
        <stp>30</stp>
        <stp>0</stp>
        <stp>ALL</stp>
        <stp/>
        <stp/>
        <stp>TRUE</stp>
        <stp>T</stp>
        <tr r="Y32" s="1"/>
        <tr r="Y32" s="1"/>
      </tp>
      <tp>
        <v>254</v>
        <stp/>
        <stp>StudyData</stp>
        <stp>EDA??22</stp>
        <stp>Vol</stp>
        <stp>VolType=Exchange,CoCType=Contract</stp>
        <stp>Vol</stp>
        <stp>30</stp>
        <stp>0</stp>
        <stp>ALL</stp>
        <stp/>
        <stp/>
        <stp>TRUE</stp>
        <stp>T</stp>
        <tr r="Y31" s="1"/>
        <tr r="Y31" s="1"/>
      </tp>
      <tp>
        <v>432</v>
        <stp/>
        <stp>StudyData</stp>
        <stp>EDA??21</stp>
        <stp>Vol</stp>
        <stp>VolType=Exchange,CoCType=Contract</stp>
        <stp>Vol</stp>
        <stp>30</stp>
        <stp>0</stp>
        <stp>ALL</stp>
        <stp/>
        <stp/>
        <stp>TRUE</stp>
        <stp>T</stp>
        <tr r="Y30" s="1"/>
        <tr r="Y30" s="1"/>
      </tp>
      <tp>
        <v>277</v>
        <stp/>
        <stp>StudyData</stp>
        <stp>EDA??20</stp>
        <stp>Vol</stp>
        <stp>VolType=Exchange,CoCType=Contract</stp>
        <stp>Vol</stp>
        <stp>30</stp>
        <stp>0</stp>
        <stp>ALL</stp>
        <stp/>
        <stp/>
        <stp>TRUE</stp>
        <stp>T</stp>
        <tr r="Y28" s="1"/>
        <tr r="Y28" s="1"/>
      </tp>
      <tp>
        <v>0</v>
        <stp/>
        <stp>StudyData</stp>
        <stp>EDA??44</stp>
        <stp>Vol</stp>
        <stp>VolType=Exchange,CoCType=Contract</stp>
        <stp>Vol</stp>
        <stp>30</stp>
        <stp>0</stp>
        <stp>ALL</stp>
        <stp/>
        <stp/>
        <stp>TRUE</stp>
        <stp>T</stp>
        <tr r="Y58" s="1"/>
        <tr r="Y58" s="1"/>
      </tp>
      <tp>
        <v>0</v>
        <stp/>
        <stp>StudyData</stp>
        <stp>EDA??43</stp>
        <stp>Vol</stp>
        <stp>VolType=Exchange,CoCType=Contract</stp>
        <stp>Vol</stp>
        <stp>30</stp>
        <stp>0</stp>
        <stp>ALL</stp>
        <stp/>
        <stp/>
        <stp>TRUE</stp>
        <stp>T</stp>
        <tr r="Y57" s="1"/>
        <tr r="Y57" s="1"/>
      </tp>
      <tp>
        <v>0</v>
        <stp/>
        <stp>StudyData</stp>
        <stp>EDA??42</stp>
        <stp>Vol</stp>
        <stp>VolType=Exchange,CoCType=Contract</stp>
        <stp>Vol</stp>
        <stp>30</stp>
        <stp>0</stp>
        <stp>ALL</stp>
        <stp/>
        <stp/>
        <stp>TRUE</stp>
        <stp>T</stp>
        <tr r="Y56" s="1"/>
        <tr r="Y56" s="1"/>
      </tp>
      <tp>
        <v>0</v>
        <stp/>
        <stp>StudyData</stp>
        <stp>EDA??41</stp>
        <stp>Vol</stp>
        <stp>VolType=Exchange,CoCType=Contract</stp>
        <stp>Vol</stp>
        <stp>30</stp>
        <stp>0</stp>
        <stp>ALL</stp>
        <stp/>
        <stp/>
        <stp>TRUE</stp>
        <stp>T</stp>
        <tr r="Y55" s="1"/>
        <tr r="Y55" s="1"/>
      </tp>
      <tp>
        <v>0</v>
        <stp/>
        <stp>StudyData</stp>
        <stp>EDA??40</stp>
        <stp>Vol</stp>
        <stp>VolType=Exchange,CoCType=Contract</stp>
        <stp>Vol</stp>
        <stp>30</stp>
        <stp>0</stp>
        <stp>ALL</stp>
        <stp/>
        <stp/>
        <stp>TRUE</stp>
        <stp>T</stp>
        <tr r="Y53" s="1"/>
        <tr r="Y53" s="1"/>
      </tp>
      <tp>
        <v>51531</v>
        <stp/>
        <stp>StudyData</stp>
        <stp>Vol(EDA??9) when (LocalDay(EDA??9)=15 and LocalHour(EDA??9)=9 and LocalMinute(EDA??9)=50)</stp>
        <stp>Bar</stp>
        <stp/>
        <stp>Vol</stp>
        <stp>30</stp>
        <stp>0</stp>
        <tr r="Z15" s="1"/>
      </tp>
      <tp t="s">
        <v>MAR</v>
        <stp/>
        <stp>ContractData</stp>
        <stp>EDA??7</stp>
        <stp>Contractmonth</stp>
        <tr r="H12" s="1"/>
        <tr r="H12" s="1"/>
        <tr r="H12" s="1"/>
        <tr r="H12" s="1"/>
      </tp>
      <tp>
        <v>2548</v>
        <stp/>
        <stp>StudyData</stp>
        <stp>Vol(EDA??24) when (LocalDay(EDA??24)=15 and LocalHour(EDA??24)=9 and LocalMinute(EDA??24)=50)</stp>
        <stp>Bar</stp>
        <stp/>
        <stp>Vol</stp>
        <stp>30</stp>
        <stp>0</stp>
        <tr r="Z33" s="1"/>
      </tp>
      <tp>
        <v>0</v>
        <stp/>
        <stp>StudyData</stp>
        <stp>Vol(EDA??34) when (LocalDay(EDA??34)=15 and LocalHour(EDA??34)=9 and LocalMinute(EDA??34)=50)</stp>
        <stp>Bar</stp>
        <stp/>
        <stp>Vol</stp>
        <stp>30</stp>
        <stp>0</stp>
        <tr r="Z46" s="1"/>
      </tp>
      <tp>
        <v>31100</v>
        <stp/>
        <stp>StudyData</stp>
        <stp>Vol(EDA??14) when (LocalDay(EDA??14)=15 and LocalHour(EDA??14)=9 and LocalMinute(EDA??14)=50)</stp>
        <stp>Bar</stp>
        <stp/>
        <stp>Vol</stp>
        <stp>30</stp>
        <stp>0</stp>
        <tr r="Z21" s="1"/>
      </tp>
      <tp>
        <v>0</v>
        <stp/>
        <stp>StudyData</stp>
        <stp>Vol(EDA??44) when (LocalDay(EDA??44)=15 and LocalHour(EDA??44)=9 and LocalMinute(EDA??44)=50)</stp>
        <stp>Bar</stp>
        <stp/>
        <stp>Vol</stp>
        <stp>30</stp>
        <stp>0</stp>
        <tr r="Z58" s="1"/>
      </tp>
      <tp>
        <v>35942</v>
        <stp/>
        <stp>StudyData</stp>
        <stp>Vol(EDA??8) when (LocalDay(EDA??8)=15 and LocalHour(EDA??8)=9 and LocalMinute(EDA??8)=50)</stp>
        <stp>Bar</stp>
        <stp/>
        <stp>Vol</stp>
        <stp>30</stp>
        <stp>0</stp>
        <tr r="Z13" s="1"/>
      </tp>
      <tp t="s">
        <v>JAN</v>
        <stp/>
        <stp>ContractData</stp>
        <stp>EDA??6</stp>
        <stp>Contractmonth</stp>
        <tr r="H11" s="1"/>
        <tr r="H11" s="1"/>
        <tr r="H11" s="1"/>
        <tr r="H11" s="1"/>
      </tp>
      <tp>
        <v>162</v>
        <stp/>
        <stp>StudyData</stp>
        <stp>Vol(EDA??25) when (LocalDay(EDA??25)=15 and LocalHour(EDA??25)=9 and LocalMinute(EDA??25)=50)</stp>
        <stp>Bar</stp>
        <stp/>
        <stp>Vol</stp>
        <stp>30</stp>
        <stp>0</stp>
        <tr r="Z35" s="1"/>
      </tp>
      <tp>
        <v>0</v>
        <stp/>
        <stp>StudyData</stp>
        <stp>Vol(EDA??35) when (LocalDay(EDA??35)=15 and LocalHour(EDA??35)=9 and LocalMinute(EDA??35)=50)</stp>
        <stp>Bar</stp>
        <stp/>
        <stp>Vol</stp>
        <stp>30</stp>
        <stp>0</stp>
        <tr r="Z47" s="1"/>
      </tp>
      <tp t="e">
        <v>#N/A</v>
        <stp/>
        <stp>StudyData</stp>
        <stp>Vol(EDA??15) when (LocalDay(EDA??15)=15 and LocalHour(EDA??15)=9 and LocalMinute(EDA??15)=50)</stp>
        <stp>Bar</stp>
        <stp/>
        <stp>Vol</stp>
        <stp>30</stp>
        <stp>0</stp>
        <tr r="Z22" s="1"/>
      </tp>
      <tp t="s">
        <v>DEC</v>
        <stp/>
        <stp>ContractData</stp>
        <stp>EDA??5</stp>
        <stp>Contractmonth</stp>
        <tr r="H10" s="1"/>
        <tr r="H10" s="1"/>
        <tr r="H10" s="1"/>
        <tr r="H10" s="1"/>
      </tp>
      <tp>
        <v>38</v>
        <stp/>
        <stp>StudyData</stp>
        <stp>Vol(EDA??26) when (LocalDay(EDA??26)=15 and LocalHour(EDA??26)=9 and LocalMinute(EDA??26)=50)</stp>
        <stp>Bar</stp>
        <stp/>
        <stp>Vol</stp>
        <stp>30</stp>
        <stp>0</stp>
        <tr r="Z36" s="1"/>
      </tp>
      <tp>
        <v>0</v>
        <stp/>
        <stp>StudyData</stp>
        <stp>Vol(EDA??36) when (LocalDay(EDA??36)=15 and LocalHour(EDA??36)=9 and LocalMinute(EDA??36)=50)</stp>
        <stp>Bar</stp>
        <stp/>
        <stp>Vol</stp>
        <stp>30</stp>
        <stp>0</stp>
        <tr r="Z48" s="1"/>
      </tp>
      <tp>
        <v>12980</v>
        <stp/>
        <stp>StudyData</stp>
        <stp>Vol(EDA??16) when (LocalDay(EDA??16)=15 and LocalHour(EDA??16)=9 and LocalMinute(EDA??16)=50)</stp>
        <stp>Bar</stp>
        <stp/>
        <stp>Vol</stp>
        <stp>30</stp>
        <stp>0</stp>
        <tr r="Z23" s="1"/>
      </tp>
      <tp t="s">
        <v>NOV</v>
        <stp/>
        <stp>ContractData</stp>
        <stp>EDA??4</stp>
        <stp>Contractmonth</stp>
        <tr r="H9" s="1"/>
        <tr r="H9" s="1"/>
        <tr r="H9" s="1"/>
        <tr r="H9" s="1"/>
      </tp>
      <tp>
        <v>3</v>
        <stp/>
        <stp>StudyData</stp>
        <stp>Vol(EDA??27) when (LocalDay(EDA??27)=15 and LocalHour(EDA??27)=9 and LocalMinute(EDA??27)=50)</stp>
        <stp>Bar</stp>
        <stp/>
        <stp>Vol</stp>
        <stp>30</stp>
        <stp>0</stp>
        <tr r="Z37" s="1"/>
      </tp>
      <tp>
        <v>0</v>
        <stp/>
        <stp>StudyData</stp>
        <stp>Vol(EDA??37) when (LocalDay(EDA??37)=15 and LocalHour(EDA??37)=9 and LocalMinute(EDA??37)=50)</stp>
        <stp>Bar</stp>
        <stp/>
        <stp>Vol</stp>
        <stp>30</stp>
        <stp>0</stp>
        <tr r="Z50" s="1"/>
      </tp>
      <tp>
        <v>10164</v>
        <stp/>
        <stp>StudyData</stp>
        <stp>Vol(EDA??17) when (LocalDay(EDA??17)=15 and LocalHour(EDA??17)=9 and LocalMinute(EDA??17)=50)</stp>
        <stp>Bar</stp>
        <stp/>
        <stp>Vol</stp>
        <stp>30</stp>
        <stp>0</stp>
        <tr r="Z25" s="1"/>
      </tp>
      <tp>
        <v>44088</v>
        <stp/>
        <stp>ContractData</stp>
        <stp>EDA??29</stp>
        <stp>ExpirationDate</stp>
        <stp/>
        <stp>D</stp>
        <tr r="F40" s="1"/>
      </tp>
      <tp>
        <v>44998</v>
        <stp/>
        <stp>ContractData</stp>
        <stp>EDA??39</stp>
        <stp>ExpirationDate</stp>
        <stp/>
        <stp>D</stp>
        <tr r="F52" s="1"/>
      </tp>
      <tp>
        <v>43178</v>
        <stp/>
        <stp>ContractData</stp>
        <stp>EDA??19</stp>
        <stp>ExpirationDate</stp>
        <stp/>
        <stp>D</stp>
        <tr r="F27" s="1"/>
      </tp>
      <tp t="s">
        <v>OCT</v>
        <stp/>
        <stp>ContractData</stp>
        <stp>EDA??3</stp>
        <stp>Contractmonth</stp>
        <tr r="H8" s="1"/>
        <tr r="H8" s="1"/>
        <tr r="H8" s="1"/>
        <tr r="H8" s="1"/>
      </tp>
      <tp>
        <v>6886</v>
        <stp/>
        <stp>StudyData</stp>
        <stp>Vol(EDA??20) when (LocalDay(EDA??20)=15 and LocalHour(EDA??20)=9 and LocalMinute(EDA??20)=50)</stp>
        <stp>Bar</stp>
        <stp/>
        <stp>Vol</stp>
        <stp>30</stp>
        <stp>0</stp>
        <tr r="Z28" s="1"/>
      </tp>
      <tp>
        <v>1</v>
        <stp/>
        <stp>StudyData</stp>
        <stp>Vol(EDA??30) when (LocalDay(EDA??30)=15 and LocalHour(EDA??30)=9 and LocalMinute(EDA??30)=50)</stp>
        <stp>Bar</stp>
        <stp/>
        <stp>Vol</stp>
        <stp>30</stp>
        <stp>0</stp>
        <tr r="Z41" s="1"/>
      </tp>
      <tp>
        <v>53788</v>
        <stp/>
        <stp>StudyData</stp>
        <stp>Vol(EDA??10) when (LocalDay(EDA??10)=15 and LocalHour(EDA??10)=9 and LocalMinute(EDA??10)=50)</stp>
        <stp>Bar</stp>
        <stp/>
        <stp>Vol</stp>
        <stp>30</stp>
        <stp>0</stp>
        <tr r="Z16" s="1"/>
      </tp>
      <tp>
        <v>0</v>
        <stp/>
        <stp>StudyData</stp>
        <stp>Vol(EDA??40) when (LocalDay(EDA??40)=15 and LocalHour(EDA??40)=9 and LocalMinute(EDA??40)=50)</stp>
        <stp>Bar</stp>
        <stp/>
        <stp>Vol</stp>
        <stp>30</stp>
        <stp>0</stp>
        <tr r="Z53" s="1"/>
      </tp>
      <tp>
        <v>43997</v>
        <stp/>
        <stp>ContractData</stp>
        <stp>EDA??28</stp>
        <stp>ExpirationDate</stp>
        <stp/>
        <stp>D</stp>
        <tr r="F38" s="1"/>
      </tp>
      <tp>
        <v>44914</v>
        <stp/>
        <stp>ContractData</stp>
        <stp>EDA??38</stp>
        <stp>ExpirationDate</stp>
        <stp/>
        <stp>D</stp>
        <tr r="F51" s="1"/>
      </tp>
      <tp>
        <v>43087</v>
        <stp/>
        <stp>ContractData</stp>
        <stp>EDA??18</stp>
        <stp>ExpirationDate</stp>
        <stp/>
        <stp>D</stp>
        <tr r="F26" s="1"/>
      </tp>
      <tp t="s">
        <v>SEP</v>
        <stp/>
        <stp>ContractData</stp>
        <stp>EDA??2</stp>
        <stp>Contractmonth</stp>
        <tr r="H7" s="1"/>
        <tr r="H7" s="1"/>
        <tr r="H7" s="1"/>
        <tr r="H7" s="1"/>
      </tp>
      <tp>
        <v>5966</v>
        <stp/>
        <stp>StudyData</stp>
        <stp>Vol(EDA??21) when (LocalDay(EDA??21)=15 and LocalHour(EDA??21)=9 and LocalMinute(EDA??21)=50)</stp>
        <stp>Bar</stp>
        <stp/>
        <stp>Vol</stp>
        <stp>30</stp>
        <stp>0</stp>
        <tr r="Z30" s="1"/>
      </tp>
      <tp>
        <v>0</v>
        <stp/>
        <stp>StudyData</stp>
        <stp>Vol(EDA??31) when (LocalDay(EDA??31)=15 and LocalHour(EDA??31)=9 and LocalMinute(EDA??31)=50)</stp>
        <stp>Bar</stp>
        <stp/>
        <stp>Vol</stp>
        <stp>30</stp>
        <stp>0</stp>
        <tr r="Z42" s="1"/>
      </tp>
      <tp>
        <v>35345</v>
        <stp/>
        <stp>StudyData</stp>
        <stp>Vol(EDA??11) when (LocalDay(EDA??11)=15 and LocalHour(EDA??11)=9 and LocalMinute(EDA??11)=50)</stp>
        <stp>Bar</stp>
        <stp/>
        <stp>Vol</stp>
        <stp>30</stp>
        <stp>0</stp>
        <tr r="Z17" s="1"/>
      </tp>
      <tp>
        <v>0</v>
        <stp/>
        <stp>StudyData</stp>
        <stp>Vol(EDA??41) when (LocalDay(EDA??41)=15 and LocalHour(EDA??41)=9 and LocalMinute(EDA??41)=50)</stp>
        <stp>Bar</stp>
        <stp/>
        <stp>Vol</stp>
        <stp>30</stp>
        <stp>0</stp>
        <tr r="Z55" s="1"/>
      </tp>
      <tp t="s">
        <v>AUG</v>
        <stp/>
        <stp>ContractData</stp>
        <stp>EDA??1</stp>
        <stp>Contractmonth</stp>
        <tr r="H6" s="1"/>
        <tr r="H6" s="1"/>
        <tr r="H6" s="1"/>
        <tr r="H6" s="1"/>
      </tp>
      <tp>
        <v>2303</v>
        <stp/>
        <stp>StudyData</stp>
        <stp>Vol(EDA??22) when (LocalDay(EDA??22)=15 and LocalHour(EDA??22)=9 and LocalMinute(EDA??22)=50)</stp>
        <stp>Bar</stp>
        <stp/>
        <stp>Vol</stp>
        <stp>30</stp>
        <stp>0</stp>
        <tr r="Z31" s="1"/>
      </tp>
      <tp>
        <v>0</v>
        <stp/>
        <stp>StudyData</stp>
        <stp>Vol(EDA??32) when (LocalDay(EDA??32)=15 and LocalHour(EDA??32)=9 and LocalMinute(EDA??32)=50)</stp>
        <stp>Bar</stp>
        <stp/>
        <stp>Vol</stp>
        <stp>30</stp>
        <stp>0</stp>
        <tr r="Z43" s="1"/>
      </tp>
      <tp>
        <v>28420</v>
        <stp/>
        <stp>StudyData</stp>
        <stp>Vol(EDA??12) when (LocalDay(EDA??12)=15 and LocalHour(EDA??12)=9 and LocalMinute(EDA??12)=50)</stp>
        <stp>Bar</stp>
        <stp/>
        <stp>Vol</stp>
        <stp>30</stp>
        <stp>0</stp>
        <tr r="Z18" s="1"/>
      </tp>
      <tp>
        <v>0</v>
        <stp/>
        <stp>StudyData</stp>
        <stp>Vol(EDA??42) when (LocalDay(EDA??42)=15 and LocalHour(EDA??42)=9 and LocalMinute(EDA??42)=50)</stp>
        <stp>Bar</stp>
        <stp/>
        <stp>Vol</stp>
        <stp>30</stp>
        <stp>0</stp>
        <tr r="Z56" s="1"/>
      </tp>
      <tp>
        <v>1239</v>
        <stp/>
        <stp>StudyData</stp>
        <stp>Vol(EDA??23) when (LocalDay(EDA??23)=15 and LocalHour(EDA??23)=9 and LocalMinute(EDA??23)=50)</stp>
        <stp>Bar</stp>
        <stp/>
        <stp>Vol</stp>
        <stp>30</stp>
        <stp>0</stp>
        <tr r="Z32" s="1"/>
      </tp>
      <tp>
        <v>0</v>
        <stp/>
        <stp>StudyData</stp>
        <stp>Vol(EDA??33) when (LocalDay(EDA??33)=15 and LocalHour(EDA??33)=9 and LocalMinute(EDA??33)=50)</stp>
        <stp>Bar</stp>
        <stp/>
        <stp>Vol</stp>
        <stp>30</stp>
        <stp>0</stp>
        <tr r="Z45" s="1"/>
      </tp>
      <tp>
        <v>30242</v>
        <stp/>
        <stp>StudyData</stp>
        <stp>Vol(EDA??13) when (LocalDay(EDA??13)=15 and LocalHour(EDA??13)=9 and LocalMinute(EDA??13)=50)</stp>
        <stp>Bar</stp>
        <stp/>
        <stp>Vol</stp>
        <stp>30</stp>
        <stp>0</stp>
        <tr r="Z20" s="1"/>
      </tp>
      <tp>
        <v>0</v>
        <stp/>
        <stp>StudyData</stp>
        <stp>Vol(EDA??43) when (LocalDay(EDA??43)=15 and LocalHour(EDA??43)=9 and LocalMinute(EDA??43)=50)</stp>
        <stp>Bar</stp>
        <stp/>
        <stp>Vol</stp>
        <stp>30</stp>
        <stp>0</stp>
        <tr r="Z57" s="1"/>
      </tp>
      <tp>
        <v>600</v>
        <stp/>
        <stp>StudyData</stp>
        <stp>Vol(EDA??1) when (LocalDay(EDA??1)=15 and LocalHour(EDA??1)=9 and LocalMinute(EDA??1)=50)</stp>
        <stp>Bar</stp>
        <stp/>
        <stp>Vol</stp>
        <stp>30</stp>
        <stp>0</stp>
        <tr r="Z6" s="1"/>
      </tp>
      <tp>
        <v>43724</v>
        <stp/>
        <stp>ContractData</stp>
        <stp>EDA??25</stp>
        <stp>ExpirationDate</stp>
        <stp/>
        <stp>D</stp>
        <tr r="F35" s="1"/>
      </tp>
      <tp>
        <v>44634</v>
        <stp/>
        <stp>ContractData</stp>
        <stp>EDA??35</stp>
        <stp>ExpirationDate</stp>
        <stp/>
        <stp>D</stp>
        <tr r="F47" s="1"/>
      </tp>
      <tp t="e">
        <v>#N/A</v>
        <stp/>
        <stp>ContractData</stp>
        <stp>EDA??15</stp>
        <stp>ExpirationDate</stp>
        <stp/>
        <stp>D</stp>
        <tr r="F22" s="1"/>
      </tp>
      <tp>
        <v>45460</v>
        <stp/>
        <stp>ContractData</stp>
        <stp>EDA??44</stp>
        <stp>ExpirationDate</stp>
        <stp/>
        <stp>D</stp>
        <tr r="F58" s="1"/>
      </tp>
      <tp>
        <v>43633</v>
        <stp/>
        <stp>ContractData</stp>
        <stp>EDA??24</stp>
        <stp>ExpirationDate</stp>
        <stp/>
        <stp>D</stp>
        <tr r="F33" s="1"/>
      </tp>
      <tp>
        <v>44543</v>
        <stp/>
        <stp>ContractData</stp>
        <stp>EDA??34</stp>
        <stp>ExpirationDate</stp>
        <stp/>
        <stp>D</stp>
        <tr r="F46" s="1"/>
      </tp>
      <tp>
        <v>42723</v>
        <stp/>
        <stp>ContractData</stp>
        <stp>EDA??14</stp>
        <stp>ExpirationDate</stp>
        <stp/>
        <stp>D</stp>
        <tr r="F21" s="1"/>
      </tp>
      <tp>
        <v>1102991</v>
        <stp/>
        <stp>ContractData</stp>
        <stp>EDA??9</stp>
        <stp>P_OI</stp>
        <tr r="W15" s="1"/>
      </tp>
      <tp>
        <v>961596</v>
        <stp/>
        <stp>ContractData</stp>
        <stp>EDA??8</stp>
        <stp>P_OI</stp>
        <tr r="W13" s="1"/>
      </tp>
      <tp>
        <v>379</v>
        <stp/>
        <stp>ContractData</stp>
        <stp>EDA??3</stp>
        <stp>P_OI</stp>
        <tr r="W8" s="1"/>
      </tp>
      <tp>
        <v>830551</v>
        <stp/>
        <stp>ContractData</stp>
        <stp>EDA??2</stp>
        <stp>P_OI</stp>
        <tr r="W7" s="1"/>
      </tp>
      <tp>
        <v>16404</v>
        <stp/>
        <stp>ContractData</stp>
        <stp>EDA??1</stp>
        <stp>P_OI</stp>
        <tr r="W6" s="1"/>
      </tp>
      <tp>
        <v>1039095</v>
        <stp/>
        <stp>ContractData</stp>
        <stp>EDA??7</stp>
        <stp>P_OI</stp>
        <tr r="W12" s="1"/>
      </tp>
      <tp>
        <v>0</v>
        <stp/>
        <stp>ContractData</stp>
        <stp>EDA??6</stp>
        <stp>P_OI</stp>
        <tr r="W11" s="1"/>
      </tp>
      <tp>
        <v>901694</v>
        <stp/>
        <stp>ContractData</stp>
        <stp>EDA??5</stp>
        <stp>P_OI</stp>
        <tr r="W10" s="1"/>
      </tp>
      <tp>
        <v>2</v>
        <stp/>
        <stp>ContractData</stp>
        <stp>EDA??4</stp>
        <stp>P_OI</stp>
        <tr r="W9" s="1"/>
      </tp>
      <tp>
        <v>128</v>
        <stp/>
        <stp>StudyData</stp>
        <stp>Vol(EDA??3) when (LocalDay(EDA??3)=15 and LocalHour(EDA??3)=9 and LocalMinute(EDA??3)=50)</stp>
        <stp>Bar</stp>
        <stp/>
        <stp>Vol</stp>
        <stp>30</stp>
        <stp>0</stp>
        <tr r="Z8" s="1"/>
      </tp>
      <tp>
        <v>43906</v>
        <stp/>
        <stp>ContractData</stp>
        <stp>EDA??27</stp>
        <stp>ExpirationDate</stp>
        <stp/>
        <stp>D</stp>
        <tr r="F37" s="1"/>
      </tp>
      <tp>
        <v>44823</v>
        <stp/>
        <stp>ContractData</stp>
        <stp>EDA??37</stp>
        <stp>ExpirationDate</stp>
        <stp/>
        <stp>D</stp>
        <tr r="F50" s="1"/>
      </tp>
      <tp>
        <v>42996</v>
        <stp/>
        <stp>ContractData</stp>
        <stp>EDA??17</stp>
        <stp>ExpirationDate</stp>
        <stp/>
        <stp>D</stp>
        <tr r="F25" s="1"/>
      </tp>
      <tp>
        <v>3496</v>
        <stp/>
        <stp>StudyData</stp>
        <stp>Vol(EDA??2) when (LocalDay(EDA??2)=15 and LocalHour(EDA??2)=9 and LocalMinute(EDA??2)=50)</stp>
        <stp>Bar</stp>
        <stp/>
        <stp>Vol</stp>
        <stp>30</stp>
        <stp>0</stp>
        <tr r="Z7" s="1"/>
      </tp>
      <tp>
        <v>43815</v>
        <stp/>
        <stp>ContractData</stp>
        <stp>EDA??26</stp>
        <stp>ExpirationDate</stp>
        <stp/>
        <stp>D</stp>
        <tr r="F36" s="1"/>
      </tp>
      <tp>
        <v>44725</v>
        <stp/>
        <stp>ContractData</stp>
        <stp>EDA??36</stp>
        <stp>ExpirationDate</stp>
        <stp/>
        <stp>D</stp>
        <tr r="F48" s="1"/>
      </tp>
      <tp>
        <v>42905</v>
        <stp/>
        <stp>ContractData</stp>
        <stp>EDA??16</stp>
        <stp>ExpirationDate</stp>
        <stp/>
        <stp>D</stp>
        <tr r="F23" s="1"/>
      </tp>
      <tp>
        <v>7390</v>
        <stp/>
        <stp>StudyData</stp>
        <stp>Vol(EDA??5) when (LocalDay(EDA??5)=15 and LocalHour(EDA??5)=9 and LocalMinute(EDA??5)=50)</stp>
        <stp>Bar</stp>
        <stp/>
        <stp>Vol</stp>
        <stp>30</stp>
        <stp>0</stp>
        <tr r="Z10" s="1"/>
      </tp>
      <tp>
        <v>45187</v>
        <stp/>
        <stp>ContractData</stp>
        <stp>EDA??41</stp>
        <stp>ExpirationDate</stp>
        <stp/>
        <stp>D</stp>
        <tr r="F55" s="1"/>
      </tp>
      <tp>
        <v>43360</v>
        <stp/>
        <stp>ContractData</stp>
        <stp>EDA??21</stp>
        <stp>ExpirationDate</stp>
        <stp/>
        <stp>D</stp>
        <tr r="F30" s="1"/>
      </tp>
      <tp>
        <v>44270</v>
        <stp/>
        <stp>ContractData</stp>
        <stp>EDA??31</stp>
        <stp>ExpirationDate</stp>
        <stp/>
        <stp>D</stp>
        <tr r="F42" s="1"/>
      </tp>
      <tp>
        <v>42443</v>
        <stp/>
        <stp>ContractData</stp>
        <stp>EDA??11</stp>
        <stp>ExpirationDate</stp>
        <stp/>
        <stp>D</stp>
        <tr r="F17" s="1"/>
      </tp>
      <tp>
        <v>34</v>
        <stp/>
        <stp>StudyData</stp>
        <stp>Vol(EDA??28) when (LocalDay(EDA??28)=15 and LocalHour(EDA??28)=9 and LocalMinute(EDA??28)=50)</stp>
        <stp>Bar</stp>
        <stp/>
        <stp>Vol</stp>
        <stp>30</stp>
        <stp>0</stp>
        <tr r="Z38" s="1"/>
      </tp>
      <tp>
        <v>0</v>
        <stp/>
        <stp>StudyData</stp>
        <stp>Vol(EDA??38) when (LocalDay(EDA??38)=15 and LocalHour(EDA??38)=9 and LocalMinute(EDA??38)=50)</stp>
        <stp>Bar</stp>
        <stp/>
        <stp>Vol</stp>
        <stp>30</stp>
        <stp>0</stp>
        <tr r="Z51" s="1"/>
      </tp>
      <tp>
        <v>14007</v>
        <stp/>
        <stp>StudyData</stp>
        <stp>Vol(EDA??18) when (LocalDay(EDA??18)=15 and LocalHour(EDA??18)=9 and LocalMinute(EDA??18)=50)</stp>
        <stp>Bar</stp>
        <stp/>
        <stp>Vol</stp>
        <stp>30</stp>
        <stp>0</stp>
        <tr r="Z26" s="1"/>
      </tp>
      <tp>
        <v>0</v>
        <stp/>
        <stp>StudyData</stp>
        <stp>Vol(EDA??4) when (LocalDay(EDA??4)=15 and LocalHour(EDA??4)=9 and LocalMinute(EDA??4)=50)</stp>
        <stp>Bar</stp>
        <stp/>
        <stp>Vol</stp>
        <stp>30</stp>
        <stp>0</stp>
        <tr r="Z9" s="1"/>
      </tp>
      <tp>
        <v>45096</v>
        <stp/>
        <stp>ContractData</stp>
        <stp>EDA??40</stp>
        <stp>ExpirationDate</stp>
        <stp/>
        <stp>D</stp>
        <tr r="F53" s="1"/>
      </tp>
      <tp>
        <v>43269</v>
        <stp/>
        <stp>ContractData</stp>
        <stp>EDA??20</stp>
        <stp>ExpirationDate</stp>
        <stp/>
        <stp>D</stp>
        <tr r="F28" s="1"/>
      </tp>
      <tp>
        <v>44179</v>
        <stp/>
        <stp>ContractData</stp>
        <stp>EDA??30</stp>
        <stp>ExpirationDate</stp>
        <stp/>
        <stp>D</stp>
        <tr r="F41" s="1"/>
      </tp>
      <tp>
        <v>42352</v>
        <stp/>
        <stp>ContractData</stp>
        <stp>EDA??10</stp>
        <stp>ExpirationDate</stp>
        <stp/>
        <stp>D</stp>
        <tr r="F16" s="1"/>
      </tp>
      <tp>
        <v>1</v>
        <stp/>
        <stp>StudyData</stp>
        <stp>Vol(EDA??29) when (LocalDay(EDA??29)=15 and LocalHour(EDA??29)=9 and LocalMinute(EDA??29)=50)</stp>
        <stp>Bar</stp>
        <stp/>
        <stp>Vol</stp>
        <stp>30</stp>
        <stp>0</stp>
        <tr r="Z40" s="1"/>
      </tp>
      <tp>
        <v>0</v>
        <stp/>
        <stp>StudyData</stp>
        <stp>Vol(EDA??39) when (LocalDay(EDA??39)=15 and LocalHour(EDA??39)=9 and LocalMinute(EDA??39)=50)</stp>
        <stp>Bar</stp>
        <stp/>
        <stp>Vol</stp>
        <stp>30</stp>
        <stp>0</stp>
        <tr r="Z52" s="1"/>
      </tp>
      <tp>
        <v>5336</v>
        <stp/>
        <stp>StudyData</stp>
        <stp>Vol(EDA??19) when (LocalDay(EDA??19)=15 and LocalHour(EDA??19)=9 and LocalMinute(EDA??19)=50)</stp>
        <stp>Bar</stp>
        <stp/>
        <stp>Vol</stp>
        <stp>30</stp>
        <stp>0</stp>
        <tr r="Z27" s="1"/>
      </tp>
      <tp>
        <v>14345</v>
        <stp/>
        <stp>StudyData</stp>
        <stp>Vol(EDA??7) when (LocalDay(EDA??7)=15 and LocalHour(EDA??7)=9 and LocalMinute(EDA??7)=50)</stp>
        <stp>Bar</stp>
        <stp/>
        <stp>Vol</stp>
        <stp>30</stp>
        <stp>0</stp>
        <tr r="Z12" s="1"/>
      </tp>
      <tp>
        <v>45369</v>
        <stp/>
        <stp>ContractData</stp>
        <stp>EDA??43</stp>
        <stp>ExpirationDate</stp>
        <stp/>
        <stp>D</stp>
        <tr r="F57" s="1"/>
      </tp>
      <tp>
        <v>43542</v>
        <stp/>
        <stp>ContractData</stp>
        <stp>EDA??23</stp>
        <stp>ExpirationDate</stp>
        <stp/>
        <stp>D</stp>
        <tr r="F32" s="1"/>
      </tp>
      <tp>
        <v>44452</v>
        <stp/>
        <stp>ContractData</stp>
        <stp>EDA??33</stp>
        <stp>ExpirationDate</stp>
        <stp/>
        <stp>D</stp>
        <tr r="F45" s="1"/>
      </tp>
      <tp>
        <v>42632</v>
        <stp/>
        <stp>ContractData</stp>
        <stp>EDA??13</stp>
        <stp>ExpirationDate</stp>
        <stp/>
        <stp>D</stp>
        <tr r="F20" s="1"/>
      </tp>
      <tp t="s">
        <v/>
        <stp/>
        <stp>StudyData</stp>
        <stp>(MA(EDA??1,Period:=12,MAType:=Sim,InputChoice:=ContractVol) when LocalYear(EDA??1)=2013 And (LocalMonth(EDA??1)=9 And LocalDay(EDA??1)=11 ))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177475</v>
        <stp/>
        <stp>StudyData</stp>
        <stp>(MA(EDA??2,Period:=12,MAType:=Sim,InputChoice:=ContractVol) when LocalYear(EDA??2)=2013 And (LocalMonth(EDA??2)=9 And LocalDay(EDA??2)=11 ))</stp>
        <stp>Bar</stp>
        <stp/>
        <stp>Close</stp>
        <stp>D</stp>
        <stp>0</stp>
        <stp>all</stp>
        <stp/>
        <stp/>
        <stp>False</stp>
        <stp/>
        <stp/>
        <tr r="P7" s="1"/>
      </tp>
      <tp t="s">
        <v/>
        <stp/>
        <stp>StudyData</stp>
        <stp>(MA(EDA??3,Period:=12,MAType:=Sim,InputChoice:=ContractVol) when LocalYear(EDA??3)=2013 And (LocalMonth(EDA??3)=9 And LocalDay(EDA??3)=11 ))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(MA(EDA??4,Period:=12,MAType:=Sim,InputChoice:=ContractVol) when LocalYear(EDA??4)=2013 And (LocalMonth(EDA??4)=9 And LocalDay(EDA??4)=11 ))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222591</v>
        <stp/>
        <stp>StudyData</stp>
        <stp>(MA(EDA??5,Period:=12,MAType:=Sim,InputChoice:=ContractVol) when LocalYear(EDA??5)=2013 And (LocalMonth(EDA??5)=9 And LocalDay(EDA??5)=11 ))</stp>
        <stp>Bar</stp>
        <stp/>
        <stp>Close</stp>
        <stp>D</stp>
        <stp>0</stp>
        <stp>all</stp>
        <stp/>
        <stp/>
        <stp>False</stp>
        <stp/>
        <stp/>
        <tr r="P10" s="1"/>
      </tp>
      <tp t="s">
        <v/>
        <stp/>
        <stp>StudyData</stp>
        <stp>(MA(EDA??6,Period:=12,MAType:=Sim,InputChoice:=ContractVol) when LocalYear(EDA??6)=2013 And (LocalMonth(EDA??6)=9 And LocalDay(EDA??6)=11 ))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194715</v>
        <stp/>
        <stp>StudyData</stp>
        <stp>(MA(EDA??7,Period:=12,MAType:=Sim,InputChoice:=ContractVol) when LocalYear(EDA??7)=2013 And (LocalMonth(EDA??7)=9 And LocalDay(EDA??7)=11 ))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197140</v>
        <stp/>
        <stp>StudyData</stp>
        <stp>(MA(EDA??8,Period:=12,MAType:=Sim,InputChoice:=ContractVol) when LocalYear(EDA??8)=2013 And (LocalMonth(EDA??8)=9 And LocalDay(EDA??8)=11 ))</stp>
        <stp>Bar</stp>
        <stp/>
        <stp>Close</stp>
        <stp>D</stp>
        <stp>0</stp>
        <stp>all</stp>
        <stp/>
        <stp/>
        <stp>False</stp>
        <stp/>
        <stp/>
        <tr r="P13" s="1"/>
      </tp>
      <tp>
        <v>165008</v>
        <stp/>
        <stp>StudyData</stp>
        <stp>(MA(EDA??9,Period:=12,MAType:=Sim,InputChoice:=ContractVol) when LocalYear(EDA??9)=2013 And (LocalMonth(EDA??9)=9 And LocalDay(EDA??9)=11 ))</stp>
        <stp>Bar</stp>
        <stp/>
        <stp>Close</stp>
        <stp>D</stp>
        <stp>0</stp>
        <stp>all</stp>
        <stp/>
        <stp/>
        <stp>False</stp>
        <stp/>
        <stp/>
        <tr r="P15" s="1"/>
      </tp>
      <tp>
        <v>0</v>
        <stp/>
        <stp>StudyData</stp>
        <stp>Vol(EDA??6) when (LocalDay(EDA??6)=15 and LocalHour(EDA??6)=9 and LocalMinute(EDA??6)=50)</stp>
        <stp>Bar</stp>
        <stp/>
        <stp>Vol</stp>
        <stp>30</stp>
        <stp>0</stp>
        <tr r="Z11" s="1"/>
      </tp>
      <tp>
        <v>45278</v>
        <stp/>
        <stp>ContractData</stp>
        <stp>EDA??42</stp>
        <stp>ExpirationDate</stp>
        <stp/>
        <stp>D</stp>
        <tr r="F56" s="1"/>
      </tp>
      <tp>
        <v>43451</v>
        <stp/>
        <stp>ContractData</stp>
        <stp>EDA??22</stp>
        <stp>ExpirationDate</stp>
        <stp/>
        <stp>D</stp>
        <tr r="F31" s="1"/>
      </tp>
      <tp>
        <v>44361</v>
        <stp/>
        <stp>ContractData</stp>
        <stp>EDA??32</stp>
        <stp>ExpirationDate</stp>
        <stp/>
        <stp>D</stp>
        <tr r="F43" s="1"/>
      </tp>
      <tp>
        <v>42534</v>
        <stp/>
        <stp>ContractData</stp>
        <stp>EDA??12</stp>
        <stp>ExpirationDate</stp>
        <stp/>
        <stp>D</stp>
        <tr r="F18" s="1"/>
      </tp>
      <tp t="s">
        <v>JUN</v>
        <stp/>
        <stp>ContractData</stp>
        <stp>EDA??8</stp>
        <stp>Contractmonth</stp>
        <tr r="H13" s="1"/>
        <tr r="H13" s="1"/>
        <tr r="H13" s="1"/>
        <tr r="H13" s="1"/>
      </tp>
      <tp>
        <v>193.16666667000001</v>
        <stp/>
        <stp>StudyData</stp>
        <stp>EDA??43</stp>
        <stp>MA</stp>
        <stp>InputChoice=ContractVol,MAType=Sim,Period=12</stp>
        <stp>MA</stp>
        <stp/>
        <stp/>
        <stp>all</stp>
        <stp/>
        <stp/>
        <stp/>
        <stp>T</stp>
        <tr r="L57" s="1"/>
      </tp>
      <tp>
        <v>211211</v>
        <stp/>
        <stp>StudyData</stp>
        <stp>EDA??13</stp>
        <stp>MA</stp>
        <stp>InputChoice=ContractVol,MAType=Sim,Period=12</stp>
        <stp>MA</stp>
        <stp/>
        <stp/>
        <stp>all</stp>
        <stp/>
        <stp/>
        <stp/>
        <stp>T</stp>
        <tr r="L20" s="1"/>
      </tp>
      <tp>
        <v>16701.25</v>
        <stp/>
        <stp>StudyData</stp>
        <stp>EDA??23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26.5</v>
        <stp/>
        <stp>StudyData</stp>
        <stp>EDA??33</stp>
        <stp>MA</stp>
        <stp>InputChoice=ContractVol,MAType=Sim,Period=12</stp>
        <stp>MA</stp>
        <stp/>
        <stp/>
        <stp>all</stp>
        <stp/>
        <stp/>
        <stp/>
        <stp>T</stp>
        <tr r="L45" s="1"/>
      </tp>
      <tp>
        <v>35.916666669999998</v>
        <stp/>
        <stp>StudyData</stp>
        <stp>EDA??42</stp>
        <stp>MA</stp>
        <stp>InputChoice=ContractVol,MAType=Sim,Period=12</stp>
        <stp>MA</stp>
        <stp/>
        <stp/>
        <stp>all</stp>
        <stp/>
        <stp/>
        <stp/>
        <stp>T</stp>
        <tr r="L56" s="1"/>
      </tp>
      <tp>
        <v>227355.5</v>
        <stp/>
        <stp>StudyData</stp>
        <stp>EDA??12</stp>
        <stp>MA</stp>
        <stp>InputChoice=ContractVol,MAType=Sim,Period=12</stp>
        <stp>MA</stp>
        <stp/>
        <stp/>
        <stp>all</stp>
        <stp/>
        <stp/>
        <stp/>
        <stp>T</stp>
        <tr r="L18" s="1"/>
      </tp>
      <tp>
        <v>29308.41666667</v>
        <stp/>
        <stp>StudyData</stp>
        <stp>EDA??22</stp>
        <stp>MA</stp>
        <stp>InputChoice=ContractVol,MAType=Sim,Period=12</stp>
        <stp>MA</stp>
        <stp/>
        <stp/>
        <stp>all</stp>
        <stp/>
        <stp/>
        <stp/>
        <stp>T</stp>
        <tr r="L31" s="1"/>
      </tp>
      <tp>
        <v>215.66666667000001</v>
        <stp/>
        <stp>StudyData</stp>
        <stp>EDA??32</stp>
        <stp>MA</stp>
        <stp>InputChoice=ContractVol,MAType=Sim,Period=12</stp>
        <stp>MA</stp>
        <stp/>
        <stp/>
        <stp>all</stp>
        <stp/>
        <stp/>
        <stp/>
        <stp>T</stp>
        <tr r="L43" s="1"/>
      </tp>
      <tp>
        <v>6.5</v>
        <stp/>
        <stp>StudyData</stp>
        <stp>EDA??41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>
        <v>224420</v>
        <stp/>
        <stp>StudyData</stp>
        <stp>EDA??11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26589.91666667</v>
        <stp/>
        <stp>StudyData</stp>
        <stp>EDA??21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>
        <v>297</v>
        <stp/>
        <stp>StudyData</stp>
        <stp>EDA??31</stp>
        <stp>MA</stp>
        <stp>InputChoice=ContractVol,MAType=Sim,Period=12</stp>
        <stp>MA</stp>
        <stp/>
        <stp/>
        <stp>all</stp>
        <stp/>
        <stp/>
        <stp/>
        <stp>T</stp>
        <tr r="L42" s="1"/>
      </tp>
      <tp>
        <v>7.0833333300000003</v>
        <stp/>
        <stp>StudyData</stp>
        <stp>EDA??40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>
        <v>319459.66666667</v>
        <stp/>
        <stp>StudyData</stp>
        <stp>EDA??10</stp>
        <stp>MA</stp>
        <stp>InputChoice=ContractVol,MAType=Sim,Period=12</stp>
        <stp>MA</stp>
        <stp/>
        <stp/>
        <stp>all</stp>
        <stp/>
        <stp/>
        <stp/>
        <stp>T</stp>
        <tr r="L16" s="1"/>
      </tp>
      <tp>
        <v>38362.583333330003</v>
        <stp/>
        <stp>StudyData</stp>
        <stp>EDA??20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>
        <v>471.58333333000002</v>
        <stp/>
        <stp>StudyData</stp>
        <stp>EDA??30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>
        <v>68389.083333329996</v>
        <stp/>
        <stp>StudyData</stp>
        <stp>EDA??17</stp>
        <stp>MA</stp>
        <stp>InputChoice=ContractVol,MAType=Sim,Period=12</stp>
        <stp>MA</stp>
        <stp/>
        <stp/>
        <stp>all</stp>
        <stp/>
        <stp/>
        <stp/>
        <stp>T</stp>
        <tr r="L25" s="1"/>
      </tp>
      <tp>
        <v>1737.66666667</v>
        <stp/>
        <stp>StudyData</stp>
        <stp>EDA??27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>
        <v>35.25</v>
        <stp/>
        <stp>StudyData</stp>
        <stp>EDA??37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>
        <v>112591</v>
        <stp/>
        <stp>StudyData</stp>
        <stp>EDA??16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>
        <v>2611.8333333300002</v>
        <stp/>
        <stp>StudyData</stp>
        <stp>EDA??26</stp>
        <stp>MA</stp>
        <stp>InputChoice=ContractVol,MAType=Sim,Period=12</stp>
        <stp>MA</stp>
        <stp/>
        <stp/>
        <stp>all</stp>
        <stp/>
        <stp/>
        <stp/>
        <stp>T</stp>
        <tr r="L36" s="1"/>
      </tp>
      <tp>
        <v>32.5</v>
        <stp/>
        <stp>StudyData</stp>
        <stp>EDA??36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>
        <v>1032</v>
        <stp/>
        <stp>ContractData</stp>
        <stp>EDA??34</stp>
        <stp>COI</stp>
        <tr r="T46" s="1"/>
      </tp>
      <tp>
        <v>804</v>
        <stp/>
        <stp>ContractData</stp>
        <stp>EDA??35</stp>
        <stp>COI</stp>
        <tr r="T47" s="1"/>
      </tp>
      <tp>
        <v>1268</v>
        <stp/>
        <stp>ContractData</stp>
        <stp>EDA??36</stp>
        <stp>COI</stp>
        <tr r="T48" s="1"/>
      </tp>
      <tp>
        <v>1711</v>
        <stp/>
        <stp>ContractData</stp>
        <stp>EDA??37</stp>
        <stp>COI</stp>
        <tr r="T50" s="1"/>
      </tp>
      <tp>
        <v>8131</v>
        <stp/>
        <stp>ContractData</stp>
        <stp>EDA??30</stp>
        <stp>COI</stp>
        <tr r="T41" s="1"/>
      </tp>
      <tp>
        <v>7932</v>
        <stp/>
        <stp>ContractData</stp>
        <stp>EDA??31</stp>
        <stp>COI</stp>
        <tr r="T42" s="1"/>
      </tp>
      <tp>
        <v>6044</v>
        <stp/>
        <stp>ContractData</stp>
        <stp>EDA??32</stp>
        <stp>COI</stp>
        <tr r="T43" s="1"/>
      </tp>
      <tp>
        <v>1452</v>
        <stp/>
        <stp>ContractData</stp>
        <stp>EDA??33</stp>
        <stp>COI</stp>
        <tr r="T45" s="1"/>
      </tp>
      <tp>
        <v>538</v>
        <stp/>
        <stp>ContractData</stp>
        <stp>EDA??38</stp>
        <stp>COI</stp>
        <tr r="T51" s="1"/>
      </tp>
      <tp>
        <v>822</v>
        <stp/>
        <stp>ContractData</stp>
        <stp>EDA??39</stp>
        <stp>COI</stp>
        <tr r="T52" s="1"/>
      </tp>
      <tp>
        <v>45474</v>
        <stp/>
        <stp>ContractData</stp>
        <stp>EDA??24</stp>
        <stp>COI</stp>
        <tr r="T33" s="1"/>
      </tp>
      <tp>
        <v>15848</v>
        <stp/>
        <stp>ContractData</stp>
        <stp>EDA??25</stp>
        <stp>COI</stp>
        <tr r="T35" s="1"/>
      </tp>
      <tp>
        <v>19031</v>
        <stp/>
        <stp>ContractData</stp>
        <stp>EDA??26</stp>
        <stp>COI</stp>
        <tr r="T36" s="1"/>
      </tp>
      <tp>
        <v>14122</v>
        <stp/>
        <stp>ContractData</stp>
        <stp>EDA??27</stp>
        <stp>COI</stp>
        <tr r="T37" s="1"/>
      </tp>
      <tp>
        <v>154357</v>
        <stp/>
        <stp>ContractData</stp>
        <stp>EDA??20</stp>
        <stp>COI</stp>
        <tr r="T28" s="1"/>
      </tp>
      <tp>
        <v>96974</v>
        <stp/>
        <stp>ContractData</stp>
        <stp>EDA??21</stp>
        <stp>COI</stp>
        <tr r="T30" s="1"/>
      </tp>
      <tp>
        <v>139626</v>
        <stp/>
        <stp>ContractData</stp>
        <stp>EDA??22</stp>
        <stp>COI</stp>
        <tr r="T31" s="1"/>
      </tp>
      <tp>
        <v>71712</v>
        <stp/>
        <stp>ContractData</stp>
        <stp>EDA??23</stp>
        <stp>COI</stp>
        <tr r="T32" s="1"/>
      </tp>
      <tp>
        <v>14669</v>
        <stp/>
        <stp>ContractData</stp>
        <stp>EDA??28</stp>
        <stp>COI</stp>
        <tr r="T38" s="1"/>
      </tp>
      <tp>
        <v>10628</v>
        <stp/>
        <stp>ContractData</stp>
        <stp>EDA??29</stp>
        <stp>COI</stp>
        <tr r="T40" s="1"/>
      </tp>
      <tp>
        <v>1009955</v>
        <stp/>
        <stp>ContractData</stp>
        <stp>EDA??14</stp>
        <stp>COI</stp>
        <tr r="T21" s="1"/>
      </tp>
      <tp t="e">
        <v>#N/A</v>
        <stp/>
        <stp>ContractData</stp>
        <stp>EDA??15</stp>
        <stp>COI</stp>
        <tr r="T22" s="1"/>
      </tp>
      <tp>
        <v>376340</v>
        <stp/>
        <stp>ContractData</stp>
        <stp>EDA??16</stp>
        <stp>COI</stp>
        <tr r="T23" s="1"/>
      </tp>
      <tp>
        <v>227705</v>
        <stp/>
        <stp>ContractData</stp>
        <stp>EDA??17</stp>
        <stp>COI</stp>
        <tr r="T25" s="1"/>
      </tp>
      <tp>
        <v>1496302</v>
        <stp/>
        <stp>ContractData</stp>
        <stp>EDA??10</stp>
        <stp>COI</stp>
        <tr r="T16" s="1"/>
      </tp>
      <tp>
        <v>967981</v>
        <stp/>
        <stp>ContractData</stp>
        <stp>EDA??11</stp>
        <stp>COI</stp>
        <tr r="T17" s="1"/>
      </tp>
      <tp>
        <v>781081</v>
        <stp/>
        <stp>ContractData</stp>
        <stp>EDA??12</stp>
        <stp>COI</stp>
        <tr r="T18" s="1"/>
      </tp>
      <tp>
        <v>655624</v>
        <stp/>
        <stp>ContractData</stp>
        <stp>EDA??13</stp>
        <stp>COI</stp>
        <tr r="T20" s="1"/>
      </tp>
      <tp>
        <v>269726</v>
        <stp/>
        <stp>ContractData</stp>
        <stp>EDA??18</stp>
        <stp>COI</stp>
        <tr r="T26" s="1"/>
      </tp>
      <tp>
        <v>205045</v>
        <stp/>
        <stp>ContractData</stp>
        <stp>EDA??19</stp>
        <stp>COI</stp>
        <tr r="T27" s="1"/>
      </tp>
      <tp>
        <v>0</v>
        <stp/>
        <stp>ContractData</stp>
        <stp>EDA??44</stp>
        <stp>COI</stp>
        <tr r="T58" s="1"/>
      </tp>
      <tp>
        <v>424</v>
        <stp/>
        <stp>ContractData</stp>
        <stp>EDA??40</stp>
        <stp>COI</stp>
        <tr r="T53" s="1"/>
      </tp>
      <tp>
        <v>277</v>
        <stp/>
        <stp>ContractData</stp>
        <stp>EDA??41</stp>
        <stp>COI</stp>
        <tr r="T55" s="1"/>
      </tp>
      <tp>
        <v>527</v>
        <stp/>
        <stp>ContractData</stp>
        <stp>EDA??42</stp>
        <stp>COI</stp>
        <tr r="T56" s="1"/>
      </tp>
      <tp>
        <v>242</v>
        <stp/>
        <stp>ContractData</stp>
        <stp>EDA??43</stp>
        <stp>COI</stp>
        <tr r="T57" s="1"/>
      </tp>
      <tp>
        <v>41836.427488425928</v>
        <stp/>
        <stp>SystemInfo</stp>
        <stp>Linetime</stp>
        <tr r="AB59" s="1"/>
        <tr r="T59" s="1"/>
        <tr r="X59" s="1"/>
        <tr r="E2" s="1"/>
        <tr r="N59" s="1"/>
        <tr r="Z2" s="1"/>
      </tp>
      <tp t="e">
        <v>#N/A</v>
        <stp/>
        <stp>StudyData</stp>
        <stp>EDA??15</stp>
        <stp>MA</stp>
        <stp>InputChoice=ContractVol,MAType=Sim,Period=12</stp>
        <stp>MA</stp>
        <stp/>
        <stp/>
        <stp>all</stp>
        <stp/>
        <stp/>
        <stp/>
        <stp>T</stp>
        <tr r="L22" s="1"/>
      </tp>
      <tp>
        <v>2742.25</v>
        <stp/>
        <stp>StudyData</stp>
        <stp>EDA??25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>
        <v>78.416666669999998</v>
        <stp/>
        <stp>StudyData</stp>
        <stp>EDA??35</stp>
        <stp>MA</stp>
        <stp>InputChoice=ContractVol,MAType=Sim,Period=12</stp>
        <stp>MA</stp>
        <stp/>
        <stp/>
        <stp>all</stp>
        <stp/>
        <stp/>
        <stp/>
        <stp>T</stp>
        <tr r="L47" s="1"/>
      </tp>
      <tp t="s">
        <v/>
        <stp/>
        <stp>StudyData</stp>
        <stp>EDA??44</stp>
        <stp>MA</stp>
        <stp>InputChoice=ContractVol,MAType=Sim,Period=12</stp>
        <stp>MA</stp>
        <stp/>
        <stp/>
        <stp>all</stp>
        <stp/>
        <stp/>
        <stp/>
        <stp>T</stp>
        <tr r="L58" s="1"/>
      </tp>
      <tp>
        <v>229788.5</v>
        <stp/>
        <stp>StudyData</stp>
        <stp>EDA??14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16201.33333333</v>
        <stp/>
        <stp>StudyData</stp>
        <stp>EDA??24</stp>
        <stp>MA</stp>
        <stp>InputChoice=ContractVol,MAType=Sim,Period=12</stp>
        <stp>MA</stp>
        <stp/>
        <stp/>
        <stp>all</stp>
        <stp/>
        <stp/>
        <stp/>
        <stp>T</stp>
        <tr r="L33" s="1"/>
      </tp>
      <tp>
        <v>48.083333330000002</v>
        <stp/>
        <stp>StudyData</stp>
        <stp>EDA??34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>
        <v>41836.409722222219</v>
        <stp/>
        <stp>StudyData</stp>
        <stp>EDA??1</stp>
        <stp>Bar</stp>
        <stp/>
        <stp>Time</stp>
        <stp>30</stp>
        <stp/>
        <stp>all</stp>
        <stp/>
        <stp/>
        <stp>False</stp>
        <tr r="F1" s="1"/>
        <tr r="D1" s="1"/>
      </tp>
      <tp>
        <v>43824.916666669997</v>
        <stp/>
        <stp>StudyData</stp>
        <stp>EDA??19</stp>
        <stp>MA</stp>
        <stp>InputChoice=ContractVol,MAType=Sim,Period=12</stp>
        <stp>MA</stp>
        <stp/>
        <stp/>
        <stp>all</stp>
        <stp/>
        <stp/>
        <stp/>
        <stp>T</stp>
        <tr r="L27" s="1"/>
      </tp>
      <tp>
        <v>651.5</v>
        <stp/>
        <stp>StudyData</stp>
        <stp>EDA??29</stp>
        <stp>MA</stp>
        <stp>InputChoice=ContractVol,MAType=Sim,Period=12</stp>
        <stp>MA</stp>
        <stp/>
        <stp/>
        <stp>all</stp>
        <stp/>
        <stp/>
        <stp/>
        <stp>T</stp>
        <tr r="L40" s="1"/>
      </tp>
      <tp>
        <v>227.25</v>
        <stp/>
        <stp>StudyData</stp>
        <stp>EDA??39</stp>
        <stp>MA</stp>
        <stp>InputChoice=ContractVol,MAType=Sim,Period=12</stp>
        <stp>MA</stp>
        <stp/>
        <stp/>
        <stp>all</stp>
        <stp/>
        <stp/>
        <stp/>
        <stp>T</stp>
        <tr r="L52" s="1"/>
      </tp>
      <tp t="s">
        <v>Eurodollar (Globex), Mar 15</v>
        <stp/>
        <stp>ContractData</stp>
        <stp>EDA??7</stp>
        <stp>LongDescription</stp>
        <tr r="B12" s="1"/>
      </tp>
      <tp t="s">
        <v>Eurodollar (Globex), Jan 15</v>
        <stp/>
        <stp>ContractData</stp>
        <stp>EDA??6</stp>
        <stp>LongDescription</stp>
        <tr r="B11" s="1"/>
      </tp>
      <tp t="s">
        <v>Eurodollar (Globex), Dec 14</v>
        <stp/>
        <stp>ContractData</stp>
        <stp>EDA??5</stp>
        <stp>LongDescription</stp>
        <tr r="B10" s="1"/>
      </tp>
      <tp t="s">
        <v>Eurodollar (Globex), Nov 14</v>
        <stp/>
        <stp>ContractData</stp>
        <stp>EDA??4</stp>
        <stp>LongDescription</stp>
        <tr r="B9" s="1"/>
      </tp>
      <tp t="s">
        <v>Eurodollar (Globex), Oct 14</v>
        <stp/>
        <stp>ContractData</stp>
        <stp>EDA??3</stp>
        <stp>LongDescription</stp>
        <tr r="B8" s="1"/>
      </tp>
      <tp t="s">
        <v>Eurodollar (Globex), Sep 14</v>
        <stp/>
        <stp>ContractData</stp>
        <stp>EDA??2</stp>
        <stp>LongDescription</stp>
        <tr r="B7" s="1"/>
      </tp>
      <tp t="s">
        <v>Eurodollar (Globex), Aug 14</v>
        <stp/>
        <stp>ContractData</stp>
        <stp>EDA??1</stp>
        <stp>LongDescription</stp>
        <tr r="B6" s="1"/>
      </tp>
      <tp t="s">
        <v>Eurodollar (Globex), Sep 15</v>
        <stp/>
        <stp>ContractData</stp>
        <stp>EDA??9</stp>
        <stp>LongDescription</stp>
        <tr r="B15" s="1"/>
      </tp>
      <tp t="s">
        <v>Eurodollar (Globex), Jun 15</v>
        <stp/>
        <stp>ContractData</stp>
        <stp>EDA??8</stp>
        <stp>LongDescription</stp>
        <tr r="B13" s="1"/>
      </tp>
      <tp>
        <v>74346.25</v>
        <stp/>
        <stp>StudyData</stp>
        <stp>EDA??18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1776</v>
        <stp/>
        <stp>StudyData</stp>
        <stp>EDA??28</stp>
        <stp>MA</stp>
        <stp>InputChoice=ContractVol,MAType=Sim,Period=12</stp>
        <stp>MA</stp>
        <stp/>
        <stp/>
        <stp>all</stp>
        <stp/>
        <stp/>
        <stp/>
        <stp>T</stp>
        <tr r="L38" s="1"/>
      </tp>
      <tp>
        <v>51.583333330000002</v>
        <stp/>
        <stp>StudyData</stp>
        <stp>EDA??38</stp>
        <stp>MA</stp>
        <stp>InputChoice=ContractVol,MAType=Sim,Period=12</stp>
        <stp>MA</stp>
        <stp/>
        <stp/>
        <stp>all</stp>
        <stp/>
        <stp/>
        <stp/>
        <stp>T</stp>
        <tr r="L51" s="1"/>
      </tp>
      <tp>
        <v>41960</v>
        <stp/>
        <stp>ContractData</stp>
        <stp>EDA??4</stp>
        <stp>ExpirationDate</stp>
        <stp/>
        <stp>D</stp>
        <tr r="F9" s="1"/>
      </tp>
      <tp>
        <v>41988</v>
        <stp/>
        <stp>ContractData</stp>
        <stp>EDA??5</stp>
        <stp>ExpirationDate</stp>
        <stp/>
        <stp>D</stp>
        <tr r="F10" s="1"/>
      </tp>
      <tp>
        <v>42023</v>
        <stp/>
        <stp>ContractData</stp>
        <stp>EDA??6</stp>
        <stp>ExpirationDate</stp>
        <stp/>
        <stp>D</stp>
        <tr r="F11" s="1"/>
      </tp>
      <tp>
        <v>42079</v>
        <stp/>
        <stp>ContractData</stp>
        <stp>EDA??7</stp>
        <stp>ExpirationDate</stp>
        <stp/>
        <stp>D</stp>
        <tr r="F12" s="1"/>
      </tp>
      <tp>
        <v>41869</v>
        <stp/>
        <stp>ContractData</stp>
        <stp>EDA??1</stp>
        <stp>ExpirationDate</stp>
        <stp/>
        <stp>D</stp>
        <tr r="F6" s="1"/>
      </tp>
      <tp>
        <v>41897</v>
        <stp/>
        <stp>ContractData</stp>
        <stp>EDA??2</stp>
        <stp>ExpirationDate</stp>
        <stp/>
        <stp>D</stp>
        <tr r="F7" s="1"/>
      </tp>
      <tp>
        <v>41925</v>
        <stp/>
        <stp>ContractData</stp>
        <stp>EDA??3</stp>
        <stp>ExpirationDate</stp>
        <stp/>
        <stp>D</stp>
        <tr r="F8" s="1"/>
      </tp>
      <tp>
        <v>42170</v>
        <stp/>
        <stp>ContractData</stp>
        <stp>EDA??8</stp>
        <stp>ExpirationDate</stp>
        <stp/>
        <stp>D</stp>
        <tr r="F13" s="1"/>
      </tp>
      <tp>
        <v>42261</v>
        <stp/>
        <stp>ContractData</stp>
        <stp>EDA??9</stp>
        <stp>ExpirationDate</stp>
        <stp/>
        <stp>D</stp>
        <tr r="F15" s="1"/>
      </tp>
      <tp>
        <v>103788</v>
        <stp/>
        <stp>ContractData</stp>
        <stp>EDA??7</stp>
        <stp>T_CVol</stp>
        <tr r="K12" s="1"/>
      </tp>
      <tp>
        <v>0</v>
        <stp/>
        <stp>ContractData</stp>
        <stp>EDA??6</stp>
        <stp>T_CVol</stp>
        <tr r="K11" s="1"/>
      </tp>
      <tp>
        <v>63144</v>
        <stp/>
        <stp>ContractData</stp>
        <stp>EDA??5</stp>
        <stp>T_CVol</stp>
        <tr r="K10" s="1"/>
      </tp>
      <tp>
        <v>0</v>
        <stp/>
        <stp>ContractData</stp>
        <stp>EDA??4</stp>
        <stp>T_CVol</stp>
        <tr r="K9" s="1"/>
      </tp>
      <tp>
        <v>10</v>
        <stp/>
        <stp>ContractData</stp>
        <stp>EDA??3</stp>
        <stp>T_CVol</stp>
        <tr r="K8" s="1"/>
      </tp>
      <tp>
        <v>33150</v>
        <stp/>
        <stp>ContractData</stp>
        <stp>EDA??2</stp>
        <stp>T_CVol</stp>
        <tr r="K7" s="1"/>
      </tp>
      <tp>
        <v>230</v>
        <stp/>
        <stp>ContractData</stp>
        <stp>EDA??1</stp>
        <stp>T_CVol</stp>
        <tr r="K6" s="1"/>
      </tp>
      <tp>
        <v>138617</v>
        <stp/>
        <stp>ContractData</stp>
        <stp>EDA??9</stp>
        <stp>T_CVol</stp>
        <tr r="K15" s="1"/>
      </tp>
      <tp>
        <v>112822</v>
        <stp/>
        <stp>ContractData</stp>
        <stp>EDA??8</stp>
        <stp>T_CVol</stp>
        <tr r="K13" s="1"/>
      </tp>
      <tp>
        <v>225923</v>
        <stp/>
        <stp>ContractData</stp>
        <stp>EDA??7</stp>
        <stp>Y_CVol</stp>
        <tr r="N12" s="1"/>
      </tp>
      <tp>
        <v>0</v>
        <stp/>
        <stp>ContractData</stp>
        <stp>EDA??6</stp>
        <stp>Y_CVol</stp>
        <tr r="N11" s="1"/>
      </tp>
      <tp>
        <v>152823</v>
        <stp/>
        <stp>ContractData</stp>
        <stp>EDA??5</stp>
        <stp>Y_CVol</stp>
        <tr r="N10" s="1"/>
      </tp>
      <tp>
        <v>0</v>
        <stp/>
        <stp>ContractData</stp>
        <stp>EDA??4</stp>
        <stp>Y_CVol</stp>
        <tr r="N9" s="1"/>
      </tp>
      <tp>
        <v>310</v>
        <stp/>
        <stp>ContractData</stp>
        <stp>EDA??3</stp>
        <stp>Y_CVol</stp>
        <tr r="N8" s="1"/>
      </tp>
      <tp>
        <v>73437</v>
        <stp/>
        <stp>ContractData</stp>
        <stp>EDA??2</stp>
        <stp>Y_CVol</stp>
        <tr r="N7" s="1"/>
      </tp>
      <tp>
        <v>7823</v>
        <stp/>
        <stp>ContractData</stp>
        <stp>EDA??1</stp>
        <stp>Y_CVol</stp>
        <tr r="N6" s="1"/>
      </tp>
      <tp>
        <v>372696</v>
        <stp/>
        <stp>ContractData</stp>
        <stp>EDA??9</stp>
        <stp>Y_CVol</stp>
        <tr r="N15" s="1"/>
      </tp>
      <tp>
        <v>299369</v>
        <stp/>
        <stp>ContractData</stp>
        <stp>EDA??8</stp>
        <stp>Y_CVol</stp>
        <tr r="N13" s="1"/>
      </tp>
      <tp>
        <v>3339</v>
        <stp/>
        <stp>StudyData</stp>
        <stp>EDA??8</stp>
        <stp>Vol</stp>
        <stp>VolType=Exchange,CoCType=Contract</stp>
        <stp>Vol</stp>
        <stp>30</stp>
        <stp>0</stp>
        <stp>ALL</stp>
        <stp/>
        <stp/>
        <stp>TRUE</stp>
        <stp>T</stp>
        <tr r="Y13" s="1"/>
        <tr r="Y13" s="1"/>
      </tp>
      <tp>
        <v>2240</v>
        <stp/>
        <stp>StudyData</stp>
        <stp>EDA??9</stp>
        <stp>Vol</stp>
        <stp>VolType=Exchange,CoCType=Contract</stp>
        <stp>Vol</stp>
        <stp>30</stp>
        <stp>0</stp>
        <stp>ALL</stp>
        <stp/>
        <stp/>
        <stp>TRUE</stp>
        <stp>T</stp>
        <tr r="Y15" s="1"/>
        <tr r="Y15" s="1"/>
      </tp>
      <tp t="s">
        <v/>
        <stp/>
        <stp>StudyData</stp>
        <stp>EDA??4</stp>
        <stp>Vol</stp>
        <stp>VolType=Exchange,CoCType=Contract</stp>
        <stp>Vol</stp>
        <stp>30</stp>
        <stp>0</stp>
        <stp>ALL</stp>
        <stp/>
        <stp/>
        <stp>TRUE</stp>
        <stp>T</stp>
        <tr r="Y9" s="1"/>
      </tp>
      <tp>
        <v>154</v>
        <stp/>
        <stp>StudyData</stp>
        <stp>EDA??5</stp>
        <stp>Vol</stp>
        <stp>VolType=Exchange,CoCType=Contract</stp>
        <stp>Vol</stp>
        <stp>30</stp>
        <stp>0</stp>
        <stp>ALL</stp>
        <stp/>
        <stp/>
        <stp>TRUE</stp>
        <stp>T</stp>
        <tr r="Y10" s="1"/>
        <tr r="Y10" s="1"/>
      </tp>
      <tp t="s">
        <v/>
        <stp/>
        <stp>StudyData</stp>
        <stp>EDA??6</stp>
        <stp>Vol</stp>
        <stp>VolType=Exchange,CoCType=Contract</stp>
        <stp>Vol</stp>
        <stp>30</stp>
        <stp>0</stp>
        <stp>ALL</stp>
        <stp/>
        <stp/>
        <stp>TRUE</stp>
        <stp>T</stp>
        <tr r="Y11" s="1"/>
      </tp>
      <tp>
        <v>6203</v>
        <stp/>
        <stp>StudyData</stp>
        <stp>EDA??7</stp>
        <stp>Vol</stp>
        <stp>VolType=Exchange,CoCType=Contract</stp>
        <stp>Vol</stp>
        <stp>30</stp>
        <stp>0</stp>
        <stp>ALL</stp>
        <stp/>
        <stp/>
        <stp>TRUE</stp>
        <stp>T</stp>
        <tr r="Y12" s="1"/>
        <tr r="Y12" s="1"/>
      </tp>
      <tp t="s">
        <v/>
        <stp/>
        <stp>StudyData</stp>
        <stp>EDA??1</stp>
        <stp>Vol</stp>
        <stp>VolType=Exchange,CoCType=Contract</stp>
        <stp>Vol</stp>
        <stp>30</stp>
        <stp>0</stp>
        <stp>ALL</stp>
        <stp/>
        <stp/>
        <stp>TRUE</stp>
        <stp>T</stp>
        <tr r="Y6" s="1"/>
      </tp>
      <tp>
        <v>528</v>
        <stp/>
        <stp>StudyData</stp>
        <stp>EDA??2</stp>
        <stp>Vol</stp>
        <stp>VolType=Exchange,CoCType=Contract</stp>
        <stp>Vol</stp>
        <stp>30</stp>
        <stp>0</stp>
        <stp>ALL</stp>
        <stp/>
        <stp/>
        <stp>TRUE</stp>
        <stp>T</stp>
        <tr r="Y7" s="1"/>
        <tr r="Y7" s="1"/>
      </tp>
      <tp t="s">
        <v/>
        <stp/>
        <stp>StudyData</stp>
        <stp>EDA??3</stp>
        <stp>Vol</stp>
        <stp>VolType=Exchange,CoCType=Contract</stp>
        <stp>Vol</stp>
        <stp>30</stp>
        <stp>0</stp>
        <stp>ALL</stp>
        <stp/>
        <stp/>
        <stp>TRUE</stp>
        <stp>T</stp>
        <tr r="Y8" s="1"/>
      </tp>
      <tp>
        <v>6020</v>
        <stp/>
        <stp>ContractData</stp>
        <stp>EDA??32</stp>
        <stp>P_OI</stp>
        <tr r="W43" s="1"/>
      </tp>
      <tp>
        <v>1455</v>
        <stp/>
        <stp>ContractData</stp>
        <stp>EDA??33</stp>
        <stp>P_OI</stp>
        <tr r="W45" s="1"/>
      </tp>
      <tp>
        <v>8097</v>
        <stp/>
        <stp>ContractData</stp>
        <stp>EDA??30</stp>
        <stp>P_OI</stp>
        <tr r="W41" s="1"/>
      </tp>
      <tp>
        <v>7922</v>
        <stp/>
        <stp>ContractData</stp>
        <stp>EDA??31</stp>
        <stp>P_OI</stp>
        <tr r="W42" s="1"/>
      </tp>
      <tp>
        <v>1268</v>
        <stp/>
        <stp>ContractData</stp>
        <stp>EDA??36</stp>
        <stp>P_OI</stp>
        <tr r="W48" s="1"/>
      </tp>
      <tp>
        <v>1714</v>
        <stp/>
        <stp>ContractData</stp>
        <stp>EDA??37</stp>
        <stp>P_OI</stp>
        <tr r="W50" s="1"/>
      </tp>
      <tp>
        <v>1045</v>
        <stp/>
        <stp>ContractData</stp>
        <stp>EDA??34</stp>
        <stp>P_OI</stp>
        <tr r="W46" s="1"/>
      </tp>
      <tp>
        <v>804</v>
        <stp/>
        <stp>ContractData</stp>
        <stp>EDA??35</stp>
        <stp>P_OI</stp>
        <tr r="W47" s="1"/>
      </tp>
      <tp>
        <v>539</v>
        <stp/>
        <stp>ContractData</stp>
        <stp>EDA??38</stp>
        <stp>P_OI</stp>
        <tr r="W51" s="1"/>
      </tp>
      <tp>
        <v>825</v>
        <stp/>
        <stp>ContractData</stp>
        <stp>EDA??39</stp>
        <stp>P_OI</stp>
        <tr r="W52" s="1"/>
      </tp>
      <tp>
        <v>131784</v>
        <stp/>
        <stp>ContractData</stp>
        <stp>EDA??22</stp>
        <stp>P_OI</stp>
        <tr r="W31" s="1"/>
      </tp>
      <tp>
        <v>71249</v>
        <stp/>
        <stp>ContractData</stp>
        <stp>EDA??23</stp>
        <stp>P_OI</stp>
        <tr r="W32" s="1"/>
      </tp>
      <tp>
        <v>161041</v>
        <stp/>
        <stp>ContractData</stp>
        <stp>EDA??20</stp>
        <stp>P_OI</stp>
        <tr r="W28" s="1"/>
      </tp>
      <tp>
        <v>93502</v>
        <stp/>
        <stp>ContractData</stp>
        <stp>EDA??21</stp>
        <stp>P_OI</stp>
        <tr r="W30" s="1"/>
      </tp>
      <tp>
        <v>18001</v>
        <stp/>
        <stp>ContractData</stp>
        <stp>EDA??26</stp>
        <stp>P_OI</stp>
        <tr r="W36" s="1"/>
      </tp>
      <tp>
        <v>13690</v>
        <stp/>
        <stp>ContractData</stp>
        <stp>EDA??27</stp>
        <stp>P_OI</stp>
        <tr r="W37" s="1"/>
      </tp>
      <tp>
        <v>41799</v>
        <stp/>
        <stp>ContractData</stp>
        <stp>EDA??24</stp>
        <stp>P_OI</stp>
        <tr r="W33" s="1"/>
      </tp>
      <tp>
        <v>15250</v>
        <stp/>
        <stp>ContractData</stp>
        <stp>EDA??25</stp>
        <stp>P_OI</stp>
        <tr r="W35" s="1"/>
      </tp>
      <tp>
        <v>14598</v>
        <stp/>
        <stp>ContractData</stp>
        <stp>EDA??28</stp>
        <stp>P_OI</stp>
        <tr r="W38" s="1"/>
      </tp>
      <tp>
        <v>10595</v>
        <stp/>
        <stp>ContractData</stp>
        <stp>EDA??29</stp>
        <stp>P_OI</stp>
        <tr r="W40" s="1"/>
      </tp>
      <tp>
        <v>779845</v>
        <stp/>
        <stp>ContractData</stp>
        <stp>EDA??12</stp>
        <stp>P_OI</stp>
        <tr r="W18" s="1"/>
      </tp>
      <tp>
        <v>652947</v>
        <stp/>
        <stp>ContractData</stp>
        <stp>EDA??13</stp>
        <stp>P_OI</stp>
        <tr r="W20" s="1"/>
      </tp>
      <tp>
        <v>1514025</v>
        <stp/>
        <stp>ContractData</stp>
        <stp>EDA??10</stp>
        <stp>P_OI</stp>
        <tr r="W16" s="1"/>
      </tp>
      <tp>
        <v>958217</v>
        <stp/>
        <stp>ContractData</stp>
        <stp>EDA??11</stp>
        <stp>P_OI</stp>
        <tr r="W17" s="1"/>
      </tp>
      <tp>
        <v>371620</v>
        <stp/>
        <stp>ContractData</stp>
        <stp>EDA??16</stp>
        <stp>P_OI</stp>
        <tr r="W23" s="1"/>
      </tp>
      <tp>
        <v>227233</v>
        <stp/>
        <stp>ContractData</stp>
        <stp>EDA??17</stp>
        <stp>P_OI</stp>
        <tr r="W25" s="1"/>
      </tp>
      <tp>
        <v>992152</v>
        <stp/>
        <stp>ContractData</stp>
        <stp>EDA??14</stp>
        <stp>P_OI</stp>
        <tr r="W21" s="1"/>
      </tp>
      <tp t="e">
        <v>#N/A</v>
        <stp/>
        <stp>ContractData</stp>
        <stp>EDA??15</stp>
        <stp>P_OI</stp>
        <tr r="W22" s="1"/>
      </tp>
      <tp>
        <v>270694</v>
        <stp/>
        <stp>ContractData</stp>
        <stp>EDA??18</stp>
        <stp>P_OI</stp>
        <tr r="W26" s="1"/>
      </tp>
      <tp>
        <v>200083</v>
        <stp/>
        <stp>ContractData</stp>
        <stp>EDA??19</stp>
        <stp>P_OI</stp>
        <tr r="W27" s="1"/>
      </tp>
      <tp>
        <v>171274</v>
        <stp/>
        <stp>StudyData</stp>
        <stp>(MA(EDA??10,Period:=12,MAType:=Sim,InputChoice:=ContractVol) when LocalYear(EDA??10)=2013 And (LocalMonth(EDA??10)=9 And LocalDay(EDA??10)=11 ))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122223</v>
        <stp/>
        <stp>StudyData</stp>
        <stp>(MA(EDA??11,Period:=12,MAType:=Sim,InputChoice:=ContractVol) when LocalYear(EDA??11)=2013 And (LocalMonth(EDA??11)=9 And LocalDay(EDA??11)=11 ))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108460</v>
        <stp/>
        <stp>StudyData</stp>
        <stp>(MA(EDA??12,Period:=12,MAType:=Sim,InputChoice:=ContractVol) when LocalYear(EDA??12)=2013 And (LocalMonth(EDA??12)=9 And LocalDay(EDA??12)=11 ))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87042</v>
        <stp/>
        <stp>StudyData</stp>
        <stp>(MA(EDA??13,Period:=12,MAType:=Sim,InputChoice:=ContractVol) when LocalYear(EDA??13)=2013 And (LocalMonth(EDA??13)=9 And LocalDay(EDA??13)=11 ))</stp>
        <stp>Bar</stp>
        <stp/>
        <stp>Close</stp>
        <stp>D</stp>
        <stp>0</stp>
        <stp>all</stp>
        <stp/>
        <stp/>
        <stp>False</stp>
        <stp/>
        <stp/>
        <tr r="P20" s="1"/>
      </tp>
      <tp>
        <v>91716</v>
        <stp/>
        <stp>StudyData</stp>
        <stp>(MA(EDA??14,Period:=12,MAType:=Sim,InputChoice:=ContractVol) when LocalYear(EDA??14)=2013 And (LocalMonth(EDA??14)=9 And LocalDay(EDA??14)=11 ))</stp>
        <stp>Bar</stp>
        <stp/>
        <stp>Close</stp>
        <stp>D</stp>
        <stp>0</stp>
        <stp>all</stp>
        <stp/>
        <stp/>
        <stp>False</stp>
        <stp/>
        <stp/>
        <tr r="P21" s="1"/>
      </tp>
      <tp t="e">
        <v>#N/A</v>
        <stp/>
        <stp>StudyData</stp>
        <stp>(MA(EDA??15,Period:=12,MAType:=Sim,InputChoice:=ContractVol) when LocalYear(EDA??15)=2013 And (LocalMonth(EDA??15)=9 And LocalDay(EDA??15)=11 ))</stp>
        <stp>Bar</stp>
        <stp/>
        <stp>Close</stp>
        <stp>D</stp>
        <stp>0</stp>
        <stp>all</stp>
        <stp/>
        <stp/>
        <stp>False</stp>
        <stp/>
        <stp/>
        <tr r="P22" s="1"/>
      </tp>
      <tp>
        <v>42354</v>
        <stp/>
        <stp>StudyData</stp>
        <stp>(MA(EDA??16,Period:=12,MAType:=Sim,InputChoice:=ContractVol) when LocalYear(EDA??16)=2013 And (LocalMonth(EDA??16)=9 And LocalDay(EDA??16)=11 ))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32954</v>
        <stp/>
        <stp>StudyData</stp>
        <stp>(MA(EDA??17,Period:=12,MAType:=Sim,InputChoice:=ContractVol) when LocalYear(EDA??17)=2013 And (LocalMonth(EDA??17)=9 And LocalDay(EDA??17)=11 ))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28918</v>
        <stp/>
        <stp>StudyData</stp>
        <stp>(MA(EDA??18,Period:=12,MAType:=Sim,InputChoice:=ContractVol) when LocalYear(EDA??18)=2013 And (LocalMonth(EDA??18)=9 And LocalDay(EDA??18)=11 ))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19191</v>
        <stp/>
        <stp>StudyData</stp>
        <stp>(MA(EDA??19,Period:=12,MAType:=Sim,InputChoice:=ContractVol) when LocalYear(EDA??19)=2013 And (LocalMonth(EDA??19)=9 And LocalDay(EDA??19)=11 ))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14896</v>
        <stp/>
        <stp>StudyData</stp>
        <stp>(MA(EDA??20,Period:=12,MAType:=Sim,InputChoice:=ContractVol) when LocalYear(EDA??20)=2013 And (LocalMonth(EDA??20)=9 And LocalDay(EDA??20)=11 ))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3793</v>
        <stp/>
        <stp>StudyData</stp>
        <stp>(MA(EDA??21,Period:=12,MAType:=Sim,InputChoice:=ContractVol) when LocalYear(EDA??21)=2013 And (LocalMonth(EDA??21)=9 And LocalDay(EDA??21)=11 ))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3636</v>
        <stp/>
        <stp>StudyData</stp>
        <stp>(MA(EDA??22,Period:=12,MAType:=Sim,InputChoice:=ContractVol) when LocalYear(EDA??22)=2013 And (LocalMonth(EDA??22)=9 And LocalDay(EDA??22)=11 ))</stp>
        <stp>Bar</stp>
        <stp/>
        <stp>Close</stp>
        <stp>D</stp>
        <stp>0</stp>
        <stp>all</stp>
        <stp/>
        <stp/>
        <stp>False</stp>
        <stp/>
        <stp/>
        <tr r="P31" s="1"/>
      </tp>
      <tp>
        <v>2335</v>
        <stp/>
        <stp>StudyData</stp>
        <stp>(MA(EDA??23,Period:=12,MAType:=Sim,InputChoice:=ContractVol) when LocalYear(EDA??23)=2013 And (LocalMonth(EDA??23)=9 And LocalDay(EDA??23)=11 ))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1612</v>
        <stp/>
        <stp>StudyData</stp>
        <stp>(MA(EDA??24,Period:=12,MAType:=Sim,InputChoice:=ContractVol) when LocalYear(EDA??24)=2013 And (LocalMonth(EDA??24)=9 And LocalDay(EDA??24)=11 ))</stp>
        <stp>Bar</stp>
        <stp/>
        <stp>Close</stp>
        <stp>D</stp>
        <stp>0</stp>
        <stp>all</stp>
        <stp/>
        <stp/>
        <stp>False</stp>
        <stp/>
        <stp/>
        <tr r="P33" s="1"/>
      </tp>
      <tp>
        <v>571</v>
        <stp/>
        <stp>StudyData</stp>
        <stp>(MA(EDA??25,Period:=12,MAType:=Sim,InputChoice:=ContractVol) when LocalYear(EDA??25)=2013 And (LocalMonth(EDA??25)=9 And LocalDay(EDA??25)=11 ))</stp>
        <stp>Bar</stp>
        <stp/>
        <stp>Close</stp>
        <stp>D</stp>
        <stp>0</stp>
        <stp>all</stp>
        <stp/>
        <stp/>
        <stp>False</stp>
        <stp/>
        <stp/>
        <tr r="P35" s="1"/>
      </tp>
      <tp>
        <v>664</v>
        <stp/>
        <stp>StudyData</stp>
        <stp>(MA(EDA??26,Period:=12,MAType:=Sim,InputChoice:=ContractVol) when LocalYear(EDA??26)=2013 And (LocalMonth(EDA??26)=9 And LocalDay(EDA??26)=11 ))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388</v>
        <stp/>
        <stp>StudyData</stp>
        <stp>(MA(EDA??27,Period:=12,MAType:=Sim,InputChoice:=ContractVol) when LocalYear(EDA??27)=2013 And (LocalMonth(EDA??27)=9 And LocalDay(EDA??27)=11 ))</stp>
        <stp>Bar</stp>
        <stp/>
        <stp>Close</stp>
        <stp>D</stp>
        <stp>0</stp>
        <stp>all</stp>
        <stp/>
        <stp/>
        <stp>False</stp>
        <stp/>
        <stp/>
        <tr r="P37" s="1"/>
      </tp>
      <tp>
        <v>484</v>
        <stp/>
        <stp>StudyData</stp>
        <stp>(MA(EDA??28,Period:=12,MAType:=Sim,InputChoice:=ContractVol) when LocalYear(EDA??28)=2013 And (LocalMonth(EDA??28)=9 And LocalDay(EDA??28)=11 ))</stp>
        <stp>Bar</stp>
        <stp/>
        <stp>Close</stp>
        <stp>D</stp>
        <stp>0</stp>
        <stp>all</stp>
        <stp/>
        <stp/>
        <stp>False</stp>
        <stp/>
        <stp/>
        <tr r="P38" s="1"/>
      </tp>
      <tp>
        <v>137</v>
        <stp/>
        <stp>StudyData</stp>
        <stp>(MA(EDA??29,Period:=12,MAType:=Sim,InputChoice:=ContractVol) when LocalYear(EDA??29)=2013 And (LocalMonth(EDA??29)=9 And LocalDay(EDA??29)=11 ))</stp>
        <stp>Bar</stp>
        <stp/>
        <stp>Close</stp>
        <stp>D</stp>
        <stp>0</stp>
        <stp>all</stp>
        <stp/>
        <stp/>
        <stp>False</stp>
        <stp/>
        <stp/>
        <tr r="P40" s="1"/>
      </tp>
      <tp>
        <v>58</v>
        <stp/>
        <stp>StudyData</stp>
        <stp>(MA(EDA??30,Period:=12,MAType:=Sim,InputChoice:=ContractVol) when LocalYear(EDA??30)=2013 And (LocalMonth(EDA??30)=9 And LocalDay(EDA??30)=11 ))</stp>
        <stp>Bar</stp>
        <stp/>
        <stp>Close</stp>
        <stp>D</stp>
        <stp>0</stp>
        <stp>all</stp>
        <stp/>
        <stp/>
        <stp>False</stp>
        <stp/>
        <stp/>
        <tr r="P41" s="1"/>
      </tp>
      <tp>
        <v>119</v>
        <stp/>
        <stp>StudyData</stp>
        <stp>(MA(EDA??31,Period:=12,MAType:=Sim,InputChoice:=ContractVol) when LocalYear(EDA??31)=2013 And (LocalMonth(EDA??31)=9 And LocalDay(EDA??31)=11 ))</stp>
        <stp>Bar</stp>
        <stp/>
        <stp>Close</stp>
        <stp>D</stp>
        <stp>0</stp>
        <stp>all</stp>
        <stp/>
        <stp/>
        <stp>False</stp>
        <stp/>
        <stp/>
        <tr r="P42" s="1"/>
      </tp>
      <tp>
        <v>91</v>
        <stp/>
        <stp>StudyData</stp>
        <stp>(MA(EDA??32,Period:=12,MAType:=Sim,InputChoice:=ContractVol) when LocalYear(EDA??32)=2013 And (LocalMonth(EDA??32)=9 And LocalDay(EDA??32)=11 ))</stp>
        <stp>Bar</stp>
        <stp/>
        <stp>Close</stp>
        <stp>D</stp>
        <stp>0</stp>
        <stp>all</stp>
        <stp/>
        <stp/>
        <stp>False</stp>
        <stp/>
        <stp/>
        <tr r="P43" s="1"/>
      </tp>
      <tp>
        <v>24</v>
        <stp/>
        <stp>StudyData</stp>
        <stp>(MA(EDA??33,Period:=12,MAType:=Sim,InputChoice:=ContractVol) when LocalYear(EDA??33)=2013 And (LocalMonth(EDA??33)=9 And LocalDay(EDA??33)=11 ))</stp>
        <stp>Bar</stp>
        <stp/>
        <stp>Close</stp>
        <stp>D</stp>
        <stp>0</stp>
        <stp>all</stp>
        <stp/>
        <stp/>
        <stp>False</stp>
        <stp/>
        <stp/>
        <tr r="P45" s="1"/>
      </tp>
      <tp>
        <v>5</v>
        <stp/>
        <stp>StudyData</stp>
        <stp>(MA(EDA??34,Period:=12,MAType:=Sim,InputChoice:=ContractVol) when LocalYear(EDA??34)=2013 And (LocalMonth(EDA??34)=9 And LocalDay(EDA??34)=11 ))</stp>
        <stp>Bar</stp>
        <stp/>
        <stp>Close</stp>
        <stp>D</stp>
        <stp>0</stp>
        <stp>all</stp>
        <stp/>
        <stp/>
        <stp>False</stp>
        <stp/>
        <stp/>
        <tr r="P46" s="1"/>
      </tp>
      <tp>
        <v>10</v>
        <stp/>
        <stp>StudyData</stp>
        <stp>(MA(EDA??35,Period:=12,MAType:=Sim,InputChoice:=ContractVol) when LocalYear(EDA??35)=2013 And (LocalMonth(EDA??35)=9 And LocalDay(EDA??35)=11 ))</stp>
        <stp>Bar</stp>
        <stp/>
        <stp>Close</stp>
        <stp>D</stp>
        <stp>0</stp>
        <stp>all</stp>
        <stp/>
        <stp/>
        <stp>False</stp>
        <stp/>
        <stp/>
        <tr r="P47" s="1"/>
      </tp>
      <tp>
        <v>103</v>
        <stp/>
        <stp>StudyData</stp>
        <stp>(MA(EDA??36,Period:=12,MAType:=Sim,InputChoice:=ContractVol) when LocalYear(EDA??36)=2013 And (LocalMonth(EDA??36)=9 And LocalDay(EDA??36)=11 ))</stp>
        <stp>Bar</stp>
        <stp/>
        <stp>Close</stp>
        <stp>D</stp>
        <stp>0</stp>
        <stp>all</stp>
        <stp/>
        <stp/>
        <stp>False</stp>
        <stp/>
        <stp/>
        <tr r="P48" s="1"/>
      </tp>
      <tp>
        <v>44</v>
        <stp/>
        <stp>StudyData</stp>
        <stp>(MA(EDA??37,Period:=12,MAType:=Sim,InputChoice:=ContractVol) when LocalYear(EDA??37)=2013 And (LocalMonth(EDA??37)=9 And LocalDay(EDA??37)=11 ))</stp>
        <stp>Bar</stp>
        <stp/>
        <stp>Close</stp>
        <stp>D</stp>
        <stp>0</stp>
        <stp>all</stp>
        <stp/>
        <stp/>
        <stp>False</stp>
        <stp/>
        <stp/>
        <tr r="P50" s="1"/>
      </tp>
      <tp>
        <v>2</v>
        <stp/>
        <stp>StudyData</stp>
        <stp>(MA(EDA??38,Period:=12,MAType:=Sim,InputChoice:=ContractVol) when LocalYear(EDA??38)=2013 And (LocalMonth(EDA??38)=9 And LocalDay(EDA??38)=11 ))</stp>
        <stp>Bar</stp>
        <stp/>
        <stp>Close</stp>
        <stp>D</stp>
        <stp>0</stp>
        <stp>all</stp>
        <stp/>
        <stp/>
        <stp>False</stp>
        <stp/>
        <stp/>
        <tr r="P51" s="1"/>
      </tp>
      <tp>
        <v>8</v>
        <stp/>
        <stp>StudyData</stp>
        <stp>(MA(EDA??39,Period:=12,MAType:=Sim,InputChoice:=ContractVol) when LocalYear(EDA??39)=2013 And (LocalMonth(EDA??39)=9 And LocalDay(EDA??39)=11 ))</stp>
        <stp>Bar</stp>
        <stp/>
        <stp>Close</stp>
        <stp>D</stp>
        <stp>0</stp>
        <stp>all</stp>
        <stp/>
        <stp/>
        <stp>False</stp>
        <stp/>
        <stp/>
        <tr r="P52" s="1"/>
      </tp>
      <tp>
        <v>3</v>
        <stp/>
        <stp>StudyData</stp>
        <stp>(MA(EDA??40,Period:=12,MAType:=Sim,InputChoice:=ContractVol) when LocalYear(EDA??40)=2013 And (LocalMonth(EDA??40)=9 And LocalDay(EDA??40)=11 ))</stp>
        <stp>Bar</stp>
        <stp/>
        <stp>Close</stp>
        <stp>D</stp>
        <stp>0</stp>
        <stp>all</stp>
        <stp/>
        <stp/>
        <stp>False</stp>
        <stp/>
        <stp/>
        <tr r="P53" s="1"/>
      </tp>
      <tp t="s">
        <v/>
        <stp/>
        <stp>StudyData</stp>
        <stp>(MA(EDA??41,Period:=12,MAType:=Sim,InputChoice:=ContractVol) when LocalYear(EDA??41)=2013 And (LocalMonth(EDA??41)=9 And LocalDay(EDA??41)=11 ))</stp>
        <stp>Bar</stp>
        <stp/>
        <stp>Close</stp>
        <stp>D</stp>
        <stp>0</stp>
        <stp>all</stp>
        <stp/>
        <stp/>
        <stp>False</stp>
        <stp/>
        <stp/>
        <tr r="P55" s="1"/>
      </tp>
      <tp t="s">
        <v/>
        <stp/>
        <stp>StudyData</stp>
        <stp>(MA(EDA??42,Period:=12,MAType:=Sim,InputChoice:=ContractVol) when LocalYear(EDA??42)=2013 And (LocalMonth(EDA??42)=9 And LocalDay(EDA??42)=11 ))</stp>
        <stp>Bar</stp>
        <stp/>
        <stp>Close</stp>
        <stp>D</stp>
        <stp>0</stp>
        <stp>all</stp>
        <stp/>
        <stp/>
        <stp>False</stp>
        <stp/>
        <stp/>
        <tr r="P56" s="1"/>
      </tp>
      <tp t="s">
        <v/>
        <stp/>
        <stp>StudyData</stp>
        <stp>(MA(EDA??43,Period:=12,MAType:=Sim,InputChoice:=ContractVol) when LocalYear(EDA??43)=2013 And (LocalMonth(EDA??43)=9 And LocalDay(EDA??43)=11 ))</stp>
        <stp>Bar</stp>
        <stp/>
        <stp>Close</stp>
        <stp>D</stp>
        <stp>0</stp>
        <stp>all</stp>
        <stp/>
        <stp/>
        <stp>False</stp>
        <stp/>
        <stp/>
        <tr r="P57" s="1"/>
      </tp>
      <tp t="s">
        <v/>
        <stp/>
        <stp>StudyData</stp>
        <stp>(MA(EDA??44,Period:=12,MAType:=Sim,InputChoice:=ContractVol) when LocalYear(EDA??44)=2013 And (LocalMonth(EDA??44)=9 And LocalDay(EDA??44)=11 ))</stp>
        <stp>Bar</stp>
        <stp/>
        <stp>Close</stp>
        <stp>D</stp>
        <stp>0</stp>
        <stp>all</stp>
        <stp/>
        <stp/>
        <stp>False</stp>
        <stp/>
        <stp/>
        <tr r="P58" s="1"/>
      </tp>
      <tp>
        <v>527</v>
        <stp/>
        <stp>ContractData</stp>
        <stp>EDA??42</stp>
        <stp>P_OI</stp>
        <tr r="W56" s="1"/>
      </tp>
      <tp>
        <v>242</v>
        <stp/>
        <stp>ContractData</stp>
        <stp>EDA??43</stp>
        <stp>P_OI</stp>
        <tr r="W57" s="1"/>
      </tp>
      <tp>
        <v>424</v>
        <stp/>
        <stp>ContractData</stp>
        <stp>EDA??40</stp>
        <stp>P_OI</stp>
        <tr r="W53" s="1"/>
      </tp>
      <tp>
        <v>277</v>
        <stp/>
        <stp>ContractData</stp>
        <stp>EDA??41</stp>
        <stp>P_OI</stp>
        <tr r="W55" s="1"/>
      </tp>
      <tp>
        <v>0</v>
        <stp/>
        <stp>ContractData</stp>
        <stp>EDA??44</stp>
        <stp>P_OI</stp>
        <tr r="W58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58</xdr:row>
      <xdr:rowOff>66675</xdr:rowOff>
    </xdr:from>
    <xdr:to>
      <xdr:col>5</xdr:col>
      <xdr:colOff>914333</xdr:colOff>
      <xdr:row>58</xdr:row>
      <xdr:rowOff>200008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11658600"/>
          <a:ext cx="533333" cy="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showRowColHeaders="0" tabSelected="1" zoomScale="85" zoomScaleNormal="85" workbookViewId="0">
      <selection activeCell="Q4" sqref="Q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5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13.7109375" style="1" customWidth="1"/>
    <col min="21" max="22" width="12.7109375" style="1" customWidth="1"/>
    <col min="23" max="23" width="13.7109375" style="1" customWidth="1"/>
    <col min="24" max="24" width="14.85546875" style="1" customWidth="1"/>
    <col min="25" max="25" width="10.7109375" style="1" customWidth="1"/>
    <col min="26" max="26" width="10" style="1" customWidth="1"/>
    <col min="27" max="27" width="17.7109375" style="1" customWidth="1"/>
    <col min="28" max="30" width="8.7109375" style="1" hidden="1" customWidth="1"/>
    <col min="31" max="16384" width="9.140625" style="1"/>
  </cols>
  <sheetData>
    <row r="1" spans="1:30" ht="3.95" customHeight="1" x14ac:dyDescent="0.3">
      <c r="A1" s="2">
        <f ca="1">TODAY()</f>
        <v>41836</v>
      </c>
      <c r="B1" s="3">
        <f ca="1">IF(WEEKDAY(A1)=2,-3,-1)</f>
        <v>-1</v>
      </c>
      <c r="C1" s="3">
        <f ca="1">DAY(A1+B1)</f>
        <v>15</v>
      </c>
      <c r="D1" s="8">
        <f xml:space="preserve"> RTD("cqg.rtd",,"StudyData",$A$5&amp;A6,"Bar",,"Time",Y4,,"all",,,"False")</f>
        <v>41836.409722222219</v>
      </c>
      <c r="E1" s="9">
        <f xml:space="preserve"> HOUR(D1)</f>
        <v>9</v>
      </c>
      <c r="F1" s="127">
        <f xml:space="preserve"> MINUTE(RTD("cqg.rtd",,"StudyData",$A$5&amp;A6,"Bar",,"Time",Y4,,"all",,,"False"))</f>
        <v>50</v>
      </c>
    </row>
    <row r="2" spans="1:30" ht="21.95" customHeight="1" x14ac:dyDescent="0.3">
      <c r="B2" s="165" t="s">
        <v>61</v>
      </c>
      <c r="C2" s="165"/>
      <c r="D2" s="165"/>
      <c r="E2" s="136">
        <f>RTD("cqg.rtd", ,"SystemInfo", "Linetime")</f>
        <v>41836.427488425928</v>
      </c>
      <c r="F2" s="136"/>
      <c r="G2" s="141"/>
      <c r="H2" s="141"/>
      <c r="I2" s="141"/>
      <c r="J2" s="141" t="s">
        <v>52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34" t="s">
        <v>62</v>
      </c>
      <c r="Y2" s="134"/>
      <c r="Z2" s="136">
        <f>RTD("cqg.rtd", ,"SystemInfo", "Linetime")+1/24</f>
        <v>41836.469155092593</v>
      </c>
      <c r="AA2" s="136"/>
      <c r="AB2" s="48"/>
      <c r="AC2" s="48"/>
      <c r="AD2" s="49"/>
    </row>
    <row r="3" spans="1:30" ht="21.95" customHeight="1" x14ac:dyDescent="0.3">
      <c r="B3" s="166"/>
      <c r="C3" s="166"/>
      <c r="D3" s="166"/>
      <c r="E3" s="137"/>
      <c r="F3" s="137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35"/>
      <c r="Y3" s="135"/>
      <c r="Z3" s="137"/>
      <c r="AA3" s="137"/>
      <c r="AB3" s="50"/>
      <c r="AC3" s="50"/>
      <c r="AD3" s="51"/>
    </row>
    <row r="4" spans="1:30" ht="20.100000000000001" customHeight="1" x14ac:dyDescent="0.3">
      <c r="B4" s="153" t="s">
        <v>64</v>
      </c>
      <c r="C4" s="154"/>
      <c r="D4" s="154"/>
      <c r="E4" s="155"/>
      <c r="F4" s="13" t="s">
        <v>44</v>
      </c>
      <c r="G4" s="13" t="s">
        <v>45</v>
      </c>
      <c r="H4" s="11"/>
      <c r="I4" s="11"/>
      <c r="J4" s="170" t="s">
        <v>48</v>
      </c>
      <c r="K4" s="170"/>
      <c r="L4" s="20">
        <v>12</v>
      </c>
      <c r="M4" s="15"/>
      <c r="N4" s="143" t="s">
        <v>56</v>
      </c>
      <c r="O4" s="144"/>
      <c r="P4" s="23">
        <v>9</v>
      </c>
      <c r="Q4" s="23">
        <v>11</v>
      </c>
      <c r="R4" s="24">
        <v>13</v>
      </c>
      <c r="S4" s="161" t="s">
        <v>53</v>
      </c>
      <c r="T4" s="161"/>
      <c r="U4" s="154" t="s">
        <v>54</v>
      </c>
      <c r="V4" s="154"/>
      <c r="W4" s="161" t="s">
        <v>57</v>
      </c>
      <c r="X4" s="162"/>
      <c r="Y4" s="18">
        <v>30</v>
      </c>
      <c r="Z4" s="17" t="s">
        <v>55</v>
      </c>
      <c r="AA4" s="153" t="s">
        <v>64</v>
      </c>
      <c r="AB4" s="154"/>
      <c r="AC4" s="154"/>
      <c r="AD4" s="155"/>
    </row>
    <row r="5" spans="1:30" ht="20.100000000000001" customHeight="1" x14ac:dyDescent="0.3">
      <c r="A5" s="4" t="s">
        <v>66</v>
      </c>
      <c r="B5" s="156"/>
      <c r="C5" s="157"/>
      <c r="D5" s="157"/>
      <c r="E5" s="158"/>
      <c r="F5" s="14" t="s">
        <v>47</v>
      </c>
      <c r="G5" s="14" t="s">
        <v>46</v>
      </c>
      <c r="H5" s="12"/>
      <c r="I5" s="12"/>
      <c r="J5" s="159" t="s">
        <v>49</v>
      </c>
      <c r="K5" s="159"/>
      <c r="L5" s="21" t="s">
        <v>50</v>
      </c>
      <c r="M5" s="16"/>
      <c r="N5" s="145"/>
      <c r="O5" s="146"/>
      <c r="P5" s="27" t="s">
        <v>63</v>
      </c>
      <c r="Q5" s="25">
        <v>12</v>
      </c>
      <c r="R5" s="26" t="str">
        <f>"20"&amp;R4</f>
        <v>2013</v>
      </c>
      <c r="S5" s="163"/>
      <c r="T5" s="163"/>
      <c r="U5" s="160"/>
      <c r="V5" s="160"/>
      <c r="W5" s="163"/>
      <c r="X5" s="164"/>
      <c r="Y5" s="159" t="s">
        <v>51</v>
      </c>
      <c r="Z5" s="159"/>
      <c r="AA5" s="156"/>
      <c r="AB5" s="157"/>
      <c r="AC5" s="157"/>
      <c r="AD5" s="158"/>
    </row>
    <row r="6" spans="1:30" ht="18.75" x14ac:dyDescent="0.3">
      <c r="A6" s="3" t="s">
        <v>0</v>
      </c>
      <c r="B6" s="53" t="str">
        <f>RIGHT(RTD("cqg.rtd",,"ContractData",$A$5&amp;A6,"LongDescription"),6)</f>
        <v>Aug 14</v>
      </c>
      <c r="C6" s="54"/>
      <c r="D6" s="54"/>
      <c r="E6" s="54"/>
      <c r="F6" s="128">
        <f>IF(B6="","",RTD("cqg.rtd",,"ContractData",$A$5&amp;A6,"ExpirationDate",,"D"))</f>
        <v>41869</v>
      </c>
      <c r="G6" s="55">
        <f ca="1">F6-$A$1</f>
        <v>33</v>
      </c>
      <c r="H6" s="56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57"/>
      <c r="J6" s="55">
        <f>K6</f>
        <v>230</v>
      </c>
      <c r="K6" s="58">
        <f>RTD("cqg.rtd", ,"ContractData", $A$5&amp;A6, "T_CVol")</f>
        <v>230</v>
      </c>
      <c r="L6" s="55">
        <f xml:space="preserve"> RTD("cqg.rtd",,"StudyData", $A$5&amp;A6, "MA", "InputChoice=ContractVol,MAType=Sim,Period="&amp;$L$4&amp;"", "MA",,,"all",,,,"T")</f>
        <v>2027</v>
      </c>
      <c r="M6" s="59">
        <f>IF(K6&gt;L6,1,0)</f>
        <v>0</v>
      </c>
      <c r="N6" s="55">
        <f>RTD("cqg.rtd", ,"ContractData", $A$5&amp;A6, "Y_CVol")</f>
        <v>7823</v>
      </c>
      <c r="O6" s="60">
        <f>IF(ISERROR(K6/N6),"",K6/N6)</f>
        <v>2.9400485747155824E-2</v>
      </c>
      <c r="P6" s="171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72"/>
      <c r="R6" s="173"/>
      <c r="S6" s="61">
        <f>T6</f>
        <v>22860</v>
      </c>
      <c r="T6" s="61">
        <f>IF(B6="","",RTD("cqg.rtd", ,"ContractData", $A$5&amp;A6, "COI"))</f>
        <v>22860</v>
      </c>
      <c r="U6" s="61">
        <f>T6-W6</f>
        <v>6456</v>
      </c>
      <c r="V6" s="61">
        <f>U6</f>
        <v>6456</v>
      </c>
      <c r="W6" s="61">
        <f>IF(B6="","",RTD("cqg.rtd", ,"ContractData", $A$5&amp;A6, "P_OI"))</f>
        <v>16404</v>
      </c>
      <c r="X6" s="62">
        <f t="shared" ref="X6:X13" si="0">IF(ISERROR(T6/W6),"",T6/W6)</f>
        <v>1.393562545720556</v>
      </c>
      <c r="Y6" s="59">
        <f>IF(RTD("cqg.rtd",,"StudyData",$A$5&amp;A6,"Vol","VolType=Exchange,CoCType=Contract","Vol",$Y$4,"0","ALL",,,"TRUE","T")="",0,RTD("cqg.rtd",,"StudyData",$A$5&amp;A6,"Vol","VolType=Exchange,CoCType=Contract","Vol",$Y$4,"0","ALL",,,"TRUE","T"))</f>
        <v>0</v>
      </c>
      <c r="Z6" s="63">
        <f ca="1">IF(B6="","",RTD("cqg.rtd",,"StudyData","Vol("&amp;$A$5&amp;A6&amp;") when (LocalDay("&amp;$A$5&amp;A6&amp;")="&amp;$C$1&amp;" and LocalHour("&amp;$A$5&amp;A6&amp;")="&amp;$E$1&amp;" and LocalMinute("&amp;$A$5&amp;$A6&amp;")="&amp;$F$1&amp;")","Bar",,"Vol",$Y$4,"0"))</f>
        <v>600</v>
      </c>
      <c r="AA6" s="64" t="str">
        <f t="shared" ref="AA6:AA11" si="1">B6</f>
        <v>Aug 14</v>
      </c>
      <c r="AB6" s="28"/>
      <c r="AC6" s="28"/>
      <c r="AD6" s="29"/>
    </row>
    <row r="7" spans="1:30" ht="18.75" x14ac:dyDescent="0.3">
      <c r="A7" s="3" t="s">
        <v>1</v>
      </c>
      <c r="B7" s="65" t="str">
        <f>RIGHT(RTD("cqg.rtd",,"ContractData",$A$5&amp;A7,"LongDescription"),6)</f>
        <v>Sep 14</v>
      </c>
      <c r="C7" s="66"/>
      <c r="D7" s="66"/>
      <c r="E7" s="66"/>
      <c r="F7" s="129">
        <f>IF(B7="","",RTD("cqg.rtd",,"ContractData",$A$5&amp;A7,"ExpirationDate",,"D"))</f>
        <v>41897</v>
      </c>
      <c r="G7" s="61">
        <f t="shared" ref="G7:G58" ca="1" si="2">F7-$A$1</f>
        <v>61</v>
      </c>
      <c r="H7" s="67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1</v>
      </c>
      <c r="I7" s="68"/>
      <c r="J7" s="61">
        <f>K7</f>
        <v>33150</v>
      </c>
      <c r="K7" s="69">
        <f>RTD("cqg.rtd", ,"ContractData", $A$5&amp;A7, "T_CVol")</f>
        <v>33150</v>
      </c>
      <c r="L7" s="61">
        <f xml:space="preserve"> RTD("cqg.rtd",,"StudyData", $A$5&amp;A7, "MA", "InputChoice=ContractVol,MAType=Sim,Period="&amp;$L$4&amp;"", "MA",,,"all",,,,"T")</f>
        <v>77122</v>
      </c>
      <c r="M7" s="70">
        <f>IF(K7&gt;L7,1,0)</f>
        <v>0</v>
      </c>
      <c r="N7" s="61">
        <f>RTD("cqg.rtd", ,"ContractData", $A$5&amp;A7, "Y_CVol")</f>
        <v>73437</v>
      </c>
      <c r="O7" s="71">
        <f t="shared" ref="O7:O58" si="3">IF(ISERROR(K7/N7),"",K7/N7)</f>
        <v>0.45140732873074879</v>
      </c>
      <c r="P7" s="138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177475</v>
      </c>
      <c r="Q7" s="139"/>
      <c r="R7" s="140"/>
      <c r="S7" s="61">
        <f t="shared" ref="S7:S58" si="4">T7</f>
        <v>833545</v>
      </c>
      <c r="T7" s="61">
        <f>IF(B7="","",RTD("cqg.rtd", ,"ContractData", $A$5&amp;A7, "COI"))</f>
        <v>833545</v>
      </c>
      <c r="U7" s="61">
        <f t="shared" ref="U7:U58" si="5">T7-W7</f>
        <v>2994</v>
      </c>
      <c r="V7" s="61">
        <f t="shared" ref="V7:V58" si="6">U7</f>
        <v>2994</v>
      </c>
      <c r="W7" s="61">
        <f>IF(B7="","",RTD("cqg.rtd", ,"ContractData", $A$5&amp;A7, "P_OI"))</f>
        <v>830551</v>
      </c>
      <c r="X7" s="62">
        <f t="shared" si="0"/>
        <v>1.0036048358258554</v>
      </c>
      <c r="Y7" s="59">
        <f>IF(RTD("cqg.rtd",,"StudyData",$A$5&amp;A7,"Vol","VolType=Exchange,CoCType=Contract","Vol",$Y$4,"0","ALL",,,"TRUE","T")="",0,RTD("cqg.rtd",,"StudyData",$A$5&amp;A7,"Vol","VolType=Exchange,CoCType=Contract","Vol",$Y$4,"0","ALL",,,"TRUE","T"))</f>
        <v>528</v>
      </c>
      <c r="Z7" s="72">
        <f ca="1">IF(B7="","",RTD("cqg.rtd",,"StudyData","Vol("&amp;$A$5&amp;A7&amp;") when (LocalDay("&amp;$A$5&amp;A7&amp;")="&amp;$C$1&amp;" and LocalHour("&amp;$A$5&amp;A7&amp;")="&amp;$E$1&amp;" and LocalMinute("&amp;$A$5&amp;$A7&amp;")="&amp;$F$1&amp;")","Bar",,"Vol",$Y$4,"0"))</f>
        <v>3496</v>
      </c>
      <c r="AA7" s="64" t="str">
        <f t="shared" si="1"/>
        <v>Sep 14</v>
      </c>
      <c r="AB7" s="28"/>
      <c r="AC7" s="28"/>
      <c r="AD7" s="29"/>
    </row>
    <row r="8" spans="1:30" ht="18.75" x14ac:dyDescent="0.3">
      <c r="A8" s="3" t="s">
        <v>2</v>
      </c>
      <c r="B8" s="65" t="str">
        <f>RIGHT(RTD("cqg.rtd",,"ContractData",$A$5&amp;A8,"LongDescription"),6)</f>
        <v>Oct 14</v>
      </c>
      <c r="C8" s="66"/>
      <c r="D8" s="66"/>
      <c r="E8" s="66"/>
      <c r="F8" s="129">
        <f>IF(B8="","",RTD("cqg.rtd",,"ContractData",$A$5&amp;A8,"ExpirationDate",,"D"))</f>
        <v>41925</v>
      </c>
      <c r="G8" s="61">
        <f t="shared" ca="1" si="2"/>
        <v>89</v>
      </c>
      <c r="H8" s="67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68"/>
      <c r="J8" s="61">
        <f t="shared" ref="J8:J58" si="7">K8</f>
        <v>10</v>
      </c>
      <c r="K8" s="69">
        <f>RTD("cqg.rtd", ,"ContractData", $A$5&amp;A8, "T_CVol")</f>
        <v>10</v>
      </c>
      <c r="L8" s="61">
        <f xml:space="preserve"> RTD("cqg.rtd",,"StudyData", $A$5&amp;A8, "MA", "InputChoice=ContractVol,MAType=Sim,Period="&amp;$L$4&amp;"", "MA",,,"all",,,,"T")</f>
        <v>63.916666669999998</v>
      </c>
      <c r="M8" s="70">
        <f t="shared" ref="M8:M58" si="8">IF(K8&gt;L8,1,0)</f>
        <v>0</v>
      </c>
      <c r="N8" s="61">
        <f>RTD("cqg.rtd", ,"ContractData", $A$5&amp;A8, "Y_CVol")</f>
        <v>310</v>
      </c>
      <c r="O8" s="71">
        <f t="shared" si="3"/>
        <v>3.2258064516129031E-2</v>
      </c>
      <c r="P8" s="138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139"/>
      <c r="R8" s="140"/>
      <c r="S8" s="61">
        <f t="shared" si="4"/>
        <v>429</v>
      </c>
      <c r="T8" s="61">
        <f>IF(B8="","",RTD("cqg.rtd", ,"ContractData", $A$5&amp;A8, "COI"))</f>
        <v>429</v>
      </c>
      <c r="U8" s="61">
        <f t="shared" si="5"/>
        <v>50</v>
      </c>
      <c r="V8" s="61">
        <f t="shared" si="6"/>
        <v>50</v>
      </c>
      <c r="W8" s="61">
        <f>IF(B8="","",RTD("cqg.rtd", ,"ContractData", $A$5&amp;A8, "P_OI"))</f>
        <v>379</v>
      </c>
      <c r="X8" s="62">
        <f t="shared" si="0"/>
        <v>1.1319261213720317</v>
      </c>
      <c r="Y8" s="59">
        <f>IF(RTD("cqg.rtd",,"StudyData",$A$5&amp;A8,"Vol","VolType=Exchange,CoCType=Contract","Vol",$Y$4,"0","ALL",,,"TRUE","T")="",0,RTD("cqg.rtd",,"StudyData",$A$5&amp;A8,"Vol","VolType=Exchange,CoCType=Contract","Vol",$Y$4,"0","ALL",,,"TRUE","T"))</f>
        <v>0</v>
      </c>
      <c r="Z8" s="72">
        <f ca="1">IF(B8="","",RTD("cqg.rtd",,"StudyData","Vol("&amp;$A$5&amp;A8&amp;") when (LocalDay("&amp;$A$5&amp;A8&amp;")="&amp;$C$1&amp;" and LocalHour("&amp;$A$5&amp;A8&amp;")="&amp;$E$1&amp;" and LocalMinute("&amp;$A$5&amp;$A8&amp;")="&amp;$F$1&amp;")","Bar",,"Vol",$Y$4,"0"))</f>
        <v>128</v>
      </c>
      <c r="AA8" s="64" t="str">
        <f t="shared" si="1"/>
        <v>Oct 14</v>
      </c>
      <c r="AB8" s="28"/>
      <c r="AC8" s="28"/>
      <c r="AD8" s="29"/>
    </row>
    <row r="9" spans="1:30" ht="18.75" x14ac:dyDescent="0.3">
      <c r="A9" s="3" t="s">
        <v>3</v>
      </c>
      <c r="B9" s="65" t="str">
        <f>RIGHT(RTD("cqg.rtd",,"ContractData",$A$5&amp;A9,"LongDescription"),6)</f>
        <v>Nov 14</v>
      </c>
      <c r="C9" s="66"/>
      <c r="D9" s="66"/>
      <c r="E9" s="66"/>
      <c r="F9" s="129">
        <f>IF(B9="","",RTD("cqg.rtd",,"ContractData",$A$5&amp;A9,"ExpirationDate",,"D"))</f>
        <v>41960</v>
      </c>
      <c r="G9" s="61">
        <f t="shared" ca="1" si="2"/>
        <v>124</v>
      </c>
      <c r="H9" s="67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0</v>
      </c>
      <c r="I9" s="68"/>
      <c r="J9" s="61">
        <f t="shared" si="7"/>
        <v>0</v>
      </c>
      <c r="K9" s="69">
        <f>RTD("cqg.rtd", ,"ContractData", $A$5&amp;A9, "T_CVol")</f>
        <v>0</v>
      </c>
      <c r="L9" s="61">
        <f xml:space="preserve"> RTD("cqg.rtd",,"StudyData", $A$5&amp;A9, "MA", "InputChoice=ContractVol,MAType=Sim,Period="&amp;$L$4&amp;"", "MA",,,"all",,,,"T")</f>
        <v>2.75</v>
      </c>
      <c r="M9" s="70">
        <f t="shared" si="8"/>
        <v>0</v>
      </c>
      <c r="N9" s="61">
        <f>RTD("cqg.rtd", ,"ContractData", $A$5&amp;A9, "Y_CVol")</f>
        <v>0</v>
      </c>
      <c r="O9" s="71" t="str">
        <f t="shared" si="3"/>
        <v/>
      </c>
      <c r="P9" s="138" t="str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/>
      </c>
      <c r="Q9" s="139"/>
      <c r="R9" s="140"/>
      <c r="S9" s="61">
        <f t="shared" si="4"/>
        <v>2</v>
      </c>
      <c r="T9" s="61">
        <f>IF(B9="","",RTD("cqg.rtd", ,"ContractData", $A$5&amp;A9, "COI"))</f>
        <v>2</v>
      </c>
      <c r="U9" s="61">
        <f t="shared" si="5"/>
        <v>0</v>
      </c>
      <c r="V9" s="61">
        <f t="shared" si="6"/>
        <v>0</v>
      </c>
      <c r="W9" s="61">
        <f>IF(B9="","",RTD("cqg.rtd", ,"ContractData", $A$5&amp;A9, "P_OI"))</f>
        <v>2</v>
      </c>
      <c r="X9" s="62">
        <f t="shared" si="0"/>
        <v>1</v>
      </c>
      <c r="Y9" s="59">
        <f>IF(RTD("cqg.rtd",,"StudyData",$A$5&amp;A9,"Vol","VolType=Exchange,CoCType=Contract","Vol",$Y$4,"0","ALL",,,"TRUE","T")="",0,RTD("cqg.rtd",,"StudyData",$A$5&amp;A9,"Vol","VolType=Exchange,CoCType=Contract","Vol",$Y$4,"0","ALL",,,"TRUE","T"))</f>
        <v>0</v>
      </c>
      <c r="Z9" s="72">
        <f ca="1">IF(B9="","",RTD("cqg.rtd",,"StudyData","Vol("&amp;$A$5&amp;A9&amp;") when (LocalDay("&amp;$A$5&amp;A9&amp;")="&amp;$C$1&amp;" and LocalHour("&amp;$A$5&amp;A9&amp;")="&amp;$E$1&amp;" and LocalMinute("&amp;$A$5&amp;$A9&amp;")="&amp;$F$1&amp;")","Bar",,"Vol",$Y$4,"0"))</f>
        <v>0</v>
      </c>
      <c r="AA9" s="64" t="str">
        <f t="shared" si="1"/>
        <v>Nov 14</v>
      </c>
      <c r="AB9" s="28"/>
      <c r="AC9" s="28"/>
      <c r="AD9" s="29"/>
    </row>
    <row r="10" spans="1:30" ht="18.75" x14ac:dyDescent="0.3">
      <c r="A10" s="3" t="s">
        <v>4</v>
      </c>
      <c r="B10" s="65" t="str">
        <f>RIGHT(RTD("cqg.rtd",,"ContractData",$A$5&amp;A10,"LongDescription"),6)</f>
        <v>Dec 14</v>
      </c>
      <c r="C10" s="66"/>
      <c r="D10" s="66"/>
      <c r="E10" s="66"/>
      <c r="F10" s="129">
        <f>IF(B10="","",RTD("cqg.rtd",,"ContractData",$A$5&amp;A10,"ExpirationDate",,"D"))</f>
        <v>41988</v>
      </c>
      <c r="G10" s="61">
        <f t="shared" ca="1" si="2"/>
        <v>152</v>
      </c>
      <c r="H10" s="67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1</v>
      </c>
      <c r="I10" s="68"/>
      <c r="J10" s="61">
        <f t="shared" si="7"/>
        <v>63144</v>
      </c>
      <c r="K10" s="69">
        <f>RTD("cqg.rtd", ,"ContractData", $A$5&amp;A10, "T_CVol")</f>
        <v>63144</v>
      </c>
      <c r="L10" s="61">
        <f xml:space="preserve"> RTD("cqg.rtd",,"StudyData", $A$5&amp;A10, "MA", "InputChoice=ContractVol,MAType=Sim,Period="&amp;$L$4&amp;"", "MA",,,"all",,,,"T")</f>
        <v>126565.33333333</v>
      </c>
      <c r="M10" s="70">
        <f t="shared" si="8"/>
        <v>0</v>
      </c>
      <c r="N10" s="61">
        <f>RTD("cqg.rtd", ,"ContractData", $A$5&amp;A10, "Y_CVol")</f>
        <v>152823</v>
      </c>
      <c r="O10" s="71">
        <f t="shared" si="3"/>
        <v>0.41318387938988244</v>
      </c>
      <c r="P10" s="138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222591</v>
      </c>
      <c r="Q10" s="139"/>
      <c r="R10" s="140"/>
      <c r="S10" s="61">
        <f t="shared" si="4"/>
        <v>904022</v>
      </c>
      <c r="T10" s="61">
        <f>IF(B10="","",RTD("cqg.rtd", ,"ContractData", $A$5&amp;A10, "COI"))</f>
        <v>904022</v>
      </c>
      <c r="U10" s="61">
        <f t="shared" si="5"/>
        <v>2328</v>
      </c>
      <c r="V10" s="61">
        <f t="shared" si="6"/>
        <v>2328</v>
      </c>
      <c r="W10" s="61">
        <f>IF(B10="","",RTD("cqg.rtd", ,"ContractData", $A$5&amp;A10, "P_OI"))</f>
        <v>901694</v>
      </c>
      <c r="X10" s="62">
        <f t="shared" si="0"/>
        <v>1.0025818071319095</v>
      </c>
      <c r="Y10" s="59">
        <f>IF(RTD("cqg.rtd",,"StudyData",$A$5&amp;A10,"Vol","VolType=Exchange,CoCType=Contract","Vol",$Y$4,"0","ALL",,,"TRUE","T")="",0,RTD("cqg.rtd",,"StudyData",$A$5&amp;A10,"Vol","VolType=Exchange,CoCType=Contract","Vol",$Y$4,"0","ALL",,,"TRUE","T"))</f>
        <v>154</v>
      </c>
      <c r="Z10" s="72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LocalMinute("&amp;$A$5&amp;$A10&amp;")="&amp;$F$1&amp;")","Bar",,"Vol",$Y$4,"0"))</f>
        <v>7390</v>
      </c>
      <c r="AA10" s="64" t="str">
        <f t="shared" si="1"/>
        <v>Dec 14</v>
      </c>
      <c r="AB10" s="28"/>
      <c r="AC10" s="28"/>
      <c r="AD10" s="29"/>
    </row>
    <row r="11" spans="1:30" ht="18.75" x14ac:dyDescent="0.3">
      <c r="A11" s="3" t="s">
        <v>5</v>
      </c>
      <c r="B11" s="65" t="str">
        <f>RIGHT(RTD("cqg.rtd",,"ContractData",$A$5&amp;A11,"LongDescription"),6)</f>
        <v>Jan 15</v>
      </c>
      <c r="C11" s="66"/>
      <c r="D11" s="66"/>
      <c r="E11" s="66"/>
      <c r="F11" s="129">
        <f>IF(B11="","",RTD("cqg.rtd",,"ContractData",$A$5&amp;A11,"ExpirationDate",,"D"))</f>
        <v>42023</v>
      </c>
      <c r="G11" s="61">
        <f t="shared" ca="1" si="2"/>
        <v>187</v>
      </c>
      <c r="H11" s="67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0</v>
      </c>
      <c r="I11" s="68"/>
      <c r="J11" s="61">
        <f t="shared" si="7"/>
        <v>0</v>
      </c>
      <c r="K11" s="69">
        <f>RTD("cqg.rtd", ,"ContractData", $A$5&amp;A11, "T_CVol")</f>
        <v>0</v>
      </c>
      <c r="L11" s="61" t="str">
        <f xml:space="preserve"> RTD("cqg.rtd",,"StudyData", $A$5&amp;A11, "MA", "InputChoice=ContractVol,MAType=Sim,Period="&amp;$L$4&amp;"", "MA",,,"all",,,,"T")</f>
        <v/>
      </c>
      <c r="M11" s="70">
        <f t="shared" si="8"/>
        <v>0</v>
      </c>
      <c r="N11" s="61">
        <f>RTD("cqg.rtd", ,"ContractData", $A$5&amp;A11, "Y_CVol")</f>
        <v>0</v>
      </c>
      <c r="O11" s="71" t="str">
        <f t="shared" si="3"/>
        <v/>
      </c>
      <c r="P11" s="138" t="str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/>
      </c>
      <c r="Q11" s="139"/>
      <c r="R11" s="140"/>
      <c r="S11" s="61">
        <f t="shared" si="4"/>
        <v>0</v>
      </c>
      <c r="T11" s="61">
        <f>IF(B11="","",RTD("cqg.rtd", ,"ContractData", $A$5&amp;A11, "COI"))</f>
        <v>0</v>
      </c>
      <c r="U11" s="61">
        <f t="shared" si="5"/>
        <v>0</v>
      </c>
      <c r="V11" s="61">
        <f t="shared" si="6"/>
        <v>0</v>
      </c>
      <c r="W11" s="61">
        <f>IF(B11="","",RTD("cqg.rtd", ,"ContractData", $A$5&amp;A11, "P_OI"))</f>
        <v>0</v>
      </c>
      <c r="X11" s="62" t="str">
        <f t="shared" si="0"/>
        <v/>
      </c>
      <c r="Y11" s="59">
        <f>IF(RTD("cqg.rtd",,"StudyData",$A$5&amp;A11,"Vol","VolType=Exchange,CoCType=Contract","Vol",$Y$4,"0","ALL",,,"TRUE","T")="",0,RTD("cqg.rtd",,"StudyData",$A$5&amp;A11,"Vol","VolType=Exchange,CoCType=Contract","Vol",$Y$4,"0","ALL",,,"TRUE","T"))</f>
        <v>0</v>
      </c>
      <c r="Z11" s="72">
        <f ca="1">IF(B11="","",RTD("cqg.rtd",,"StudyData","Vol("&amp;$A$5&amp;A11&amp;") when (LocalDay("&amp;$A$5&amp;A11&amp;")="&amp;$C$1&amp;" and LocalHour("&amp;$A$5&amp;A11&amp;")="&amp;$E$1&amp;" and LocalMinute("&amp;$A$5&amp;$A11&amp;")="&amp;$F$1&amp;")","Bar",,"Vol",$Y$4,"0"))</f>
        <v>0</v>
      </c>
      <c r="AA11" s="64" t="str">
        <f t="shared" si="1"/>
        <v>Jan 15</v>
      </c>
      <c r="AB11" s="28"/>
      <c r="AC11" s="28"/>
      <c r="AD11" s="29"/>
    </row>
    <row r="12" spans="1:30" ht="18.75" x14ac:dyDescent="0.3">
      <c r="A12" s="3" t="s">
        <v>6</v>
      </c>
      <c r="B12" s="65" t="str">
        <f>RIGHT(RTD("cqg.rtd",,"ContractData",$A$5&amp;A12,"LongDescription"),6)</f>
        <v>Mar 15</v>
      </c>
      <c r="C12" s="66"/>
      <c r="D12" s="66"/>
      <c r="E12" s="66"/>
      <c r="F12" s="129">
        <f>IF(B12="","",RTD("cqg.rtd",,"ContractData",$A$5&amp;A12,"ExpirationDate",,"D"))</f>
        <v>42079</v>
      </c>
      <c r="G12" s="61">
        <f t="shared" ca="1" si="2"/>
        <v>243</v>
      </c>
      <c r="H12" s="67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68"/>
      <c r="J12" s="61">
        <f t="shared" si="7"/>
        <v>103788</v>
      </c>
      <c r="K12" s="69">
        <f>RTD("cqg.rtd", ,"ContractData", $A$5&amp;A12, "T_CVol")</f>
        <v>103788</v>
      </c>
      <c r="L12" s="61">
        <f xml:space="preserve"> RTD("cqg.rtd",,"StudyData", $A$5&amp;A12, "MA", "InputChoice=ContractVol,MAType=Sim,Period="&amp;$L$4&amp;"", "MA",,,"all",,,,"T")</f>
        <v>208121.91666667</v>
      </c>
      <c r="M12" s="70">
        <f t="shared" si="8"/>
        <v>0</v>
      </c>
      <c r="N12" s="61">
        <f>RTD("cqg.rtd", ,"ContractData", $A$5&amp;A12, "Y_CVol")</f>
        <v>225923</v>
      </c>
      <c r="O12" s="71">
        <f t="shared" si="3"/>
        <v>0.45939545774445273</v>
      </c>
      <c r="P12" s="138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194715</v>
      </c>
      <c r="Q12" s="139"/>
      <c r="R12" s="140"/>
      <c r="S12" s="61">
        <f t="shared" si="4"/>
        <v>1035217</v>
      </c>
      <c r="T12" s="61">
        <f>IF(B12="","",RTD("cqg.rtd", ,"ContractData", $A$5&amp;A12, "COI"))</f>
        <v>1035217</v>
      </c>
      <c r="U12" s="61">
        <f t="shared" si="5"/>
        <v>-3878</v>
      </c>
      <c r="V12" s="61">
        <f t="shared" si="6"/>
        <v>-3878</v>
      </c>
      <c r="W12" s="61">
        <f>IF(B12="","",RTD("cqg.rtd", ,"ContractData", $A$5&amp;A12, "P_OI"))</f>
        <v>1039095</v>
      </c>
      <c r="X12" s="62">
        <f t="shared" si="0"/>
        <v>0.99626790620684347</v>
      </c>
      <c r="Y12" s="59">
        <f>IF(RTD("cqg.rtd",,"StudyData",$A$5&amp;A12,"Vol","VolType=Exchange,CoCType=Contract","Vol",$Y$4,"0","ALL",,,"TRUE","T")="",0,RTD("cqg.rtd",,"StudyData",$A$5&amp;A12,"Vol","VolType=Exchange,CoCType=Contract","Vol",$Y$4,"0","ALL",,,"TRUE","T"))</f>
        <v>6203</v>
      </c>
      <c r="Z12" s="72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LocalMinute("&amp;$A$5&amp;$A12&amp;")="&amp;$F$1&amp;")","Bar",,"Vol",$Y$4,"0"))</f>
        <v>14345</v>
      </c>
      <c r="AA12" s="64" t="str">
        <f>B11</f>
        <v>Jan 15</v>
      </c>
      <c r="AB12" s="28"/>
      <c r="AC12" s="28"/>
      <c r="AD12" s="29"/>
    </row>
    <row r="13" spans="1:30" ht="18.75" x14ac:dyDescent="0.3">
      <c r="A13" s="3" t="s">
        <v>7</v>
      </c>
      <c r="B13" s="73" t="str">
        <f>RIGHT(RTD("cqg.rtd",,"ContractData",$A$5&amp;A13,"LongDescription"),6)</f>
        <v>Jun 15</v>
      </c>
      <c r="C13" s="74"/>
      <c r="D13" s="74"/>
      <c r="E13" s="74"/>
      <c r="F13" s="130">
        <f>IF(B13="","",RTD("cqg.rtd",,"ContractData",$A$5&amp;A13,"ExpirationDate",,"D"))</f>
        <v>42170</v>
      </c>
      <c r="G13" s="75">
        <f t="shared" ca="1" si="2"/>
        <v>334</v>
      </c>
      <c r="H13" s="67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1</v>
      </c>
      <c r="I13" s="68"/>
      <c r="J13" s="75">
        <f t="shared" si="7"/>
        <v>112822</v>
      </c>
      <c r="K13" s="76">
        <f>RTD("cqg.rtd", ,"ContractData", $A$5&amp;A13, "T_CVol")</f>
        <v>112822</v>
      </c>
      <c r="L13" s="61">
        <f xml:space="preserve"> RTD("cqg.rtd",,"StudyData", $A$5&amp;A13, "MA", "InputChoice=ContractVol,MAType=Sim,Period="&amp;$L$4&amp;"", "MA",,,"all",,,,"T")</f>
        <v>238812.83333333</v>
      </c>
      <c r="M13" s="77">
        <f t="shared" si="8"/>
        <v>0</v>
      </c>
      <c r="N13" s="75">
        <f>RTD("cqg.rtd", ,"ContractData", $A$5&amp;A13, "Y_CVol")</f>
        <v>299369</v>
      </c>
      <c r="O13" s="78">
        <f t="shared" si="3"/>
        <v>0.37686600817051868</v>
      </c>
      <c r="P13" s="138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197140</v>
      </c>
      <c r="Q13" s="139"/>
      <c r="R13" s="140"/>
      <c r="S13" s="61">
        <f t="shared" si="4"/>
        <v>957589</v>
      </c>
      <c r="T13" s="61">
        <f>IF(B13="","",RTD("cqg.rtd", ,"ContractData", $A$5&amp;A13, "COI"))</f>
        <v>957589</v>
      </c>
      <c r="U13" s="61">
        <f t="shared" si="5"/>
        <v>-4007</v>
      </c>
      <c r="V13" s="61">
        <f t="shared" si="6"/>
        <v>-4007</v>
      </c>
      <c r="W13" s="61">
        <f>IF(B13="","",RTD("cqg.rtd", ,"ContractData", $A$5&amp;A13, "P_OI"))</f>
        <v>961596</v>
      </c>
      <c r="X13" s="62">
        <f t="shared" si="0"/>
        <v>0.99583296935511378</v>
      </c>
      <c r="Y13" s="59">
        <f>IF(RTD("cqg.rtd",,"StudyData",$A$5&amp;A13,"Vol","VolType=Exchange,CoCType=Contract","Vol",$Y$4,"0","ALL",,,"TRUE","T")="",0,RTD("cqg.rtd",,"StudyData",$A$5&amp;A13,"Vol","VolType=Exchange,CoCType=Contract","Vol",$Y$4,"0","ALL",,,"TRUE","T"))</f>
        <v>3339</v>
      </c>
      <c r="Z13" s="72">
        <f ca="1">IF(B13="","",RTD("cqg.rtd",,"StudyData","Vol("&amp;$A$5&amp;A13&amp;") when (LocalDay("&amp;$A$5&amp;A13&amp;")="&amp;$C$1&amp;" and LocalHour("&amp;$A$5&amp;A13&amp;")="&amp;$E$1&amp;" and LocalMinute("&amp;$A$5&amp;$A13&amp;")="&amp;$F$1&amp;")","Bar",,"Vol",$Y$4,"0"))</f>
        <v>35942</v>
      </c>
      <c r="AA13" s="64" t="str">
        <f>B13</f>
        <v>Jun 15</v>
      </c>
      <c r="AB13" s="28"/>
      <c r="AC13" s="28"/>
      <c r="AD13" s="29"/>
    </row>
    <row r="14" spans="1:30" ht="8.1" customHeight="1" x14ac:dyDescent="0.3">
      <c r="B14" s="79"/>
      <c r="C14" s="80"/>
      <c r="D14" s="80"/>
      <c r="E14" s="80"/>
      <c r="F14" s="131"/>
      <c r="G14" s="80"/>
      <c r="H14" s="81"/>
      <c r="I14" s="80"/>
      <c r="J14" s="80"/>
      <c r="K14" s="80"/>
      <c r="L14" s="82"/>
      <c r="M14" s="83"/>
      <c r="N14" s="80"/>
      <c r="O14" s="84"/>
      <c r="P14" s="85"/>
      <c r="Q14" s="85"/>
      <c r="R14" s="85"/>
      <c r="S14" s="80"/>
      <c r="T14" s="80"/>
      <c r="U14" s="80"/>
      <c r="V14" s="80"/>
      <c r="W14" s="80"/>
      <c r="X14" s="80"/>
      <c r="Y14" s="80"/>
      <c r="Z14" s="83"/>
      <c r="AA14" s="86"/>
      <c r="AB14" s="6"/>
      <c r="AC14" s="6"/>
      <c r="AD14" s="10"/>
    </row>
    <row r="15" spans="1:30" ht="18.75" x14ac:dyDescent="0.3">
      <c r="A15" s="3" t="s">
        <v>8</v>
      </c>
      <c r="B15" s="87" t="str">
        <f>RIGHT(RTD("cqg.rtd",,"ContractData",$A$5&amp;A15,"LongDescription"),6)</f>
        <v>Sep 15</v>
      </c>
      <c r="C15" s="88"/>
      <c r="D15" s="88"/>
      <c r="E15" s="88"/>
      <c r="F15" s="132">
        <f>IF(B15="","",RTD("cqg.rtd",,"ContractData",$A$5&amp;A15,"ExpirationDate",,"D"))</f>
        <v>42261</v>
      </c>
      <c r="G15" s="89">
        <f t="shared" ca="1" si="2"/>
        <v>425</v>
      </c>
      <c r="H15" s="67"/>
      <c r="I15" s="68"/>
      <c r="J15" s="89">
        <f t="shared" si="7"/>
        <v>138617</v>
      </c>
      <c r="K15" s="90">
        <f>RTD("cqg.rtd", ,"ContractData", $A$5&amp;A15, "T_CVol")</f>
        <v>138617</v>
      </c>
      <c r="L15" s="61">
        <f xml:space="preserve"> RTD("cqg.rtd",,"StudyData", $A$5&amp;A15, "MA", "InputChoice=ContractVol,MAType=Sim,Period="&amp;$L$4&amp;"", "MA",,,"all",,,,"T")</f>
        <v>298962.58333333</v>
      </c>
      <c r="M15" s="91">
        <f t="shared" si="8"/>
        <v>0</v>
      </c>
      <c r="N15" s="89">
        <f>RTD("cqg.rtd", ,"ContractData", $A$5&amp;A15, "Y_CVol")</f>
        <v>372696</v>
      </c>
      <c r="O15" s="92">
        <f t="shared" si="3"/>
        <v>0.37193047416661301</v>
      </c>
      <c r="P15" s="138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>165008</v>
      </c>
      <c r="Q15" s="139"/>
      <c r="R15" s="140"/>
      <c r="S15" s="93">
        <f t="shared" si="4"/>
        <v>1066802</v>
      </c>
      <c r="T15" s="89">
        <f>IF(B15="","",RTD("cqg.rtd", ,"ContractData", $A$5&amp;A15, "COI"))</f>
        <v>1066802</v>
      </c>
      <c r="U15" s="89">
        <f t="shared" si="5"/>
        <v>-36189</v>
      </c>
      <c r="V15" s="61">
        <f t="shared" si="6"/>
        <v>-36189</v>
      </c>
      <c r="W15" s="89">
        <f>IF(B15="","",RTD("cqg.rtd", ,"ContractData", $A$5&amp;A15, "P_OI"))</f>
        <v>1102991</v>
      </c>
      <c r="X15" s="62">
        <f>IF(ISERROR(T15/W15),"",T15/W15)</f>
        <v>0.96719012213154953</v>
      </c>
      <c r="Y15" s="59">
        <f>IF(RTD("cqg.rtd",,"StudyData",$A$5&amp;A15,"Vol","VolType=Exchange,CoCType=Contract","Vol",$Y$4,"0","ALL",,,"TRUE","T")="",0,RTD("cqg.rtd",,"StudyData",$A$5&amp;A15,"Vol","VolType=Exchange,CoCType=Contract","Vol",$Y$4,"0","ALL",,,"TRUE","T"))</f>
        <v>2240</v>
      </c>
      <c r="Z15" s="72">
        <f ca="1">IF(B15="","",RTD("cqg.rtd",,"StudyData","Vol("&amp;$A$5&amp;A15&amp;") when (LocalDay("&amp;$A$5&amp;A15&amp;")="&amp;$C$1&amp;" and LocalHour("&amp;$A$5&amp;A15&amp;")="&amp;$E$1&amp;" and LocalMinute("&amp;$A$5&amp;$A15&amp;")="&amp;$F$1&amp;")","Bar",,"Vol",$Y$4,"0"))</f>
        <v>51531</v>
      </c>
      <c r="AA15" s="94" t="str">
        <f>B15</f>
        <v>Sep 15</v>
      </c>
      <c r="AB15" s="30"/>
      <c r="AC15" s="30"/>
      <c r="AD15" s="31"/>
    </row>
    <row r="16" spans="1:30" ht="18.75" x14ac:dyDescent="0.3">
      <c r="A16" s="3" t="s">
        <v>9</v>
      </c>
      <c r="B16" s="95" t="str">
        <f>RIGHT(RTD("cqg.rtd",,"ContractData",$A$5&amp;A16,"LongDescription"),6)</f>
        <v>Dec 15</v>
      </c>
      <c r="C16" s="96"/>
      <c r="D16" s="96"/>
      <c r="E16" s="96"/>
      <c r="F16" s="129">
        <f>IF(B16="","",RTD("cqg.rtd",,"ContractData",$A$5&amp;A16,"ExpirationDate",,"D"))</f>
        <v>42352</v>
      </c>
      <c r="G16" s="61">
        <f t="shared" ca="1" si="2"/>
        <v>516</v>
      </c>
      <c r="H16" s="67"/>
      <c r="I16" s="68"/>
      <c r="J16" s="61">
        <f t="shared" si="7"/>
        <v>164825</v>
      </c>
      <c r="K16" s="69">
        <f>RTD("cqg.rtd", ,"ContractData", $A$5&amp;A16, "T_CVol")</f>
        <v>164825</v>
      </c>
      <c r="L16" s="61">
        <f xml:space="preserve"> RTD("cqg.rtd",,"StudyData", $A$5&amp;A16, "MA", "InputChoice=ContractVol,MAType=Sim,Period="&amp;$L$4&amp;"", "MA",,,"all",,,,"T")</f>
        <v>319459.66666667</v>
      </c>
      <c r="M16" s="70">
        <f t="shared" si="8"/>
        <v>0</v>
      </c>
      <c r="N16" s="61">
        <f>RTD("cqg.rtd", ,"ContractData", $A$5&amp;A16, "Y_CVol")</f>
        <v>448270</v>
      </c>
      <c r="O16" s="71">
        <f t="shared" si="3"/>
        <v>0.36769134673299575</v>
      </c>
      <c r="P16" s="138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171274</v>
      </c>
      <c r="Q16" s="139"/>
      <c r="R16" s="140"/>
      <c r="S16" s="97">
        <f t="shared" si="4"/>
        <v>1496302</v>
      </c>
      <c r="T16" s="61">
        <f>IF(B16="","",RTD("cqg.rtd", ,"ContractData", $A$5&amp;A16, "COI"))</f>
        <v>1496302</v>
      </c>
      <c r="U16" s="61">
        <f t="shared" si="5"/>
        <v>-17723</v>
      </c>
      <c r="V16" s="61">
        <f t="shared" si="6"/>
        <v>-17723</v>
      </c>
      <c r="W16" s="61">
        <f>IF(B16="","",RTD("cqg.rtd", ,"ContractData", $A$5&amp;A16, "P_OI"))</f>
        <v>1514025</v>
      </c>
      <c r="X16" s="62">
        <f>IF(ISERROR(T16/W16),"",T16/W16)</f>
        <v>0.9882941166757484</v>
      </c>
      <c r="Y16" s="59">
        <f>IF(RTD("cqg.rtd",,"StudyData",$A$5&amp;A16,"Vol","VolType=Exchange,CoCType=Contract","Vol",$Y$4,"0","ALL",,,"TRUE","T")="",0,RTD("cqg.rtd",,"StudyData",$A$5&amp;A16,"Vol","VolType=Exchange,CoCType=Contract","Vol",$Y$4,"0","ALL",,,"TRUE","T"))</f>
        <v>7027</v>
      </c>
      <c r="Z16" s="72">
        <f ca="1">IF(B16="","",RTD("cqg.rtd",,"StudyData","Vol("&amp;$A$5&amp;A16&amp;") when (LocalDay("&amp;$A$5&amp;A16&amp;")="&amp;$C$1&amp;" and LocalHour("&amp;$A$5&amp;A16&amp;")="&amp;$E$1&amp;" and LocalMinute("&amp;$A$5&amp;$A16&amp;")="&amp;$F$1&amp;")","Bar",,"Vol",$Y$4,"0"))</f>
        <v>53788</v>
      </c>
      <c r="AA16" s="94" t="str">
        <f>B16</f>
        <v>Dec 15</v>
      </c>
      <c r="AB16" s="30"/>
      <c r="AC16" s="30"/>
      <c r="AD16" s="31"/>
    </row>
    <row r="17" spans="1:30" ht="18.75" x14ac:dyDescent="0.3">
      <c r="A17" s="3" t="s">
        <v>10</v>
      </c>
      <c r="B17" s="95" t="str">
        <f>RIGHT(RTD("cqg.rtd",,"ContractData",$A$5&amp;A17,"LongDescription"),6)</f>
        <v>Mar 16</v>
      </c>
      <c r="C17" s="96"/>
      <c r="D17" s="96"/>
      <c r="E17" s="96"/>
      <c r="F17" s="129">
        <f>IF(B17="","",RTD("cqg.rtd",,"ContractData",$A$5&amp;A17,"ExpirationDate",,"D"))</f>
        <v>42443</v>
      </c>
      <c r="G17" s="61">
        <f t="shared" ca="1" si="2"/>
        <v>607</v>
      </c>
      <c r="H17" s="67"/>
      <c r="I17" s="68"/>
      <c r="J17" s="61">
        <f t="shared" si="7"/>
        <v>98440</v>
      </c>
      <c r="K17" s="69">
        <f>RTD("cqg.rtd", ,"ContractData", $A$5&amp;A17, "T_CVol")</f>
        <v>98440</v>
      </c>
      <c r="L17" s="61">
        <f xml:space="preserve"> RTD("cqg.rtd",,"StudyData", $A$5&amp;A17, "MA", "InputChoice=ContractVol,MAType=Sim,Period="&amp;$L$4&amp;"", "MA",,,"all",,,,"T")</f>
        <v>224420</v>
      </c>
      <c r="M17" s="70">
        <f t="shared" si="8"/>
        <v>0</v>
      </c>
      <c r="N17" s="61">
        <f>RTD("cqg.rtd", ,"ContractData", $A$5&amp;A17, "Y_CVol")</f>
        <v>311618</v>
      </c>
      <c r="O17" s="71">
        <f t="shared" si="3"/>
        <v>0.3158995950169759</v>
      </c>
      <c r="P17" s="138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122223</v>
      </c>
      <c r="Q17" s="139"/>
      <c r="R17" s="140"/>
      <c r="S17" s="97">
        <f t="shared" si="4"/>
        <v>967981</v>
      </c>
      <c r="T17" s="61">
        <f>IF(B17="","",RTD("cqg.rtd", ,"ContractData", $A$5&amp;A17, "COI"))</f>
        <v>967981</v>
      </c>
      <c r="U17" s="61">
        <f t="shared" si="5"/>
        <v>9764</v>
      </c>
      <c r="V17" s="61">
        <f t="shared" si="6"/>
        <v>9764</v>
      </c>
      <c r="W17" s="61">
        <f>IF(B17="","",RTD("cqg.rtd", ,"ContractData", $A$5&amp;A17, "P_OI"))</f>
        <v>958217</v>
      </c>
      <c r="X17" s="62">
        <f>IF(ISERROR(T17/W17),"",T17/W17)</f>
        <v>1.0101897586872284</v>
      </c>
      <c r="Y17" s="59">
        <f>IF(RTD("cqg.rtd",,"StudyData",$A$5&amp;A17,"Vol","VolType=Exchange,CoCType=Contract","Vol",$Y$4,"0","ALL",,,"TRUE","T")="",0,RTD("cqg.rtd",,"StudyData",$A$5&amp;A17,"Vol","VolType=Exchange,CoCType=Contract","Vol",$Y$4,"0","ALL",,,"TRUE","T"))</f>
        <v>4688</v>
      </c>
      <c r="Z17" s="72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LocalMinute("&amp;$A$5&amp;$A17&amp;")="&amp;$F$1&amp;")","Bar",,"Vol",$Y$4,"0"))</f>
        <v>35345</v>
      </c>
      <c r="AA17" s="94" t="str">
        <f>B17</f>
        <v>Mar 16</v>
      </c>
      <c r="AB17" s="30"/>
      <c r="AC17" s="30"/>
      <c r="AD17" s="31"/>
    </row>
    <row r="18" spans="1:30" ht="18.75" x14ac:dyDescent="0.3">
      <c r="A18" s="3" t="s">
        <v>11</v>
      </c>
      <c r="B18" s="95" t="str">
        <f>RIGHT(RTD("cqg.rtd",,"ContractData",$A$5&amp;A18,"LongDescription"),6)</f>
        <v>Jun 16</v>
      </c>
      <c r="C18" s="96"/>
      <c r="D18" s="96"/>
      <c r="E18" s="96"/>
      <c r="F18" s="129">
        <f>IF(B18="","",RTD("cqg.rtd",,"ContractData",$A$5&amp;A18,"ExpirationDate",,"D"))</f>
        <v>42534</v>
      </c>
      <c r="G18" s="61">
        <f t="shared" ca="1" si="2"/>
        <v>698</v>
      </c>
      <c r="H18" s="67"/>
      <c r="I18" s="68"/>
      <c r="J18" s="61">
        <f t="shared" si="7"/>
        <v>129538</v>
      </c>
      <c r="K18" s="69">
        <f>RTD("cqg.rtd", ,"ContractData", $A$5&amp;A18, "T_CVol")</f>
        <v>129538</v>
      </c>
      <c r="L18" s="61">
        <f xml:space="preserve"> RTD("cqg.rtd",,"StudyData", $A$5&amp;A18, "MA", "InputChoice=ContractVol,MAType=Sim,Period="&amp;$L$4&amp;"", "MA",,,"all",,,,"T")</f>
        <v>227355.5</v>
      </c>
      <c r="M18" s="70">
        <f t="shared" si="8"/>
        <v>0</v>
      </c>
      <c r="N18" s="61">
        <f>RTD("cqg.rtd", ,"ContractData", $A$5&amp;A18, "Y_CVol")</f>
        <v>303533</v>
      </c>
      <c r="O18" s="71">
        <f t="shared" si="3"/>
        <v>0.42676743550124696</v>
      </c>
      <c r="P18" s="138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108460</v>
      </c>
      <c r="Q18" s="139"/>
      <c r="R18" s="140"/>
      <c r="S18" s="97">
        <f t="shared" si="4"/>
        <v>781081</v>
      </c>
      <c r="T18" s="61">
        <f>IF(B18="","",RTD("cqg.rtd", ,"ContractData", $A$5&amp;A18, "COI"))</f>
        <v>781081</v>
      </c>
      <c r="U18" s="61">
        <f t="shared" si="5"/>
        <v>1236</v>
      </c>
      <c r="V18" s="61">
        <f t="shared" si="6"/>
        <v>1236</v>
      </c>
      <c r="W18" s="61">
        <f>IF(B18="","",RTD("cqg.rtd", ,"ContractData", $A$5&amp;A18, "P_OI"))</f>
        <v>779845</v>
      </c>
      <c r="X18" s="62">
        <f>IF(ISERROR(T18/W18),"",T18/W18)</f>
        <v>1.0015849303387212</v>
      </c>
      <c r="Y18" s="59">
        <f>IF(RTD("cqg.rtd",,"StudyData",$A$5&amp;A18,"Vol","VolType=Exchange,CoCType=Contract","Vol",$Y$4,"0","ALL",,,"TRUE","T")="",0,RTD("cqg.rtd",,"StudyData",$A$5&amp;A18,"Vol","VolType=Exchange,CoCType=Contract","Vol",$Y$4,"0","ALL",,,"TRUE","T"))</f>
        <v>2907</v>
      </c>
      <c r="Z18" s="72">
        <f ca="1">IF(B18="","",RTD("cqg.rtd",,"StudyData","Vol("&amp;$A$5&amp;A18&amp;") when (LocalDay("&amp;$A$5&amp;A18&amp;")="&amp;$C$1&amp;" and LocalHour("&amp;$A$5&amp;A18&amp;")="&amp;$E$1&amp;" and LocalMinute("&amp;$A$5&amp;$A18&amp;")="&amp;$F$1&amp;")","Bar",,"Vol",$Y$4,"0"))</f>
        <v>28420</v>
      </c>
      <c r="AA18" s="94" t="str">
        <f>B18</f>
        <v>Jun 16</v>
      </c>
      <c r="AB18" s="30"/>
      <c r="AC18" s="30"/>
      <c r="AD18" s="31"/>
    </row>
    <row r="19" spans="1:30" ht="8.1" customHeight="1" x14ac:dyDescent="0.3">
      <c r="B19" s="79"/>
      <c r="C19" s="80"/>
      <c r="D19" s="80"/>
      <c r="E19" s="80"/>
      <c r="F19" s="131"/>
      <c r="G19" s="80"/>
      <c r="H19" s="81"/>
      <c r="I19" s="80"/>
      <c r="J19" s="80"/>
      <c r="K19" s="80"/>
      <c r="L19" s="82"/>
      <c r="M19" s="83"/>
      <c r="N19" s="80"/>
      <c r="O19" s="84"/>
      <c r="P19" s="85"/>
      <c r="Q19" s="85"/>
      <c r="R19" s="85"/>
      <c r="S19" s="80"/>
      <c r="T19" s="80"/>
      <c r="U19" s="80"/>
      <c r="V19" s="80"/>
      <c r="W19" s="80"/>
      <c r="X19" s="80"/>
      <c r="Y19" s="80"/>
      <c r="Z19" s="83"/>
      <c r="AA19" s="86"/>
      <c r="AB19" s="6"/>
      <c r="AC19" s="6"/>
      <c r="AD19" s="10"/>
    </row>
    <row r="20" spans="1:30" ht="18.75" x14ac:dyDescent="0.3">
      <c r="A20" s="3" t="s">
        <v>12</v>
      </c>
      <c r="B20" s="98" t="str">
        <f>RIGHT(RTD("cqg.rtd",,"ContractData",$A$5&amp;A20,"LongDescription"),6)</f>
        <v>Sep 16</v>
      </c>
      <c r="C20" s="99"/>
      <c r="D20" s="99"/>
      <c r="E20" s="99"/>
      <c r="F20" s="129">
        <f>IF(B20="","",RTD("cqg.rtd",,"ContractData",$A$5&amp;A20,"ExpirationDate",,"D"))</f>
        <v>42632</v>
      </c>
      <c r="G20" s="61">
        <f t="shared" ca="1" si="2"/>
        <v>796</v>
      </c>
      <c r="H20" s="67"/>
      <c r="I20" s="68"/>
      <c r="J20" s="61">
        <f t="shared" si="7"/>
        <v>75080</v>
      </c>
      <c r="K20" s="69">
        <f>RTD("cqg.rtd", ,"ContractData", $A$5&amp;A20, "T_CVol")</f>
        <v>75080</v>
      </c>
      <c r="L20" s="61">
        <f xml:space="preserve"> RTD("cqg.rtd",,"StudyData", $A$5&amp;A20, "MA", "InputChoice=ContractVol,MAType=Sim,Period="&amp;$L$4&amp;"", "MA",,,"all",,,,"T")</f>
        <v>211211</v>
      </c>
      <c r="M20" s="70">
        <f t="shared" si="8"/>
        <v>0</v>
      </c>
      <c r="N20" s="61">
        <f>RTD("cqg.rtd", ,"ContractData", $A$5&amp;A20, "Y_CVol")</f>
        <v>294129</v>
      </c>
      <c r="O20" s="71">
        <f t="shared" si="3"/>
        <v>0.25526214688113041</v>
      </c>
      <c r="P20" s="138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87042</v>
      </c>
      <c r="Q20" s="139"/>
      <c r="R20" s="140"/>
      <c r="S20" s="61">
        <f t="shared" si="4"/>
        <v>655624</v>
      </c>
      <c r="T20" s="61">
        <f>IF(B20="","",RTD("cqg.rtd", ,"ContractData", $A$5&amp;A20, "COI"))</f>
        <v>655624</v>
      </c>
      <c r="U20" s="61">
        <f t="shared" si="5"/>
        <v>2677</v>
      </c>
      <c r="V20" s="61">
        <f t="shared" si="6"/>
        <v>2677</v>
      </c>
      <c r="W20" s="61">
        <f>IF(B20="","",RTD("cqg.rtd", ,"ContractData", $A$5&amp;A20, "P_OI"))</f>
        <v>652947</v>
      </c>
      <c r="X20" s="62">
        <f>IF(ISERROR(T20/W20),"",T20/W20)</f>
        <v>1.0040998733434721</v>
      </c>
      <c r="Y20" s="59">
        <f>IF(RTD("cqg.rtd",,"StudyData",$A$5&amp;A20,"Vol","VolType=Exchange,CoCType=Contract","Vol",$Y$4,"0","ALL",,,"TRUE","T")="",0,RTD("cqg.rtd",,"StudyData",$A$5&amp;A20,"Vol","VolType=Exchange,CoCType=Contract","Vol",$Y$4,"0","ALL",,,"TRUE","T"))</f>
        <v>5923</v>
      </c>
      <c r="Z20" s="72">
        <f ca="1">IF(B20="","",RTD("cqg.rtd",,"StudyData","Vol("&amp;$A$5&amp;A20&amp;") when (LocalDay("&amp;$A$5&amp;A20&amp;")="&amp;$C$1&amp;" and LocalHour("&amp;$A$5&amp;A20&amp;")="&amp;$E$1&amp;" and LocalMinute("&amp;$A$5&amp;$A20&amp;")="&amp;$F$1&amp;")","Bar",,"Vol",$Y$4,"0"))</f>
        <v>30242</v>
      </c>
      <c r="AA20" s="100" t="str">
        <f>B20</f>
        <v>Sep 16</v>
      </c>
      <c r="AB20" s="32"/>
      <c r="AC20" s="32"/>
      <c r="AD20" s="33"/>
    </row>
    <row r="21" spans="1:30" ht="18.75" x14ac:dyDescent="0.3">
      <c r="A21" s="3" t="s">
        <v>13</v>
      </c>
      <c r="B21" s="98" t="str">
        <f>RIGHT(RTD("cqg.rtd",,"ContractData",$A$5&amp;A21,"LongDescription"),6)</f>
        <v>Dec 16</v>
      </c>
      <c r="C21" s="99"/>
      <c r="D21" s="99"/>
      <c r="E21" s="99"/>
      <c r="F21" s="129">
        <f>IF(B21="","",RTD("cqg.rtd",,"ContractData",$A$5&amp;A21,"ExpirationDate",,"D"))</f>
        <v>42723</v>
      </c>
      <c r="G21" s="61">
        <f t="shared" ca="1" si="2"/>
        <v>887</v>
      </c>
      <c r="H21" s="67"/>
      <c r="I21" s="68"/>
      <c r="J21" s="61">
        <f t="shared" si="7"/>
        <v>143101</v>
      </c>
      <c r="K21" s="69">
        <f>RTD("cqg.rtd", ,"ContractData", $A$5&amp;A21, "T_CVol")</f>
        <v>143101</v>
      </c>
      <c r="L21" s="61">
        <f xml:space="preserve"> RTD("cqg.rtd",,"StudyData", $A$5&amp;A21, "MA", "InputChoice=ContractVol,MAType=Sim,Period="&amp;$L$4&amp;"", "MA",,,"all",,,,"T")</f>
        <v>229788.5</v>
      </c>
      <c r="M21" s="70">
        <f t="shared" si="8"/>
        <v>0</v>
      </c>
      <c r="N21" s="61">
        <f>RTD("cqg.rtd", ,"ContractData", $A$5&amp;A21, "Y_CVol")</f>
        <v>322511</v>
      </c>
      <c r="O21" s="71">
        <f t="shared" si="3"/>
        <v>0.44370889675080849</v>
      </c>
      <c r="P21" s="138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91716</v>
      </c>
      <c r="Q21" s="139"/>
      <c r="R21" s="140"/>
      <c r="S21" s="61">
        <f t="shared" si="4"/>
        <v>1009955</v>
      </c>
      <c r="T21" s="61">
        <f>IF(B21="","",RTD("cqg.rtd", ,"ContractData", $A$5&amp;A21, "COI"))</f>
        <v>1009955</v>
      </c>
      <c r="U21" s="61">
        <f t="shared" si="5"/>
        <v>17803</v>
      </c>
      <c r="V21" s="61">
        <f t="shared" si="6"/>
        <v>17803</v>
      </c>
      <c r="W21" s="61">
        <f>IF(B21="","",RTD("cqg.rtd", ,"ContractData", $A$5&amp;A21, "P_OI"))</f>
        <v>992152</v>
      </c>
      <c r="X21" s="62">
        <f>IF(ISERROR(T21/W21),"",T21/W21)</f>
        <v>1.0179438231238762</v>
      </c>
      <c r="Y21" s="59">
        <f>IF(RTD("cqg.rtd",,"StudyData",$A$5&amp;A21,"Vol","VolType=Exchange,CoCType=Contract","Vol",$Y$4,"0","ALL",,,"TRUE","T")="",0,RTD("cqg.rtd",,"StudyData",$A$5&amp;A21,"Vol","VolType=Exchange,CoCType=Contract","Vol",$Y$4,"0","ALL",,,"TRUE","T"))</f>
        <v>5412</v>
      </c>
      <c r="Z21" s="72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LocalMinute("&amp;$A$5&amp;$A21&amp;")="&amp;$F$1&amp;")","Bar",,"Vol",$Y$4,"0"))</f>
        <v>31100</v>
      </c>
      <c r="AA21" s="100" t="str">
        <f>B21</f>
        <v>Dec 16</v>
      </c>
      <c r="AB21" s="32"/>
      <c r="AC21" s="32"/>
      <c r="AD21" s="33"/>
    </row>
    <row r="22" spans="1:30" ht="18.75" x14ac:dyDescent="0.3">
      <c r="A22" s="3" t="s">
        <v>14</v>
      </c>
      <c r="B22" s="98" t="str">
        <f>RIGHT(RTD("cqg.rtd",,"ContractData",$A$5&amp;A22,"LongDescription"),6)</f>
        <v>Mar 16</v>
      </c>
      <c r="C22" s="99"/>
      <c r="D22" s="99"/>
      <c r="E22" s="99"/>
      <c r="F22" s="129">
        <f>IF(B22="","",RTD("cqg.rtd",,"ContractData",$A$5&amp;A22,"ExpirationDate",,"D"))</f>
        <v>42443</v>
      </c>
      <c r="G22" s="61">
        <f t="shared" ca="1" si="2"/>
        <v>607</v>
      </c>
      <c r="H22" s="67"/>
      <c r="I22" s="68"/>
      <c r="J22" s="61">
        <f t="shared" si="7"/>
        <v>70199</v>
      </c>
      <c r="K22" s="69">
        <f>RTD("cqg.rtd", ,"ContractData", $A$5&amp;A22, "T_CVol")</f>
        <v>70199</v>
      </c>
      <c r="L22" s="61">
        <f xml:space="preserve"> RTD("cqg.rtd",,"StudyData", $A$5&amp;A22, "MA", "InputChoice=ContractVol,MAType=Sim,Period="&amp;$L$4&amp;"", "MA",,,"all",,,,"T")</f>
        <v>154815.83333333</v>
      </c>
      <c r="M22" s="70">
        <f t="shared" si="8"/>
        <v>0</v>
      </c>
      <c r="N22" s="61">
        <f>RTD("cqg.rtd", ,"ContractData", $A$5&amp;A22, "Y_CVol")</f>
        <v>167680</v>
      </c>
      <c r="O22" s="71">
        <f t="shared" si="3"/>
        <v>0.41864861641221374</v>
      </c>
      <c r="P22" s="138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122223</v>
      </c>
      <c r="Q22" s="139"/>
      <c r="R22" s="140"/>
      <c r="S22" s="61">
        <f t="shared" si="4"/>
        <v>637862</v>
      </c>
      <c r="T22" s="61">
        <f>IF(B22="","",RTD("cqg.rtd", ,"ContractData", $A$5&amp;A22, "COI"))</f>
        <v>637862</v>
      </c>
      <c r="U22" s="61">
        <f t="shared" si="5"/>
        <v>22553</v>
      </c>
      <c r="V22" s="61">
        <f t="shared" si="6"/>
        <v>22553</v>
      </c>
      <c r="W22" s="61">
        <f>IF(B22="","",RTD("cqg.rtd", ,"ContractData", $A$5&amp;A22, "P_OI"))</f>
        <v>615309</v>
      </c>
      <c r="X22" s="62">
        <f>IF(ISERROR(T22/W22),"",T22/W22)</f>
        <v>1.0366531287531955</v>
      </c>
      <c r="Y22" s="59">
        <f>IF(RTD("cqg.rtd",,"StudyData",$A$5&amp;A22,"Vol","VolType=Exchange,CoCType=Contract","Vol",$Y$4,"0","ALL",,,"TRUE","T")="",0,RTD("cqg.rtd",,"StudyData",$A$5&amp;A22,"Vol","VolType=Exchange,CoCType=Contract","Vol",$Y$4,"0","ALL",,,"TRUE","T"))</f>
        <v>0</v>
      </c>
      <c r="Z22" s="72" t="e">
        <f ca="1">IF(B22="","",RTD("cqg.rtd",,"StudyData","Vol("&amp;$A$5&amp;A22&amp;") when (LocalDay("&amp;$A$5&amp;A22&amp;")="&amp;$C$1&amp;" and LocalHour("&amp;$A$5&amp;A22&amp;")="&amp;$E$1&amp;" and LocalMinute("&amp;$A$5&amp;$A22&amp;")="&amp;$F$1&amp;")","Bar",,"Vol",$Y$4,"0"))</f>
        <v>#N/A</v>
      </c>
      <c r="AA22" s="100" t="str">
        <f>B22</f>
        <v>Mar 16</v>
      </c>
      <c r="AB22" s="32"/>
      <c r="AC22" s="32"/>
      <c r="AD22" s="33"/>
    </row>
    <row r="23" spans="1:30" ht="18.75" x14ac:dyDescent="0.3">
      <c r="A23" s="3" t="s">
        <v>15</v>
      </c>
      <c r="B23" s="98" t="str">
        <f>RIGHT(RTD("cqg.rtd",,"ContractData",$A$5&amp;A23,"LongDescription"),6)</f>
        <v>Jun 17</v>
      </c>
      <c r="C23" s="99"/>
      <c r="D23" s="99"/>
      <c r="E23" s="99"/>
      <c r="F23" s="129">
        <f>IF(B23="","",RTD("cqg.rtd",,"ContractData",$A$5&amp;A23,"ExpirationDate",,"D"))</f>
        <v>42905</v>
      </c>
      <c r="G23" s="61">
        <f t="shared" ca="1" si="2"/>
        <v>1069</v>
      </c>
      <c r="H23" s="67"/>
      <c r="I23" s="68"/>
      <c r="J23" s="61">
        <f t="shared" si="7"/>
        <v>60631</v>
      </c>
      <c r="K23" s="69">
        <f>RTD("cqg.rtd", ,"ContractData", $A$5&amp;A23, "T_CVol")</f>
        <v>60631</v>
      </c>
      <c r="L23" s="61">
        <f xml:space="preserve"> RTD("cqg.rtd",,"StudyData", $A$5&amp;A23, "MA", "InputChoice=ContractVol,MAType=Sim,Period="&amp;$L$4&amp;"", "MA",,,"all",,,,"T")</f>
        <v>112591</v>
      </c>
      <c r="M23" s="70">
        <f t="shared" si="8"/>
        <v>0</v>
      </c>
      <c r="N23" s="61">
        <f>RTD("cqg.rtd", ,"ContractData", $A$5&amp;A23, "Y_CVol")</f>
        <v>162783</v>
      </c>
      <c r="O23" s="71">
        <f t="shared" si="3"/>
        <v>0.37246518371082976</v>
      </c>
      <c r="P23" s="138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42354</v>
      </c>
      <c r="Q23" s="139"/>
      <c r="R23" s="140"/>
      <c r="S23" s="61">
        <f t="shared" si="4"/>
        <v>376340</v>
      </c>
      <c r="T23" s="61">
        <f>IF(B23="","",RTD("cqg.rtd", ,"ContractData", $A$5&amp;A23, "COI"))</f>
        <v>376340</v>
      </c>
      <c r="U23" s="61">
        <f t="shared" si="5"/>
        <v>4720</v>
      </c>
      <c r="V23" s="61">
        <f t="shared" si="6"/>
        <v>4720</v>
      </c>
      <c r="W23" s="61">
        <f>IF(B23="","",RTD("cqg.rtd", ,"ContractData", $A$5&amp;A23, "P_OI"))</f>
        <v>371620</v>
      </c>
      <c r="X23" s="62">
        <f>IF(ISERROR(T23/W23),"",T23/W23)</f>
        <v>1.0127011463322748</v>
      </c>
      <c r="Y23" s="59">
        <f>IF(RTD("cqg.rtd",,"StudyData",$A$5&amp;A23,"Vol","VolType=Exchange,CoCType=Contract","Vol",$Y$4,"0","ALL",,,"TRUE","T")="",0,RTD("cqg.rtd",,"StudyData",$A$5&amp;A23,"Vol","VolType=Exchange,CoCType=Contract","Vol",$Y$4,"0","ALL",,,"TRUE","T"))</f>
        <v>648</v>
      </c>
      <c r="Z23" s="72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LocalMinute("&amp;$A$5&amp;$A23&amp;")="&amp;$F$1&amp;")","Bar",,"Vol",$Y$4,"0"))</f>
        <v>12980</v>
      </c>
      <c r="AA23" s="100" t="str">
        <f>B23</f>
        <v>Jun 17</v>
      </c>
      <c r="AB23" s="32"/>
      <c r="AC23" s="32"/>
      <c r="AD23" s="33"/>
    </row>
    <row r="24" spans="1:30" ht="8.1" customHeight="1" x14ac:dyDescent="0.3">
      <c r="B24" s="79"/>
      <c r="C24" s="80"/>
      <c r="D24" s="80"/>
      <c r="E24" s="80"/>
      <c r="F24" s="131"/>
      <c r="G24" s="80"/>
      <c r="H24" s="81"/>
      <c r="I24" s="80"/>
      <c r="J24" s="80"/>
      <c r="K24" s="80"/>
      <c r="L24" s="82"/>
      <c r="M24" s="83"/>
      <c r="N24" s="80"/>
      <c r="O24" s="84"/>
      <c r="P24" s="85"/>
      <c r="Q24" s="85"/>
      <c r="R24" s="85"/>
      <c r="S24" s="80"/>
      <c r="T24" s="80"/>
      <c r="U24" s="80"/>
      <c r="V24" s="80"/>
      <c r="W24" s="80"/>
      <c r="X24" s="80"/>
      <c r="Y24" s="80"/>
      <c r="Z24" s="83"/>
      <c r="AA24" s="86"/>
      <c r="AB24" s="6"/>
      <c r="AC24" s="6"/>
      <c r="AD24" s="10"/>
    </row>
    <row r="25" spans="1:30" ht="18.75" x14ac:dyDescent="0.3">
      <c r="A25" s="3" t="s">
        <v>16</v>
      </c>
      <c r="B25" s="101" t="str">
        <f>RIGHT(RTD("cqg.rtd",,"ContractData",$A$5&amp;A25,"LongDescription"),6)</f>
        <v>Sep 17</v>
      </c>
      <c r="C25" s="102"/>
      <c r="D25" s="102"/>
      <c r="E25" s="102"/>
      <c r="F25" s="129">
        <f>IF(B25="","",RTD("cqg.rtd",,"ContractData",$A$5&amp;A25,"ExpirationDate",,"D"))</f>
        <v>42996</v>
      </c>
      <c r="G25" s="61">
        <f t="shared" ca="1" si="2"/>
        <v>1160</v>
      </c>
      <c r="H25" s="67"/>
      <c r="I25" s="68"/>
      <c r="J25" s="61">
        <f t="shared" si="7"/>
        <v>25429</v>
      </c>
      <c r="K25" s="69">
        <f>RTD("cqg.rtd", ,"ContractData", $A$5&amp;A25, "T_CVol")</f>
        <v>25429</v>
      </c>
      <c r="L25" s="61">
        <f xml:space="preserve"> RTD("cqg.rtd",,"StudyData", $A$5&amp;A25, "MA", "InputChoice=ContractVol,MAType=Sim,Period="&amp;$L$4&amp;"", "MA",,,"all",,,,"T")</f>
        <v>68389.083333329996</v>
      </c>
      <c r="M25" s="70">
        <f t="shared" si="8"/>
        <v>0</v>
      </c>
      <c r="N25" s="61">
        <f>RTD("cqg.rtd", ,"ContractData", $A$5&amp;A25, "Y_CVol")</f>
        <v>93490</v>
      </c>
      <c r="O25" s="71">
        <f t="shared" si="3"/>
        <v>0.27199700502727564</v>
      </c>
      <c r="P25" s="138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32954</v>
      </c>
      <c r="Q25" s="139"/>
      <c r="R25" s="140"/>
      <c r="S25" s="61">
        <f t="shared" si="4"/>
        <v>227705</v>
      </c>
      <c r="T25" s="61">
        <f>IF(B25="","",RTD("cqg.rtd", ,"ContractData", $A$5&amp;A25, "COI"))</f>
        <v>227705</v>
      </c>
      <c r="U25" s="61">
        <f t="shared" si="5"/>
        <v>472</v>
      </c>
      <c r="V25" s="61">
        <f t="shared" si="6"/>
        <v>472</v>
      </c>
      <c r="W25" s="61">
        <f>IF(B25="","",RTD("cqg.rtd", ,"ContractData", $A$5&amp;A25, "P_OI"))</f>
        <v>227233</v>
      </c>
      <c r="X25" s="62">
        <f>IF(ISERROR(T25/W25),"",T25/W25)</f>
        <v>1.0020771630881078</v>
      </c>
      <c r="Y25" s="59">
        <f>IF(RTD("cqg.rtd",,"StudyData",$A$5&amp;A25,"Vol","VolType=Exchange,CoCType=Contract","Vol",$Y$4,"0","ALL",,,"TRUE","T")="",0,RTD("cqg.rtd",,"StudyData",$A$5&amp;A25,"Vol","VolType=Exchange,CoCType=Contract","Vol",$Y$4,"0","ALL",,,"TRUE","T"))</f>
        <v>1121</v>
      </c>
      <c r="Z25" s="72">
        <f ca="1">IF(B25="","",RTD("cqg.rtd",,"StudyData","Vol("&amp;$A$5&amp;A25&amp;") when (LocalDay("&amp;$A$5&amp;A25&amp;")="&amp;$C$1&amp;" and LocalHour("&amp;$A$5&amp;A25&amp;")="&amp;$E$1&amp;" and LocalMinute("&amp;$A$5&amp;$A25&amp;")="&amp;$F$1&amp;")","Bar",,"Vol",$Y$4,"0"))</f>
        <v>10164</v>
      </c>
      <c r="AA25" s="103" t="str">
        <f>B25</f>
        <v>Sep 17</v>
      </c>
      <c r="AB25" s="34"/>
      <c r="AC25" s="34"/>
      <c r="AD25" s="35"/>
    </row>
    <row r="26" spans="1:30" ht="18.75" x14ac:dyDescent="0.3">
      <c r="A26" s="3" t="s">
        <v>17</v>
      </c>
      <c r="B26" s="101" t="str">
        <f>RIGHT(RTD("cqg.rtd",,"ContractData",$A$5&amp;A26,"LongDescription"),6)</f>
        <v>Dec 17</v>
      </c>
      <c r="C26" s="102"/>
      <c r="D26" s="102"/>
      <c r="E26" s="102"/>
      <c r="F26" s="129">
        <f>IF(B26="","",RTD("cqg.rtd",,"ContractData",$A$5&amp;A26,"ExpirationDate",,"D"))</f>
        <v>43087</v>
      </c>
      <c r="G26" s="61">
        <f t="shared" ca="1" si="2"/>
        <v>1251</v>
      </c>
      <c r="H26" s="67"/>
      <c r="I26" s="68"/>
      <c r="J26" s="61">
        <f t="shared" si="7"/>
        <v>38543</v>
      </c>
      <c r="K26" s="69">
        <f>RTD("cqg.rtd", ,"ContractData", $A$5&amp;A26, "T_CVol")</f>
        <v>38543</v>
      </c>
      <c r="L26" s="61">
        <f xml:space="preserve"> RTD("cqg.rtd",,"StudyData", $A$5&amp;A26, "MA", "InputChoice=ContractVol,MAType=Sim,Period="&amp;$L$4&amp;"", "MA",,,"all",,,,"T")</f>
        <v>74346.25</v>
      </c>
      <c r="M26" s="70">
        <f t="shared" si="8"/>
        <v>0</v>
      </c>
      <c r="N26" s="61">
        <f>RTD("cqg.rtd", ,"ContractData", $A$5&amp;A26, "Y_CVol")</f>
        <v>127253</v>
      </c>
      <c r="O26" s="71">
        <f t="shared" si="3"/>
        <v>0.30288480428752174</v>
      </c>
      <c r="P26" s="138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28918</v>
      </c>
      <c r="Q26" s="139"/>
      <c r="R26" s="140"/>
      <c r="S26" s="61">
        <f t="shared" si="4"/>
        <v>269726</v>
      </c>
      <c r="T26" s="61">
        <f>IF(B26="","",RTD("cqg.rtd", ,"ContractData", $A$5&amp;A26, "COI"))</f>
        <v>269726</v>
      </c>
      <c r="U26" s="61">
        <f t="shared" si="5"/>
        <v>-968</v>
      </c>
      <c r="V26" s="61">
        <f t="shared" si="6"/>
        <v>-968</v>
      </c>
      <c r="W26" s="61">
        <f>IF(B26="","",RTD("cqg.rtd", ,"ContractData", $A$5&amp;A26, "P_OI"))</f>
        <v>270694</v>
      </c>
      <c r="X26" s="62">
        <f>IF(ISERROR(T26/W26),"",T26/W26)</f>
        <v>0.99642400644269913</v>
      </c>
      <c r="Y26" s="59">
        <f>IF(RTD("cqg.rtd",,"StudyData",$A$5&amp;A26,"Vol","VolType=Exchange,CoCType=Contract","Vol",$Y$4,"0","ALL",,,"TRUE","T")="",0,RTD("cqg.rtd",,"StudyData",$A$5&amp;A26,"Vol","VolType=Exchange,CoCType=Contract","Vol",$Y$4,"0","ALL",,,"TRUE","T"))</f>
        <v>4191</v>
      </c>
      <c r="Z26" s="72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LocalMinute("&amp;$A$5&amp;$A26&amp;")="&amp;$F$1&amp;")","Bar",,"Vol",$Y$4,"0"))</f>
        <v>14007</v>
      </c>
      <c r="AA26" s="103" t="str">
        <f>B26</f>
        <v>Dec 17</v>
      </c>
      <c r="AB26" s="34"/>
      <c r="AC26" s="34"/>
      <c r="AD26" s="35"/>
    </row>
    <row r="27" spans="1:30" ht="18.75" x14ac:dyDescent="0.3">
      <c r="A27" s="3" t="s">
        <v>18</v>
      </c>
      <c r="B27" s="101" t="str">
        <f>RIGHT(RTD("cqg.rtd",,"ContractData",$A$5&amp;A27,"LongDescription"),6)</f>
        <v>Mar 18</v>
      </c>
      <c r="C27" s="102"/>
      <c r="D27" s="102"/>
      <c r="E27" s="102"/>
      <c r="F27" s="129">
        <f>IF(B27="","",RTD("cqg.rtd",,"ContractData",$A$5&amp;A27,"ExpirationDate",,"D"))</f>
        <v>43178</v>
      </c>
      <c r="G27" s="61">
        <f t="shared" ca="1" si="2"/>
        <v>1342</v>
      </c>
      <c r="H27" s="67"/>
      <c r="I27" s="68"/>
      <c r="J27" s="61">
        <f t="shared" si="7"/>
        <v>15689</v>
      </c>
      <c r="K27" s="69">
        <f>RTD("cqg.rtd", ,"ContractData", $A$5&amp;A27, "T_CVol")</f>
        <v>15689</v>
      </c>
      <c r="L27" s="61">
        <f xml:space="preserve"> RTD("cqg.rtd",,"StudyData", $A$5&amp;A27, "MA", "InputChoice=ContractVol,MAType=Sim,Period="&amp;$L$4&amp;"", "MA",,,"all",,,,"T")</f>
        <v>43824.916666669997</v>
      </c>
      <c r="M27" s="70">
        <f t="shared" si="8"/>
        <v>0</v>
      </c>
      <c r="N27" s="61">
        <f>RTD("cqg.rtd", ,"ContractData", $A$5&amp;A27, "Y_CVol")</f>
        <v>74431</v>
      </c>
      <c r="O27" s="71">
        <f t="shared" si="3"/>
        <v>0.21078582848544289</v>
      </c>
      <c r="P27" s="138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19191</v>
      </c>
      <c r="Q27" s="139"/>
      <c r="R27" s="140"/>
      <c r="S27" s="61">
        <f t="shared" si="4"/>
        <v>205045</v>
      </c>
      <c r="T27" s="61">
        <f>IF(B27="","",RTD("cqg.rtd", ,"ContractData", $A$5&amp;A27, "COI"))</f>
        <v>205045</v>
      </c>
      <c r="U27" s="61">
        <f t="shared" si="5"/>
        <v>4962</v>
      </c>
      <c r="V27" s="61">
        <f t="shared" si="6"/>
        <v>4962</v>
      </c>
      <c r="W27" s="61">
        <f>IF(B27="","",RTD("cqg.rtd", ,"ContractData", $A$5&amp;A27, "P_OI"))</f>
        <v>200083</v>
      </c>
      <c r="X27" s="62">
        <f>IF(ISERROR(T27/W27),"",T27/W27)</f>
        <v>1.0247997081211297</v>
      </c>
      <c r="Y27" s="59">
        <f>IF(RTD("cqg.rtd",,"StudyData",$A$5&amp;A27,"Vol","VolType=Exchange,CoCType=Contract","Vol",$Y$4,"0","ALL",,,"TRUE","T")="",0,RTD("cqg.rtd",,"StudyData",$A$5&amp;A27,"Vol","VolType=Exchange,CoCType=Contract","Vol",$Y$4,"0","ALL",,,"TRUE","T"))</f>
        <v>508</v>
      </c>
      <c r="Z27" s="72">
        <f ca="1">IF(B27="","",RTD("cqg.rtd",,"StudyData","Vol("&amp;$A$5&amp;A27&amp;") when (LocalDay("&amp;$A$5&amp;A27&amp;")="&amp;$C$1&amp;" and LocalHour("&amp;$A$5&amp;A27&amp;")="&amp;$E$1&amp;" and LocalMinute("&amp;$A$5&amp;$A27&amp;")="&amp;$F$1&amp;")","Bar",,"Vol",$Y$4,"0"))</f>
        <v>5336</v>
      </c>
      <c r="AA27" s="103" t="str">
        <f>B27</f>
        <v>Mar 18</v>
      </c>
      <c r="AB27" s="34"/>
      <c r="AC27" s="34"/>
      <c r="AD27" s="35"/>
    </row>
    <row r="28" spans="1:30" ht="18.75" x14ac:dyDescent="0.3">
      <c r="A28" s="3" t="s">
        <v>19</v>
      </c>
      <c r="B28" s="101" t="str">
        <f>RIGHT(RTD("cqg.rtd",,"ContractData",$A$5&amp;A28,"LongDescription"),6)</f>
        <v>Jun 18</v>
      </c>
      <c r="C28" s="102"/>
      <c r="D28" s="102"/>
      <c r="E28" s="102"/>
      <c r="F28" s="129">
        <f>IF(B28="","",RTD("cqg.rtd",,"ContractData",$A$5&amp;A28,"ExpirationDate",,"D"))</f>
        <v>43269</v>
      </c>
      <c r="G28" s="61">
        <f t="shared" ca="1" si="2"/>
        <v>1433</v>
      </c>
      <c r="H28" s="67"/>
      <c r="I28" s="68"/>
      <c r="J28" s="61">
        <f t="shared" si="7"/>
        <v>15602</v>
      </c>
      <c r="K28" s="69">
        <f>RTD("cqg.rtd", ,"ContractData", $A$5&amp;A28, "T_CVol")</f>
        <v>15602</v>
      </c>
      <c r="L28" s="61">
        <f xml:space="preserve"> RTD("cqg.rtd",,"StudyData", $A$5&amp;A28, "MA", "InputChoice=ContractVol,MAType=Sim,Period="&amp;$L$4&amp;"", "MA",,,"all",,,,"T")</f>
        <v>38362.583333330003</v>
      </c>
      <c r="M28" s="70">
        <f t="shared" si="8"/>
        <v>0</v>
      </c>
      <c r="N28" s="61">
        <f>RTD("cqg.rtd", ,"ContractData", $A$5&amp;A28, "Y_CVol")</f>
        <v>77034</v>
      </c>
      <c r="O28" s="71">
        <f t="shared" si="3"/>
        <v>0.20253394604979619</v>
      </c>
      <c r="P28" s="138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14896</v>
      </c>
      <c r="Q28" s="139"/>
      <c r="R28" s="140"/>
      <c r="S28" s="61">
        <f t="shared" si="4"/>
        <v>154357</v>
      </c>
      <c r="T28" s="61">
        <f>IF(B28="","",RTD("cqg.rtd", ,"ContractData", $A$5&amp;A28, "COI"))</f>
        <v>154357</v>
      </c>
      <c r="U28" s="61">
        <f t="shared" si="5"/>
        <v>-6684</v>
      </c>
      <c r="V28" s="61">
        <f t="shared" si="6"/>
        <v>-6684</v>
      </c>
      <c r="W28" s="61">
        <f>IF(B28="","",RTD("cqg.rtd", ,"ContractData", $A$5&amp;A28, "P_OI"))</f>
        <v>161041</v>
      </c>
      <c r="X28" s="62">
        <f>IF(ISERROR(T28/W28),"",T28/W28)</f>
        <v>0.95849504163535992</v>
      </c>
      <c r="Y28" s="59">
        <f>IF(RTD("cqg.rtd",,"StudyData",$A$5&amp;A28,"Vol","VolType=Exchange,CoCType=Contract","Vol",$Y$4,"0","ALL",,,"TRUE","T")="",0,RTD("cqg.rtd",,"StudyData",$A$5&amp;A28,"Vol","VolType=Exchange,CoCType=Contract","Vol",$Y$4,"0","ALL",,,"TRUE","T"))</f>
        <v>277</v>
      </c>
      <c r="Z28" s="72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LocalMinute("&amp;$A$5&amp;$A28&amp;")="&amp;$F$1&amp;")","Bar",,"Vol",$Y$4,"0"))</f>
        <v>6886</v>
      </c>
      <c r="AA28" s="103" t="str">
        <f>B28</f>
        <v>Jun 18</v>
      </c>
      <c r="AB28" s="34"/>
      <c r="AC28" s="34"/>
      <c r="AD28" s="35"/>
    </row>
    <row r="29" spans="1:30" ht="8.1" customHeight="1" x14ac:dyDescent="0.3">
      <c r="B29" s="79"/>
      <c r="C29" s="80"/>
      <c r="D29" s="80"/>
      <c r="E29" s="80"/>
      <c r="F29" s="131"/>
      <c r="G29" s="80"/>
      <c r="H29" s="81"/>
      <c r="I29" s="80"/>
      <c r="J29" s="80"/>
      <c r="K29" s="80"/>
      <c r="L29" s="82"/>
      <c r="M29" s="83"/>
      <c r="N29" s="80"/>
      <c r="O29" s="84"/>
      <c r="P29" s="85"/>
      <c r="Q29" s="85"/>
      <c r="R29" s="85"/>
      <c r="S29" s="80"/>
      <c r="T29" s="80"/>
      <c r="U29" s="80"/>
      <c r="V29" s="80"/>
      <c r="W29" s="80"/>
      <c r="X29" s="80"/>
      <c r="Y29" s="80"/>
      <c r="Z29" s="83"/>
      <c r="AA29" s="86"/>
      <c r="AB29" s="6"/>
      <c r="AC29" s="6"/>
      <c r="AD29" s="10"/>
    </row>
    <row r="30" spans="1:30" ht="18.75" x14ac:dyDescent="0.3">
      <c r="A30" s="3" t="s">
        <v>20</v>
      </c>
      <c r="B30" s="104" t="str">
        <f>RIGHT(RTD("cqg.rtd",,"ContractData",$A$5&amp;A30,"LongDescription"),6)</f>
        <v>Sep 18</v>
      </c>
      <c r="C30" s="105"/>
      <c r="D30" s="105"/>
      <c r="E30" s="105"/>
      <c r="F30" s="129">
        <f>IF(B30="","",RTD("cqg.rtd",,"ContractData",$A$5&amp;A30,"ExpirationDate",,"D"))</f>
        <v>43360</v>
      </c>
      <c r="G30" s="61">
        <f t="shared" ca="1" si="2"/>
        <v>1524</v>
      </c>
      <c r="H30" s="67"/>
      <c r="I30" s="68"/>
      <c r="J30" s="61">
        <f t="shared" si="7"/>
        <v>11146</v>
      </c>
      <c r="K30" s="69">
        <f>RTD("cqg.rtd", ,"ContractData", $A$5&amp;A30, "T_CVol")</f>
        <v>11146</v>
      </c>
      <c r="L30" s="61">
        <f xml:space="preserve"> RTD("cqg.rtd",,"StudyData", $A$5&amp;A30, "MA", "InputChoice=ContractVol,MAType=Sim,Period="&amp;$L$4&amp;"", "MA",,,"all",,,,"T")</f>
        <v>26589.91666667</v>
      </c>
      <c r="M30" s="70">
        <f t="shared" si="8"/>
        <v>0</v>
      </c>
      <c r="N30" s="61">
        <f>RTD("cqg.rtd", ,"ContractData", $A$5&amp;A30, "Y_CVol")</f>
        <v>49985</v>
      </c>
      <c r="O30" s="71">
        <f t="shared" si="3"/>
        <v>0.22298689606882063</v>
      </c>
      <c r="P30" s="138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3793</v>
      </c>
      <c r="Q30" s="139"/>
      <c r="R30" s="140"/>
      <c r="S30" s="61">
        <f t="shared" si="4"/>
        <v>96974</v>
      </c>
      <c r="T30" s="61">
        <f>IF(B30="","",RTD("cqg.rtd", ,"ContractData", $A$5&amp;A30, "COI"))</f>
        <v>96974</v>
      </c>
      <c r="U30" s="61">
        <f t="shared" si="5"/>
        <v>3472</v>
      </c>
      <c r="V30" s="61">
        <f t="shared" si="6"/>
        <v>3472</v>
      </c>
      <c r="W30" s="61">
        <f>IF(B30="","",RTD("cqg.rtd", ,"ContractData", $A$5&amp;A30, "P_OI"))</f>
        <v>93502</v>
      </c>
      <c r="X30" s="62">
        <f>IF(ISERROR(T30/W30),"",T30/W30)</f>
        <v>1.0371328955530363</v>
      </c>
      <c r="Y30" s="59">
        <f>IF(RTD("cqg.rtd",,"StudyData",$A$5&amp;A30,"Vol","VolType=Exchange,CoCType=Contract","Vol",$Y$4,"0","ALL",,,"TRUE","T")="",0,RTD("cqg.rtd",,"StudyData",$A$5&amp;A30,"Vol","VolType=Exchange,CoCType=Contract","Vol",$Y$4,"0","ALL",,,"TRUE","T"))</f>
        <v>432</v>
      </c>
      <c r="Z30" s="72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LocalMinute("&amp;$A$5&amp;$A30&amp;")="&amp;$F$1&amp;")","Bar",,"Vol",$Y$4,"0"))</f>
        <v>5966</v>
      </c>
      <c r="AA30" s="106" t="str">
        <f>B30</f>
        <v>Sep 18</v>
      </c>
      <c r="AB30" s="36"/>
      <c r="AC30" s="36"/>
      <c r="AD30" s="37"/>
    </row>
    <row r="31" spans="1:30" ht="18.75" x14ac:dyDescent="0.3">
      <c r="A31" s="3" t="s">
        <v>21</v>
      </c>
      <c r="B31" s="104" t="str">
        <f>RIGHT(RTD("cqg.rtd",,"ContractData",$A$5&amp;A31,"LongDescription"),6)</f>
        <v>Dec 18</v>
      </c>
      <c r="C31" s="105"/>
      <c r="D31" s="105"/>
      <c r="E31" s="105"/>
      <c r="F31" s="129">
        <f>IF(B31="","",RTD("cqg.rtd",,"ContractData",$A$5&amp;A31,"ExpirationDate",,"D"))</f>
        <v>43451</v>
      </c>
      <c r="G31" s="61">
        <f t="shared" ca="1" si="2"/>
        <v>1615</v>
      </c>
      <c r="H31" s="67"/>
      <c r="I31" s="68"/>
      <c r="J31" s="61">
        <f t="shared" si="7"/>
        <v>16688</v>
      </c>
      <c r="K31" s="69">
        <f>RTD("cqg.rtd", ,"ContractData", $A$5&amp;A31, "T_CVol")</f>
        <v>16688</v>
      </c>
      <c r="L31" s="61">
        <f xml:space="preserve"> RTD("cqg.rtd",,"StudyData", $A$5&amp;A31, "MA", "InputChoice=ContractVol,MAType=Sim,Period="&amp;$L$4&amp;"", "MA",,,"all",,,,"T")</f>
        <v>29308.41666667</v>
      </c>
      <c r="M31" s="70">
        <f t="shared" si="8"/>
        <v>0</v>
      </c>
      <c r="N31" s="61">
        <f>RTD("cqg.rtd", ,"ContractData", $A$5&amp;A31, "Y_CVol")</f>
        <v>49686</v>
      </c>
      <c r="O31" s="71">
        <f t="shared" si="3"/>
        <v>0.33586925894618203</v>
      </c>
      <c r="P31" s="138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>3636</v>
      </c>
      <c r="Q31" s="139"/>
      <c r="R31" s="140"/>
      <c r="S31" s="61">
        <f t="shared" si="4"/>
        <v>139626</v>
      </c>
      <c r="T31" s="61">
        <f>IF(B31="","",RTD("cqg.rtd", ,"ContractData", $A$5&amp;A31, "COI"))</f>
        <v>139626</v>
      </c>
      <c r="U31" s="61">
        <f t="shared" si="5"/>
        <v>7842</v>
      </c>
      <c r="V31" s="61">
        <f t="shared" si="6"/>
        <v>7842</v>
      </c>
      <c r="W31" s="61">
        <f>IF(B31="","",RTD("cqg.rtd", ,"ContractData", $A$5&amp;A31, "P_OI"))</f>
        <v>131784</v>
      </c>
      <c r="X31" s="62">
        <f>IF(ISERROR(T31/W31),"",T31/W31)</f>
        <v>1.0595064651247497</v>
      </c>
      <c r="Y31" s="59">
        <f>IF(RTD("cqg.rtd",,"StudyData",$A$5&amp;A31,"Vol","VolType=Exchange,CoCType=Contract","Vol",$Y$4,"0","ALL",,,"TRUE","T")="",0,RTD("cqg.rtd",,"StudyData",$A$5&amp;A31,"Vol","VolType=Exchange,CoCType=Contract","Vol",$Y$4,"0","ALL",,,"TRUE","T"))</f>
        <v>254</v>
      </c>
      <c r="Z31" s="72">
        <f ca="1">IF(B31="","",RTD("cqg.rtd",,"StudyData","Vol("&amp;$A$5&amp;A31&amp;") when (LocalDay("&amp;$A$5&amp;A31&amp;")="&amp;$C$1&amp;" and LocalHour("&amp;$A$5&amp;A31&amp;")="&amp;$E$1&amp;" and LocalMinute("&amp;$A$5&amp;$A31&amp;")="&amp;$F$1&amp;")","Bar",,"Vol",$Y$4,"0"))</f>
        <v>2303</v>
      </c>
      <c r="AA31" s="106" t="str">
        <f>B31</f>
        <v>Dec 18</v>
      </c>
      <c r="AB31" s="36"/>
      <c r="AC31" s="36"/>
      <c r="AD31" s="37"/>
    </row>
    <row r="32" spans="1:30" ht="18.75" x14ac:dyDescent="0.3">
      <c r="A32" s="3" t="s">
        <v>22</v>
      </c>
      <c r="B32" s="104" t="str">
        <f>RIGHT(RTD("cqg.rtd",,"ContractData",$A$5&amp;A32,"LongDescription"),6)</f>
        <v>Mar 19</v>
      </c>
      <c r="C32" s="105"/>
      <c r="D32" s="105"/>
      <c r="E32" s="105"/>
      <c r="F32" s="129">
        <f>IF(B32="","",RTD("cqg.rtd",,"ContractData",$A$5&amp;A32,"ExpirationDate",,"D"))</f>
        <v>43542</v>
      </c>
      <c r="G32" s="61">
        <f t="shared" ca="1" si="2"/>
        <v>1706</v>
      </c>
      <c r="H32" s="67"/>
      <c r="I32" s="68"/>
      <c r="J32" s="61">
        <f t="shared" si="7"/>
        <v>7137</v>
      </c>
      <c r="K32" s="69">
        <f>RTD("cqg.rtd", ,"ContractData", $A$5&amp;A32, "T_CVol")</f>
        <v>7137</v>
      </c>
      <c r="L32" s="61">
        <f xml:space="preserve"> RTD("cqg.rtd",,"StudyData", $A$5&amp;A32, "MA", "InputChoice=ContractVol,MAType=Sim,Period="&amp;$L$4&amp;"", "MA",,,"all",,,,"T")</f>
        <v>16701.25</v>
      </c>
      <c r="M32" s="70">
        <f t="shared" si="8"/>
        <v>0</v>
      </c>
      <c r="N32" s="61">
        <f>RTD("cqg.rtd", ,"ContractData", $A$5&amp;A32, "Y_CVol")</f>
        <v>28892</v>
      </c>
      <c r="O32" s="71">
        <f t="shared" si="3"/>
        <v>0.24702339748027136</v>
      </c>
      <c r="P32" s="138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2335</v>
      </c>
      <c r="Q32" s="139"/>
      <c r="R32" s="140"/>
      <c r="S32" s="61">
        <f t="shared" si="4"/>
        <v>71712</v>
      </c>
      <c r="T32" s="61">
        <f>IF(B32="","",RTD("cqg.rtd", ,"ContractData", $A$5&amp;A32, "COI"))</f>
        <v>71712</v>
      </c>
      <c r="U32" s="61">
        <f t="shared" si="5"/>
        <v>463</v>
      </c>
      <c r="V32" s="61">
        <f t="shared" si="6"/>
        <v>463</v>
      </c>
      <c r="W32" s="61">
        <f>IF(B32="","",RTD("cqg.rtd", ,"ContractData", $A$5&amp;A32, "P_OI"))</f>
        <v>71249</v>
      </c>
      <c r="X32" s="62">
        <f>IF(ISERROR(T32/W32),"",T32/W32)</f>
        <v>1.0064983368187623</v>
      </c>
      <c r="Y32" s="59">
        <f>IF(RTD("cqg.rtd",,"StudyData",$A$5&amp;A32,"Vol","VolType=Exchange,CoCType=Contract","Vol",$Y$4,"0","ALL",,,"TRUE","T")="",0,RTD("cqg.rtd",,"StudyData",$A$5&amp;A32,"Vol","VolType=Exchange,CoCType=Contract","Vol",$Y$4,"0","ALL",,,"TRUE","T"))</f>
        <v>131</v>
      </c>
      <c r="Z32" s="72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LocalMinute("&amp;$A$5&amp;$A32&amp;")="&amp;$F$1&amp;")","Bar",,"Vol",$Y$4,"0"))</f>
        <v>1239</v>
      </c>
      <c r="AA32" s="106" t="str">
        <f>B32</f>
        <v>Mar 19</v>
      </c>
      <c r="AB32" s="36"/>
      <c r="AC32" s="36"/>
      <c r="AD32" s="37"/>
    </row>
    <row r="33" spans="1:30" ht="18.75" x14ac:dyDescent="0.3">
      <c r="A33" s="3" t="s">
        <v>23</v>
      </c>
      <c r="B33" s="104" t="str">
        <f>RIGHT(RTD("cqg.rtd",,"ContractData",$A$5&amp;A33,"LongDescription"),6)</f>
        <v>Jun 19</v>
      </c>
      <c r="C33" s="105"/>
      <c r="D33" s="105"/>
      <c r="E33" s="105"/>
      <c r="F33" s="129">
        <f>IF(B33="","",RTD("cqg.rtd",,"ContractData",$A$5&amp;A33,"ExpirationDate",,"D"))</f>
        <v>43633</v>
      </c>
      <c r="G33" s="61">
        <f t="shared" ca="1" si="2"/>
        <v>1797</v>
      </c>
      <c r="H33" s="67"/>
      <c r="I33" s="68"/>
      <c r="J33" s="61">
        <f t="shared" si="7"/>
        <v>6360</v>
      </c>
      <c r="K33" s="69">
        <f>RTD("cqg.rtd", ,"ContractData", $A$5&amp;A33, "T_CVol")</f>
        <v>6360</v>
      </c>
      <c r="L33" s="61">
        <f xml:space="preserve"> RTD("cqg.rtd",,"StudyData", $A$5&amp;A33, "MA", "InputChoice=ContractVol,MAType=Sim,Period="&amp;$L$4&amp;"", "MA",,,"all",,,,"T")</f>
        <v>16201.33333333</v>
      </c>
      <c r="M33" s="70">
        <f t="shared" si="8"/>
        <v>0</v>
      </c>
      <c r="N33" s="61">
        <f>RTD("cqg.rtd", ,"ContractData", $A$5&amp;A33, "Y_CVol")</f>
        <v>26807</v>
      </c>
      <c r="O33" s="71">
        <f t="shared" si="3"/>
        <v>0.23725146416980639</v>
      </c>
      <c r="P33" s="138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>1612</v>
      </c>
      <c r="Q33" s="139"/>
      <c r="R33" s="140"/>
      <c r="S33" s="61">
        <f t="shared" si="4"/>
        <v>45474</v>
      </c>
      <c r="T33" s="61">
        <f>IF(B33="","",RTD("cqg.rtd", ,"ContractData", $A$5&amp;A33, "COI"))</f>
        <v>45474</v>
      </c>
      <c r="U33" s="61">
        <f t="shared" si="5"/>
        <v>3675</v>
      </c>
      <c r="V33" s="61">
        <f t="shared" si="6"/>
        <v>3675</v>
      </c>
      <c r="W33" s="61">
        <f>IF(B33="","",RTD("cqg.rtd", ,"ContractData", $A$5&amp;A33, "P_OI"))</f>
        <v>41799</v>
      </c>
      <c r="X33" s="62">
        <f>IF(ISERROR(T33/W33),"",T33/W33)</f>
        <v>1.0879207636546329</v>
      </c>
      <c r="Y33" s="59">
        <f>IF(RTD("cqg.rtd",,"StudyData",$A$5&amp;A33,"Vol","VolType=Exchange,CoCType=Contract","Vol",$Y$4,"0","ALL",,,"TRUE","T")="",0,RTD("cqg.rtd",,"StudyData",$A$5&amp;A33,"Vol","VolType=Exchange,CoCType=Contract","Vol",$Y$4,"0","ALL",,,"TRUE","T"))</f>
        <v>70</v>
      </c>
      <c r="Z33" s="72">
        <f ca="1">IF(B33="","",RTD("cqg.rtd",,"StudyData","Vol("&amp;$A$5&amp;A33&amp;") when (LocalDay("&amp;$A$5&amp;A33&amp;")="&amp;$C$1&amp;" and LocalHour("&amp;$A$5&amp;A33&amp;")="&amp;$E$1&amp;" and LocalMinute("&amp;$A$5&amp;$A33&amp;")="&amp;$F$1&amp;")","Bar",,"Vol",$Y$4,"0"))</f>
        <v>2548</v>
      </c>
      <c r="AA33" s="106" t="str">
        <f>B33</f>
        <v>Jun 19</v>
      </c>
      <c r="AB33" s="36"/>
      <c r="AC33" s="36"/>
      <c r="AD33" s="37"/>
    </row>
    <row r="34" spans="1:30" ht="8.1" customHeight="1" x14ac:dyDescent="0.3">
      <c r="B34" s="79"/>
      <c r="C34" s="80"/>
      <c r="D34" s="80"/>
      <c r="E34" s="80"/>
      <c r="F34" s="131"/>
      <c r="G34" s="80"/>
      <c r="H34" s="81"/>
      <c r="I34" s="80"/>
      <c r="J34" s="80"/>
      <c r="K34" s="80"/>
      <c r="L34" s="82"/>
      <c r="M34" s="83"/>
      <c r="N34" s="80"/>
      <c r="O34" s="84"/>
      <c r="P34" s="85"/>
      <c r="Q34" s="85"/>
      <c r="R34" s="85"/>
      <c r="S34" s="80"/>
      <c r="T34" s="80"/>
      <c r="U34" s="80"/>
      <c r="V34" s="80"/>
      <c r="W34" s="80"/>
      <c r="X34" s="80"/>
      <c r="Y34" s="80"/>
      <c r="Z34" s="83"/>
      <c r="AA34" s="86"/>
      <c r="AB34" s="6"/>
      <c r="AC34" s="6"/>
      <c r="AD34" s="10"/>
    </row>
    <row r="35" spans="1:30" ht="18.75" x14ac:dyDescent="0.3">
      <c r="A35" s="3" t="s">
        <v>24</v>
      </c>
      <c r="B35" s="107" t="str">
        <f>RIGHT(RTD("cqg.rtd",,"ContractData",$A$5&amp;A35,"LongDescription"),6)</f>
        <v>Sep 19</v>
      </c>
      <c r="C35" s="108"/>
      <c r="D35" s="108"/>
      <c r="E35" s="108"/>
      <c r="F35" s="129">
        <f>IF(B35="","",RTD("cqg.rtd",,"ContractData",$A$5&amp;A35,"ExpirationDate",,"D"))</f>
        <v>43724</v>
      </c>
      <c r="G35" s="61">
        <f t="shared" ca="1" si="2"/>
        <v>1888</v>
      </c>
      <c r="H35" s="67"/>
      <c r="I35" s="68"/>
      <c r="J35" s="61">
        <f t="shared" si="7"/>
        <v>2406</v>
      </c>
      <c r="K35" s="69">
        <f>RTD("cqg.rtd", ,"ContractData", $A$5&amp;A35, "T_CVol")</f>
        <v>2406</v>
      </c>
      <c r="L35" s="61">
        <f xml:space="preserve"> RTD("cqg.rtd",,"StudyData", $A$5&amp;A35, "MA", "InputChoice=ContractVol,MAType=Sim,Period="&amp;$L$4&amp;"", "MA",,,"all",,,,"T")</f>
        <v>2742.25</v>
      </c>
      <c r="M35" s="70">
        <f t="shared" si="8"/>
        <v>0</v>
      </c>
      <c r="N35" s="61">
        <f>RTD("cqg.rtd", ,"ContractData", $A$5&amp;A35, "Y_CVol")</f>
        <v>4440</v>
      </c>
      <c r="O35" s="71">
        <f t="shared" si="3"/>
        <v>0.54189189189189191</v>
      </c>
      <c r="P35" s="138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571</v>
      </c>
      <c r="Q35" s="139"/>
      <c r="R35" s="140"/>
      <c r="S35" s="61">
        <f t="shared" si="4"/>
        <v>15848</v>
      </c>
      <c r="T35" s="61">
        <f>IF(B35="","",RTD("cqg.rtd", ,"ContractData", $A$5&amp;A35, "COI"))</f>
        <v>15848</v>
      </c>
      <c r="U35" s="61">
        <f t="shared" si="5"/>
        <v>598</v>
      </c>
      <c r="V35" s="61">
        <f t="shared" si="6"/>
        <v>598</v>
      </c>
      <c r="W35" s="61">
        <f>IF(B35="","",RTD("cqg.rtd", ,"ContractData", $A$5&amp;A35, "P_OI"))</f>
        <v>15250</v>
      </c>
      <c r="X35" s="62">
        <f>IF(ISERROR(T35/W35),"",T35/W35)</f>
        <v>1.0392131147540984</v>
      </c>
      <c r="Y35" s="59">
        <f>IF(RTD("cqg.rtd",,"StudyData",$A$5&amp;A35,"Vol","VolType=Exchange,CoCType=Contract","Vol",$Y$4,"0","ALL",,,"TRUE","T")="",0,RTD("cqg.rtd",,"StudyData",$A$5&amp;A35,"Vol","VolType=Exchange,CoCType=Contract","Vol",$Y$4,"0","ALL",,,"TRUE","T"))</f>
        <v>6</v>
      </c>
      <c r="Z35" s="72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LocalMinute("&amp;$A$5&amp;$A35&amp;")="&amp;$F$1&amp;")","Bar",,"Vol",$Y$4,"0"))</f>
        <v>162</v>
      </c>
      <c r="AA35" s="109" t="str">
        <f>B35</f>
        <v>Sep 19</v>
      </c>
      <c r="AB35" s="38"/>
      <c r="AC35" s="38"/>
      <c r="AD35" s="39"/>
    </row>
    <row r="36" spans="1:30" ht="18.75" x14ac:dyDescent="0.3">
      <c r="A36" s="3" t="s">
        <v>25</v>
      </c>
      <c r="B36" s="107" t="str">
        <f>RIGHT(RTD("cqg.rtd",,"ContractData",$A$5&amp;A36,"LongDescription"),6)</f>
        <v>Dec 19</v>
      </c>
      <c r="C36" s="108"/>
      <c r="D36" s="108"/>
      <c r="E36" s="108"/>
      <c r="F36" s="129">
        <f>IF(B36="","",RTD("cqg.rtd",,"ContractData",$A$5&amp;A36,"ExpirationDate",,"D"))</f>
        <v>43815</v>
      </c>
      <c r="G36" s="61">
        <f t="shared" ca="1" si="2"/>
        <v>1979</v>
      </c>
      <c r="H36" s="67"/>
      <c r="I36" s="68"/>
      <c r="J36" s="61">
        <f t="shared" si="7"/>
        <v>1716</v>
      </c>
      <c r="K36" s="69">
        <f>RTD("cqg.rtd", ,"ContractData", $A$5&amp;A36, "T_CVol")</f>
        <v>1716</v>
      </c>
      <c r="L36" s="61">
        <f xml:space="preserve"> RTD("cqg.rtd",,"StudyData", $A$5&amp;A36, "MA", "InputChoice=ContractVol,MAType=Sim,Period="&amp;$L$4&amp;"", "MA",,,"all",,,,"T")</f>
        <v>2611.8333333300002</v>
      </c>
      <c r="M36" s="70">
        <f t="shared" si="8"/>
        <v>0</v>
      </c>
      <c r="N36" s="61">
        <f>RTD("cqg.rtd", ,"ContractData", $A$5&amp;A36, "Y_CVol")</f>
        <v>3609</v>
      </c>
      <c r="O36" s="71">
        <f t="shared" si="3"/>
        <v>0.47547797173732337</v>
      </c>
      <c r="P36" s="138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664</v>
      </c>
      <c r="Q36" s="139"/>
      <c r="R36" s="140"/>
      <c r="S36" s="61">
        <f t="shared" si="4"/>
        <v>19031</v>
      </c>
      <c r="T36" s="61">
        <f>IF(B36="","",RTD("cqg.rtd", ,"ContractData", $A$5&amp;A36, "COI"))</f>
        <v>19031</v>
      </c>
      <c r="U36" s="61">
        <f t="shared" si="5"/>
        <v>1030</v>
      </c>
      <c r="V36" s="61">
        <f t="shared" si="6"/>
        <v>1030</v>
      </c>
      <c r="W36" s="61">
        <f>IF(B36="","",RTD("cqg.rtd", ,"ContractData", $A$5&amp;A36, "P_OI"))</f>
        <v>18001</v>
      </c>
      <c r="X36" s="62">
        <f>IF(ISERROR(T36/W36),"",T36/W36)</f>
        <v>1.0572190433864785</v>
      </c>
      <c r="Y36" s="59">
        <f>IF(RTD("cqg.rtd",,"StudyData",$A$5&amp;A36,"Vol","VolType=Exchange,CoCType=Contract","Vol",$Y$4,"0","ALL",,,"TRUE","T")="",0,RTD("cqg.rtd",,"StudyData",$A$5&amp;A36,"Vol","VolType=Exchange,CoCType=Contract","Vol",$Y$4,"0","ALL",,,"TRUE","T"))</f>
        <v>1</v>
      </c>
      <c r="Z36" s="72">
        <f ca="1">IF(B36="","",RTD("cqg.rtd",,"StudyData","Vol("&amp;$A$5&amp;A36&amp;") when (LocalDay("&amp;$A$5&amp;A36&amp;")="&amp;$C$1&amp;" and LocalHour("&amp;$A$5&amp;A36&amp;")="&amp;$E$1&amp;" and LocalMinute("&amp;$A$5&amp;$A36&amp;")="&amp;$F$1&amp;")","Bar",,"Vol",$Y$4,"0"))</f>
        <v>38</v>
      </c>
      <c r="AA36" s="109" t="str">
        <f>B36</f>
        <v>Dec 19</v>
      </c>
      <c r="AB36" s="38"/>
      <c r="AC36" s="38"/>
      <c r="AD36" s="39"/>
    </row>
    <row r="37" spans="1:30" ht="18.75" x14ac:dyDescent="0.3">
      <c r="A37" s="3" t="s">
        <v>26</v>
      </c>
      <c r="B37" s="107" t="str">
        <f>RIGHT(RTD("cqg.rtd",,"ContractData",$A$5&amp;A37,"LongDescription"),6)</f>
        <v>Mar 20</v>
      </c>
      <c r="C37" s="108"/>
      <c r="D37" s="108"/>
      <c r="E37" s="108"/>
      <c r="F37" s="129">
        <f>IF(B37="","",RTD("cqg.rtd",,"ContractData",$A$5&amp;A37,"ExpirationDate",,"D"))</f>
        <v>43906</v>
      </c>
      <c r="G37" s="61">
        <f t="shared" ca="1" si="2"/>
        <v>2070</v>
      </c>
      <c r="H37" s="67"/>
      <c r="I37" s="68"/>
      <c r="J37" s="61">
        <f t="shared" si="7"/>
        <v>927</v>
      </c>
      <c r="K37" s="69">
        <f>RTD("cqg.rtd", ,"ContractData", $A$5&amp;A37, "T_CVol")</f>
        <v>927</v>
      </c>
      <c r="L37" s="61">
        <f xml:space="preserve"> RTD("cqg.rtd",,"StudyData", $A$5&amp;A37, "MA", "InputChoice=ContractVol,MAType=Sim,Period="&amp;$L$4&amp;"", "MA",,,"all",,,,"T")</f>
        <v>1737.66666667</v>
      </c>
      <c r="M37" s="70">
        <f t="shared" si="8"/>
        <v>0</v>
      </c>
      <c r="N37" s="61">
        <f>RTD("cqg.rtd", ,"ContractData", $A$5&amp;A37, "Y_CVol")</f>
        <v>2124</v>
      </c>
      <c r="O37" s="71">
        <f t="shared" si="3"/>
        <v>0.4364406779661017</v>
      </c>
      <c r="P37" s="138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388</v>
      </c>
      <c r="Q37" s="139"/>
      <c r="R37" s="140"/>
      <c r="S37" s="61">
        <f t="shared" si="4"/>
        <v>14122</v>
      </c>
      <c r="T37" s="61">
        <f>IF(B37="","",RTD("cqg.rtd", ,"ContractData", $A$5&amp;A37, "COI"))</f>
        <v>14122</v>
      </c>
      <c r="U37" s="61">
        <f t="shared" si="5"/>
        <v>432</v>
      </c>
      <c r="V37" s="61">
        <f t="shared" si="6"/>
        <v>432</v>
      </c>
      <c r="W37" s="61">
        <f>IF(B37="","",RTD("cqg.rtd", ,"ContractData", $A$5&amp;A37, "P_OI"))</f>
        <v>13690</v>
      </c>
      <c r="X37" s="62">
        <f>IF(ISERROR(T37/W37),"",T37/W37)</f>
        <v>1.0315558802045288</v>
      </c>
      <c r="Y37" s="59">
        <f>IF(RTD("cqg.rtd",,"StudyData",$A$5&amp;A37,"Vol","VolType=Exchange,CoCType=Contract","Vol",$Y$4,"0","ALL",,,"TRUE","T")="",0,RTD("cqg.rtd",,"StudyData",$A$5&amp;A37,"Vol","VolType=Exchange,CoCType=Contract","Vol",$Y$4,"0","ALL",,,"TRUE","T"))</f>
        <v>0</v>
      </c>
      <c r="Z37" s="72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LocalMinute("&amp;$A$5&amp;$A37&amp;")="&amp;$F$1&amp;")","Bar",,"Vol",$Y$4,"0"))</f>
        <v>3</v>
      </c>
      <c r="AA37" s="109" t="str">
        <f>B37</f>
        <v>Mar 20</v>
      </c>
      <c r="AB37" s="38"/>
      <c r="AC37" s="38"/>
      <c r="AD37" s="39"/>
    </row>
    <row r="38" spans="1:30" ht="18.75" x14ac:dyDescent="0.3">
      <c r="A38" s="3" t="s">
        <v>27</v>
      </c>
      <c r="B38" s="107" t="str">
        <f>RIGHT(RTD("cqg.rtd",,"ContractData",$A$5&amp;A38,"LongDescription"),6)</f>
        <v>Jun 20</v>
      </c>
      <c r="C38" s="108"/>
      <c r="D38" s="108"/>
      <c r="E38" s="108"/>
      <c r="F38" s="129">
        <f>IF(B38="","",RTD("cqg.rtd",,"ContractData",$A$5&amp;A38,"ExpirationDate",,"D"))</f>
        <v>43997</v>
      </c>
      <c r="G38" s="61">
        <f t="shared" ca="1" si="2"/>
        <v>2161</v>
      </c>
      <c r="H38" s="67"/>
      <c r="I38" s="68"/>
      <c r="J38" s="61">
        <f t="shared" si="7"/>
        <v>569</v>
      </c>
      <c r="K38" s="69">
        <f>RTD("cqg.rtd", ,"ContractData", $A$5&amp;A38, "T_CVol")</f>
        <v>569</v>
      </c>
      <c r="L38" s="61">
        <f xml:space="preserve"> RTD("cqg.rtd",,"StudyData", $A$5&amp;A38, "MA", "InputChoice=ContractVol,MAType=Sim,Period="&amp;$L$4&amp;"", "MA",,,"all",,,,"T")</f>
        <v>1776</v>
      </c>
      <c r="M38" s="70">
        <f t="shared" si="8"/>
        <v>0</v>
      </c>
      <c r="N38" s="61">
        <f>RTD("cqg.rtd", ,"ContractData", $A$5&amp;A38, "Y_CVol")</f>
        <v>2166</v>
      </c>
      <c r="O38" s="71">
        <f t="shared" si="3"/>
        <v>0.26269621421975992</v>
      </c>
      <c r="P38" s="138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>484</v>
      </c>
      <c r="Q38" s="139"/>
      <c r="R38" s="140"/>
      <c r="S38" s="61">
        <f t="shared" si="4"/>
        <v>14669</v>
      </c>
      <c r="T38" s="61">
        <f>IF(B38="","",RTD("cqg.rtd", ,"ContractData", $A$5&amp;A38, "COI"))</f>
        <v>14669</v>
      </c>
      <c r="U38" s="61">
        <f t="shared" si="5"/>
        <v>71</v>
      </c>
      <c r="V38" s="61">
        <f t="shared" si="6"/>
        <v>71</v>
      </c>
      <c r="W38" s="61">
        <f>IF(B38="","",RTD("cqg.rtd", ,"ContractData", $A$5&amp;A38, "P_OI"))</f>
        <v>14598</v>
      </c>
      <c r="X38" s="62">
        <f>IF(ISERROR(T38/W38),"",T38/W38)</f>
        <v>1.0048636799561583</v>
      </c>
      <c r="Y38" s="59">
        <f>IF(RTD("cqg.rtd",,"StudyData",$A$5&amp;A38,"Vol","VolType=Exchange,CoCType=Contract","Vol",$Y$4,"0","ALL",,,"TRUE","T")="",0,RTD("cqg.rtd",,"StudyData",$A$5&amp;A38,"Vol","VolType=Exchange,CoCType=Contract","Vol",$Y$4,"0","ALL",,,"TRUE","T"))</f>
        <v>3</v>
      </c>
      <c r="Z38" s="72">
        <f ca="1">IF(B38="","",RTD("cqg.rtd",,"StudyData","Vol("&amp;$A$5&amp;A38&amp;") when (LocalDay("&amp;$A$5&amp;A38&amp;")="&amp;$C$1&amp;" and LocalHour("&amp;$A$5&amp;A38&amp;")="&amp;$E$1&amp;" and LocalMinute("&amp;$A$5&amp;$A38&amp;")="&amp;$F$1&amp;")","Bar",,"Vol",$Y$4,"0"))</f>
        <v>34</v>
      </c>
      <c r="AA38" s="109" t="str">
        <f>B38</f>
        <v>Jun 20</v>
      </c>
      <c r="AB38" s="38"/>
      <c r="AC38" s="38"/>
      <c r="AD38" s="39"/>
    </row>
    <row r="39" spans="1:30" ht="8.1" customHeight="1" x14ac:dyDescent="0.3">
      <c r="B39" s="79"/>
      <c r="C39" s="80"/>
      <c r="D39" s="80"/>
      <c r="E39" s="80"/>
      <c r="F39" s="131"/>
      <c r="G39" s="80"/>
      <c r="H39" s="81"/>
      <c r="I39" s="80"/>
      <c r="J39" s="80"/>
      <c r="K39" s="80"/>
      <c r="L39" s="82"/>
      <c r="M39" s="83"/>
      <c r="N39" s="80"/>
      <c r="O39" s="84"/>
      <c r="P39" s="85"/>
      <c r="Q39" s="85"/>
      <c r="R39" s="85"/>
      <c r="S39" s="80"/>
      <c r="T39" s="80"/>
      <c r="U39" s="80"/>
      <c r="V39" s="80"/>
      <c r="W39" s="80"/>
      <c r="X39" s="80"/>
      <c r="Y39" s="80"/>
      <c r="Z39" s="83"/>
      <c r="AA39" s="86"/>
      <c r="AB39" s="6"/>
      <c r="AC39" s="6"/>
      <c r="AD39" s="10"/>
    </row>
    <row r="40" spans="1:30" ht="18.75" x14ac:dyDescent="0.3">
      <c r="A40" s="3" t="s">
        <v>28</v>
      </c>
      <c r="B40" s="110" t="str">
        <f>RIGHT(RTD("cqg.rtd",,"ContractData",$A$5&amp;A40,"LongDescription"),6)</f>
        <v>Sep 20</v>
      </c>
      <c r="C40" s="111"/>
      <c r="D40" s="111"/>
      <c r="E40" s="111"/>
      <c r="F40" s="129">
        <f>IF(B40="","",RTD("cqg.rtd",,"ContractData",$A$5&amp;A40,"ExpirationDate",,"D"))</f>
        <v>44088</v>
      </c>
      <c r="G40" s="61">
        <f t="shared" ca="1" si="2"/>
        <v>2252</v>
      </c>
      <c r="H40" s="67"/>
      <c r="I40" s="68"/>
      <c r="J40" s="61">
        <f t="shared" si="7"/>
        <v>1073</v>
      </c>
      <c r="K40" s="69">
        <f>RTD("cqg.rtd", ,"ContractData", $A$5&amp;A40, "T_CVol")</f>
        <v>1073</v>
      </c>
      <c r="L40" s="61">
        <f xml:space="preserve"> RTD("cqg.rtd",,"StudyData", $A$5&amp;A40, "MA", "InputChoice=ContractVol,MAType=Sim,Period="&amp;$L$4&amp;"", "MA",,,"all",,,,"T")</f>
        <v>651.5</v>
      </c>
      <c r="M40" s="70">
        <f t="shared" si="8"/>
        <v>1</v>
      </c>
      <c r="N40" s="61">
        <f>RTD("cqg.rtd", ,"ContractData", $A$5&amp;A40, "Y_CVol")</f>
        <v>501</v>
      </c>
      <c r="O40" s="71">
        <f t="shared" si="3"/>
        <v>2.1417165668662674</v>
      </c>
      <c r="P40" s="138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>137</v>
      </c>
      <c r="Q40" s="139"/>
      <c r="R40" s="140"/>
      <c r="S40" s="61">
        <f t="shared" si="4"/>
        <v>10628</v>
      </c>
      <c r="T40" s="61">
        <f>IF(B40="","",RTD("cqg.rtd", ,"ContractData", $A$5&amp;A40, "COI"))</f>
        <v>10628</v>
      </c>
      <c r="U40" s="61">
        <f t="shared" si="5"/>
        <v>33</v>
      </c>
      <c r="V40" s="61">
        <f t="shared" si="6"/>
        <v>33</v>
      </c>
      <c r="W40" s="61">
        <f>IF(B40="","",RTD("cqg.rtd", ,"ContractData", $A$5&amp;A40, "P_OI"))</f>
        <v>10595</v>
      </c>
      <c r="X40" s="62">
        <f>IF(ISERROR(T40/W40),"",T40/W40)</f>
        <v>1.0031146767343087</v>
      </c>
      <c r="Y40" s="59">
        <f>IF(RTD("cqg.rtd",,"StudyData",$A$5&amp;A40,"Vol","VolType=Exchange,CoCType=Contract","Vol",$Y$4,"0","ALL",,,"TRUE","T")="",0,RTD("cqg.rtd",,"StudyData",$A$5&amp;A40,"Vol","VolType=Exchange,CoCType=Contract","Vol",$Y$4,"0","ALL",,,"TRUE","T"))</f>
        <v>0</v>
      </c>
      <c r="Z40" s="72">
        <f ca="1">IF(B40="","",RTD("cqg.rtd",,"StudyData","Vol("&amp;$A$5&amp;A40&amp;") when (LocalDay("&amp;$A$5&amp;A40&amp;")="&amp;$C$1&amp;" and LocalHour("&amp;$A$5&amp;A40&amp;")="&amp;$E$1&amp;" and LocalMinute("&amp;$A$5&amp;$A40&amp;")="&amp;$F$1&amp;")","Bar",,"Vol",$Y$4,"0"))</f>
        <v>1</v>
      </c>
      <c r="AA40" s="112" t="str">
        <f>B40</f>
        <v>Sep 20</v>
      </c>
      <c r="AB40" s="40"/>
      <c r="AC40" s="40"/>
      <c r="AD40" s="41"/>
    </row>
    <row r="41" spans="1:30" ht="18.75" x14ac:dyDescent="0.3">
      <c r="A41" s="3" t="s">
        <v>29</v>
      </c>
      <c r="B41" s="110" t="str">
        <f>RIGHT(RTD("cqg.rtd",,"ContractData",$A$5&amp;A41,"LongDescription"),6)</f>
        <v>Dec 20</v>
      </c>
      <c r="C41" s="111"/>
      <c r="D41" s="111"/>
      <c r="E41" s="111"/>
      <c r="F41" s="129">
        <f>IF(B41="","",RTD("cqg.rtd",,"ContractData",$A$5&amp;A41,"ExpirationDate",,"D"))</f>
        <v>44179</v>
      </c>
      <c r="G41" s="61">
        <f t="shared" ca="1" si="2"/>
        <v>2343</v>
      </c>
      <c r="H41" s="67"/>
      <c r="I41" s="68"/>
      <c r="J41" s="61">
        <f t="shared" si="7"/>
        <v>391</v>
      </c>
      <c r="K41" s="69">
        <f>RTD("cqg.rtd", ,"ContractData", $A$5&amp;A41, "T_CVol")</f>
        <v>391</v>
      </c>
      <c r="L41" s="61">
        <f xml:space="preserve"> RTD("cqg.rtd",,"StudyData", $A$5&amp;A41, "MA", "InputChoice=ContractVol,MAType=Sim,Period="&amp;$L$4&amp;"", "MA",,,"all",,,,"T")</f>
        <v>471.58333333000002</v>
      </c>
      <c r="M41" s="70">
        <f t="shared" si="8"/>
        <v>0</v>
      </c>
      <c r="N41" s="61">
        <f>RTD("cqg.rtd", ,"ContractData", $A$5&amp;A41, "Y_CVol")</f>
        <v>428</v>
      </c>
      <c r="O41" s="71">
        <f t="shared" si="3"/>
        <v>0.91355140186915884</v>
      </c>
      <c r="P41" s="138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>58</v>
      </c>
      <c r="Q41" s="139"/>
      <c r="R41" s="140"/>
      <c r="S41" s="61">
        <f t="shared" si="4"/>
        <v>8131</v>
      </c>
      <c r="T41" s="61">
        <f>IF(B41="","",RTD("cqg.rtd", ,"ContractData", $A$5&amp;A41, "COI"))</f>
        <v>8131</v>
      </c>
      <c r="U41" s="61">
        <f t="shared" si="5"/>
        <v>34</v>
      </c>
      <c r="V41" s="61">
        <f t="shared" si="6"/>
        <v>34</v>
      </c>
      <c r="W41" s="61">
        <f>IF(B41="","",RTD("cqg.rtd", ,"ContractData", $A$5&amp;A41, "P_OI"))</f>
        <v>8097</v>
      </c>
      <c r="X41" s="62">
        <f>IF(ISERROR(T41/W41),"",T41/W41)</f>
        <v>1.0041990860812646</v>
      </c>
      <c r="Y41" s="59">
        <f>IF(RTD("cqg.rtd",,"StudyData",$A$5&amp;A41,"Vol","VolType=Exchange,CoCType=Contract","Vol",$Y$4,"0","ALL",,,"TRUE","T")="",0,RTD("cqg.rtd",,"StudyData",$A$5&amp;A41,"Vol","VolType=Exchange,CoCType=Contract","Vol",$Y$4,"0","ALL",,,"TRUE","T"))</f>
        <v>0</v>
      </c>
      <c r="Z41" s="72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LocalMinute("&amp;$A$5&amp;$A41&amp;")="&amp;$F$1&amp;")","Bar",,"Vol",$Y$4,"0"))</f>
        <v>1</v>
      </c>
      <c r="AA41" s="112" t="str">
        <f>B41</f>
        <v>Dec 20</v>
      </c>
      <c r="AB41" s="40"/>
      <c r="AC41" s="40"/>
      <c r="AD41" s="41"/>
    </row>
    <row r="42" spans="1:30" ht="18.75" x14ac:dyDescent="0.3">
      <c r="A42" s="3" t="s">
        <v>30</v>
      </c>
      <c r="B42" s="110" t="str">
        <f>RIGHT(RTD("cqg.rtd",,"ContractData",$A$5&amp;A42,"LongDescription"),6)</f>
        <v>Mar 21</v>
      </c>
      <c r="C42" s="111"/>
      <c r="D42" s="111"/>
      <c r="E42" s="111"/>
      <c r="F42" s="129">
        <f>IF(B42="","",RTD("cqg.rtd",,"ContractData",$A$5&amp;A42,"ExpirationDate",,"D"))</f>
        <v>44270</v>
      </c>
      <c r="G42" s="61">
        <f t="shared" ca="1" si="2"/>
        <v>2434</v>
      </c>
      <c r="H42" s="67"/>
      <c r="I42" s="68"/>
      <c r="J42" s="61">
        <f t="shared" si="7"/>
        <v>631</v>
      </c>
      <c r="K42" s="69">
        <f>RTD("cqg.rtd", ,"ContractData", $A$5&amp;A42, "T_CVol")</f>
        <v>631</v>
      </c>
      <c r="L42" s="61">
        <f xml:space="preserve"> RTD("cqg.rtd",,"StudyData", $A$5&amp;A42, "MA", "InputChoice=ContractVol,MAType=Sim,Period="&amp;$L$4&amp;"", "MA",,,"all",,,,"T")</f>
        <v>297</v>
      </c>
      <c r="M42" s="70">
        <f t="shared" si="8"/>
        <v>1</v>
      </c>
      <c r="N42" s="61">
        <f>RTD("cqg.rtd", ,"ContractData", $A$5&amp;A42, "Y_CVol")</f>
        <v>246</v>
      </c>
      <c r="O42" s="71">
        <f t="shared" si="3"/>
        <v>2.565040650406504</v>
      </c>
      <c r="P42" s="138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>119</v>
      </c>
      <c r="Q42" s="139"/>
      <c r="R42" s="140"/>
      <c r="S42" s="61">
        <f t="shared" si="4"/>
        <v>7932</v>
      </c>
      <c r="T42" s="61">
        <f>IF(B42="","",RTD("cqg.rtd", ,"ContractData", $A$5&amp;A42, "COI"))</f>
        <v>7932</v>
      </c>
      <c r="U42" s="61">
        <f t="shared" si="5"/>
        <v>10</v>
      </c>
      <c r="V42" s="61">
        <f t="shared" si="6"/>
        <v>10</v>
      </c>
      <c r="W42" s="61">
        <f>IF(B42="","",RTD("cqg.rtd", ,"ContractData", $A$5&amp;A42, "P_OI"))</f>
        <v>7922</v>
      </c>
      <c r="X42" s="62">
        <f>IF(ISERROR(T42/W42),"",T42/W42)</f>
        <v>1.0012623074981066</v>
      </c>
      <c r="Y42" s="59">
        <f>IF(RTD("cqg.rtd",,"StudyData",$A$5&amp;A42,"Vol","VolType=Exchange,CoCType=Contract","Vol",$Y$4,"0","ALL",,,"TRUE","T")="",0,RTD("cqg.rtd",,"StudyData",$A$5&amp;A42,"Vol","VolType=Exchange,CoCType=Contract","Vol",$Y$4,"0","ALL",,,"TRUE","T"))</f>
        <v>102</v>
      </c>
      <c r="Z42" s="72">
        <f ca="1">IF(B42="","",RTD("cqg.rtd",,"StudyData","Vol("&amp;$A$5&amp;A42&amp;") when (LocalDay("&amp;$A$5&amp;A42&amp;")="&amp;$C$1&amp;" and LocalHour("&amp;$A$5&amp;A42&amp;")="&amp;$E$1&amp;" and LocalMinute("&amp;$A$5&amp;$A42&amp;")="&amp;$F$1&amp;")","Bar",,"Vol",$Y$4,"0"))</f>
        <v>0</v>
      </c>
      <c r="AA42" s="112" t="str">
        <f>B42</f>
        <v>Mar 21</v>
      </c>
      <c r="AB42" s="40"/>
      <c r="AC42" s="40"/>
      <c r="AD42" s="41"/>
    </row>
    <row r="43" spans="1:30" ht="18.75" x14ac:dyDescent="0.3">
      <c r="A43" s="3" t="s">
        <v>31</v>
      </c>
      <c r="B43" s="110" t="str">
        <f>RIGHT(RTD("cqg.rtd",,"ContractData",$A$5&amp;A43,"LongDescription"),6)</f>
        <v>Jun 21</v>
      </c>
      <c r="C43" s="111"/>
      <c r="D43" s="111"/>
      <c r="E43" s="111"/>
      <c r="F43" s="129">
        <f>IF(B43="","",RTD("cqg.rtd",,"ContractData",$A$5&amp;A43,"ExpirationDate",,"D"))</f>
        <v>44361</v>
      </c>
      <c r="G43" s="61">
        <f t="shared" ca="1" si="2"/>
        <v>2525</v>
      </c>
      <c r="H43" s="67"/>
      <c r="I43" s="68"/>
      <c r="J43" s="61">
        <f t="shared" si="7"/>
        <v>66</v>
      </c>
      <c r="K43" s="69">
        <f>RTD("cqg.rtd", ,"ContractData", $A$5&amp;A43, "T_CVol")</f>
        <v>66</v>
      </c>
      <c r="L43" s="61">
        <f xml:space="preserve"> RTD("cqg.rtd",,"StudyData", $A$5&amp;A43, "MA", "InputChoice=ContractVol,MAType=Sim,Period="&amp;$L$4&amp;"", "MA",,,"all",,,,"T")</f>
        <v>215.66666667000001</v>
      </c>
      <c r="M43" s="70">
        <f t="shared" si="8"/>
        <v>0</v>
      </c>
      <c r="N43" s="61">
        <f>RTD("cqg.rtd", ,"ContractData", $A$5&amp;A43, "Y_CVol")</f>
        <v>179</v>
      </c>
      <c r="O43" s="71">
        <f t="shared" si="3"/>
        <v>0.36871508379888268</v>
      </c>
      <c r="P43" s="138">
        <f xml:space="preserve"> RTD("cqg.rtd",,"StudyData", "(MA("&amp;$A$5&amp;A43&amp;",Period:="&amp;$Q$5&amp;",MAType:=Sim,InputChoice:=ContractVol) when LocalYear("&amp;$A$5&amp;A43&amp;")="&amp;$R$5&amp;" And (LocalMonth("&amp;$A$5&amp;A43&amp;")="&amp;$P$4&amp;" And LocalDay("&amp;$A$5&amp;A43&amp;")="&amp;$Q$4&amp;" ))", "Bar", "", "Close","D", "0", "all", "", "","False",,)</f>
        <v>91</v>
      </c>
      <c r="Q43" s="139"/>
      <c r="R43" s="140"/>
      <c r="S43" s="61">
        <f t="shared" si="4"/>
        <v>6044</v>
      </c>
      <c r="T43" s="61">
        <f>IF(B43="","",RTD("cqg.rtd", ,"ContractData", $A$5&amp;A43, "COI"))</f>
        <v>6044</v>
      </c>
      <c r="U43" s="61">
        <f t="shared" si="5"/>
        <v>24</v>
      </c>
      <c r="V43" s="61">
        <f t="shared" si="6"/>
        <v>24</v>
      </c>
      <c r="W43" s="61">
        <f>IF(B43="","",RTD("cqg.rtd", ,"ContractData", $A$5&amp;A43, "P_OI"))</f>
        <v>6020</v>
      </c>
      <c r="X43" s="62">
        <f>IF(ISERROR(T43/W43),"",T43/W43)</f>
        <v>1.003986710963455</v>
      </c>
      <c r="Y43" s="59">
        <f>IF(RTD("cqg.rtd",,"StudyData",$A$5&amp;A43,"Vol","VolType=Exchange,CoCType=Contract","Vol",$Y$4,"0","ALL",,,"TRUE","T")="",0,RTD("cqg.rtd",,"StudyData",$A$5&amp;A43,"Vol","VolType=Exchange,CoCType=Contract","Vol",$Y$4,"0","ALL",,,"TRUE","T"))</f>
        <v>0</v>
      </c>
      <c r="Z43" s="72">
        <f ca="1">IF(B43="","",RTD("cqg.rtd",,"StudyData","Vol("&amp;$A$5&amp;A43&amp;") when (LocalDay("&amp;$A$5&amp;A43&amp;")="&amp;$C$1&amp;" and LocalHour("&amp;$A$5&amp;A43&amp;")="&amp;$E$1&amp;" and LocalMinute("&amp;$A$5&amp;$A43&amp;")="&amp;$F$1&amp;")","Bar",,"Vol",$Y$4,"0"))</f>
        <v>0</v>
      </c>
      <c r="AA43" s="112" t="str">
        <f>B43</f>
        <v>Jun 21</v>
      </c>
      <c r="AB43" s="40"/>
      <c r="AC43" s="40"/>
      <c r="AD43" s="41"/>
    </row>
    <row r="44" spans="1:30" ht="8.1" customHeight="1" x14ac:dyDescent="0.3">
      <c r="B44" s="79"/>
      <c r="C44" s="80"/>
      <c r="D44" s="80"/>
      <c r="E44" s="80"/>
      <c r="F44" s="131"/>
      <c r="G44" s="80"/>
      <c r="H44" s="81"/>
      <c r="I44" s="80"/>
      <c r="J44" s="80"/>
      <c r="K44" s="80"/>
      <c r="L44" s="82"/>
      <c r="M44" s="83"/>
      <c r="N44" s="80"/>
      <c r="O44" s="84"/>
      <c r="P44" s="85"/>
      <c r="Q44" s="85"/>
      <c r="R44" s="85"/>
      <c r="S44" s="80"/>
      <c r="T44" s="80"/>
      <c r="U44" s="80"/>
      <c r="V44" s="80"/>
      <c r="W44" s="80"/>
      <c r="X44" s="80"/>
      <c r="Y44" s="80"/>
      <c r="Z44" s="83"/>
      <c r="AA44" s="86"/>
      <c r="AB44" s="6"/>
      <c r="AC44" s="6"/>
      <c r="AD44" s="10"/>
    </row>
    <row r="45" spans="1:30" ht="18.75" x14ac:dyDescent="0.3">
      <c r="A45" s="3" t="s">
        <v>32</v>
      </c>
      <c r="B45" s="113" t="str">
        <f>RIGHT(RTD("cqg.rtd",,"ContractData",$A$5&amp;A45,"LongDescription"),6)</f>
        <v>Sep 21</v>
      </c>
      <c r="C45" s="114"/>
      <c r="D45" s="114"/>
      <c r="E45" s="114"/>
      <c r="F45" s="129">
        <f>IF(B45="","",RTD("cqg.rtd",,"ContractData",$A$5&amp;A45,"ExpirationDate",,"D"))</f>
        <v>44452</v>
      </c>
      <c r="G45" s="61">
        <f t="shared" ca="1" si="2"/>
        <v>2616</v>
      </c>
      <c r="H45" s="67"/>
      <c r="I45" s="68"/>
      <c r="J45" s="61">
        <f t="shared" si="7"/>
        <v>4</v>
      </c>
      <c r="K45" s="69">
        <f>RTD("cqg.rtd", ,"ContractData", $A$5&amp;A45, "T_CVol")</f>
        <v>4</v>
      </c>
      <c r="L45" s="61">
        <f xml:space="preserve"> RTD("cqg.rtd",,"StudyData", $A$5&amp;A45, "MA", "InputChoice=ContractVol,MAType=Sim,Period="&amp;$L$4&amp;"", "MA",,,"all",,,,"T")</f>
        <v>26.5</v>
      </c>
      <c r="M45" s="70">
        <f t="shared" si="8"/>
        <v>0</v>
      </c>
      <c r="N45" s="61">
        <f>RTD("cqg.rtd", ,"ContractData", $A$5&amp;A45, "Y_CVol")</f>
        <v>3</v>
      </c>
      <c r="O45" s="71">
        <f t="shared" si="3"/>
        <v>1.3333333333333333</v>
      </c>
      <c r="P45" s="138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>24</v>
      </c>
      <c r="Q45" s="139"/>
      <c r="R45" s="140"/>
      <c r="S45" s="61">
        <f t="shared" si="4"/>
        <v>1452</v>
      </c>
      <c r="T45" s="61">
        <f>IF(B45="","",RTD("cqg.rtd", ,"ContractData", $A$5&amp;A45, "COI"))</f>
        <v>1452</v>
      </c>
      <c r="U45" s="61">
        <f t="shared" si="5"/>
        <v>-3</v>
      </c>
      <c r="V45" s="61">
        <f t="shared" si="6"/>
        <v>-3</v>
      </c>
      <c r="W45" s="61">
        <f>IF(B45="","",RTD("cqg.rtd", ,"ContractData", $A$5&amp;A45, "P_OI"))</f>
        <v>1455</v>
      </c>
      <c r="X45" s="62">
        <f>IF(ISERROR(T45/W45),"",T45/W45)</f>
        <v>0.99793814432989691</v>
      </c>
      <c r="Y45" s="59">
        <f>IF(RTD("cqg.rtd",,"StudyData",$A$5&amp;A45,"Vol","VolType=Exchange,CoCType=Contract","Vol",$Y$4,"0","ALL",,,"TRUE","T")="",0,RTD("cqg.rtd",,"StudyData",$A$5&amp;A45,"Vol","VolType=Exchange,CoCType=Contract","Vol",$Y$4,"0","ALL",,,"TRUE","T"))</f>
        <v>0</v>
      </c>
      <c r="Z45" s="72">
        <f ca="1">IF(B45="","",RTD("cqg.rtd",,"StudyData","Vol("&amp;$A$5&amp;A45&amp;") when (LocalDay("&amp;$A$5&amp;A45&amp;")="&amp;$C$1&amp;" and LocalHour("&amp;$A$5&amp;A45&amp;")="&amp;$E$1&amp;" and LocalMinute("&amp;$A$5&amp;$A45&amp;")="&amp;$F$1&amp;")","Bar",,"Vol",$Y$4,"0"))</f>
        <v>0</v>
      </c>
      <c r="AA45" s="115" t="str">
        <f>B45</f>
        <v>Sep 21</v>
      </c>
      <c r="AB45" s="42"/>
      <c r="AC45" s="42"/>
      <c r="AD45" s="43"/>
    </row>
    <row r="46" spans="1:30" ht="18.75" x14ac:dyDescent="0.3">
      <c r="A46" s="3" t="s">
        <v>33</v>
      </c>
      <c r="B46" s="113" t="str">
        <f>RIGHT(RTD("cqg.rtd",,"ContractData",$A$5&amp;A46,"LongDescription"),6)</f>
        <v>Dec 21</v>
      </c>
      <c r="C46" s="114"/>
      <c r="D46" s="114"/>
      <c r="E46" s="114"/>
      <c r="F46" s="129">
        <f>IF(B46="","",RTD("cqg.rtd",,"ContractData",$A$5&amp;A46,"ExpirationDate",,"D"))</f>
        <v>44543</v>
      </c>
      <c r="G46" s="61">
        <f t="shared" ca="1" si="2"/>
        <v>2707</v>
      </c>
      <c r="H46" s="67"/>
      <c r="I46" s="68"/>
      <c r="J46" s="61">
        <f t="shared" si="7"/>
        <v>388</v>
      </c>
      <c r="K46" s="69">
        <f>RTD("cqg.rtd", ,"ContractData", $A$5&amp;A46, "T_CVol")</f>
        <v>388</v>
      </c>
      <c r="L46" s="61">
        <f xml:space="preserve"> RTD("cqg.rtd",,"StudyData", $A$5&amp;A46, "MA", "InputChoice=ContractVol,MAType=Sim,Period="&amp;$L$4&amp;"", "MA",,,"all",,,,"T")</f>
        <v>48.083333330000002</v>
      </c>
      <c r="M46" s="70">
        <f t="shared" si="8"/>
        <v>1</v>
      </c>
      <c r="N46" s="61">
        <f>RTD("cqg.rtd", ,"ContractData", $A$5&amp;A46, "Y_CVol")</f>
        <v>19</v>
      </c>
      <c r="O46" s="71">
        <f t="shared" si="3"/>
        <v>20.421052631578949</v>
      </c>
      <c r="P46" s="138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>5</v>
      </c>
      <c r="Q46" s="139"/>
      <c r="R46" s="140"/>
      <c r="S46" s="61">
        <f t="shared" si="4"/>
        <v>1032</v>
      </c>
      <c r="T46" s="61">
        <f>IF(B46="","",RTD("cqg.rtd", ,"ContractData", $A$5&amp;A46, "COI"))</f>
        <v>1032</v>
      </c>
      <c r="U46" s="61">
        <f t="shared" si="5"/>
        <v>-13</v>
      </c>
      <c r="V46" s="61">
        <f t="shared" si="6"/>
        <v>-13</v>
      </c>
      <c r="W46" s="61">
        <f>IF(B46="","",RTD("cqg.rtd", ,"ContractData", $A$5&amp;A46, "P_OI"))</f>
        <v>1045</v>
      </c>
      <c r="X46" s="62">
        <f>IF(ISERROR(T46/W46),"",T46/W46)</f>
        <v>0.98755980861244019</v>
      </c>
      <c r="Y46" s="59">
        <f>IF(RTD("cqg.rtd",,"StudyData",$A$5&amp;A46,"Vol","VolType=Exchange,CoCType=Contract","Vol",$Y$4,"0","ALL",,,"TRUE","T")="",0,RTD("cqg.rtd",,"StudyData",$A$5&amp;A46,"Vol","VolType=Exchange,CoCType=Contract","Vol",$Y$4,"0","ALL",,,"TRUE","T"))</f>
        <v>0</v>
      </c>
      <c r="Z46" s="72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LocalMinute("&amp;$A$5&amp;$A46&amp;")="&amp;$F$1&amp;")","Bar",,"Vol",$Y$4,"0"))</f>
        <v>0</v>
      </c>
      <c r="AA46" s="115" t="str">
        <f>B46</f>
        <v>Dec 21</v>
      </c>
      <c r="AB46" s="42"/>
      <c r="AC46" s="42"/>
      <c r="AD46" s="43"/>
    </row>
    <row r="47" spans="1:30" ht="18.75" x14ac:dyDescent="0.3">
      <c r="A47" s="3" t="s">
        <v>34</v>
      </c>
      <c r="B47" s="113" t="str">
        <f>RIGHT(RTD("cqg.rtd",,"ContractData",$A$5&amp;A47,"LongDescription"),6)</f>
        <v>Mar 22</v>
      </c>
      <c r="C47" s="114"/>
      <c r="D47" s="114"/>
      <c r="E47" s="114"/>
      <c r="F47" s="129">
        <f>IF(B47="","",RTD("cqg.rtd",,"ContractData",$A$5&amp;A47,"ExpirationDate",,"D"))</f>
        <v>44634</v>
      </c>
      <c r="G47" s="61">
        <f t="shared" ca="1" si="2"/>
        <v>2798</v>
      </c>
      <c r="H47" s="67"/>
      <c r="I47" s="68"/>
      <c r="J47" s="61">
        <f t="shared" si="7"/>
        <v>420</v>
      </c>
      <c r="K47" s="69">
        <f>RTD("cqg.rtd", ,"ContractData", $A$5&amp;A47, "T_CVol")</f>
        <v>420</v>
      </c>
      <c r="L47" s="61">
        <f xml:space="preserve"> RTD("cqg.rtd",,"StudyData", $A$5&amp;A47, "MA", "InputChoice=ContractVol,MAType=Sim,Period="&amp;$L$4&amp;"", "MA",,,"all",,,,"T")</f>
        <v>78.416666669999998</v>
      </c>
      <c r="M47" s="70">
        <f t="shared" si="8"/>
        <v>1</v>
      </c>
      <c r="N47" s="61">
        <f>RTD("cqg.rtd", ,"ContractData", $A$5&amp;A47, "Y_CVol")</f>
        <v>15</v>
      </c>
      <c r="O47" s="71">
        <f t="shared" si="3"/>
        <v>28</v>
      </c>
      <c r="P47" s="138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>10</v>
      </c>
      <c r="Q47" s="139"/>
      <c r="R47" s="140"/>
      <c r="S47" s="61">
        <f t="shared" si="4"/>
        <v>804</v>
      </c>
      <c r="T47" s="61">
        <f>IF(B47="","",RTD("cqg.rtd", ,"ContractData", $A$5&amp;A47, "COI"))</f>
        <v>804</v>
      </c>
      <c r="U47" s="61">
        <f t="shared" si="5"/>
        <v>0</v>
      </c>
      <c r="V47" s="61">
        <f t="shared" si="6"/>
        <v>0</v>
      </c>
      <c r="W47" s="61">
        <f>IF(B47="","",RTD("cqg.rtd", ,"ContractData", $A$5&amp;A47, "P_OI"))</f>
        <v>804</v>
      </c>
      <c r="X47" s="62">
        <f>IF(ISERROR(T47/W47),"",T47/W47)</f>
        <v>1</v>
      </c>
      <c r="Y47" s="59">
        <f>IF(RTD("cqg.rtd",,"StudyData",$A$5&amp;A47,"Vol","VolType=Exchange,CoCType=Contract","Vol",$Y$4,"0","ALL",,,"TRUE","T")="",0,RTD("cqg.rtd",,"StudyData",$A$5&amp;A47,"Vol","VolType=Exchange,CoCType=Contract","Vol",$Y$4,"0","ALL",,,"TRUE","T"))</f>
        <v>0</v>
      </c>
      <c r="Z47" s="72">
        <f ca="1">IF(B47="","",RTD("cqg.rtd",,"StudyData","Vol("&amp;$A$5&amp;A47&amp;") when (LocalDay("&amp;$A$5&amp;A47&amp;")="&amp;$C$1&amp;" and LocalHour("&amp;$A$5&amp;A47&amp;")="&amp;$E$1&amp;" and LocalMinute("&amp;$A$5&amp;$A47&amp;")="&amp;$F$1&amp;")","Bar",,"Vol",$Y$4,"0"))</f>
        <v>0</v>
      </c>
      <c r="AA47" s="115" t="str">
        <f>B47</f>
        <v>Mar 22</v>
      </c>
      <c r="AB47" s="42"/>
      <c r="AC47" s="42"/>
      <c r="AD47" s="43"/>
    </row>
    <row r="48" spans="1:30" ht="18.75" x14ac:dyDescent="0.3">
      <c r="A48" s="3" t="s">
        <v>35</v>
      </c>
      <c r="B48" s="113" t="str">
        <f>RIGHT(RTD("cqg.rtd",,"ContractData",$A$5&amp;A48,"LongDescription"),6)</f>
        <v>Jun 22</v>
      </c>
      <c r="C48" s="114"/>
      <c r="D48" s="114"/>
      <c r="E48" s="114"/>
      <c r="F48" s="129">
        <f>IF(B48="","",RTD("cqg.rtd",,"ContractData",$A$5&amp;A48,"ExpirationDate",,"D"))</f>
        <v>44725</v>
      </c>
      <c r="G48" s="61">
        <f t="shared" ca="1" si="2"/>
        <v>2889</v>
      </c>
      <c r="H48" s="67"/>
      <c r="I48" s="68"/>
      <c r="J48" s="61">
        <f t="shared" si="7"/>
        <v>0</v>
      </c>
      <c r="K48" s="69">
        <f>RTD("cqg.rtd", ,"ContractData", $A$5&amp;A48, "T_CVol")</f>
        <v>0</v>
      </c>
      <c r="L48" s="61">
        <f xml:space="preserve"> RTD("cqg.rtd",,"StudyData", $A$5&amp;A48, "MA", "InputChoice=ContractVol,MAType=Sim,Period="&amp;$L$4&amp;"", "MA",,,"all",,,,"T")</f>
        <v>32.5</v>
      </c>
      <c r="M48" s="70">
        <f t="shared" si="8"/>
        <v>0</v>
      </c>
      <c r="N48" s="61">
        <f>RTD("cqg.rtd", ,"ContractData", $A$5&amp;A48, "Y_CVol")</f>
        <v>3</v>
      </c>
      <c r="O48" s="71">
        <f t="shared" si="3"/>
        <v>0</v>
      </c>
      <c r="P48" s="138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>103</v>
      </c>
      <c r="Q48" s="139"/>
      <c r="R48" s="140"/>
      <c r="S48" s="61">
        <f t="shared" si="4"/>
        <v>1268</v>
      </c>
      <c r="T48" s="61">
        <f>IF(B48="","",RTD("cqg.rtd", ,"ContractData", $A$5&amp;A48, "COI"))</f>
        <v>1268</v>
      </c>
      <c r="U48" s="61">
        <f t="shared" si="5"/>
        <v>0</v>
      </c>
      <c r="V48" s="61">
        <f t="shared" si="6"/>
        <v>0</v>
      </c>
      <c r="W48" s="61">
        <f>IF(B48="","",RTD("cqg.rtd", ,"ContractData", $A$5&amp;A48, "P_OI"))</f>
        <v>1268</v>
      </c>
      <c r="X48" s="62">
        <f>IF(ISERROR(T48/W48),"",T48/W48)</f>
        <v>1</v>
      </c>
      <c r="Y48" s="59">
        <f>IF(RTD("cqg.rtd",,"StudyData",$A$5&amp;A48,"Vol","VolType=Exchange,CoCType=Contract","Vol",$Y$4,"0","ALL",,,"TRUE","T")="",0,RTD("cqg.rtd",,"StudyData",$A$5&amp;A48,"Vol","VolType=Exchange,CoCType=Contract","Vol",$Y$4,"0","ALL",,,"TRUE","T"))</f>
        <v>0</v>
      </c>
      <c r="Z48" s="72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LocalMinute("&amp;$A$5&amp;$A48&amp;")="&amp;$F$1&amp;")","Bar",,"Vol",$Y$4,"0"))</f>
        <v>0</v>
      </c>
      <c r="AA48" s="115" t="str">
        <f>B48</f>
        <v>Jun 22</v>
      </c>
      <c r="AB48" s="42"/>
      <c r="AC48" s="42"/>
      <c r="AD48" s="43"/>
    </row>
    <row r="49" spans="1:30" ht="8.1" customHeight="1" x14ac:dyDescent="0.3">
      <c r="B49" s="79"/>
      <c r="C49" s="80"/>
      <c r="D49" s="80"/>
      <c r="E49" s="80"/>
      <c r="F49" s="131"/>
      <c r="G49" s="80"/>
      <c r="H49" s="81"/>
      <c r="I49" s="80"/>
      <c r="J49" s="80"/>
      <c r="K49" s="80"/>
      <c r="L49" s="82"/>
      <c r="M49" s="83"/>
      <c r="N49" s="80"/>
      <c r="O49" s="84"/>
      <c r="P49" s="85"/>
      <c r="Q49" s="85"/>
      <c r="R49" s="85"/>
      <c r="S49" s="80"/>
      <c r="T49" s="80"/>
      <c r="U49" s="80"/>
      <c r="V49" s="80"/>
      <c r="W49" s="80"/>
      <c r="X49" s="80"/>
      <c r="Y49" s="80"/>
      <c r="Z49" s="83"/>
      <c r="AA49" s="86"/>
      <c r="AB49" s="6"/>
      <c r="AC49" s="6"/>
      <c r="AD49" s="10"/>
    </row>
    <row r="50" spans="1:30" ht="18.75" x14ac:dyDescent="0.3">
      <c r="A50" s="3" t="s">
        <v>36</v>
      </c>
      <c r="B50" s="116" t="str">
        <f>RIGHT(RTD("cqg.rtd",,"ContractData",$A$5&amp;A50,"LongDescription"),6)</f>
        <v>Sep 22</v>
      </c>
      <c r="C50" s="117"/>
      <c r="D50" s="117"/>
      <c r="E50" s="117"/>
      <c r="F50" s="129">
        <f>IF(B50="","",RTD("cqg.rtd",,"ContractData",$A$5&amp;A50,"ExpirationDate",,"D"))</f>
        <v>44823</v>
      </c>
      <c r="G50" s="61">
        <f t="shared" ca="1" si="2"/>
        <v>2987</v>
      </c>
      <c r="H50" s="67"/>
      <c r="I50" s="68"/>
      <c r="J50" s="61">
        <f t="shared" si="7"/>
        <v>49</v>
      </c>
      <c r="K50" s="69">
        <f>RTD("cqg.rtd", ,"ContractData", $A$5&amp;A50, "T_CVol")</f>
        <v>49</v>
      </c>
      <c r="L50" s="61">
        <f xml:space="preserve"> RTD("cqg.rtd",,"StudyData", $A$5&amp;A50, "MA", "InputChoice=ContractVol,MAType=Sim,Period="&amp;$L$4&amp;"", "MA",,,"all",,,,"T")</f>
        <v>35.25</v>
      </c>
      <c r="M50" s="70">
        <f t="shared" si="8"/>
        <v>1</v>
      </c>
      <c r="N50" s="61">
        <f>RTD("cqg.rtd", ,"ContractData", $A$5&amp;A50, "Y_CVol")</f>
        <v>12</v>
      </c>
      <c r="O50" s="71">
        <f t="shared" si="3"/>
        <v>4.083333333333333</v>
      </c>
      <c r="P50" s="138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>44</v>
      </c>
      <c r="Q50" s="139"/>
      <c r="R50" s="140"/>
      <c r="S50" s="61">
        <f t="shared" si="4"/>
        <v>1711</v>
      </c>
      <c r="T50" s="61">
        <f>IF(B50="","",RTD("cqg.rtd", ,"ContractData", $A$5&amp;A50, "COI"))</f>
        <v>1711</v>
      </c>
      <c r="U50" s="61">
        <f t="shared" si="5"/>
        <v>-3</v>
      </c>
      <c r="V50" s="61">
        <f t="shared" si="6"/>
        <v>-3</v>
      </c>
      <c r="W50" s="61">
        <f>IF(B50="","",RTD("cqg.rtd", ,"ContractData", $A$5&amp;A50, "P_OI"))</f>
        <v>1714</v>
      </c>
      <c r="X50" s="62">
        <f>IF(ISERROR(T50/W50),"",T50/W50)</f>
        <v>0.99824970828471415</v>
      </c>
      <c r="Y50" s="59">
        <f>IF(RTD("cqg.rtd",,"StudyData",$A$5&amp;A50,"Vol","VolType=Exchange,CoCType=Contract","Vol",$Y$4,"0","ALL",,,"TRUE","T")="",0,RTD("cqg.rtd",,"StudyData",$A$5&amp;A50,"Vol","VolType=Exchange,CoCType=Contract","Vol",$Y$4,"0","ALL",,,"TRUE","T"))</f>
        <v>0</v>
      </c>
      <c r="Z50" s="72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LocalMinute("&amp;$A$5&amp;$A50&amp;")="&amp;$F$1&amp;")","Bar",,"Vol",$Y$4,"0"))</f>
        <v>0</v>
      </c>
      <c r="AA50" s="118" t="str">
        <f>B50</f>
        <v>Sep 22</v>
      </c>
      <c r="AB50" s="44"/>
      <c r="AC50" s="44"/>
      <c r="AD50" s="45"/>
    </row>
    <row r="51" spans="1:30" ht="18.75" x14ac:dyDescent="0.3">
      <c r="A51" s="3" t="s">
        <v>37</v>
      </c>
      <c r="B51" s="116" t="str">
        <f>RIGHT(RTD("cqg.rtd",,"ContractData",$A$5&amp;A51,"LongDescription"),6)</f>
        <v>Dec 22</v>
      </c>
      <c r="C51" s="117"/>
      <c r="D51" s="117"/>
      <c r="E51" s="117"/>
      <c r="F51" s="129">
        <f>IF(B51="","",RTD("cqg.rtd",,"ContractData",$A$5&amp;A51,"ExpirationDate",,"D"))</f>
        <v>44914</v>
      </c>
      <c r="G51" s="61">
        <f t="shared" ca="1" si="2"/>
        <v>3078</v>
      </c>
      <c r="H51" s="67"/>
      <c r="I51" s="68"/>
      <c r="J51" s="61">
        <f t="shared" si="7"/>
        <v>206</v>
      </c>
      <c r="K51" s="69">
        <f>RTD("cqg.rtd", ,"ContractData", $A$5&amp;A51, "T_CVol")</f>
        <v>206</v>
      </c>
      <c r="L51" s="61">
        <f xml:space="preserve"> RTD("cqg.rtd",,"StudyData", $A$5&amp;A51, "MA", "InputChoice=ContractVol,MAType=Sim,Period="&amp;$L$4&amp;"", "MA",,,"all",,,,"T")</f>
        <v>51.583333330000002</v>
      </c>
      <c r="M51" s="70">
        <f t="shared" si="8"/>
        <v>1</v>
      </c>
      <c r="N51" s="61">
        <f>RTD("cqg.rtd", ,"ContractData", $A$5&amp;A51, "Y_CVol")</f>
        <v>4</v>
      </c>
      <c r="O51" s="71">
        <f>IF(ISERROR(K51/N51),"",K51/N51)</f>
        <v>51.5</v>
      </c>
      <c r="P51" s="138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>2</v>
      </c>
      <c r="Q51" s="139"/>
      <c r="R51" s="140"/>
      <c r="S51" s="61">
        <f t="shared" si="4"/>
        <v>538</v>
      </c>
      <c r="T51" s="61">
        <f>IF(B51="","",RTD("cqg.rtd", ,"ContractData", $A$5&amp;A51, "COI"))</f>
        <v>538</v>
      </c>
      <c r="U51" s="61">
        <f t="shared" si="5"/>
        <v>-1</v>
      </c>
      <c r="V51" s="61">
        <f t="shared" si="6"/>
        <v>-1</v>
      </c>
      <c r="W51" s="61">
        <f>IF(B51="","",RTD("cqg.rtd", ,"ContractData", $A$5&amp;A51, "P_OI"))</f>
        <v>539</v>
      </c>
      <c r="X51" s="62">
        <f>IF(ISERROR(T51/W51),"",T51/W51)</f>
        <v>0.99814471243042668</v>
      </c>
      <c r="Y51" s="59">
        <f>IF(RTD("cqg.rtd",,"StudyData",$A$5&amp;A51,"Vol","VolType=Exchange,CoCType=Contract","Vol",$Y$4,"0","ALL",,,"TRUE","T")="",0,RTD("cqg.rtd",,"StudyData",$A$5&amp;A51,"Vol","VolType=Exchange,CoCType=Contract","Vol",$Y$4,"0","ALL",,,"TRUE","T"))</f>
        <v>0</v>
      </c>
      <c r="Z51" s="72">
        <f ca="1">IF(B51="","",RTD("cqg.rtd",,"StudyData","Vol("&amp;$A$5&amp;A51&amp;") when (LocalDay("&amp;$A$5&amp;A51&amp;")="&amp;$C$1&amp;" and LocalHour("&amp;$A$5&amp;A51&amp;")="&amp;$E$1&amp;" and LocalMinute("&amp;$A$5&amp;$A51&amp;")="&amp;$F$1&amp;")","Bar",,"Vol",$Y$4,"0"))</f>
        <v>0</v>
      </c>
      <c r="AA51" s="118" t="str">
        <f>B51</f>
        <v>Dec 22</v>
      </c>
      <c r="AB51" s="44"/>
      <c r="AC51" s="44"/>
      <c r="AD51" s="45"/>
    </row>
    <row r="52" spans="1:30" ht="18.75" x14ac:dyDescent="0.3">
      <c r="A52" s="3" t="s">
        <v>38</v>
      </c>
      <c r="B52" s="116" t="str">
        <f>RIGHT(RTD("cqg.rtd",,"ContractData",$A$5&amp;A52,"LongDescription"),6)</f>
        <v>Mar 23</v>
      </c>
      <c r="C52" s="117"/>
      <c r="D52" s="117"/>
      <c r="E52" s="117"/>
      <c r="F52" s="129">
        <f>IF(B52="","",RTD("cqg.rtd",,"ContractData",$A$5&amp;A52,"ExpirationDate",,"D"))</f>
        <v>44998</v>
      </c>
      <c r="G52" s="61">
        <f t="shared" ca="1" si="2"/>
        <v>3162</v>
      </c>
      <c r="H52" s="67"/>
      <c r="I52" s="68"/>
      <c r="J52" s="61">
        <f t="shared" si="7"/>
        <v>217</v>
      </c>
      <c r="K52" s="69">
        <f>RTD("cqg.rtd", ,"ContractData", $A$5&amp;A52, "T_CVol")</f>
        <v>217</v>
      </c>
      <c r="L52" s="61">
        <f xml:space="preserve"> RTD("cqg.rtd",,"StudyData", $A$5&amp;A52, "MA", "InputChoice=ContractVol,MAType=Sim,Period="&amp;$L$4&amp;"", "MA",,,"all",,,,"T")</f>
        <v>227.25</v>
      </c>
      <c r="M52" s="70">
        <f t="shared" si="8"/>
        <v>0</v>
      </c>
      <c r="N52" s="61">
        <f>RTD("cqg.rtd", ,"ContractData", $A$5&amp;A52, "Y_CVol")</f>
        <v>6</v>
      </c>
      <c r="O52" s="71">
        <f t="shared" si="3"/>
        <v>36.166666666666664</v>
      </c>
      <c r="P52" s="138">
        <f xml:space="preserve"> RTD("cqg.rtd",,"StudyData", "(MA("&amp;$A$5&amp;A52&amp;",Period:="&amp;$Q$5&amp;",MAType:=Sim,InputChoice:=ContractVol) when LocalYear("&amp;$A$5&amp;A52&amp;")="&amp;$R$5&amp;" And (LocalMonth("&amp;$A$5&amp;A52&amp;")="&amp;$P$4&amp;" And LocalDay("&amp;$A$5&amp;A52&amp;")="&amp;$Q$4&amp;" ))", "Bar", "", "Close","D", "0", "all", "", "","False",,)</f>
        <v>8</v>
      </c>
      <c r="Q52" s="139"/>
      <c r="R52" s="140"/>
      <c r="S52" s="61">
        <f t="shared" si="4"/>
        <v>822</v>
      </c>
      <c r="T52" s="61">
        <f>IF(B52="","",RTD("cqg.rtd", ,"ContractData", $A$5&amp;A52, "COI"))</f>
        <v>822</v>
      </c>
      <c r="U52" s="61">
        <f t="shared" si="5"/>
        <v>-3</v>
      </c>
      <c r="V52" s="61">
        <f t="shared" si="6"/>
        <v>-3</v>
      </c>
      <c r="W52" s="61">
        <f>IF(B52="","",RTD("cqg.rtd", ,"ContractData", $A$5&amp;A52, "P_OI"))</f>
        <v>825</v>
      </c>
      <c r="X52" s="62">
        <f>IF(ISERROR(T52/W52),"",T52/W52)</f>
        <v>0.99636363636363634</v>
      </c>
      <c r="Y52" s="59">
        <f>IF(RTD("cqg.rtd",,"StudyData",$A$5&amp;A52,"Vol","VolType=Exchange,CoCType=Contract","Vol",$Y$4,"0","ALL",,,"TRUE","T")="",0,RTD("cqg.rtd",,"StudyData",$A$5&amp;A52,"Vol","VolType=Exchange,CoCType=Contract","Vol",$Y$4,"0","ALL",,,"TRUE","T"))</f>
        <v>0</v>
      </c>
      <c r="Z52" s="72">
        <f ca="1">IF(B52="","",RTD("cqg.rtd",,"StudyData","Vol("&amp;$A$5&amp;A52&amp;") when (LocalDay("&amp;$A$5&amp;A52&amp;")="&amp;$C$1&amp;" and LocalHour("&amp;$A$5&amp;A52&amp;")="&amp;$E$1&amp;" and LocalMinute("&amp;$A$5&amp;$A52&amp;")="&amp;$F$1&amp;")","Bar",,"Vol",$Y$4,"0"))</f>
        <v>0</v>
      </c>
      <c r="AA52" s="118" t="str">
        <f>B52</f>
        <v>Mar 23</v>
      </c>
      <c r="AB52" s="44"/>
      <c r="AC52" s="44"/>
      <c r="AD52" s="45"/>
    </row>
    <row r="53" spans="1:30" ht="18.75" x14ac:dyDescent="0.3">
      <c r="A53" s="3" t="s">
        <v>39</v>
      </c>
      <c r="B53" s="116" t="str">
        <f>RIGHT(RTD("cqg.rtd",,"ContractData",$A$5&amp;A53,"LongDescription"),6)</f>
        <v>Jun 23</v>
      </c>
      <c r="C53" s="117"/>
      <c r="D53" s="117"/>
      <c r="E53" s="117"/>
      <c r="F53" s="129">
        <f>IF(B53="","",RTD("cqg.rtd",,"ContractData",$A$5&amp;A53,"ExpirationDate",,"D"))</f>
        <v>45096</v>
      </c>
      <c r="G53" s="61">
        <f t="shared" ca="1" si="2"/>
        <v>3260</v>
      </c>
      <c r="H53" s="67"/>
      <c r="I53" s="68"/>
      <c r="J53" s="61">
        <f t="shared" si="7"/>
        <v>0</v>
      </c>
      <c r="K53" s="69">
        <f>RTD("cqg.rtd", ,"ContractData", $A$5&amp;A53, "T_CVol")</f>
        <v>0</v>
      </c>
      <c r="L53" s="61">
        <f xml:space="preserve"> RTD("cqg.rtd",,"StudyData", $A$5&amp;A53, "MA", "InputChoice=ContractVol,MAType=Sim,Period="&amp;$L$4&amp;"", "MA",,,"all",,,,"T")</f>
        <v>7.0833333300000003</v>
      </c>
      <c r="M53" s="70">
        <f t="shared" si="8"/>
        <v>0</v>
      </c>
      <c r="N53" s="61">
        <f>RTD("cqg.rtd", ,"ContractData", $A$5&amp;A53, "Y_CVol")</f>
        <v>0</v>
      </c>
      <c r="O53" s="71" t="str">
        <f t="shared" si="3"/>
        <v/>
      </c>
      <c r="P53" s="138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3</v>
      </c>
      <c r="Q53" s="139"/>
      <c r="R53" s="140"/>
      <c r="S53" s="61">
        <f t="shared" si="4"/>
        <v>424</v>
      </c>
      <c r="T53" s="61">
        <f>IF(B53="","",RTD("cqg.rtd", ,"ContractData", $A$5&amp;A53, "COI"))</f>
        <v>424</v>
      </c>
      <c r="U53" s="61">
        <f t="shared" si="5"/>
        <v>0</v>
      </c>
      <c r="V53" s="61">
        <f t="shared" si="6"/>
        <v>0</v>
      </c>
      <c r="W53" s="61">
        <f>IF(B53="","",RTD("cqg.rtd", ,"ContractData", $A$5&amp;A53, "P_OI"))</f>
        <v>424</v>
      </c>
      <c r="X53" s="62">
        <f>IF(ISERROR(T53/W53),"",T53/W53)</f>
        <v>1</v>
      </c>
      <c r="Y53" s="59">
        <f>IF(RTD("cqg.rtd",,"StudyData",$A$5&amp;A53,"Vol","VolType=Exchange,CoCType=Contract","Vol",$Y$4,"0","ALL",,,"TRUE","T")="",0,RTD("cqg.rtd",,"StudyData",$A$5&amp;A53,"Vol","VolType=Exchange,CoCType=Contract","Vol",$Y$4,"0","ALL",,,"TRUE","T"))</f>
        <v>0</v>
      </c>
      <c r="Z53" s="72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LocalMinute("&amp;$A$5&amp;$A53&amp;")="&amp;$F$1&amp;")","Bar",,"Vol",$Y$4,"0"))</f>
        <v>0</v>
      </c>
      <c r="AA53" s="118" t="str">
        <f>B53</f>
        <v>Jun 23</v>
      </c>
      <c r="AB53" s="44"/>
      <c r="AC53" s="44"/>
      <c r="AD53" s="45"/>
    </row>
    <row r="54" spans="1:30" ht="8.1" customHeight="1" x14ac:dyDescent="0.3">
      <c r="B54" s="119"/>
      <c r="C54" s="80"/>
      <c r="D54" s="80"/>
      <c r="E54" s="80"/>
      <c r="F54" s="131"/>
      <c r="G54" s="80"/>
      <c r="H54" s="81"/>
      <c r="I54" s="80"/>
      <c r="J54" s="80"/>
      <c r="K54" s="80"/>
      <c r="L54" s="82"/>
      <c r="M54" s="83"/>
      <c r="N54" s="80"/>
      <c r="O54" s="84"/>
      <c r="P54" s="85"/>
      <c r="Q54" s="85"/>
      <c r="R54" s="85"/>
      <c r="S54" s="80"/>
      <c r="T54" s="80"/>
      <c r="U54" s="80"/>
      <c r="V54" s="80"/>
      <c r="W54" s="80"/>
      <c r="X54" s="80"/>
      <c r="Y54" s="80"/>
      <c r="Z54" s="83"/>
      <c r="AA54" s="86"/>
      <c r="AB54" s="6"/>
      <c r="AC54" s="6"/>
      <c r="AD54" s="10"/>
    </row>
    <row r="55" spans="1:30" ht="18.75" x14ac:dyDescent="0.3">
      <c r="A55" s="3" t="s">
        <v>40</v>
      </c>
      <c r="B55" s="120" t="str">
        <f>RIGHT(RTD("cqg.rtd",,"ContractData",$A$5&amp;A55,"LongDescription"),6)</f>
        <v>Sep 23</v>
      </c>
      <c r="C55" s="121"/>
      <c r="D55" s="121"/>
      <c r="E55" s="121"/>
      <c r="F55" s="129">
        <f>IF(B55="","",RTD("cqg.rtd",,"ContractData",$A$5&amp;A55,"ExpirationDate",,"D"))</f>
        <v>45187</v>
      </c>
      <c r="G55" s="61">
        <f t="shared" ca="1" si="2"/>
        <v>3351</v>
      </c>
      <c r="H55" s="67"/>
      <c r="I55" s="68"/>
      <c r="J55" s="61">
        <f t="shared" si="7"/>
        <v>0</v>
      </c>
      <c r="K55" s="69">
        <f>RTD("cqg.rtd", ,"ContractData", $A$5&amp;A55, "T_CVol")</f>
        <v>0</v>
      </c>
      <c r="L55" s="61">
        <f xml:space="preserve"> RTD("cqg.rtd",,"StudyData", $A$5&amp;A55, "MA", "InputChoice=ContractVol,MAType=Sim,Period="&amp;$L$4&amp;"", "MA",,,"all",,,,"T")</f>
        <v>6.5</v>
      </c>
      <c r="M55" s="70">
        <f t="shared" si="8"/>
        <v>0</v>
      </c>
      <c r="N55" s="61">
        <f>RTD("cqg.rtd", ,"ContractData", $A$5&amp;A55, "Y_CVol")</f>
        <v>0</v>
      </c>
      <c r="O55" s="71" t="str">
        <f t="shared" si="3"/>
        <v/>
      </c>
      <c r="P55" s="138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139"/>
      <c r="R55" s="140"/>
      <c r="S55" s="61">
        <f t="shared" si="4"/>
        <v>277</v>
      </c>
      <c r="T55" s="61">
        <f>IF(B55="","",RTD("cqg.rtd", ,"ContractData", $A$5&amp;A55, "COI"))</f>
        <v>277</v>
      </c>
      <c r="U55" s="61">
        <f t="shared" si="5"/>
        <v>0</v>
      </c>
      <c r="V55" s="61">
        <f t="shared" si="6"/>
        <v>0</v>
      </c>
      <c r="W55" s="61">
        <f>IF(B55="","",RTD("cqg.rtd", ,"ContractData", $A$5&amp;A55, "P_OI"))</f>
        <v>277</v>
      </c>
      <c r="X55" s="62">
        <f>IF(ISERROR(T55/W55),"",T55/W55)</f>
        <v>1</v>
      </c>
      <c r="Y55" s="59">
        <f>IF(RTD("cqg.rtd",,"StudyData",$A$5&amp;A55,"Vol","VolType=Exchange,CoCType=Contract","Vol",$Y$4,"0","ALL",,,"TRUE","T")="",0,RTD("cqg.rtd",,"StudyData",$A$5&amp;A55,"Vol","VolType=Exchange,CoCType=Contract","Vol",$Y$4,"0","ALL",,,"TRUE","T"))</f>
        <v>0</v>
      </c>
      <c r="Z55" s="72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LocalMinute("&amp;$A$5&amp;$A55&amp;")="&amp;$F$1&amp;")","Bar",,"Vol",$Y$4,"0"))</f>
        <v>0</v>
      </c>
      <c r="AA55" s="122" t="str">
        <f>B55</f>
        <v>Sep 23</v>
      </c>
      <c r="AB55" s="46"/>
      <c r="AC55" s="46"/>
      <c r="AD55" s="47"/>
    </row>
    <row r="56" spans="1:30" ht="18.75" x14ac:dyDescent="0.3">
      <c r="A56" s="3" t="s">
        <v>41</v>
      </c>
      <c r="B56" s="120" t="str">
        <f>RIGHT(RTD("cqg.rtd",,"ContractData",$A$5&amp;A56,"LongDescription"),6)</f>
        <v>Dec 23</v>
      </c>
      <c r="C56" s="121"/>
      <c r="D56" s="121"/>
      <c r="E56" s="121"/>
      <c r="F56" s="129">
        <f>IF(B56="","",RTD("cqg.rtd",,"ContractData",$A$5&amp;A56,"ExpirationDate",,"D"))</f>
        <v>45278</v>
      </c>
      <c r="G56" s="61">
        <f t="shared" ca="1" si="2"/>
        <v>3442</v>
      </c>
      <c r="H56" s="67"/>
      <c r="I56" s="68"/>
      <c r="J56" s="61">
        <f t="shared" si="7"/>
        <v>0</v>
      </c>
      <c r="K56" s="69">
        <f>RTD("cqg.rtd", ,"ContractData", $A$5&amp;A56, "T_CVol")</f>
        <v>0</v>
      </c>
      <c r="L56" s="61">
        <f xml:space="preserve"> RTD("cqg.rtd",,"StudyData", $A$5&amp;A56, "MA", "InputChoice=ContractVol,MAType=Sim,Period="&amp;$L$4&amp;"", "MA",,,"all",,,,"T")</f>
        <v>35.916666669999998</v>
      </c>
      <c r="M56" s="70">
        <f t="shared" si="8"/>
        <v>0</v>
      </c>
      <c r="N56" s="61">
        <f>RTD("cqg.rtd", ,"ContractData", $A$5&amp;A56, "Y_CVol")</f>
        <v>0</v>
      </c>
      <c r="O56" s="71" t="str">
        <f t="shared" si="3"/>
        <v/>
      </c>
      <c r="P56" s="138" t="str">
        <f xml:space="preserve"> RTD("cqg.rtd",,"StudyData", "(MA("&amp;$A$5&amp;A56&amp;",Period:="&amp;$Q$5&amp;",MAType:=Sim,InputChoice:=ContractVol) when LocalYear("&amp;$A$5&amp;A56&amp;")="&amp;$R$5&amp;" And (LocalMonth("&amp;$A$5&amp;A56&amp;")="&amp;$P$4&amp;" And LocalDay("&amp;$A$5&amp;A56&amp;")="&amp;$Q$4&amp;" ))", "Bar", "", "Close","D", "0", "all", "", "","False",,)</f>
        <v/>
      </c>
      <c r="Q56" s="139"/>
      <c r="R56" s="140"/>
      <c r="S56" s="61">
        <f t="shared" si="4"/>
        <v>527</v>
      </c>
      <c r="T56" s="61">
        <f>IF(B56="","",RTD("cqg.rtd", ,"ContractData", $A$5&amp;A56, "COI"))</f>
        <v>527</v>
      </c>
      <c r="U56" s="61">
        <f t="shared" si="5"/>
        <v>0</v>
      </c>
      <c r="V56" s="61">
        <f t="shared" si="6"/>
        <v>0</v>
      </c>
      <c r="W56" s="61">
        <f>IF(B56="","",RTD("cqg.rtd", ,"ContractData", $A$5&amp;A56, "P_OI"))</f>
        <v>527</v>
      </c>
      <c r="X56" s="62">
        <f>IF(ISERROR(T56/W56),"",T56/W56)</f>
        <v>1</v>
      </c>
      <c r="Y56" s="59">
        <f>IF(RTD("cqg.rtd",,"StudyData",$A$5&amp;A56,"Vol","VolType=Exchange,CoCType=Contract","Vol",$Y$4,"0","ALL",,,"TRUE","T")="",0,RTD("cqg.rtd",,"StudyData",$A$5&amp;A56,"Vol","VolType=Exchange,CoCType=Contract","Vol",$Y$4,"0","ALL",,,"TRUE","T"))</f>
        <v>0</v>
      </c>
      <c r="Z56" s="72">
        <f ca="1">IF(B56="","",RTD("cqg.rtd",,"StudyData","Vol("&amp;$A$5&amp;A56&amp;") when (LocalDay("&amp;$A$5&amp;A56&amp;")="&amp;$C$1&amp;" and LocalHour("&amp;$A$5&amp;A56&amp;")="&amp;$E$1&amp;" and LocalMinute("&amp;$A$5&amp;$A56&amp;")="&amp;$F$1&amp;")","Bar",,"Vol",$Y$4,"0"))</f>
        <v>0</v>
      </c>
      <c r="AA56" s="122" t="str">
        <f>B56</f>
        <v>Dec 23</v>
      </c>
      <c r="AB56" s="46"/>
      <c r="AC56" s="46"/>
      <c r="AD56" s="47"/>
    </row>
    <row r="57" spans="1:30" ht="18.75" x14ac:dyDescent="0.3">
      <c r="A57" s="3" t="s">
        <v>42</v>
      </c>
      <c r="B57" s="120" t="str">
        <f>RIGHT(RTD("cqg.rtd",,"ContractData",$A$5&amp;A57,"LongDescription"),6)</f>
        <v>Mar 24</v>
      </c>
      <c r="C57" s="121"/>
      <c r="D57" s="121"/>
      <c r="E57" s="121"/>
      <c r="F57" s="129">
        <f>IF(B57="","",RTD("cqg.rtd",,"ContractData",$A$5&amp;A57,"ExpirationDate",,"D"))</f>
        <v>45369</v>
      </c>
      <c r="G57" s="61">
        <f t="shared" ca="1" si="2"/>
        <v>3533</v>
      </c>
      <c r="H57" s="67"/>
      <c r="I57" s="68"/>
      <c r="J57" s="61">
        <f t="shared" si="7"/>
        <v>0</v>
      </c>
      <c r="K57" s="69">
        <f>RTD("cqg.rtd", ,"ContractData", $A$5&amp;A57, "T_CVol")</f>
        <v>0</v>
      </c>
      <c r="L57" s="61">
        <f xml:space="preserve"> RTD("cqg.rtd",,"StudyData", $A$5&amp;A57, "MA", "InputChoice=ContractVol,MAType=Sim,Period="&amp;$L$4&amp;"", "MA",,,"all",,,,"T")</f>
        <v>193.16666667000001</v>
      </c>
      <c r="M57" s="70">
        <f t="shared" si="8"/>
        <v>0</v>
      </c>
      <c r="N57" s="61">
        <f>RTD("cqg.rtd", ,"ContractData", $A$5&amp;A57, "Y_CVol")</f>
        <v>0</v>
      </c>
      <c r="O57" s="71" t="str">
        <f t="shared" si="3"/>
        <v/>
      </c>
      <c r="P57" s="138" t="str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/>
      </c>
      <c r="Q57" s="139"/>
      <c r="R57" s="140"/>
      <c r="S57" s="61">
        <f t="shared" si="4"/>
        <v>242</v>
      </c>
      <c r="T57" s="61">
        <f>IF(B57="","",RTD("cqg.rtd", ,"ContractData", $A$5&amp;A57, "COI"))</f>
        <v>242</v>
      </c>
      <c r="U57" s="61">
        <f t="shared" si="5"/>
        <v>0</v>
      </c>
      <c r="V57" s="61">
        <f t="shared" si="6"/>
        <v>0</v>
      </c>
      <c r="W57" s="61">
        <f>IF(B57="","",RTD("cqg.rtd", ,"ContractData", $A$5&amp;A57, "P_OI"))</f>
        <v>242</v>
      </c>
      <c r="X57" s="62">
        <f>IF(ISERROR(T57/W57),"",T57/W57)</f>
        <v>1</v>
      </c>
      <c r="Y57" s="59">
        <f>IF(RTD("cqg.rtd",,"StudyData",$A$5&amp;A57,"Vol","VolType=Exchange,CoCType=Contract","Vol",$Y$4,"0","ALL",,,"TRUE","T")="",0,RTD("cqg.rtd",,"StudyData",$A$5&amp;A57,"Vol","VolType=Exchange,CoCType=Contract","Vol",$Y$4,"0","ALL",,,"TRUE","T"))</f>
        <v>0</v>
      </c>
      <c r="Z57" s="72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LocalMinute("&amp;$A$5&amp;$A57&amp;")="&amp;$F$1&amp;")","Bar",,"Vol",$Y$4,"0"))</f>
        <v>0</v>
      </c>
      <c r="AA57" s="122" t="str">
        <f>B57</f>
        <v>Mar 24</v>
      </c>
      <c r="AB57" s="46"/>
      <c r="AC57" s="46"/>
      <c r="AD57" s="47"/>
    </row>
    <row r="58" spans="1:30" ht="18.75" x14ac:dyDescent="0.3">
      <c r="A58" s="3" t="s">
        <v>43</v>
      </c>
      <c r="B58" s="123" t="str">
        <f>RIGHT(RTD("cqg.rtd",,"ContractData",$A$5&amp;A58,"LongDescription"),6)</f>
        <v>Jun 24</v>
      </c>
      <c r="C58" s="124"/>
      <c r="D58" s="124"/>
      <c r="E58" s="124"/>
      <c r="F58" s="130">
        <f>IF(B58="","",RTD("cqg.rtd",,"ContractData",$A$5&amp;A58,"ExpirationDate",,"D"))</f>
        <v>45460</v>
      </c>
      <c r="G58" s="75">
        <f t="shared" ca="1" si="2"/>
        <v>3624</v>
      </c>
      <c r="H58" s="67"/>
      <c r="I58" s="68"/>
      <c r="J58" s="75">
        <f t="shared" si="7"/>
        <v>0</v>
      </c>
      <c r="K58" s="76">
        <f>RTD("cqg.rtd", ,"ContractData", $A$5&amp;A58, "T_CVol")</f>
        <v>0</v>
      </c>
      <c r="L58" s="125" t="str">
        <f xml:space="preserve"> RTD("cqg.rtd",,"StudyData", $A$5&amp;A58, "MA", "InputChoice=ContractVol,MAType=Sim,Period="&amp;$L$4&amp;"", "MA",,,"all",,,,"T")</f>
        <v/>
      </c>
      <c r="M58" s="77">
        <f t="shared" si="8"/>
        <v>0</v>
      </c>
      <c r="N58" s="75">
        <f>RTD("cqg.rtd", ,"ContractData", $A$5&amp;A58, "Y_CVol")</f>
        <v>0</v>
      </c>
      <c r="O58" s="78" t="str">
        <f t="shared" si="3"/>
        <v/>
      </c>
      <c r="P58" s="147" t="str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/>
      </c>
      <c r="Q58" s="148"/>
      <c r="R58" s="149"/>
      <c r="S58" s="75">
        <f t="shared" si="4"/>
        <v>0</v>
      </c>
      <c r="T58" s="75">
        <f>IF(B58="","",RTD("cqg.rtd", ,"ContractData", $A$5&amp;A58, "COI"))</f>
        <v>0</v>
      </c>
      <c r="U58" s="75">
        <f t="shared" si="5"/>
        <v>0</v>
      </c>
      <c r="V58" s="75">
        <f t="shared" si="6"/>
        <v>0</v>
      </c>
      <c r="W58" s="75">
        <f>IF(B58="","",RTD("cqg.rtd", ,"ContractData", $A$5&amp;A58, "P_OI"))</f>
        <v>0</v>
      </c>
      <c r="X58" s="62" t="str">
        <f>IF(ISERROR(T58/W58),"",T58/W58)</f>
        <v/>
      </c>
      <c r="Y58" s="59">
        <f>IF(RTD("cqg.rtd",,"StudyData",$A$5&amp;A58,"Vol","VolType=Exchange,CoCType=Contract","Vol",$Y$4,"0","ALL",,,"TRUE","T")="",0,RTD("cqg.rtd",,"StudyData",$A$5&amp;A58,"Vol","VolType=Exchange,CoCType=Contract","Vol",$Y$4,"0","ALL",,,"TRUE","T"))</f>
        <v>0</v>
      </c>
      <c r="Z58" s="126">
        <f ca="1">IF(B58="","",RTD("cqg.rtd",,"StudyData","Vol("&amp;$A$5&amp;A58&amp;") when (LocalDay("&amp;$A$5&amp;A58&amp;")="&amp;$C$1&amp;" and LocalHour("&amp;$A$5&amp;A58&amp;")="&amp;$E$1&amp;" and LocalMinute("&amp;$A$5&amp;$A58&amp;")="&amp;$F$1&amp;")","Bar",,"Vol",$Y$4,"0"))</f>
        <v>0</v>
      </c>
      <c r="AA58" s="122" t="str">
        <f>B58</f>
        <v>Jun 24</v>
      </c>
      <c r="AB58" s="46"/>
      <c r="AC58" s="46"/>
      <c r="AD58" s="47"/>
    </row>
    <row r="59" spans="1:30" x14ac:dyDescent="0.3">
      <c r="B59" s="168" t="s">
        <v>65</v>
      </c>
      <c r="C59" s="169"/>
      <c r="D59" s="169"/>
      <c r="E59" s="169"/>
      <c r="F59" s="169"/>
      <c r="G59" s="169"/>
      <c r="H59" s="169"/>
      <c r="I59" s="169"/>
      <c r="J59" s="169"/>
      <c r="K59" s="7"/>
      <c r="L59" s="7" t="s">
        <v>58</v>
      </c>
      <c r="M59" s="22"/>
      <c r="N59" s="133">
        <f>RTD("cqg.rtd", ,"SystemInfo", "Linetime")</f>
        <v>41836.427488425928</v>
      </c>
      <c r="O59" s="133"/>
      <c r="P59" s="52"/>
      <c r="Q59" s="52"/>
      <c r="R59" s="167" t="s">
        <v>59</v>
      </c>
      <c r="S59" s="167"/>
      <c r="T59" s="133">
        <f>RTD("cqg.rtd", ,"SystemInfo", "Linetime")+1/24</f>
        <v>41836.469155092593</v>
      </c>
      <c r="U59" s="133"/>
      <c r="V59" s="152" t="s">
        <v>60</v>
      </c>
      <c r="W59" s="152"/>
      <c r="X59" s="133">
        <f>RTD("cqg.rtd", ,"SystemInfo", "Linetime")+6/24</f>
        <v>41836.677488425928</v>
      </c>
      <c r="Y59" s="133"/>
      <c r="Z59" s="151"/>
      <c r="AA59" s="151"/>
      <c r="AB59" s="150">
        <f>RTD("cqg.rtd", ,"SystemInfo", "Linetime")+14/24</f>
        <v>41837.010821759264</v>
      </c>
      <c r="AC59" s="150"/>
      <c r="AD59" s="19"/>
    </row>
    <row r="68" spans="18:18" x14ac:dyDescent="0.3">
      <c r="R68" s="5"/>
    </row>
    <row r="69" spans="18:18" ht="17.25" customHeight="1" x14ac:dyDescent="0.3">
      <c r="R69" s="5"/>
    </row>
    <row r="70" spans="18:18" ht="17.25" customHeight="1" x14ac:dyDescent="0.3">
      <c r="R70" s="5"/>
    </row>
    <row r="71" spans="18:18" x14ac:dyDescent="0.3">
      <c r="R71" s="5"/>
    </row>
    <row r="72" spans="18:18" x14ac:dyDescent="0.3">
      <c r="R72" s="5"/>
    </row>
  </sheetData>
  <sheetProtection algorithmName="SHA-512" hashValue="X+XBNt1zaHIJs0s5kIvvS/0bMZKFvHHz1/NFRvnevQbAJopJHmRxs0trw7xMDaauSDWpsZ8AqgqNNUGJZSWovw==" saltValue="w8e0LVHSkpeuFcRraMrwuA==" spinCount="100000" sheet="1" objects="1" scenarios="1" selectLockedCells="1"/>
  <mergeCells count="67">
    <mergeCell ref="B4:E5"/>
    <mergeCell ref="B2:D3"/>
    <mergeCell ref="E2:F3"/>
    <mergeCell ref="R59:S59"/>
    <mergeCell ref="B59:J59"/>
    <mergeCell ref="P11:R11"/>
    <mergeCell ref="P12:R12"/>
    <mergeCell ref="P13:R13"/>
    <mergeCell ref="P15:R15"/>
    <mergeCell ref="J4:K4"/>
    <mergeCell ref="J5:K5"/>
    <mergeCell ref="P6:R6"/>
    <mergeCell ref="P7:R7"/>
    <mergeCell ref="P8:R8"/>
    <mergeCell ref="P9:R9"/>
    <mergeCell ref="P10:R10"/>
    <mergeCell ref="AB59:AC59"/>
    <mergeCell ref="Z59:AA59"/>
    <mergeCell ref="X59:Y59"/>
    <mergeCell ref="V59:W59"/>
    <mergeCell ref="AA4:AD5"/>
    <mergeCell ref="Y5:Z5"/>
    <mergeCell ref="U4:V5"/>
    <mergeCell ref="W4:X5"/>
    <mergeCell ref="T59:U59"/>
    <mergeCell ref="S4:T5"/>
    <mergeCell ref="P57:R57"/>
    <mergeCell ref="P58:R58"/>
    <mergeCell ref="P38:R38"/>
    <mergeCell ref="P40:R40"/>
    <mergeCell ref="P41:R41"/>
    <mergeCell ref="P42:R42"/>
    <mergeCell ref="P43:R43"/>
    <mergeCell ref="P45:R45"/>
    <mergeCell ref="P53:R53"/>
    <mergeCell ref="P55:R55"/>
    <mergeCell ref="P56:R56"/>
    <mergeCell ref="P51:R51"/>
    <mergeCell ref="P52:R52"/>
    <mergeCell ref="G2:I3"/>
    <mergeCell ref="P46:R46"/>
    <mergeCell ref="P47:R47"/>
    <mergeCell ref="P48:R48"/>
    <mergeCell ref="P25:R25"/>
    <mergeCell ref="P26:R26"/>
    <mergeCell ref="N4:O5"/>
    <mergeCell ref="P18:R18"/>
    <mergeCell ref="P20:R20"/>
    <mergeCell ref="P21:R21"/>
    <mergeCell ref="P22:R22"/>
    <mergeCell ref="P23:R23"/>
    <mergeCell ref="N59:O59"/>
    <mergeCell ref="X2:Y3"/>
    <mergeCell ref="Z2:AA3"/>
    <mergeCell ref="P50:R50"/>
    <mergeCell ref="P27:R27"/>
    <mergeCell ref="P28:R28"/>
    <mergeCell ref="P30:R30"/>
    <mergeCell ref="P31:R31"/>
    <mergeCell ref="P32:R32"/>
    <mergeCell ref="P33:R33"/>
    <mergeCell ref="P35:R35"/>
    <mergeCell ref="P36:R36"/>
    <mergeCell ref="P37:R37"/>
    <mergeCell ref="P16:R16"/>
    <mergeCell ref="P17:R17"/>
    <mergeCell ref="J2:W3"/>
  </mergeCells>
  <conditionalFormatting sqref="K6">
    <cfRule type="expression" dxfId="85" priority="292">
      <formula>M6=1</formula>
    </cfRule>
  </conditionalFormatting>
  <conditionalFormatting sqref="K7">
    <cfRule type="expression" dxfId="84" priority="291">
      <formula>M7=1</formula>
    </cfRule>
  </conditionalFormatting>
  <conditionalFormatting sqref="K8:K18 K20:K23 K25:K28 K30:K33 K35:K38 K40:K43 K45:K48 K50:K53 K55:K58">
    <cfRule type="expression" dxfId="83" priority="290">
      <formula>M8=1</formula>
    </cfRule>
  </conditionalFormatting>
  <conditionalFormatting sqref="B6:E6">
    <cfRule type="expression" dxfId="82" priority="285">
      <formula>H6=1</formula>
    </cfRule>
  </conditionalFormatting>
  <conditionalFormatting sqref="B7:E7">
    <cfRule type="expression" dxfId="81" priority="279">
      <formula>H7=1</formula>
    </cfRule>
  </conditionalFormatting>
  <conditionalFormatting sqref="B8:E8">
    <cfRule type="expression" dxfId="80" priority="277">
      <formula>H8=1</formula>
    </cfRule>
  </conditionalFormatting>
  <conditionalFormatting sqref="B9:E9">
    <cfRule type="expression" dxfId="79" priority="275">
      <formula>H9=1</formula>
    </cfRule>
  </conditionalFormatting>
  <conditionalFormatting sqref="B10:E10">
    <cfRule type="expression" dxfId="78" priority="273">
      <formula>H10=1</formula>
    </cfRule>
  </conditionalFormatting>
  <conditionalFormatting sqref="B11:E11">
    <cfRule type="expression" dxfId="77" priority="271">
      <formula>H11=1</formula>
    </cfRule>
  </conditionalFormatting>
  <conditionalFormatting sqref="B12:E12">
    <cfRule type="expression" dxfId="76" priority="269">
      <formula>H12=1</formula>
    </cfRule>
  </conditionalFormatting>
  <conditionalFormatting sqref="B13:E13">
    <cfRule type="expression" dxfId="75" priority="267">
      <formula>H13=1</formula>
    </cfRule>
  </conditionalFormatting>
  <conditionalFormatting sqref="K19">
    <cfRule type="expression" dxfId="74" priority="258">
      <formula>M19=1</formula>
    </cfRule>
  </conditionalFormatting>
  <conditionalFormatting sqref="K24">
    <cfRule type="expression" dxfId="73" priority="250">
      <formula>M24=1</formula>
    </cfRule>
  </conditionalFormatting>
  <conditionalFormatting sqref="K29">
    <cfRule type="expression" dxfId="72" priority="246">
      <formula>M29=1</formula>
    </cfRule>
  </conditionalFormatting>
  <conditionalFormatting sqref="K34">
    <cfRule type="expression" dxfId="71" priority="242">
      <formula>M34=1</formula>
    </cfRule>
  </conditionalFormatting>
  <conditionalFormatting sqref="K39">
    <cfRule type="expression" dxfId="70" priority="238">
      <formula>M39=1</formula>
    </cfRule>
  </conditionalFormatting>
  <conditionalFormatting sqref="K44">
    <cfRule type="expression" dxfId="69" priority="234">
      <formula>M44=1</formula>
    </cfRule>
  </conditionalFormatting>
  <conditionalFormatting sqref="K49">
    <cfRule type="expression" dxfId="68" priority="230">
      <formula>M49=1</formula>
    </cfRule>
  </conditionalFormatting>
  <conditionalFormatting sqref="K54">
    <cfRule type="expression" dxfId="67" priority="226">
      <formula>M54=1</formula>
    </cfRule>
  </conditionalFormatting>
  <conditionalFormatting sqref="Y6">
    <cfRule type="expression" dxfId="66" priority="222">
      <formula>Y6&gt;Z6</formula>
    </cfRule>
  </conditionalFormatting>
  <conditionalFormatting sqref="AA15:AB18">
    <cfRule type="expression" dxfId="65" priority="309">
      <formula>#REF!&lt;9</formula>
    </cfRule>
  </conditionalFormatting>
  <conditionalFormatting sqref="AC15:AD18">
    <cfRule type="expression" dxfId="64" priority="310">
      <formula>AE15&lt;9</formula>
    </cfRule>
  </conditionalFormatting>
  <conditionalFormatting sqref="X14">
    <cfRule type="expression" dxfId="63" priority="162">
      <formula>Z14=1</formula>
    </cfRule>
  </conditionalFormatting>
  <conditionalFormatting sqref="AC14">
    <cfRule type="colorScale" priority="16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19">
    <cfRule type="expression" dxfId="62" priority="160">
      <formula>Z19=1</formula>
    </cfRule>
  </conditionalFormatting>
  <conditionalFormatting sqref="AC19">
    <cfRule type="colorScale" priority="15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4">
    <cfRule type="expression" dxfId="61" priority="158">
      <formula>Z24=1</formula>
    </cfRule>
  </conditionalFormatting>
  <conditionalFormatting sqref="AC24">
    <cfRule type="colorScale" priority="15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29">
    <cfRule type="expression" dxfId="60" priority="156">
      <formula>Z29=1</formula>
    </cfRule>
  </conditionalFormatting>
  <conditionalFormatting sqref="AC29">
    <cfRule type="colorScale" priority="15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4">
    <cfRule type="expression" dxfId="59" priority="154">
      <formula>Z34=1</formula>
    </cfRule>
  </conditionalFormatting>
  <conditionalFormatting sqref="AC34">
    <cfRule type="colorScale" priority="153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39">
    <cfRule type="expression" dxfId="58" priority="152">
      <formula>Z39=1</formula>
    </cfRule>
  </conditionalFormatting>
  <conditionalFormatting sqref="AC39">
    <cfRule type="colorScale" priority="15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4">
    <cfRule type="expression" dxfId="57" priority="150">
      <formula>Z44=1</formula>
    </cfRule>
  </conditionalFormatting>
  <conditionalFormatting sqref="AC44">
    <cfRule type="colorScale" priority="149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49">
    <cfRule type="expression" dxfId="56" priority="148">
      <formula>Z49=1</formula>
    </cfRule>
  </conditionalFormatting>
  <conditionalFormatting sqref="AC49">
    <cfRule type="colorScale" priority="147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X54">
    <cfRule type="expression" dxfId="55" priority="146">
      <formula>Z54=1</formula>
    </cfRule>
  </conditionalFormatting>
  <conditionalFormatting sqref="AC54">
    <cfRule type="colorScale" priority="145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A6:AD6">
    <cfRule type="expression" dxfId="54" priority="143">
      <formula>H6=1</formula>
    </cfRule>
  </conditionalFormatting>
  <conditionalFormatting sqref="AA7:AD7">
    <cfRule type="expression" dxfId="53" priority="142">
      <formula>H7=1</formula>
    </cfRule>
  </conditionalFormatting>
  <conditionalFormatting sqref="AA8:AD8">
    <cfRule type="expression" dxfId="52" priority="141">
      <formula>H8=1</formula>
    </cfRule>
  </conditionalFormatting>
  <conditionalFormatting sqref="AA9:AD9">
    <cfRule type="expression" dxfId="51" priority="140">
      <formula>H9=1</formula>
    </cfRule>
  </conditionalFormatting>
  <conditionalFormatting sqref="AA10:AD10">
    <cfRule type="expression" dxfId="50" priority="139">
      <formula>H10=1</formula>
    </cfRule>
  </conditionalFormatting>
  <conditionalFormatting sqref="AA11:AD11">
    <cfRule type="expression" dxfId="49" priority="138">
      <formula>H11=1</formula>
    </cfRule>
  </conditionalFormatting>
  <conditionalFormatting sqref="AA12:AD12">
    <cfRule type="expression" dxfId="48" priority="137">
      <formula>H12=1</formula>
    </cfRule>
  </conditionalFormatting>
  <conditionalFormatting sqref="AA13:AD13">
    <cfRule type="expression" dxfId="47" priority="136">
      <formula>H13=1</formula>
    </cfRule>
  </conditionalFormatting>
  <conditionalFormatting sqref="J6:J13">
    <cfRule type="dataBar" priority="1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J15:J18">
    <cfRule type="dataBar" priority="13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0:J23">
    <cfRule type="dataBar" priority="13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25:J28">
    <cfRule type="dataBar" priority="13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{64EC9C78-D60B-4B49-B1F1-D9CE07549973}</x14:id>
        </ext>
      </extLst>
    </cfRule>
  </conditionalFormatting>
  <conditionalFormatting sqref="J30:J33">
    <cfRule type="dataBar" priority="1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{BB01E423-C451-4746-ACCD-C529B0A3F320}</x14:id>
        </ext>
      </extLst>
    </cfRule>
  </conditionalFormatting>
  <conditionalFormatting sqref="J35:J38">
    <cfRule type="dataBar" priority="1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{5D3FABAF-0081-41C1-8D85-1C4EE60B29CA}</x14:id>
        </ext>
      </extLst>
    </cfRule>
  </conditionalFormatting>
  <conditionalFormatting sqref="J40:J43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J45:J48">
    <cfRule type="dataBar" priority="1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{0A0B4FFE-D697-42A3-8746-530FA992D7E8}</x14:id>
        </ext>
      </extLst>
    </cfRule>
  </conditionalFormatting>
  <conditionalFormatting sqref="J50:J53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{0CBBC505-EFCE-4658-8B67-48348BCBA8E5}</x14:id>
        </ext>
      </extLst>
    </cfRule>
  </conditionalFormatting>
  <conditionalFormatting sqref="J55:J58">
    <cfRule type="dataBar" priority="1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{41F83A01-E172-4E57-8195-FEB6E640AAD3}</x14:id>
        </ext>
      </extLst>
    </cfRule>
  </conditionalFormatting>
  <conditionalFormatting sqref="S6:S13">
    <cfRule type="dataBar" priority="12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{8A38D8D5-6531-493B-9FC8-5967F999A2D6}</x14:id>
        </ext>
      </extLst>
    </cfRule>
  </conditionalFormatting>
  <conditionalFormatting sqref="S15:S18">
    <cfRule type="dataBar" priority="1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{929FCEEC-9708-40E6-A951-0F82798E2E15}</x14:id>
        </ext>
      </extLst>
    </cfRule>
  </conditionalFormatting>
  <conditionalFormatting sqref="S20:S23">
    <cfRule type="dataBar" priority="12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{BAB58FB7-1251-43AE-BBCB-0E74925C0BA3}</x14:id>
        </ext>
      </extLst>
    </cfRule>
  </conditionalFormatting>
  <conditionalFormatting sqref="S25:S28">
    <cfRule type="dataBar" priority="12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{5E39EF9D-6E5A-40FA-A28E-6429096DEACE}</x14:id>
        </ext>
      </extLst>
    </cfRule>
  </conditionalFormatting>
  <conditionalFormatting sqref="S30:S33">
    <cfRule type="dataBar" priority="1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{7E6D11A8-1034-4907-9F58-29B65109B9C5}</x14:id>
        </ext>
      </extLst>
    </cfRule>
  </conditionalFormatting>
  <conditionalFormatting sqref="S35:S38">
    <cfRule type="dataBar" priority="1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{04323CB1-C143-419A-B4B8-4D961E1B730C}</x14:id>
        </ext>
      </extLst>
    </cfRule>
  </conditionalFormatting>
  <conditionalFormatting sqref="S40:S43">
    <cfRule type="dataBar" priority="1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{84B4B6DC-896E-4780-8200-032A1550611E}</x14:id>
        </ext>
      </extLst>
    </cfRule>
  </conditionalFormatting>
  <conditionalFormatting sqref="S45:S48">
    <cfRule type="dataBar" priority="11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{924FED22-95F3-4652-BFE2-B9DC403D856D}</x14:id>
        </ext>
      </extLst>
    </cfRule>
  </conditionalFormatting>
  <conditionalFormatting sqref="S50:S53">
    <cfRule type="dataBar" priority="1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{E30C4143-5BCD-40D0-94C2-745B969F9E19}</x14:id>
        </ext>
      </extLst>
    </cfRule>
  </conditionalFormatting>
  <conditionalFormatting sqref="S55:S58">
    <cfRule type="dataBar" priority="1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{E5D3052B-2658-4F1F-8B0C-C6F16421D603}</x14:id>
        </ext>
      </extLst>
    </cfRule>
  </conditionalFormatting>
  <conditionalFormatting sqref="V6:V13">
    <cfRule type="dataBar" priority="1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{BA526413-FEA3-4A78-8100-4D8B6CCA2277}</x14:id>
        </ext>
      </extLst>
    </cfRule>
  </conditionalFormatting>
  <conditionalFormatting sqref="V15:V18">
    <cfRule type="dataBar" priority="11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{2B0A653A-00FA-4253-B34A-B21651F86EDC}</x14:id>
        </ext>
      </extLst>
    </cfRule>
  </conditionalFormatting>
  <conditionalFormatting sqref="V20:V23">
    <cfRule type="dataBar" priority="11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{187E363E-1AE4-40DC-A4AC-C88BA63C2AB7}</x14:id>
        </ext>
      </extLst>
    </cfRule>
  </conditionalFormatting>
  <conditionalFormatting sqref="V25:V28">
    <cfRule type="dataBar" priority="1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{BC42F34A-13B8-465F-82B2-D67991F13E33}</x14:id>
        </ext>
      </extLst>
    </cfRule>
  </conditionalFormatting>
  <conditionalFormatting sqref="V30:V33">
    <cfRule type="dataBar" priority="1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{EAFC7104-A3FF-4407-B82F-A9043632B08A}</x14:id>
        </ext>
      </extLst>
    </cfRule>
  </conditionalFormatting>
  <conditionalFormatting sqref="V35:V38">
    <cfRule type="dataBar" priority="11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{5A4E8830-C531-4932-909E-59D9D8EDB0B2}</x14:id>
        </ext>
      </extLst>
    </cfRule>
  </conditionalFormatting>
  <conditionalFormatting sqref="V40:V43">
    <cfRule type="dataBar" priority="10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{9645DADF-5EA3-419F-914E-E16ACB186616}</x14:id>
        </ext>
      </extLst>
    </cfRule>
  </conditionalFormatting>
  <conditionalFormatting sqref="V45:V48">
    <cfRule type="dataBar" priority="1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{E7A6A27F-D366-4B2E-96C4-38AE49A5D642}</x14:id>
        </ext>
      </extLst>
    </cfRule>
  </conditionalFormatting>
  <conditionalFormatting sqref="V50:V53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{FA36902D-85FE-4F01-A81C-13DD78319CBB}</x14:id>
        </ext>
      </extLst>
    </cfRule>
  </conditionalFormatting>
  <conditionalFormatting sqref="V55:V58">
    <cfRule type="dataBar" priority="1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{D2CCF365-3FF0-4ADF-A2EE-759FB9B13156}</x14:id>
        </ext>
      </extLst>
    </cfRule>
  </conditionalFormatting>
  <conditionalFormatting sqref="O15:O18">
    <cfRule type="colorScale" priority="10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0:O23">
    <cfRule type="colorScale" priority="102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25:O28">
    <cfRule type="colorScale" priority="10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0:O33">
    <cfRule type="colorScale" priority="100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35:O38">
    <cfRule type="colorScale" priority="9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0:O43">
    <cfRule type="colorScale" priority="98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45:O48">
    <cfRule type="colorScale" priority="9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50:O53">
    <cfRule type="colorScale" priority="96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O55:O58">
    <cfRule type="colorScale" priority="9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6:X13">
    <cfRule type="colorScale" priority="94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L6:L58">
    <cfRule type="top10" dxfId="46" priority="84" rank="1"/>
  </conditionalFormatting>
  <conditionalFormatting sqref="K6:K58">
    <cfRule type="top10" dxfId="45" priority="83" rank="1"/>
  </conditionalFormatting>
  <conditionalFormatting sqref="T6:T58">
    <cfRule type="top10" dxfId="44" priority="82" rank="5"/>
  </conditionalFormatting>
  <conditionalFormatting sqref="P6:R58">
    <cfRule type="top10" dxfId="43" priority="81" rank="3"/>
  </conditionalFormatting>
  <conditionalFormatting sqref="O6:O13">
    <cfRule type="colorScale" priority="80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Y7">
    <cfRule type="expression" dxfId="42" priority="79">
      <formula>Y7&gt;Z7</formula>
    </cfRule>
  </conditionalFormatting>
  <conditionalFormatting sqref="Y8">
    <cfRule type="expression" dxfId="41" priority="78">
      <formula>Y8&gt;Z8</formula>
    </cfRule>
  </conditionalFormatting>
  <conditionalFormatting sqref="Y9">
    <cfRule type="expression" dxfId="40" priority="77">
      <formula>Y9&gt;Z9</formula>
    </cfRule>
  </conditionalFormatting>
  <conditionalFormatting sqref="Y10">
    <cfRule type="expression" dxfId="39" priority="76">
      <formula>Y10&gt;Z10</formula>
    </cfRule>
  </conditionalFormatting>
  <conditionalFormatting sqref="Y11">
    <cfRule type="expression" dxfId="38" priority="75">
      <formula>Y11&gt;Z11</formula>
    </cfRule>
  </conditionalFormatting>
  <conditionalFormatting sqref="Y12">
    <cfRule type="expression" dxfId="37" priority="74">
      <formula>Y12&gt;Z12</formula>
    </cfRule>
  </conditionalFormatting>
  <conditionalFormatting sqref="Y13">
    <cfRule type="expression" dxfId="36" priority="73">
      <formula>Y13&gt;Z13</formula>
    </cfRule>
  </conditionalFormatting>
  <conditionalFormatting sqref="Y15">
    <cfRule type="expression" dxfId="35" priority="72">
      <formula>Y15&gt;Z15</formula>
    </cfRule>
  </conditionalFormatting>
  <conditionalFormatting sqref="Y16">
    <cfRule type="expression" dxfId="34" priority="71">
      <formula>Y16&gt;Z16</formula>
    </cfRule>
  </conditionalFormatting>
  <conditionalFormatting sqref="Y17">
    <cfRule type="expression" dxfId="33" priority="70">
      <formula>Y17&gt;Z17</formula>
    </cfRule>
  </conditionalFormatting>
  <conditionalFormatting sqref="Y18">
    <cfRule type="expression" dxfId="32" priority="69">
      <formula>Y18&gt;Z18</formula>
    </cfRule>
  </conditionalFormatting>
  <conditionalFormatting sqref="Y20">
    <cfRule type="expression" dxfId="31" priority="68">
      <formula>Y20&gt;Z20</formula>
    </cfRule>
  </conditionalFormatting>
  <conditionalFormatting sqref="Y21">
    <cfRule type="expression" dxfId="30" priority="67">
      <formula>Y21&gt;Z21</formula>
    </cfRule>
  </conditionalFormatting>
  <conditionalFormatting sqref="Y22">
    <cfRule type="expression" dxfId="29" priority="66">
      <formula>Y22&gt;Z22</formula>
    </cfRule>
  </conditionalFormatting>
  <conditionalFormatting sqref="Y23">
    <cfRule type="expression" dxfId="28" priority="65">
      <formula>Y23&gt;Z23</formula>
    </cfRule>
  </conditionalFormatting>
  <conditionalFormatting sqref="Y25">
    <cfRule type="expression" dxfId="27" priority="64">
      <formula>Y25&gt;Z25</formula>
    </cfRule>
  </conditionalFormatting>
  <conditionalFormatting sqref="Y26">
    <cfRule type="expression" dxfId="26" priority="63">
      <formula>Y26&gt;Z26</formula>
    </cfRule>
  </conditionalFormatting>
  <conditionalFormatting sqref="Y27">
    <cfRule type="expression" dxfId="25" priority="62">
      <formula>Y27&gt;Z27</formula>
    </cfRule>
  </conditionalFormatting>
  <conditionalFormatting sqref="Y28">
    <cfRule type="expression" dxfId="24" priority="61">
      <formula>Y28&gt;Z28</formula>
    </cfRule>
  </conditionalFormatting>
  <conditionalFormatting sqref="Y30">
    <cfRule type="expression" dxfId="23" priority="60">
      <formula>Y30&gt;Z30</formula>
    </cfRule>
  </conditionalFormatting>
  <conditionalFormatting sqref="Y31">
    <cfRule type="expression" dxfId="22" priority="59">
      <formula>Y31&gt;Z31</formula>
    </cfRule>
  </conditionalFormatting>
  <conditionalFormatting sqref="Y32">
    <cfRule type="expression" dxfId="21" priority="58">
      <formula>Y32&gt;Z32</formula>
    </cfRule>
  </conditionalFormatting>
  <conditionalFormatting sqref="Y33">
    <cfRule type="expression" dxfId="20" priority="57">
      <formula>Y33&gt;Z33</formula>
    </cfRule>
  </conditionalFormatting>
  <conditionalFormatting sqref="Y35">
    <cfRule type="expression" dxfId="19" priority="56">
      <formula>Y35&gt;Z35</formula>
    </cfRule>
  </conditionalFormatting>
  <conditionalFormatting sqref="Y36">
    <cfRule type="expression" dxfId="18" priority="55">
      <formula>Y36&gt;Z36</formula>
    </cfRule>
  </conditionalFormatting>
  <conditionalFormatting sqref="Y37">
    <cfRule type="expression" dxfId="17" priority="54">
      <formula>Y37&gt;Z37</formula>
    </cfRule>
  </conditionalFormatting>
  <conditionalFormatting sqref="Y38">
    <cfRule type="expression" dxfId="16" priority="53">
      <formula>Y38&gt;Z38</formula>
    </cfRule>
  </conditionalFormatting>
  <conditionalFormatting sqref="Y40">
    <cfRule type="expression" dxfId="15" priority="52">
      <formula>Y40&gt;Z40</formula>
    </cfRule>
  </conditionalFormatting>
  <conditionalFormatting sqref="Y41">
    <cfRule type="expression" dxfId="14" priority="51">
      <formula>Y41&gt;Z41</formula>
    </cfRule>
  </conditionalFormatting>
  <conditionalFormatting sqref="Y42">
    <cfRule type="expression" dxfId="13" priority="50">
      <formula>Y42&gt;Z42</formula>
    </cfRule>
  </conditionalFormatting>
  <conditionalFormatting sqref="Y43">
    <cfRule type="expression" dxfId="12" priority="49">
      <formula>Y43&gt;Z43</formula>
    </cfRule>
  </conditionalFormatting>
  <conditionalFormatting sqref="Y45">
    <cfRule type="expression" dxfId="11" priority="48">
      <formula>Y45&gt;Z45</formula>
    </cfRule>
  </conditionalFormatting>
  <conditionalFormatting sqref="Y46">
    <cfRule type="expression" dxfId="10" priority="47">
      <formula>Y46&gt;Z46</formula>
    </cfRule>
  </conditionalFormatting>
  <conditionalFormatting sqref="Y47">
    <cfRule type="expression" dxfId="9" priority="46">
      <formula>Y47&gt;Z47</formula>
    </cfRule>
  </conditionalFormatting>
  <conditionalFormatting sqref="Y48">
    <cfRule type="expression" dxfId="8" priority="45">
      <formula>Y48&gt;Z48</formula>
    </cfRule>
  </conditionalFormatting>
  <conditionalFormatting sqref="Y50">
    <cfRule type="expression" dxfId="7" priority="44">
      <formula>Y50&gt;Z50</formula>
    </cfRule>
  </conditionalFormatting>
  <conditionalFormatting sqref="Y51">
    <cfRule type="expression" dxfId="6" priority="43">
      <formula>Y51&gt;Z51</formula>
    </cfRule>
  </conditionalFormatting>
  <conditionalFormatting sqref="Y52">
    <cfRule type="expression" dxfId="5" priority="42">
      <formula>Y52&gt;Z52</formula>
    </cfRule>
  </conditionalFormatting>
  <conditionalFormatting sqref="Y53">
    <cfRule type="expression" dxfId="4" priority="41">
      <formula>Y53&gt;Z53</formula>
    </cfRule>
  </conditionalFormatting>
  <conditionalFormatting sqref="Y55">
    <cfRule type="expression" dxfId="3" priority="40">
      <formula>Y55&gt;Z55</formula>
    </cfRule>
  </conditionalFormatting>
  <conditionalFormatting sqref="Y56">
    <cfRule type="expression" dxfId="2" priority="39">
      <formula>Y56&gt;Z56</formula>
    </cfRule>
  </conditionalFormatting>
  <conditionalFormatting sqref="Y57">
    <cfRule type="expression" dxfId="1" priority="38">
      <formula>Y57&gt;Z57</formula>
    </cfRule>
  </conditionalFormatting>
  <conditionalFormatting sqref="Y58">
    <cfRule type="expression" dxfId="0" priority="37">
      <formula>Y58&gt;Z58</formula>
    </cfRule>
  </conditionalFormatting>
  <conditionalFormatting sqref="X15:X18">
    <cfRule type="colorScale" priority="3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0:X23">
    <cfRule type="colorScale" priority="2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25:X28">
    <cfRule type="colorScale" priority="2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0:X33">
    <cfRule type="colorScale" priority="21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35:X38">
    <cfRule type="colorScale" priority="17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0:X43">
    <cfRule type="colorScale" priority="13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45:X48">
    <cfRule type="colorScale" priority="9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50:X53">
    <cfRule type="colorScale" priority="5">
      <colorScale>
        <cfvo type="min"/>
        <cfvo type="percentile" val="50"/>
        <cfvo type="max"/>
        <color rgb="FF00B050"/>
        <color theme="4"/>
        <color rgb="FFFF0000"/>
      </colorScale>
    </cfRule>
  </conditionalFormatting>
  <conditionalFormatting sqref="X55:X58">
    <cfRule type="colorScale" priority="1">
      <colorScale>
        <cfvo type="min"/>
        <cfvo type="percentile" val="50"/>
        <cfvo type="max"/>
        <color rgb="FF00B050"/>
        <color theme="4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J6:J13</xm:sqref>
        </x14:conditionalFormatting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J15:J18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J20:J23</xm:sqref>
        </x14:conditionalFormatting>
        <x14:conditionalFormatting xmlns:xm="http://schemas.microsoft.com/office/excel/2006/main">
          <x14:cfRule type="dataBar" id="{64EC9C78-D60B-4B49-B1F1-D9CE075499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J25:J28</xm:sqref>
        </x14:conditionalFormatting>
        <x14:conditionalFormatting xmlns:xm="http://schemas.microsoft.com/office/excel/2006/main">
          <x14:cfRule type="dataBar" id="{BB01E423-C451-4746-ACCD-C529B0A3F3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J30:J33</xm:sqref>
        </x14:conditionalFormatting>
        <x14:conditionalFormatting xmlns:xm="http://schemas.microsoft.com/office/excel/2006/main">
          <x14:cfRule type="dataBar" id="{5D3FABAF-0081-41C1-8D85-1C4EE60B29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J35:J38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J40:J43</xm:sqref>
        </x14:conditionalFormatting>
        <x14:conditionalFormatting xmlns:xm="http://schemas.microsoft.com/office/excel/2006/main">
          <x14:cfRule type="dataBar" id="{0A0B4FFE-D697-42A3-8746-530FA992D7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J45:J48</xm:sqref>
        </x14:conditionalFormatting>
        <x14:conditionalFormatting xmlns:xm="http://schemas.microsoft.com/office/excel/2006/main">
          <x14:cfRule type="dataBar" id="{0CBBC505-EFCE-4658-8B67-48348BCBA8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J50:J53</xm:sqref>
        </x14:conditionalFormatting>
        <x14:conditionalFormatting xmlns:xm="http://schemas.microsoft.com/office/excel/2006/main">
          <x14:cfRule type="dataBar" id="{41F83A01-E172-4E57-8195-FEB6E640AA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J55:J58</xm:sqref>
        </x14:conditionalFormatting>
        <x14:conditionalFormatting xmlns:xm="http://schemas.microsoft.com/office/excel/2006/main">
          <x14:cfRule type="dataBar" id="{8A38D8D5-6531-493B-9FC8-5967F999A2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S6:S13</xm:sqref>
        </x14:conditionalFormatting>
        <x14:conditionalFormatting xmlns:xm="http://schemas.microsoft.com/office/excel/2006/main">
          <x14:cfRule type="dataBar" id="{929FCEEC-9708-40E6-A951-0F82798E2E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S15:S18</xm:sqref>
        </x14:conditionalFormatting>
        <x14:conditionalFormatting xmlns:xm="http://schemas.microsoft.com/office/excel/2006/main">
          <x14:cfRule type="dataBar" id="{BAB58FB7-1251-43AE-BBCB-0E74925C0B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S20:S23</xm:sqref>
        </x14:conditionalFormatting>
        <x14:conditionalFormatting xmlns:xm="http://schemas.microsoft.com/office/excel/2006/main">
          <x14:cfRule type="dataBar" id="{5E39EF9D-6E5A-40FA-A28E-6429096DEA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S25:S28</xm:sqref>
        </x14:conditionalFormatting>
        <x14:conditionalFormatting xmlns:xm="http://schemas.microsoft.com/office/excel/2006/main">
          <x14:cfRule type="dataBar" id="{7E6D11A8-1034-4907-9F58-29B65109B9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S30:S33</xm:sqref>
        </x14:conditionalFormatting>
        <x14:conditionalFormatting xmlns:xm="http://schemas.microsoft.com/office/excel/2006/main">
          <x14:cfRule type="dataBar" id="{04323CB1-C143-419A-B4B8-4D961E1B730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S35:S38</xm:sqref>
        </x14:conditionalFormatting>
        <x14:conditionalFormatting xmlns:xm="http://schemas.microsoft.com/office/excel/2006/main">
          <x14:cfRule type="dataBar" id="{84B4B6DC-896E-4780-8200-032A155061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S40:S43</xm:sqref>
        </x14:conditionalFormatting>
        <x14:conditionalFormatting xmlns:xm="http://schemas.microsoft.com/office/excel/2006/main">
          <x14:cfRule type="dataBar" id="{924FED22-95F3-4652-BFE2-B9DC403D8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S45:S48</xm:sqref>
        </x14:conditionalFormatting>
        <x14:conditionalFormatting xmlns:xm="http://schemas.microsoft.com/office/excel/2006/main">
          <x14:cfRule type="dataBar" id="{E30C4143-5BCD-40D0-94C2-745B969F9E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S50:S53</xm:sqref>
        </x14:conditionalFormatting>
        <x14:conditionalFormatting xmlns:xm="http://schemas.microsoft.com/office/excel/2006/main">
          <x14:cfRule type="dataBar" id="{E5D3052B-2658-4F1F-8B0C-C6F16421D6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S55:S58</xm:sqref>
        </x14:conditionalFormatting>
        <x14:conditionalFormatting xmlns:xm="http://schemas.microsoft.com/office/excel/2006/main">
          <x14:cfRule type="dataBar" id="{BA526413-FEA3-4A78-8100-4D8B6CCA227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V6:V13</xm:sqref>
        </x14:conditionalFormatting>
        <x14:conditionalFormatting xmlns:xm="http://schemas.microsoft.com/office/excel/2006/main">
          <x14:cfRule type="dataBar" id="{2B0A653A-00FA-4253-B34A-B21651F86EDC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V15:V18</xm:sqref>
        </x14:conditionalFormatting>
        <x14:conditionalFormatting xmlns:xm="http://schemas.microsoft.com/office/excel/2006/main">
          <x14:cfRule type="dataBar" id="{187E363E-1AE4-40DC-A4AC-C88BA63C2AB7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V20:V23</xm:sqref>
        </x14:conditionalFormatting>
        <x14:conditionalFormatting xmlns:xm="http://schemas.microsoft.com/office/excel/2006/main">
          <x14:cfRule type="dataBar" id="{BC42F34A-13B8-465F-82B2-D67991F13E33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V25:V28</xm:sqref>
        </x14:conditionalFormatting>
        <x14:conditionalFormatting xmlns:xm="http://schemas.microsoft.com/office/excel/2006/main">
          <x14:cfRule type="dataBar" id="{EAFC7104-A3FF-4407-B82F-A9043632B08A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V30:V33</xm:sqref>
        </x14:conditionalFormatting>
        <x14:conditionalFormatting xmlns:xm="http://schemas.microsoft.com/office/excel/2006/main">
          <x14:cfRule type="dataBar" id="{5A4E8830-C531-4932-909E-59D9D8EDB0B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V35:V38</xm:sqref>
        </x14:conditionalFormatting>
        <x14:conditionalFormatting xmlns:xm="http://schemas.microsoft.com/office/excel/2006/main">
          <x14:cfRule type="dataBar" id="{9645DADF-5EA3-419F-914E-E16ACB186616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V40:V43</xm:sqref>
        </x14:conditionalFormatting>
        <x14:conditionalFormatting xmlns:xm="http://schemas.microsoft.com/office/excel/2006/main">
          <x14:cfRule type="dataBar" id="{E7A6A27F-D366-4B2E-96C4-38AE49A5D642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V45:V48</xm:sqref>
        </x14:conditionalFormatting>
        <x14:conditionalFormatting xmlns:xm="http://schemas.microsoft.com/office/excel/2006/main">
          <x14:cfRule type="dataBar" id="{FA36902D-85FE-4F01-A81C-13DD78319CBB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V50:V53</xm:sqref>
        </x14:conditionalFormatting>
        <x14:conditionalFormatting xmlns:xm="http://schemas.microsoft.com/office/excel/2006/main">
          <x14:cfRule type="dataBar" id="{D2CCF365-3FF0-4ADF-A2EE-759FB9B13156}">
            <x14:dataBar minLength="0" maxLength="100" border="1" negativeBarBorderColorSameAsPositive="0" axisPosition="middle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V55:V58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2014-07-16T15:15:37Z</dcterms:modified>
</cp:coreProperties>
</file>