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Roll Dashboards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P14" i="1"/>
  <c r="P12" i="1"/>
  <c r="P11" i="1"/>
  <c r="P13" i="1"/>
  <c r="P16" i="1"/>
  <c r="P19" i="1"/>
  <c r="P7" i="1"/>
  <c r="P17" i="1"/>
  <c r="P18" i="1"/>
  <c r="P8" i="1"/>
  <c r="P9" i="1"/>
  <c r="P6" i="1"/>
  <c r="B14" i="1"/>
  <c r="E2" i="1"/>
  <c r="N21" i="1"/>
  <c r="Z2" i="1"/>
  <c r="AA14" i="1" l="1"/>
  <c r="B18" i="1"/>
  <c r="B7" i="1"/>
  <c r="B12" i="1"/>
  <c r="B9" i="1"/>
  <c r="B16" i="1"/>
  <c r="B8" i="1"/>
  <c r="K8" i="1"/>
  <c r="B13" i="1"/>
  <c r="B6" i="1"/>
  <c r="K6" i="1"/>
  <c r="B11" i="1"/>
  <c r="B19" i="1"/>
  <c r="B17" i="1"/>
  <c r="AA6" i="1" l="1"/>
  <c r="AA7" i="1"/>
  <c r="AA8" i="1"/>
  <c r="AA9" i="1"/>
  <c r="AA11" i="1"/>
  <c r="AA13" i="1"/>
  <c r="AA12" i="1"/>
  <c r="AA16" i="1"/>
  <c r="AA17" i="1"/>
  <c r="AA18" i="1"/>
  <c r="AA19" i="1"/>
  <c r="A1" i="1"/>
  <c r="B1" i="1" s="1"/>
  <c r="Y9" i="1"/>
  <c r="Y13" i="1"/>
  <c r="Y12" i="1"/>
  <c r="Y11" i="1"/>
  <c r="Y8" i="1"/>
  <c r="Y14" i="1"/>
  <c r="Y16" i="1"/>
  <c r="Y17" i="1"/>
  <c r="Y18" i="1"/>
  <c r="Y19" i="1"/>
  <c r="D1" i="1"/>
  <c r="Y6" i="1"/>
  <c r="Y7" i="1"/>
  <c r="F1" i="1"/>
  <c r="L12" i="1"/>
  <c r="L14" i="1"/>
  <c r="L11" i="1"/>
  <c r="L9" i="1"/>
  <c r="L19" i="1"/>
  <c r="L7" i="1"/>
  <c r="L18" i="1"/>
  <c r="L16" i="1"/>
  <c r="L17" i="1"/>
  <c r="L6" i="1"/>
  <c r="L8" i="1"/>
  <c r="L13" i="1"/>
  <c r="AB22" i="1"/>
  <c r="T21" i="1"/>
  <c r="X21" i="1"/>
  <c r="E1" i="1" l="1"/>
  <c r="C1" i="1"/>
  <c r="W18" i="1"/>
  <c r="N18" i="1"/>
  <c r="T18" i="1"/>
  <c r="K18" i="1"/>
  <c r="W7" i="1"/>
  <c r="N7" i="1"/>
  <c r="T7" i="1"/>
  <c r="K7" i="1"/>
  <c r="N12" i="1"/>
  <c r="T12" i="1"/>
  <c r="K12" i="1"/>
  <c r="W12" i="1"/>
  <c r="W9" i="1"/>
  <c r="N9" i="1"/>
  <c r="T9" i="1"/>
  <c r="K9" i="1"/>
  <c r="N16" i="1"/>
  <c r="T16" i="1"/>
  <c r="W16" i="1"/>
  <c r="K16" i="1"/>
  <c r="T8" i="1"/>
  <c r="N8" i="1"/>
  <c r="W8" i="1"/>
  <c r="K13" i="1"/>
  <c r="W13" i="1"/>
  <c r="N13" i="1"/>
  <c r="T13" i="1"/>
  <c r="N6" i="1"/>
  <c r="N11" i="1"/>
  <c r="T11" i="1"/>
  <c r="K11" i="1"/>
  <c r="W11" i="1"/>
  <c r="W19" i="1"/>
  <c r="K19" i="1"/>
  <c r="T19" i="1"/>
  <c r="N19" i="1"/>
  <c r="N17" i="1"/>
  <c r="K17" i="1"/>
  <c r="T17" i="1"/>
  <c r="W17" i="1"/>
  <c r="N14" i="1"/>
  <c r="K14" i="1"/>
  <c r="W14" i="1"/>
  <c r="T14" i="1"/>
  <c r="X11" i="1" l="1"/>
  <c r="X9" i="1"/>
  <c r="X8" i="1"/>
  <c r="X7" i="1"/>
  <c r="X19" i="1"/>
  <c r="X18" i="1"/>
  <c r="X17" i="1"/>
  <c r="X16" i="1"/>
  <c r="X14" i="1"/>
  <c r="X13" i="1"/>
  <c r="X12" i="1"/>
  <c r="S14" i="1"/>
  <c r="S11" i="1"/>
  <c r="S8" i="1"/>
  <c r="S18" i="1"/>
  <c r="S12" i="1"/>
  <c r="S16" i="1"/>
  <c r="S13" i="1"/>
  <c r="S9" i="1"/>
  <c r="S19" i="1"/>
  <c r="S7" i="1"/>
  <c r="S17" i="1"/>
  <c r="U11" i="1"/>
  <c r="V11" i="1" s="1"/>
  <c r="U7" i="1"/>
  <c r="V7" i="1" s="1"/>
  <c r="U17" i="1"/>
  <c r="V17" i="1" s="1"/>
  <c r="U12" i="1"/>
  <c r="V12" i="1" s="1"/>
  <c r="U8" i="1"/>
  <c r="V8" i="1" s="1"/>
  <c r="U13" i="1"/>
  <c r="V13" i="1" s="1"/>
  <c r="U18" i="1"/>
  <c r="V18" i="1" s="1"/>
  <c r="U16" i="1"/>
  <c r="V16" i="1" s="1"/>
  <c r="U9" i="1"/>
  <c r="V9" i="1" s="1"/>
  <c r="U14" i="1"/>
  <c r="V14" i="1" s="1"/>
  <c r="U19" i="1"/>
  <c r="V19" i="1" s="1"/>
  <c r="O11" i="1"/>
  <c r="O12" i="1"/>
  <c r="O7" i="1"/>
  <c r="O8" i="1"/>
  <c r="O14" i="1"/>
  <c r="O16" i="1"/>
  <c r="O18" i="1"/>
  <c r="O17" i="1"/>
  <c r="O19" i="1"/>
  <c r="O9" i="1"/>
  <c r="O13" i="1"/>
  <c r="O6" i="1"/>
  <c r="M11" i="1"/>
  <c r="J11" i="1"/>
  <c r="M16" i="1"/>
  <c r="J16" i="1"/>
  <c r="J8" i="1"/>
  <c r="M8" i="1"/>
  <c r="J13" i="1"/>
  <c r="M13" i="1"/>
  <c r="J18" i="1"/>
  <c r="M18" i="1"/>
  <c r="M9" i="1"/>
  <c r="J9" i="1"/>
  <c r="M12" i="1"/>
  <c r="J12" i="1"/>
  <c r="M14" i="1"/>
  <c r="J14" i="1"/>
  <c r="M17" i="1"/>
  <c r="J17" i="1"/>
  <c r="M19" i="1"/>
  <c r="J19" i="1"/>
  <c r="J7" i="1"/>
  <c r="M7" i="1"/>
  <c r="M6" i="1"/>
  <c r="J6" i="1"/>
  <c r="F18" i="1"/>
  <c r="F7" i="1"/>
  <c r="F12" i="1"/>
  <c r="F9" i="1"/>
  <c r="F16" i="1"/>
  <c r="F8" i="1"/>
  <c r="F13" i="1"/>
  <c r="W6" i="1"/>
  <c r="F6" i="1"/>
  <c r="T6" i="1"/>
  <c r="F11" i="1"/>
  <c r="F19" i="1"/>
  <c r="F17" i="1"/>
  <c r="F14" i="1"/>
  <c r="Z7" i="1"/>
  <c r="Z13" i="1"/>
  <c r="Z12" i="1"/>
  <c r="Z8" i="1"/>
  <c r="Z17" i="1"/>
  <c r="Z18" i="1"/>
  <c r="Z9" i="1"/>
  <c r="Z11" i="1"/>
  <c r="Z16" i="1"/>
  <c r="Z14" i="1"/>
  <c r="Z19" i="1"/>
  <c r="Z6" i="1"/>
  <c r="X6" i="1" l="1"/>
  <c r="G6" i="1"/>
  <c r="S6" i="1"/>
  <c r="U6" i="1"/>
  <c r="V6" i="1" s="1"/>
  <c r="G8" i="1"/>
  <c r="G19" i="1"/>
  <c r="G9" i="1"/>
  <c r="G17" i="1"/>
  <c r="G7" i="1"/>
  <c r="G16" i="1"/>
  <c r="G14" i="1"/>
  <c r="G18" i="1"/>
  <c r="G13" i="1"/>
  <c r="G12" i="1"/>
  <c r="G11" i="1"/>
</calcChain>
</file>

<file path=xl/sharedStrings.xml><?xml version="1.0" encoding="utf-8"?>
<sst xmlns="http://schemas.openxmlformats.org/spreadsheetml/2006/main" count="36" uniqueCount="35">
  <si>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</si>
  <si>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</si>
  <si>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</si>
  <si>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</si>
  <si>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</si>
  <si>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</si>
  <si>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</si>
  <si>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</si>
  <si>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</si>
  <si>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</si>
  <si>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</si>
  <si>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</si>
  <si>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</si>
  <si>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</si>
  <si>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</si>
  <si>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</si>
  <si>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</si>
  <si>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</si>
  <si>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</si>
  <si>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</si>
  <si>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</si>
  <si>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</si>
  <si>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</si>
  <si>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</si>
  <si>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</si>
  <si>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</si>
  <si>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</si>
  <si>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</si>
  <si>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</si>
  <si>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</si>
  <si>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 xml:space="preserve">  Copyright © 2013                Designed by Thom Hartle</t>
  </si>
  <si>
    <t>Chicago:</t>
  </si>
  <si>
    <t>JEY</t>
  </si>
  <si>
    <t>CQG Euroswiss (Tokyo) Volume and OI Dashboard</t>
  </si>
  <si>
    <t>Tokyo: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</si>
</sst>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b/>
      <sz val="24"/>
      <color theme="4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20"/>
      <color rgb="FF00B05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22" xfId="0" applyNumberFormat="1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29" xfId="0" applyNumberFormat="1" applyFont="1" applyFill="1" applyBorder="1"/>
    <xf numFmtId="0" fontId="4" fillId="4" borderId="0" xfId="0" applyFont="1" applyFill="1"/>
    <xf numFmtId="0" fontId="4" fillId="5" borderId="0" xfId="0" applyFont="1" applyFill="1"/>
    <xf numFmtId="0" fontId="4" fillId="4" borderId="31" xfId="0" applyFont="1" applyFill="1" applyBorder="1" applyAlignment="1">
      <alignment horizontal="center" shrinkToFit="1"/>
    </xf>
    <xf numFmtId="0" fontId="4" fillId="5" borderId="3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5" borderId="5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34" xfId="0" applyFont="1" applyFill="1" applyBorder="1" applyAlignment="1"/>
    <xf numFmtId="0" fontId="4" fillId="4" borderId="2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/>
    </xf>
    <xf numFmtId="0" fontId="4" fillId="9" borderId="37" xfId="0" applyFont="1" applyFill="1" applyBorder="1" applyAlignment="1" applyProtection="1">
      <alignment horizontal="center" wrapText="1"/>
      <protection locked="0"/>
    </xf>
    <xf numFmtId="0" fontId="4" fillId="9" borderId="37" xfId="0" applyFont="1" applyFill="1" applyBorder="1" applyAlignment="1" applyProtection="1">
      <protection locked="0"/>
    </xf>
    <xf numFmtId="0" fontId="4" fillId="10" borderId="32" xfId="0" applyFont="1" applyFill="1" applyBorder="1" applyAlignment="1" applyProtection="1">
      <alignment horizontal="center" wrapText="1"/>
      <protection locked="0"/>
    </xf>
    <xf numFmtId="0" fontId="7" fillId="10" borderId="32" xfId="0" applyFont="1" applyFill="1" applyBorder="1" applyAlignment="1"/>
    <xf numFmtId="0" fontId="2" fillId="10" borderId="32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1" fillId="2" borderId="26" xfId="0" applyFont="1" applyFill="1" applyBorder="1" applyAlignment="1"/>
    <xf numFmtId="0" fontId="1" fillId="6" borderId="10" xfId="0" applyFont="1" applyFill="1" applyBorder="1" applyAlignment="1"/>
    <xf numFmtId="0" fontId="1" fillId="6" borderId="27" xfId="0" applyFont="1" applyFill="1" applyBorder="1" applyAlignment="1"/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1" fillId="3" borderId="24" xfId="0" applyNumberFormat="1" applyFont="1" applyFill="1" applyBorder="1" applyAlignment="1">
      <alignment horizontal="center"/>
    </xf>
    <xf numFmtId="3" fontId="9" fillId="3" borderId="19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3" fontId="9" fillId="3" borderId="22" xfId="0" applyNumberFormat="1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3" fontId="9" fillId="2" borderId="8" xfId="0" applyNumberFormat="1" applyFont="1" applyFill="1" applyBorder="1"/>
    <xf numFmtId="3" fontId="4" fillId="2" borderId="13" xfId="0" applyNumberFormat="1" applyFont="1" applyFill="1" applyBorder="1"/>
    <xf numFmtId="3" fontId="9" fillId="2" borderId="13" xfId="0" applyNumberFormat="1" applyFont="1" applyFill="1" applyBorder="1"/>
    <xf numFmtId="3" fontId="9" fillId="2" borderId="28" xfId="0" applyNumberFormat="1" applyFont="1" applyFill="1" applyBorder="1"/>
    <xf numFmtId="0" fontId="9" fillId="2" borderId="25" xfId="0" applyFont="1" applyFill="1" applyBorder="1"/>
    <xf numFmtId="10" fontId="9" fillId="2" borderId="8" xfId="0" applyNumberFormat="1" applyFont="1" applyFill="1" applyBorder="1" applyAlignment="1">
      <alignment shrinkToFit="1"/>
    </xf>
    <xf numFmtId="3" fontId="9" fillId="2" borderId="10" xfId="0" applyNumberFormat="1" applyFont="1" applyFill="1" applyBorder="1"/>
    <xf numFmtId="10" fontId="9" fillId="2" borderId="19" xfId="0" applyNumberFormat="1" applyFont="1" applyFill="1" applyBorder="1"/>
    <xf numFmtId="0" fontId="9" fillId="2" borderId="28" xfId="0" applyFont="1" applyFill="1" applyBorder="1"/>
    <xf numFmtId="0" fontId="9" fillId="2" borderId="10" xfId="0" applyFont="1" applyFill="1" applyBorder="1" applyAlignment="1">
      <alignment horizontal="left"/>
    </xf>
    <xf numFmtId="3" fontId="4" fillId="2" borderId="14" xfId="0" applyNumberFormat="1" applyFont="1" applyFill="1" applyBorder="1"/>
    <xf numFmtId="3" fontId="9" fillId="2" borderId="14" xfId="0" applyNumberFormat="1" applyFont="1" applyFill="1" applyBorder="1"/>
    <xf numFmtId="3" fontId="9" fillId="2" borderId="19" xfId="0" applyNumberFormat="1" applyFont="1" applyFill="1" applyBorder="1"/>
    <xf numFmtId="0" fontId="9" fillId="2" borderId="18" xfId="0" applyFont="1" applyFill="1" applyBorder="1"/>
    <xf numFmtId="10" fontId="9" fillId="2" borderId="10" xfId="0" applyNumberFormat="1" applyFont="1" applyFill="1" applyBorder="1" applyAlignment="1">
      <alignment shrinkToFit="1"/>
    </xf>
    <xf numFmtId="0" fontId="9" fillId="2" borderId="19" xfId="0" applyFont="1" applyFill="1" applyBorder="1"/>
    <xf numFmtId="0" fontId="9" fillId="2" borderId="12" xfId="0" applyFont="1" applyFill="1" applyBorder="1" applyAlignment="1">
      <alignment horizontal="left"/>
    </xf>
    <xf numFmtId="3" fontId="9" fillId="2" borderId="12" xfId="0" applyNumberFormat="1" applyFont="1" applyFill="1" applyBorder="1"/>
    <xf numFmtId="3" fontId="9" fillId="2" borderId="20" xfId="0" applyNumberFormat="1" applyFont="1" applyFill="1" applyBorder="1"/>
    <xf numFmtId="0" fontId="9" fillId="2" borderId="36" xfId="0" applyFont="1" applyFill="1" applyBorder="1"/>
    <xf numFmtId="10" fontId="9" fillId="2" borderId="12" xfId="0" applyNumberFormat="1" applyFont="1" applyFill="1" applyBorder="1" applyAlignment="1">
      <alignment shrinkToFit="1"/>
    </xf>
    <xf numFmtId="3" fontId="9" fillId="3" borderId="22" xfId="0" applyNumberFormat="1" applyFont="1" applyFill="1" applyBorder="1"/>
    <xf numFmtId="3" fontId="4" fillId="3" borderId="0" xfId="0" applyNumberFormat="1" applyFont="1" applyFill="1" applyBorder="1"/>
    <xf numFmtId="3" fontId="9" fillId="3" borderId="10" xfId="0" applyNumberFormat="1" applyFont="1" applyFill="1" applyBorder="1"/>
    <xf numFmtId="0" fontId="9" fillId="3" borderId="22" xfId="0" applyFont="1" applyFill="1" applyBorder="1"/>
    <xf numFmtId="10" fontId="9" fillId="3" borderId="22" xfId="0" applyNumberFormat="1" applyFont="1" applyFill="1" applyBorder="1" applyAlignment="1">
      <alignment shrinkToFit="1"/>
    </xf>
    <xf numFmtId="3" fontId="9" fillId="3" borderId="22" xfId="0" applyNumberFormat="1" applyFont="1" applyFill="1" applyBorder="1" applyAlignment="1">
      <alignment horizontal="right" shrinkToFit="1"/>
    </xf>
    <xf numFmtId="0" fontId="9" fillId="6" borderId="16" xfId="0" applyFont="1" applyFill="1" applyBorder="1" applyAlignment="1">
      <alignment horizontal="left"/>
    </xf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15" xfId="0" applyFont="1" applyFill="1" applyBorder="1"/>
    <xf numFmtId="10" fontId="9" fillId="2" borderId="16" xfId="0" applyNumberFormat="1" applyFont="1" applyFill="1" applyBorder="1" applyAlignment="1">
      <alignment shrinkToFit="1"/>
    </xf>
    <xf numFmtId="3" fontId="9" fillId="2" borderId="15" xfId="0" applyNumberFormat="1" applyFont="1" applyFill="1" applyBorder="1"/>
    <xf numFmtId="0" fontId="9" fillId="6" borderId="10" xfId="0" applyFont="1" applyFill="1" applyBorder="1" applyAlignment="1">
      <alignment horizontal="left"/>
    </xf>
    <xf numFmtId="3" fontId="9" fillId="2" borderId="18" xfId="0" applyNumberFormat="1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1" fillId="3" borderId="24" xfId="0" applyNumberFormat="1" applyFont="1" applyFill="1" applyBorder="1" applyAlignment="1">
      <alignment horizontal="left"/>
    </xf>
    <xf numFmtId="0" fontId="1" fillId="3" borderId="24" xfId="0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 shrinkToFit="1"/>
    </xf>
    <xf numFmtId="3" fontId="9" fillId="2" borderId="22" xfId="0" applyNumberFormat="1" applyFont="1" applyFill="1" applyBorder="1" applyAlignment="1">
      <alignment horizontal="right" shrinkToFit="1"/>
    </xf>
    <xf numFmtId="3" fontId="9" fillId="2" borderId="18" xfId="0" applyNumberFormat="1" applyFont="1" applyFill="1" applyBorder="1" applyAlignment="1">
      <alignment horizontal="right" shrinkToFit="1"/>
    </xf>
    <xf numFmtId="165" fontId="1" fillId="3" borderId="35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3" fontId="9" fillId="2" borderId="28" xfId="0" applyNumberFormat="1" applyFont="1" applyFill="1" applyBorder="1" applyAlignment="1">
      <alignment horizontal="right" shrinkToFit="1"/>
    </xf>
    <xf numFmtId="3" fontId="9" fillId="2" borderId="38" xfId="0" applyNumberFormat="1" applyFont="1" applyFill="1" applyBorder="1" applyAlignment="1">
      <alignment horizontal="right" shrinkToFit="1"/>
    </xf>
    <xf numFmtId="3" fontId="9" fillId="2" borderId="25" xfId="0" applyNumberFormat="1" applyFont="1" applyFill="1" applyBorder="1" applyAlignment="1">
      <alignment horizontal="right" shrinkToFit="1"/>
    </xf>
    <xf numFmtId="0" fontId="11" fillId="3" borderId="2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2" fillId="2" borderId="0" xfId="0" applyFont="1" applyFill="1" applyAlignment="1">
      <alignment shrinkToFit="1"/>
    </xf>
    <xf numFmtId="164" fontId="10" fillId="2" borderId="8" xfId="0" applyNumberFormat="1" applyFont="1" applyFill="1" applyBorder="1" applyAlignment="1">
      <alignment horizontal="left" shrinkToFit="1"/>
    </xf>
    <xf numFmtId="164" fontId="10" fillId="2" borderId="10" xfId="0" applyNumberFormat="1" applyFont="1" applyFill="1" applyBorder="1" applyAlignment="1">
      <alignment horizontal="left" shrinkToFit="1"/>
    </xf>
    <xf numFmtId="164" fontId="10" fillId="3" borderId="22" xfId="0" applyNumberFormat="1" applyFont="1" applyFill="1" applyBorder="1" applyAlignment="1">
      <alignment horizontal="left" shrinkToFit="1"/>
    </xf>
    <xf numFmtId="164" fontId="10" fillId="2" borderId="12" xfId="0" applyNumberFormat="1" applyFont="1" applyFill="1" applyBorder="1" applyAlignment="1">
      <alignment horizontal="left" shrinkToFit="1"/>
    </xf>
    <xf numFmtId="164" fontId="10" fillId="2" borderId="16" xfId="0" applyNumberFormat="1" applyFont="1" applyFill="1" applyBorder="1" applyAlignment="1">
      <alignment horizontal="left" shrinkToFit="1"/>
    </xf>
  </cellXfs>
  <cellStyles count="1">
    <cellStyle name="Normal" xfId="0" builtinId="0"/>
  </cellStyles>
  <dxfs count="46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Euroyen (Tokyo), Mar 16</v>
        <stp/>
        <stp>ContractData</stp>
        <stp>JEY??12</stp>
        <stp>LongDescription</stp>
        <tr r="B19" s="1"/>
      </tp>
      <tp t="s">
        <v>Euroyen (Tokyo), Sep 15</v>
        <stp/>
        <stp>ContractData</stp>
        <stp>JEY??10</stp>
        <stp>LongDescription</stp>
        <tr r="B17" s="1"/>
      </tp>
      <tp t="s">
        <v>Euroyen (Tokyo), Dec 15</v>
        <stp/>
        <stp>ContractData</stp>
        <stp>JEY??11</stp>
        <stp>LongDescription</stp>
        <tr r="B18" s="1"/>
      </tp>
      <tp>
        <v>10941</v>
        <stp/>
        <stp>ContractData</stp>
        <stp>JEY??8</stp>
        <stp>COI</stp>
        <tr r="T14" s="1"/>
      </tp>
      <tp>
        <v>15661</v>
        <stp/>
        <stp>ContractData</stp>
        <stp>JEY??9</stp>
        <stp>COI</stp>
        <tr r="T16" s="1"/>
      </tp>
      <tp>
        <v>120612</v>
        <stp/>
        <stp>ContractData</stp>
        <stp>JEY??4</stp>
        <stp>COI</stp>
        <tr r="T9" s="1"/>
      </tp>
      <tp>
        <v>80503</v>
        <stp/>
        <stp>ContractData</stp>
        <stp>JEY??5</stp>
        <stp>COI</stp>
        <tr r="T11" s="1"/>
      </tp>
      <tp>
        <v>54094</v>
        <stp/>
        <stp>ContractData</stp>
        <stp>JEY??6</stp>
        <stp>COI</stp>
        <tr r="T12" s="1"/>
      </tp>
      <tp>
        <v>31166</v>
        <stp/>
        <stp>ContractData</stp>
        <stp>JEY??7</stp>
        <stp>COI</stp>
        <tr r="T13" s="1"/>
      </tp>
      <tp>
        <v>0</v>
        <stp/>
        <stp>ContractData</stp>
        <stp>JEY??1</stp>
        <stp>COI</stp>
        <tr r="T6" s="1"/>
      </tp>
      <tp>
        <v>0</v>
        <stp/>
        <stp>ContractData</stp>
        <stp>JEY??2</stp>
        <stp>COI</stp>
        <tr r="T7" s="1"/>
      </tp>
      <tp>
        <v>123671</v>
        <stp/>
        <stp>ContractData</stp>
        <stp>JEY??3</stp>
        <stp>COI</stp>
        <tr r="T8" s="1"/>
      </tp>
      <tp t="s">
        <v/>
        <stp/>
        <stp>StudyData</stp>
        <stp>JEY??1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2440.1666666699998</v>
        <stp/>
        <stp>StudyData</stp>
        <stp>JEY??3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s">
        <v/>
        <stp/>
        <stp>StudyData</stp>
        <stp>JEY??2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4309.5</v>
        <stp/>
        <stp>StudyData</stp>
        <stp>JEY??5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5396.5</v>
        <stp/>
        <stp>StudyData</stp>
        <stp>JEY??4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4242.3333333299997</v>
        <stp/>
        <stp>StudyData</stp>
        <stp>JEY??7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3990.9166666699998</v>
        <stp/>
        <stp>StudyData</stp>
        <stp>JEY??6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524.33333332999996</v>
        <stp/>
        <stp>StudyData</stp>
        <stp>JEY??9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>
        <v>0</v>
        <stp/>
        <stp>ContractData</stp>
        <stp>JEY??12</stp>
        <stp>T_CVol</stp>
        <tr r="K19" s="1"/>
      </tp>
      <tp>
        <v>25</v>
        <stp/>
        <stp>ContractData</stp>
        <stp>JEY??10</stp>
        <stp>T_CVol</stp>
        <tr r="K17" s="1"/>
      </tp>
      <tp>
        <v>0</v>
        <stp/>
        <stp>ContractData</stp>
        <stp>JEY??11</stp>
        <stp>T_CVol</stp>
        <tr r="K18" s="1"/>
      </tp>
      <tp>
        <v>0</v>
        <stp/>
        <stp>ContractData</stp>
        <stp>JEY??12</stp>
        <stp>Y_CVol</stp>
        <tr r="N19" s="1"/>
      </tp>
      <tp>
        <v>151</v>
        <stp/>
        <stp>ContractData</stp>
        <stp>JEY??10</stp>
        <stp>Y_CVol</stp>
        <tr r="N17" s="1"/>
      </tp>
      <tp>
        <v>0</v>
        <stp/>
        <stp>ContractData</stp>
        <stp>JEY??11</stp>
        <stp>Y_CVol</stp>
        <tr r="N18" s="1"/>
      </tp>
      <tp>
        <v>1050.25</v>
        <stp/>
        <stp>StudyData</stp>
        <stp>JEY??8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 t="e">
        <v>#N/A</v>
        <stp/>
        <stp>StudyData</stp>
        <stp>JEY??12</stp>
        <stp>Vol</stp>
        <stp>VolType=Exchange,CoCType=Contract</stp>
        <stp>Vol</stp>
        <stp>30</stp>
        <stp>0</stp>
        <stp>ALL</stp>
        <stp/>
        <stp/>
        <stp>TRUE</stp>
        <stp>T</stp>
        <tr r="Y19" s="1"/>
      </tp>
      <tp t="e">
        <v>#N/A</v>
        <stp/>
        <stp>StudyData</stp>
        <stp>JEY??11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</tp>
      <tp t="e">
        <v>#N/A</v>
        <stp/>
        <stp>StudyData</stp>
        <stp>JEY??10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</tp>
      <tp>
        <v>7827</v>
        <stp/>
        <stp>ContractData</stp>
        <stp>JEY??8</stp>
        <stp>P_OI</stp>
        <tr r="W14" s="1"/>
      </tp>
      <tp>
        <v>15661</v>
        <stp/>
        <stp>ContractData</stp>
        <stp>JEY??9</stp>
        <stp>P_OI</stp>
        <tr r="W16" s="1"/>
      </tp>
      <tp>
        <v>0</v>
        <stp/>
        <stp>ContractData</stp>
        <stp>JEY??2</stp>
        <stp>P_OI</stp>
        <tr r="W7" s="1"/>
      </tp>
      <tp>
        <v>124432</v>
        <stp/>
        <stp>ContractData</stp>
        <stp>JEY??3</stp>
        <stp>P_OI</stp>
        <tr r="W8" s="1"/>
      </tp>
      <tp>
        <v>0</v>
        <stp/>
        <stp>ContractData</stp>
        <stp>JEY??1</stp>
        <stp>P_OI</stp>
        <tr r="W6" s="1"/>
      </tp>
      <tp>
        <v>52702</v>
        <stp/>
        <stp>ContractData</stp>
        <stp>JEY??6</stp>
        <stp>P_OI</stp>
        <tr r="W12" s="1"/>
      </tp>
      <tp>
        <v>29468</v>
        <stp/>
        <stp>ContractData</stp>
        <stp>JEY??7</stp>
        <stp>P_OI</stp>
        <tr r="W13" s="1"/>
      </tp>
      <tp>
        <v>120976</v>
        <stp/>
        <stp>ContractData</stp>
        <stp>JEY??4</stp>
        <stp>P_OI</stp>
        <tr r="W9" s="1"/>
      </tp>
      <tp>
        <v>80279</v>
        <stp/>
        <stp>ContractData</stp>
        <stp>JEY??5</stp>
        <stp>P_OI</stp>
        <tr r="W11" s="1"/>
      </tp>
      <tp t="s">
        <v/>
        <stp/>
        <stp>StudyData</stp>
        <stp>JEY??12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 t="s">
        <v/>
        <stp/>
        <stp>StudyData</stp>
        <stp>JEY??11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>
        <v>1398.08333333</v>
        <stp/>
        <stp>StudyData</stp>
        <stp>JEY??10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 t="s">
        <v/>
        <stp/>
        <stp>StudyData</stp>
        <stp>(MA(JEY??1,Period:=12,MAType:=Sim,InputChoice:=ContractVol) when LocalYear(JEY??1)=2013 And (LocalMonth(JEY??1)=6 And LocalDay(JEY??1)=10 ))</stp>
        <stp>Bar</stp>
        <stp/>
        <stp>Close</stp>
        <stp>D</stp>
        <stp>0</stp>
        <stp>all</stp>
        <stp/>
        <stp/>
        <stp>False</stp>
        <stp/>
        <stp/>
        <tr r="P6" s="1"/>
      </tp>
      <tp t="s">
        <v/>
        <stp/>
        <stp>StudyData</stp>
        <stp>(MA(JEY??2,Period:=12,MAType:=Sim,InputChoice:=ContractVol) when LocalYear(JEY??2)=2013 And (LocalMonth(JEY??2)=6 And LocalDay(JEY??2)=10 ))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4047</v>
        <stp/>
        <stp>StudyData</stp>
        <stp>(MA(JEY??3,Period:=12,MAType:=Sim,InputChoice:=ContractVol) when LocalYear(JEY??3)=2013 And (LocalMonth(JEY??3)=6 And LocalDay(JEY??3)=10 ))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6562</v>
        <stp/>
        <stp>StudyData</stp>
        <stp>(MA(JEY??4,Period:=12,MAType:=Sim,InputChoice:=ContractVol) when LocalYear(JEY??4)=2013 And (LocalMonth(JEY??4)=6 And LocalDay(JEY??4)=10 ))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3251</v>
        <stp/>
        <stp>StudyData</stp>
        <stp>(MA(JEY??5,Period:=12,MAType:=Sim,InputChoice:=ContractVol) when LocalYear(JEY??5)=2013 And (LocalMonth(JEY??5)=6 And LocalDay(JEY??5)=10 ))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693</v>
        <stp/>
        <stp>StudyData</stp>
        <stp>(MA(JEY??6,Period:=12,MAType:=Sim,InputChoice:=ContractVol) when LocalYear(JEY??6)=2013 And (LocalMonth(JEY??6)=6 And LocalDay(JEY??6)=10 ))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353</v>
        <stp/>
        <stp>StudyData</stp>
        <stp>(MA(JEY??7,Period:=12,MAType:=Sim,InputChoice:=ContractVol) when LocalYear(JEY??7)=2013 And (LocalMonth(JEY??7)=6 And LocalDay(JEY??7)=10 ))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15</v>
        <stp/>
        <stp>StudyData</stp>
        <stp>(MA(JEY??8,Period:=12,MAType:=Sim,InputChoice:=ContractVol) when LocalYear(JEY??8)=2013 And (LocalMonth(JEY??8)=6 And LocalDay(JEY??8)=10 ))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20</v>
        <stp/>
        <stp>StudyData</stp>
        <stp>(MA(JEY??9,Period:=12,MAType:=Sim,InputChoice:=ContractVol) when LocalYear(JEY??9)=2013 And (LocalMonth(JEY??9)=6 And LocalDay(JEY??9)=10 ))</stp>
        <stp>Bar</stp>
        <stp/>
        <stp>Close</stp>
        <stp>D</stp>
        <stp>0</stp>
        <stp>all</stp>
        <stp/>
        <stp/>
        <stp>False</stp>
        <stp/>
        <stp/>
        <tr r="P16" s="1"/>
      </tp>
      <tp t="e">
        <v>#N/A</v>
        <stp/>
        <stp>StudyData</stp>
        <stp>Vol(JEY??9) when (LocalDay(JEY??9)=30 and LocalHour(JEY??9)=5 and LocalMinute(JEY??9)=30)</stp>
        <stp>Bar</stp>
        <stp/>
        <stp>Vol</stp>
        <stp>30</stp>
        <stp>0</stp>
        <tr r="Z16" s="1"/>
      </tp>
      <tp t="e">
        <v>#N/A</v>
        <stp/>
        <stp>StudyData</stp>
        <stp>Vol(JEY??8) when (LocalDay(JEY??8)=30 and LocalHour(JEY??8)=5 and LocalMinute(JEY??8)=30)</stp>
        <stp>Bar</stp>
        <stp/>
        <stp>Vol</stp>
        <stp>30</stp>
        <stp>0</stp>
        <tr r="Z14" s="1"/>
      </tp>
      <tp>
        <v>42352</v>
        <stp/>
        <stp>ContractData</stp>
        <stp>JEY??11</stp>
        <stp>ExpirationDate</stp>
        <stp/>
        <stp>D</stp>
        <tr r="F18" s="1"/>
      </tp>
      <tp>
        <v>42261</v>
        <stp/>
        <stp>ContractData</stp>
        <stp>JEY??10</stp>
        <stp>ExpirationDate</stp>
        <stp/>
        <stp>D</stp>
        <tr r="F17" s="1"/>
      </tp>
      <tp>
        <v>41548.51321759259</v>
        <stp/>
        <stp>SystemInfo</stp>
        <stp>Linetime</stp>
        <tr r="X21" s="1"/>
        <tr r="T21" s="1"/>
        <tr r="AB22" s="1"/>
        <tr r="Z2" s="1"/>
        <tr r="N21" s="1"/>
        <tr r="E2" s="1"/>
      </tp>
      <tp>
        <v>42443</v>
        <stp/>
        <stp>ContractData</stp>
        <stp>JEY??12</stp>
        <stp>ExpirationDate</stp>
        <stp/>
        <stp>D</stp>
        <tr r="F19" s="1"/>
      </tp>
      <tp>
        <v>0</v>
        <stp/>
        <stp>StudyData</stp>
        <stp>Vol(JEY??1) when (LocalDay(JEY??1)=30 and LocalHour(JEY??1)=5 and LocalMinute(JEY??1)=30)</stp>
        <stp>Bar</stp>
        <stp/>
        <stp>Vol</stp>
        <stp>30</stp>
        <stp>0</stp>
        <tr r="Z6" s="1"/>
      </tp>
      <tp>
        <v>41548.229166666664</v>
        <stp/>
        <stp>StudyData</stp>
        <stp>JEY??1</stp>
        <stp>Bar</stp>
        <stp/>
        <stp>Time</stp>
        <stp>30</stp>
        <stp/>
        <stp>all</stp>
        <stp/>
        <stp/>
        <stp>False</stp>
        <tr r="F1" s="1"/>
        <tr r="D1" s="1"/>
      </tp>
      <tp t="e">
        <v>#N/A</v>
        <stp/>
        <stp>StudyData</stp>
        <stp>Vol(JEY??3) when (LocalDay(JEY??3)=30 and LocalHour(JEY??3)=5 and LocalMinute(JEY??3)=30)</stp>
        <stp>Bar</stp>
        <stp/>
        <stp>Vol</stp>
        <stp>30</stp>
        <stp>0</stp>
        <tr r="Z8" s="1"/>
      </tp>
      <tp t="s">
        <v>Euroyen (Tokyo), Sep 14</v>
        <stp/>
        <stp>ContractData</stp>
        <stp>JEY??6</stp>
        <stp>LongDescription</stp>
        <tr r="B12" s="1"/>
      </tp>
      <tp t="s">
        <v>Euroyen (Tokyo), Dec 14</v>
        <stp/>
        <stp>ContractData</stp>
        <stp>JEY??7</stp>
        <stp>LongDescription</stp>
        <tr r="B13" s="1"/>
      </tp>
      <tp t="s">
        <v>Euroyen (Tokyo), Mar 14</v>
        <stp/>
        <stp>ContractData</stp>
        <stp>JEY??4</stp>
        <stp>LongDescription</stp>
        <tr r="B9" s="1"/>
      </tp>
      <tp t="s">
        <v>Euroyen (Tokyo), Jun 14</v>
        <stp/>
        <stp>ContractData</stp>
        <stp>JEY??5</stp>
        <stp>LongDescription</stp>
        <tr r="B11" s="1"/>
      </tp>
      <tp t="s">
        <v>Euroyen (Tokyo), Nov 13</v>
        <stp/>
        <stp>ContractData</stp>
        <stp>JEY??2</stp>
        <stp>LongDescription</stp>
        <tr r="B7" s="1"/>
      </tp>
      <tp t="s">
        <v>Euroyen (Tokyo), Dec 13</v>
        <stp/>
        <stp>ContractData</stp>
        <stp>JEY??3</stp>
        <stp>LongDescription</stp>
        <tr r="B8" s="1"/>
      </tp>
      <tp t="s">
        <v>Euroyen (Tokyo), Oct 13</v>
        <stp/>
        <stp>ContractData</stp>
        <stp>JEY??1</stp>
        <stp>LongDescription</stp>
        <tr r="B6" s="1"/>
      </tp>
      <tp t="s">
        <v>Euroyen (Tokyo), Mar 15</v>
        <stp/>
        <stp>ContractData</stp>
        <stp>JEY??8</stp>
        <stp>LongDescription</stp>
        <tr r="B14" s="1"/>
      </tp>
      <tp t="s">
        <v>Euroyen (Tokyo), Jun 15</v>
        <stp/>
        <stp>ContractData</stp>
        <stp>JEY??9</stp>
        <stp>LongDescription</stp>
        <tr r="B16" s="1"/>
      </tp>
      <tp>
        <v>7602</v>
        <stp/>
        <stp>ContractData</stp>
        <stp>JEY??10</stp>
        <stp>COI</stp>
        <tr r="T17" s="1"/>
      </tp>
      <tp>
        <v>0</v>
        <stp/>
        <stp>ContractData</stp>
        <stp>JEY??11</stp>
        <stp>COI</stp>
        <tr r="T18" s="1"/>
      </tp>
      <tp>
        <v>0</v>
        <stp/>
        <stp>ContractData</stp>
        <stp>JEY??12</stp>
        <stp>COI</stp>
        <tr r="T19" s="1"/>
      </tp>
      <tp>
        <v>0</v>
        <stp/>
        <stp>StudyData</stp>
        <stp>Vol(JEY??2) when (LocalDay(JEY??2)=30 and LocalHour(JEY??2)=5 and LocalMinute(JEY??2)=30)</stp>
        <stp>Bar</stp>
        <stp/>
        <stp>Vol</stp>
        <stp>30</stp>
        <stp>0</stp>
        <tr r="Z7" s="1"/>
      </tp>
      <tp t="e">
        <v>#N/A</v>
        <stp/>
        <stp>StudyData</stp>
        <stp>Vol(JEY??5) when (LocalDay(JEY??5)=30 and LocalHour(JEY??5)=5 and LocalMinute(JEY??5)=30)</stp>
        <stp>Bar</stp>
        <stp/>
        <stp>Vol</stp>
        <stp>30</stp>
        <stp>0</stp>
        <tr r="Z11" s="1"/>
      </tp>
      <tp t="e">
        <v>#N/A</v>
        <stp/>
        <stp>StudyData</stp>
        <stp>Vol(JEY??10) when (LocalDay(JEY??10)=30 and LocalHour(JEY??10)=5 and LocalMinute(JEY??10)=30)</stp>
        <stp>Bar</stp>
        <stp/>
        <stp>Vol</stp>
        <stp>30</stp>
        <stp>0</stp>
        <tr r="Z17" s="1"/>
      </tp>
      <tp t="e">
        <v>#N/A</v>
        <stp/>
        <stp>StudyData</stp>
        <stp>Vol(JEY??4) when (LocalDay(JEY??4)=30 and LocalHour(JEY??4)=5 and LocalMinute(JEY??4)=30)</stp>
        <stp>Bar</stp>
        <stp/>
        <stp>Vol</stp>
        <stp>30</stp>
        <stp>0</stp>
        <tr r="Z9" s="1"/>
      </tp>
      <tp t="e">
        <v>#N/A</v>
        <stp/>
        <stp>StudyData</stp>
        <stp>Vol(JEY??11) when (LocalDay(JEY??11)=30 and LocalHour(JEY??11)=5 and LocalMinute(JEY??11)=30)</stp>
        <stp>Bar</stp>
        <stp/>
        <stp>Vol</stp>
        <stp>30</stp>
        <stp>0</stp>
        <tr r="Z18" s="1"/>
      </tp>
      <tp t="e">
        <v>#N/A</v>
        <stp/>
        <stp>StudyData</stp>
        <stp>Vol(JEY??7) when (LocalDay(JEY??7)=30 and LocalHour(JEY??7)=5 and LocalMinute(JEY??7)=30)</stp>
        <stp>Bar</stp>
        <stp/>
        <stp>Vol</stp>
        <stp>30</stp>
        <stp>0</stp>
        <tr r="Z13" s="1"/>
      </tp>
      <tp t="e">
        <v>#N/A</v>
        <stp/>
        <stp>StudyData</stp>
        <stp>Vol(JEY??12) when (LocalDay(JEY??12)=30 and LocalHour(JEY??12)=5 and LocalMinute(JEY??12)=30)</stp>
        <stp>Bar</stp>
        <stp/>
        <stp>Vol</stp>
        <stp>30</stp>
        <stp>0</stp>
        <tr r="Z19" s="1"/>
      </tp>
      <tp t="e">
        <v>#N/A</v>
        <stp/>
        <stp>StudyData</stp>
        <stp>Vol(JEY??6) when (LocalDay(JEY??6)=30 and LocalHour(JEY??6)=5 and LocalMinute(JEY??6)=30)</stp>
        <stp>Bar</stp>
        <stp/>
        <stp>Vol</stp>
        <stp>30</stp>
        <stp>0</stp>
        <tr r="Z12" s="1"/>
      </tp>
      <tp>
        <v>41806</v>
        <stp/>
        <stp>ContractData</stp>
        <stp>JEY??5</stp>
        <stp>ExpirationDate</stp>
        <stp/>
        <stp>D</stp>
        <tr r="F11" s="1"/>
      </tp>
      <tp>
        <v>41715</v>
        <stp/>
        <stp>ContractData</stp>
        <stp>JEY??4</stp>
        <stp>ExpirationDate</stp>
        <stp/>
        <stp>D</stp>
        <tr r="F9" s="1"/>
      </tp>
      <tp>
        <v>41988</v>
        <stp/>
        <stp>ContractData</stp>
        <stp>JEY??7</stp>
        <stp>ExpirationDate</stp>
        <stp/>
        <stp>D</stp>
        <tr r="F13" s="1"/>
      </tp>
      <tp>
        <v>41897</v>
        <stp/>
        <stp>ContractData</stp>
        <stp>JEY??6</stp>
        <stp>ExpirationDate</stp>
        <stp/>
        <stp>D</stp>
        <tr r="F12" s="1"/>
      </tp>
      <tp>
        <v>41561</v>
        <stp/>
        <stp>ContractData</stp>
        <stp>JEY??1</stp>
        <stp>ExpirationDate</stp>
        <stp/>
        <stp>D</stp>
        <tr r="F6" s="1"/>
      </tp>
      <tp>
        <v>41624</v>
        <stp/>
        <stp>ContractData</stp>
        <stp>JEY??3</stp>
        <stp>ExpirationDate</stp>
        <stp/>
        <stp>D</stp>
        <tr r="F8" s="1"/>
      </tp>
      <tp>
        <v>41596</v>
        <stp/>
        <stp>ContractData</stp>
        <stp>JEY??2</stp>
        <stp>ExpirationDate</stp>
        <stp/>
        <stp>D</stp>
        <tr r="F7" s="1"/>
      </tp>
      <tp>
        <v>42170</v>
        <stp/>
        <stp>ContractData</stp>
        <stp>JEY??9</stp>
        <stp>ExpirationDate</stp>
        <stp/>
        <stp>D</stp>
        <tr r="F16" s="1"/>
      </tp>
      <tp>
        <v>42079</v>
        <stp/>
        <stp>ContractData</stp>
        <stp>JEY??8</stp>
        <stp>ExpirationDate</stp>
        <stp/>
        <stp>D</stp>
        <tr r="F14" s="1"/>
      </tp>
      <tp t="e">
        <v>#N/A</v>
        <stp/>
        <stp>StudyData</stp>
        <stp>JEY??9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</tp>
      <tp t="e">
        <v>#N/A</v>
        <stp/>
        <stp>StudyData</stp>
        <stp>JEY??8</stp>
        <stp>Vol</stp>
        <stp>VolType=Exchange,CoCType=Contract</stp>
        <stp>Vol</stp>
        <stp>30</stp>
        <stp>0</stp>
        <stp>ALL</stp>
        <stp/>
        <stp/>
        <stp>TRUE</stp>
        <stp>T</stp>
        <tr r="Y14" s="1"/>
      </tp>
      <tp t="e">
        <v>#N/A</v>
        <stp/>
        <stp>StudyData</stp>
        <stp>JEY??5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 t="e">
        <v>#N/A</v>
        <stp/>
        <stp>StudyData</stp>
        <stp>JEY??4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 t="e">
        <v>#N/A</v>
        <stp/>
        <stp>StudyData</stp>
        <stp>JEY??7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</tp>
      <tp t="e">
        <v>#N/A</v>
        <stp/>
        <stp>StudyData</stp>
        <stp>JEY??6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</tp>
      <tp t="s">
        <v/>
        <stp/>
        <stp>StudyData</stp>
        <stp>JEY??1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 t="e">
        <v>#N/A</v>
        <stp/>
        <stp>StudyData</stp>
        <stp>JEY??3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 t="s">
        <v/>
        <stp/>
        <stp>StudyData</stp>
        <stp>JEY??2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</tp>
      <tp>
        <v>13959</v>
        <stp/>
        <stp>ContractData</stp>
        <stp>JEY??6</stp>
        <stp>T_CVol</stp>
        <tr r="K12" s="1"/>
      </tp>
      <tp>
        <v>14162</v>
        <stp/>
        <stp>ContractData</stp>
        <stp>JEY??7</stp>
        <stp>T_CVol</stp>
        <tr r="K13" s="1"/>
      </tp>
      <tp>
        <v>4141</v>
        <stp/>
        <stp>ContractData</stp>
        <stp>JEY??4</stp>
        <stp>T_CVol</stp>
        <tr r="K9" s="1"/>
      </tp>
      <tp>
        <v>6612</v>
        <stp/>
        <stp>ContractData</stp>
        <stp>JEY??5</stp>
        <stp>T_CVol</stp>
        <tr r="K11" s="1"/>
      </tp>
      <tp>
        <v>0</v>
        <stp/>
        <stp>ContractData</stp>
        <stp>JEY??2</stp>
        <stp>T_CVol</stp>
        <tr r="K7" s="1"/>
      </tp>
      <tp>
        <v>5280</v>
        <stp/>
        <stp>ContractData</stp>
        <stp>JEY??3</stp>
        <stp>T_CVol</stp>
        <tr r="K8" s="1"/>
      </tp>
      <tp>
        <v>0</v>
        <stp/>
        <stp>ContractData</stp>
        <stp>JEY??1</stp>
        <stp>T_CVol</stp>
        <tr r="K6" s="1"/>
      </tp>
      <tp>
        <v>7054</v>
        <stp/>
        <stp>ContractData</stp>
        <stp>JEY??8</stp>
        <stp>T_CVol</stp>
        <tr r="K14" s="1"/>
      </tp>
      <tp>
        <v>0</v>
        <stp/>
        <stp>ContractData</stp>
        <stp>JEY??9</stp>
        <stp>T_CVol</stp>
        <tr r="K16" s="1"/>
      </tp>
      <tp>
        <v>4554</v>
        <stp/>
        <stp>ContractData</stp>
        <stp>JEY??6</stp>
        <stp>Y_CVol</stp>
        <tr r="N12" s="1"/>
      </tp>
      <tp>
        <v>3597</v>
        <stp/>
        <stp>ContractData</stp>
        <stp>JEY??7</stp>
        <stp>Y_CVol</stp>
        <tr r="N13" s="1"/>
      </tp>
      <tp>
        <v>5936</v>
        <stp/>
        <stp>ContractData</stp>
        <stp>JEY??4</stp>
        <stp>Y_CVol</stp>
        <tr r="N9" s="1"/>
      </tp>
      <tp>
        <v>6648</v>
        <stp/>
        <stp>ContractData</stp>
        <stp>JEY??5</stp>
        <stp>Y_CVol</stp>
        <tr r="N11" s="1"/>
      </tp>
      <tp>
        <v>0</v>
        <stp/>
        <stp>ContractData</stp>
        <stp>JEY??2</stp>
        <stp>Y_CVol</stp>
        <tr r="N7" s="1"/>
      </tp>
      <tp>
        <v>834</v>
        <stp/>
        <stp>ContractData</stp>
        <stp>JEY??3</stp>
        <stp>Y_CVol</stp>
        <tr r="N8" s="1"/>
      </tp>
      <tp>
        <v>0</v>
        <stp/>
        <stp>ContractData</stp>
        <stp>JEY??1</stp>
        <stp>Y_CVol</stp>
        <tr r="N6" s="1"/>
      </tp>
      <tp>
        <v>1303</v>
        <stp/>
        <stp>ContractData</stp>
        <stp>JEY??8</stp>
        <stp>Y_CVol</stp>
        <tr r="N14" s="1"/>
      </tp>
      <tp>
        <v>152</v>
        <stp/>
        <stp>ContractData</stp>
        <stp>JEY??9</stp>
        <stp>Y_CVol</stp>
        <tr r="N16" s="1"/>
      </tp>
      <tp t="s">
        <v/>
        <stp/>
        <stp>StudyData</stp>
        <stp>(MA(JEY??10,Period:=12,MAType:=Sim,InputChoice:=ContractVol) when LocalYear(JEY??10)=2013 And (LocalMonth(JEY??10)=6 And LocalDay(JEY??10)=10 ))</stp>
        <stp>Bar</stp>
        <stp/>
        <stp>Close</stp>
        <stp>D</stp>
        <stp>0</stp>
        <stp>all</stp>
        <stp/>
        <stp/>
        <stp>False</stp>
        <stp/>
        <stp/>
        <tr r="P17" s="1"/>
      </tp>
      <tp t="s">
        <v/>
        <stp/>
        <stp>StudyData</stp>
        <stp>(MA(JEY??11,Period:=12,MAType:=Sim,InputChoice:=ContractVol) when LocalYear(JEY??11)=2013 And (LocalMonth(JEY??11)=6 And LocalDay(JEY??11)=10 ))</stp>
        <stp>Bar</stp>
        <stp/>
        <stp>Close</stp>
        <stp>D</stp>
        <stp>0</stp>
        <stp>all</stp>
        <stp/>
        <stp/>
        <stp>False</stp>
        <stp/>
        <stp/>
        <tr r="P18" s="1"/>
      </tp>
      <tp t="s">
        <v/>
        <stp/>
        <stp>StudyData</stp>
        <stp>(MA(JEY??12,Period:=12,MAType:=Sim,InputChoice:=ContractVol) when LocalYear(JEY??12)=2013 And (LocalMonth(JEY??12)=6 And LocalDay(JEY??12)=10 ))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0</v>
        <stp/>
        <stp>ContractData</stp>
        <stp>JEY??12</stp>
        <stp>P_OI</stp>
        <tr r="W19" s="1"/>
      </tp>
      <tp>
        <v>7551</v>
        <stp/>
        <stp>ContractData</stp>
        <stp>JEY??10</stp>
        <stp>P_OI</stp>
        <tr r="W17" s="1"/>
      </tp>
      <tp>
        <v>0</v>
        <stp/>
        <stp>ContractData</stp>
        <stp>JEY??11</stp>
        <stp>P_OI</stp>
        <tr r="W1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20</xdr:row>
      <xdr:rowOff>76200</xdr:rowOff>
    </xdr:from>
    <xdr:to>
      <xdr:col>5</xdr:col>
      <xdr:colOff>723850</xdr:colOff>
      <xdr:row>20</xdr:row>
      <xdr:rowOff>176200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1668125"/>
          <a:ext cx="400000" cy="1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6.7109375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22" width="12.7109375" style="1" customWidth="1"/>
    <col min="23" max="23" width="13.7109375" style="1" customWidth="1"/>
    <col min="24" max="24" width="14.85546875" style="1" customWidth="1"/>
    <col min="25" max="25" width="10.28515625" style="1" customWidth="1"/>
    <col min="26" max="26" width="8.7109375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41548</v>
      </c>
      <c r="B1" s="3">
        <f ca="1">IF(WEEKDAY(A1)=2,-3,-1)</f>
        <v>-1</v>
      </c>
      <c r="C1" s="3">
        <f ca="1">DAY(A1+B1)</f>
        <v>30</v>
      </c>
      <c r="D1" s="7">
        <f xml:space="preserve"> RTD("cqg.rtd",,"StudyData",$A$5&amp;A6,"Bar",,"Time",Y4,,"all",,,"False")</f>
        <v>41548.229166666664</v>
      </c>
      <c r="E1" s="8">
        <f xml:space="preserve"> HOUR(D1)</f>
        <v>5</v>
      </c>
      <c r="F1" s="122">
        <f xml:space="preserve"> MINUTE(RTD("cqg.rtd",,"StudyData",$A$5&amp;A6,"Bar",,"Time",Y4,,"all",,,"False"))</f>
        <v>30</v>
      </c>
    </row>
    <row r="2" spans="1:30" ht="21.95" customHeight="1" x14ac:dyDescent="0.3">
      <c r="B2" s="89" t="s">
        <v>34</v>
      </c>
      <c r="C2" s="89"/>
      <c r="D2" s="89"/>
      <c r="E2" s="91">
        <f>RTD("cqg.rtd", ,"SystemInfo", "Linetime")+14/24</f>
        <v>41549.096550925926</v>
      </c>
      <c r="F2" s="91"/>
      <c r="G2" s="97"/>
      <c r="H2" s="97"/>
      <c r="I2" s="97"/>
      <c r="J2" s="116" t="s">
        <v>33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09" t="s">
        <v>31</v>
      </c>
      <c r="Y2" s="109"/>
      <c r="Z2" s="91">
        <f>RTD("cqg.rtd", ,"SystemInfo", "Linetime")</f>
        <v>41548.51321759259</v>
      </c>
      <c r="AA2" s="91"/>
      <c r="AB2" s="31"/>
      <c r="AC2" s="31"/>
      <c r="AD2" s="32"/>
    </row>
    <row r="3" spans="1:30" ht="21.95" customHeight="1" x14ac:dyDescent="0.3">
      <c r="B3" s="90"/>
      <c r="C3" s="90"/>
      <c r="D3" s="90"/>
      <c r="E3" s="92"/>
      <c r="F3" s="92"/>
      <c r="G3" s="98"/>
      <c r="H3" s="98"/>
      <c r="I3" s="98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0"/>
      <c r="Y3" s="110"/>
      <c r="Z3" s="92"/>
      <c r="AA3" s="92"/>
      <c r="AB3" s="33"/>
      <c r="AC3" s="33"/>
      <c r="AD3" s="34"/>
    </row>
    <row r="4" spans="1:30" ht="20.100000000000001" customHeight="1" x14ac:dyDescent="0.3">
      <c r="B4" s="83" t="s">
        <v>29</v>
      </c>
      <c r="C4" s="84"/>
      <c r="D4" s="84"/>
      <c r="E4" s="85"/>
      <c r="F4" s="12" t="s">
        <v>12</v>
      </c>
      <c r="G4" s="12" t="s">
        <v>13</v>
      </c>
      <c r="H4" s="10"/>
      <c r="I4" s="10"/>
      <c r="J4" s="95" t="s">
        <v>16</v>
      </c>
      <c r="K4" s="95"/>
      <c r="L4" s="19">
        <v>12</v>
      </c>
      <c r="M4" s="14"/>
      <c r="N4" s="118" t="s">
        <v>23</v>
      </c>
      <c r="O4" s="119"/>
      <c r="P4" s="22">
        <v>6</v>
      </c>
      <c r="Q4" s="22">
        <v>10</v>
      </c>
      <c r="R4" s="23">
        <v>13</v>
      </c>
      <c r="S4" s="111" t="s">
        <v>20</v>
      </c>
      <c r="T4" s="111"/>
      <c r="U4" s="84" t="s">
        <v>21</v>
      </c>
      <c r="V4" s="84"/>
      <c r="W4" s="111" t="s">
        <v>24</v>
      </c>
      <c r="X4" s="114"/>
      <c r="Y4" s="17">
        <v>30</v>
      </c>
      <c r="Z4" s="16" t="s">
        <v>22</v>
      </c>
      <c r="AA4" s="83" t="s">
        <v>29</v>
      </c>
      <c r="AB4" s="84"/>
      <c r="AC4" s="84"/>
      <c r="AD4" s="85"/>
    </row>
    <row r="5" spans="1:30" ht="20.100000000000001" customHeight="1" x14ac:dyDescent="0.3">
      <c r="A5" s="4" t="s">
        <v>32</v>
      </c>
      <c r="B5" s="86"/>
      <c r="C5" s="87"/>
      <c r="D5" s="87"/>
      <c r="E5" s="88"/>
      <c r="F5" s="13" t="s">
        <v>15</v>
      </c>
      <c r="G5" s="13" t="s">
        <v>14</v>
      </c>
      <c r="H5" s="11"/>
      <c r="I5" s="11"/>
      <c r="J5" s="96" t="s">
        <v>17</v>
      </c>
      <c r="K5" s="96"/>
      <c r="L5" s="20" t="s">
        <v>18</v>
      </c>
      <c r="M5" s="15"/>
      <c r="N5" s="120"/>
      <c r="O5" s="121"/>
      <c r="P5" s="26" t="s">
        <v>28</v>
      </c>
      <c r="Q5" s="24">
        <v>12</v>
      </c>
      <c r="R5" s="25" t="str">
        <f>"20"&amp;R4</f>
        <v>2013</v>
      </c>
      <c r="S5" s="112"/>
      <c r="T5" s="112"/>
      <c r="U5" s="113"/>
      <c r="V5" s="113"/>
      <c r="W5" s="112"/>
      <c r="X5" s="115"/>
      <c r="Y5" s="96" t="s">
        <v>19</v>
      </c>
      <c r="Z5" s="96"/>
      <c r="AA5" s="86"/>
      <c r="AB5" s="87"/>
      <c r="AC5" s="87"/>
      <c r="AD5" s="88"/>
    </row>
    <row r="6" spans="1:30" ht="18.75" x14ac:dyDescent="0.3">
      <c r="A6" s="3" t="s">
        <v>0</v>
      </c>
      <c r="B6" s="77" t="str">
        <f>RIGHT(RTD("cqg.rtd",,"ContractData",$A$5&amp;A6,"LongDescription"),6)</f>
        <v>Oct 13</v>
      </c>
      <c r="C6" s="41"/>
      <c r="D6" s="41"/>
      <c r="E6" s="41"/>
      <c r="F6" s="123">
        <f>IF(B6="","",RTD("cqg.rtd",,"ContractData",$A$5&amp;A6,"ExpirationDate",,"D"))</f>
        <v>41561</v>
      </c>
      <c r="G6" s="42">
        <f ca="1">F6-$A$1</f>
        <v>13</v>
      </c>
      <c r="H6" s="43"/>
      <c r="I6" s="44"/>
      <c r="J6" s="42">
        <f>K6</f>
        <v>0</v>
      </c>
      <c r="K6" s="45">
        <f>RTD("cqg.rtd", ,"ContractData", $A$5&amp;A6, "T_CVol")</f>
        <v>0</v>
      </c>
      <c r="L6" s="42" t="str">
        <f xml:space="preserve"> RTD("cqg.rtd",,"StudyData", $A$5&amp;A6, "MA", "InputChoice=ContractVol,MAType=Sim,Period="&amp;$L$4&amp;"", "MA",,,"all",,,,"T")</f>
        <v/>
      </c>
      <c r="M6" s="46">
        <f>IF(K6&gt;L6,1,0)</f>
        <v>0</v>
      </c>
      <c r="N6" s="42">
        <f>RTD("cqg.rtd", ,"ContractData", $A$5&amp;A6, "Y_CVol")</f>
        <v>0</v>
      </c>
      <c r="O6" s="47" t="str">
        <f>IF(ISERROR(K6/N6),"",K6/N6)</f>
        <v/>
      </c>
      <c r="P6" s="106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07"/>
      <c r="R6" s="108"/>
      <c r="S6" s="48">
        <f>T6</f>
        <v>0</v>
      </c>
      <c r="T6" s="48">
        <f>IF(B6="","",RTD("cqg.rtd", ,"ContractData", $A$5&amp;A6, "COI"))</f>
        <v>0</v>
      </c>
      <c r="U6" s="48">
        <f>T6-W6</f>
        <v>0</v>
      </c>
      <c r="V6" s="48">
        <f>U6</f>
        <v>0</v>
      </c>
      <c r="W6" s="48">
        <f>IF(B6="","",RTD("cqg.rtd", ,"ContractData", $A$5&amp;A6, "P_OI"))</f>
        <v>0</v>
      </c>
      <c r="X6" s="49" t="str">
        <f t="shared" ref="X6:X14" si="0">IF(ISERROR(T6/W6),"",T6/W6)</f>
        <v/>
      </c>
      <c r="Y6" s="46" t="str">
        <f>RTD("cqg.rtd",,"StudyData",$A$5&amp;A6,"Vol","VolType=Exchange,CoCType=Contract","Vol",$Y$4,"0","ALL",,,"TRUE","T")</f>
        <v/>
      </c>
      <c r="Z6" s="50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0</v>
      </c>
      <c r="AA6" s="79" t="str">
        <f t="shared" ref="AA6:AA12" si="1">B6</f>
        <v>Oct 13</v>
      </c>
      <c r="AB6" s="27"/>
      <c r="AC6" s="27"/>
      <c r="AD6" s="28"/>
    </row>
    <row r="7" spans="1:30" ht="18.75" x14ac:dyDescent="0.3">
      <c r="A7" s="3" t="s">
        <v>1</v>
      </c>
      <c r="B7" s="78" t="str">
        <f>RIGHT(RTD("cqg.rtd",,"ContractData",$A$5&amp;A7,"LongDescription"),6)</f>
        <v>Nov 13</v>
      </c>
      <c r="C7" s="51"/>
      <c r="D7" s="51"/>
      <c r="E7" s="51"/>
      <c r="F7" s="124">
        <f>IF(B7="","",RTD("cqg.rtd",,"ContractData",$A$5&amp;A7,"ExpirationDate",,"D"))</f>
        <v>41596</v>
      </c>
      <c r="G7" s="48">
        <f t="shared" ref="G7:G19" ca="1" si="2">F7-$A$1</f>
        <v>48</v>
      </c>
      <c r="H7" s="52"/>
      <c r="I7" s="53"/>
      <c r="J7" s="48">
        <f>K7</f>
        <v>0</v>
      </c>
      <c r="K7" s="54">
        <f>RTD("cqg.rtd", ,"ContractData", $A$5&amp;A7, "T_CVol")</f>
        <v>0</v>
      </c>
      <c r="L7" s="48" t="str">
        <f xml:space="preserve"> RTD("cqg.rtd",,"StudyData", $A$5&amp;A7, "MA", "InputChoice=ContractVol,MAType=Sim,Period="&amp;$L$4&amp;"", "MA",,,"all",,,,"T")</f>
        <v/>
      </c>
      <c r="M7" s="55">
        <f>IF(K7&gt;L7,1,0)</f>
        <v>0</v>
      </c>
      <c r="N7" s="48">
        <f>RTD("cqg.rtd", ,"ContractData", $A$5&amp;A7, "Y_CVol")</f>
        <v>0</v>
      </c>
      <c r="O7" s="56" t="str">
        <f t="shared" ref="O7:O19" si="3">IF(ISERROR(K7/N7),"",K7/N7)</f>
        <v/>
      </c>
      <c r="P7" s="101" t="str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/>
      </c>
      <c r="Q7" s="102"/>
      <c r="R7" s="103"/>
      <c r="S7" s="48">
        <f t="shared" ref="S7:S19" si="4">T7</f>
        <v>0</v>
      </c>
      <c r="T7" s="48">
        <f>IF(B7="","",RTD("cqg.rtd", ,"ContractData", $A$5&amp;A7, "COI"))</f>
        <v>0</v>
      </c>
      <c r="U7" s="48">
        <f t="shared" ref="U7:U19" si="5">T7-W7</f>
        <v>0</v>
      </c>
      <c r="V7" s="48">
        <f t="shared" ref="V7:V19" si="6">U7</f>
        <v>0</v>
      </c>
      <c r="W7" s="48">
        <f>IF(B7="","",RTD("cqg.rtd", ,"ContractData", $A$5&amp;A7, "P_OI"))</f>
        <v>0</v>
      </c>
      <c r="X7" s="49" t="str">
        <f t="shared" si="0"/>
        <v/>
      </c>
      <c r="Y7" s="55" t="str">
        <f>RTD("cqg.rtd",,"StudyData",$A$5&amp;A7,"Vol","VolType=Exchange,CoCType=Contract","Vol",$Y$4,"0","ALL",,,"TRUE","T")</f>
        <v/>
      </c>
      <c r="Z7" s="57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0</v>
      </c>
      <c r="AA7" s="79" t="str">
        <f t="shared" si="1"/>
        <v>Nov 13</v>
      </c>
      <c r="AB7" s="27"/>
      <c r="AC7" s="27"/>
      <c r="AD7" s="28"/>
    </row>
    <row r="8" spans="1:30" ht="18.75" x14ac:dyDescent="0.3">
      <c r="A8" s="3" t="s">
        <v>2</v>
      </c>
      <c r="B8" s="78" t="str">
        <f>RIGHT(RTD("cqg.rtd",,"ContractData",$A$5&amp;A8,"LongDescription"),6)</f>
        <v>Dec 13</v>
      </c>
      <c r="C8" s="51"/>
      <c r="D8" s="51"/>
      <c r="E8" s="51"/>
      <c r="F8" s="124">
        <f>IF(B8="","",RTD("cqg.rtd",,"ContractData",$A$5&amp;A8,"ExpirationDate",,"D"))</f>
        <v>41624</v>
      </c>
      <c r="G8" s="48">
        <f t="shared" ca="1" si="2"/>
        <v>76</v>
      </c>
      <c r="H8" s="52"/>
      <c r="I8" s="53"/>
      <c r="J8" s="48">
        <f t="shared" ref="J8:J19" si="7">K8</f>
        <v>5280</v>
      </c>
      <c r="K8" s="54">
        <f>RTD("cqg.rtd", ,"ContractData", $A$5&amp;A8, "T_CVol")</f>
        <v>5280</v>
      </c>
      <c r="L8" s="48">
        <f xml:space="preserve"> RTD("cqg.rtd",,"StudyData", $A$5&amp;A8, "MA", "InputChoice=ContractVol,MAType=Sim,Period="&amp;$L$4&amp;"", "MA",,,"all",,,,"T")</f>
        <v>2440.1666666699998</v>
      </c>
      <c r="M8" s="55">
        <f t="shared" ref="M8:M19" si="8">IF(K8&gt;L8,1,0)</f>
        <v>1</v>
      </c>
      <c r="N8" s="48">
        <f>RTD("cqg.rtd", ,"ContractData", $A$5&amp;A8, "Y_CVol")</f>
        <v>834</v>
      </c>
      <c r="O8" s="56">
        <f t="shared" si="3"/>
        <v>6.3309352517985609</v>
      </c>
      <c r="P8" s="101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4047</v>
      </c>
      <c r="Q8" s="102"/>
      <c r="R8" s="103"/>
      <c r="S8" s="48">
        <f t="shared" si="4"/>
        <v>123671</v>
      </c>
      <c r="T8" s="48">
        <f>IF(B8="","",RTD("cqg.rtd", ,"ContractData", $A$5&amp;A8, "COI"))</f>
        <v>123671</v>
      </c>
      <c r="U8" s="48">
        <f t="shared" si="5"/>
        <v>-761</v>
      </c>
      <c r="V8" s="48">
        <f t="shared" si="6"/>
        <v>-761</v>
      </c>
      <c r="W8" s="48">
        <f>IF(B8="","",RTD("cqg.rtd", ,"ContractData", $A$5&amp;A8, "P_OI"))</f>
        <v>124432</v>
      </c>
      <c r="X8" s="49">
        <f t="shared" si="0"/>
        <v>0.99388420984955639</v>
      </c>
      <c r="Y8" s="55" t="str">
        <f>RTD("cqg.rtd",,"StudyData",$A$5&amp;A8,"Vol","VolType=Exchange,CoCType=Contract","Vol",$Y$4,"0","ALL",,,"TRUE","T")</f>
        <v/>
      </c>
      <c r="Z8" s="57" t="e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#N/A</v>
      </c>
      <c r="AA8" s="79" t="str">
        <f t="shared" si="1"/>
        <v>Dec 13</v>
      </c>
      <c r="AB8" s="27"/>
      <c r="AC8" s="27"/>
      <c r="AD8" s="28"/>
    </row>
    <row r="9" spans="1:30" ht="18.75" x14ac:dyDescent="0.3">
      <c r="A9" s="3" t="s">
        <v>3</v>
      </c>
      <c r="B9" s="78" t="str">
        <f>RIGHT(RTD("cqg.rtd",,"ContractData",$A$5&amp;A9,"LongDescription"),6)</f>
        <v>Mar 14</v>
      </c>
      <c r="C9" s="51"/>
      <c r="D9" s="51"/>
      <c r="E9" s="51"/>
      <c r="F9" s="124">
        <f>IF(B9="","",RTD("cqg.rtd",,"ContractData",$A$5&amp;A9,"ExpirationDate",,"D"))</f>
        <v>41715</v>
      </c>
      <c r="G9" s="48">
        <f t="shared" ca="1" si="2"/>
        <v>167</v>
      </c>
      <c r="H9" s="52"/>
      <c r="I9" s="53"/>
      <c r="J9" s="48">
        <f t="shared" si="7"/>
        <v>4141</v>
      </c>
      <c r="K9" s="54">
        <f>RTD("cqg.rtd", ,"ContractData", $A$5&amp;A9, "T_CVol")</f>
        <v>4141</v>
      </c>
      <c r="L9" s="48">
        <f xml:space="preserve"> RTD("cqg.rtd",,"StudyData", $A$5&amp;A9, "MA", "InputChoice=ContractVol,MAType=Sim,Period="&amp;$L$4&amp;"", "MA",,,"all",,,,"T")</f>
        <v>5396.5</v>
      </c>
      <c r="M9" s="55">
        <f t="shared" si="8"/>
        <v>0</v>
      </c>
      <c r="N9" s="48">
        <f>RTD("cqg.rtd", ,"ContractData", $A$5&amp;A9, "Y_CVol")</f>
        <v>5936</v>
      </c>
      <c r="O9" s="56">
        <f t="shared" si="3"/>
        <v>0.69760781671159033</v>
      </c>
      <c r="P9" s="101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6562</v>
      </c>
      <c r="Q9" s="102"/>
      <c r="R9" s="103"/>
      <c r="S9" s="48">
        <f t="shared" si="4"/>
        <v>120612</v>
      </c>
      <c r="T9" s="48">
        <f>IF(B9="","",RTD("cqg.rtd", ,"ContractData", $A$5&amp;A9, "COI"))</f>
        <v>120612</v>
      </c>
      <c r="U9" s="48">
        <f t="shared" si="5"/>
        <v>-364</v>
      </c>
      <c r="V9" s="48">
        <f t="shared" si="6"/>
        <v>-364</v>
      </c>
      <c r="W9" s="48">
        <f>IF(B9="","",RTD("cqg.rtd", ,"ContractData", $A$5&amp;A9, "P_OI"))</f>
        <v>120976</v>
      </c>
      <c r="X9" s="49">
        <f t="shared" si="0"/>
        <v>0.99699113873826217</v>
      </c>
      <c r="Y9" s="55" t="str">
        <f>RTD("cqg.rtd",,"StudyData",$A$5&amp;A9,"Vol","VolType=Exchange,CoCType=Contract","Vol",$Y$4,"0","ALL",,,"TRUE","T")</f>
        <v/>
      </c>
      <c r="Z9" s="57" t="e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#N/A</v>
      </c>
      <c r="AA9" s="79" t="str">
        <f t="shared" si="1"/>
        <v>Mar 14</v>
      </c>
      <c r="AB9" s="27"/>
      <c r="AC9" s="27"/>
      <c r="AD9" s="28"/>
    </row>
    <row r="10" spans="1:30" ht="8.1" customHeight="1" x14ac:dyDescent="0.3">
      <c r="B10" s="36"/>
      <c r="C10" s="63"/>
      <c r="D10" s="63"/>
      <c r="E10" s="63"/>
      <c r="F10" s="125"/>
      <c r="G10" s="63"/>
      <c r="H10" s="64"/>
      <c r="I10" s="63"/>
      <c r="J10" s="63"/>
      <c r="K10" s="63"/>
      <c r="L10" s="65"/>
      <c r="M10" s="66"/>
      <c r="N10" s="63"/>
      <c r="O10" s="67"/>
      <c r="P10" s="68"/>
      <c r="Q10" s="68"/>
      <c r="R10" s="68"/>
      <c r="S10" s="63"/>
      <c r="T10" s="63"/>
      <c r="U10" s="63"/>
      <c r="V10" s="63"/>
      <c r="W10" s="63"/>
      <c r="X10" s="63"/>
      <c r="Y10" s="63"/>
      <c r="Z10" s="66"/>
      <c r="AA10" s="39"/>
      <c r="AB10" s="6"/>
      <c r="AC10" s="6"/>
      <c r="AD10" s="9"/>
    </row>
    <row r="11" spans="1:30" ht="18.75" x14ac:dyDescent="0.3">
      <c r="A11" s="3" t="s">
        <v>4</v>
      </c>
      <c r="B11" s="37" t="str">
        <f>RIGHT(RTD("cqg.rtd",,"ContractData",$A$5&amp;A11,"LongDescription"),6)</f>
        <v>Jun 14</v>
      </c>
      <c r="C11" s="51"/>
      <c r="D11" s="51"/>
      <c r="E11" s="51"/>
      <c r="F11" s="124">
        <f>IF(B11="","",RTD("cqg.rtd",,"ContractData",$A$5&amp;A11,"ExpirationDate",,"D"))</f>
        <v>41806</v>
      </c>
      <c r="G11" s="48">
        <f t="shared" ca="1" si="2"/>
        <v>258</v>
      </c>
      <c r="H11" s="52"/>
      <c r="I11" s="53"/>
      <c r="J11" s="48">
        <f t="shared" si="7"/>
        <v>6612</v>
      </c>
      <c r="K11" s="54">
        <f>RTD("cqg.rtd", ,"ContractData", $A$5&amp;A11, "T_CVol")</f>
        <v>6612</v>
      </c>
      <c r="L11" s="48">
        <f xml:space="preserve"> RTD("cqg.rtd",,"StudyData", $A$5&amp;A11, "MA", "InputChoice=ContractVol,MAType=Sim,Period="&amp;$L$4&amp;"", "MA",,,"all",,,,"T")</f>
        <v>4309.5</v>
      </c>
      <c r="M11" s="55">
        <f t="shared" si="8"/>
        <v>1</v>
      </c>
      <c r="N11" s="48">
        <f>RTD("cqg.rtd", ,"ContractData", $A$5&amp;A11, "Y_CVol")</f>
        <v>6648</v>
      </c>
      <c r="O11" s="56">
        <f t="shared" si="3"/>
        <v>0.99458483754512639</v>
      </c>
      <c r="P11" s="101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3251</v>
      </c>
      <c r="Q11" s="102"/>
      <c r="R11" s="103"/>
      <c r="S11" s="48">
        <f t="shared" si="4"/>
        <v>80503</v>
      </c>
      <c r="T11" s="48">
        <f>IF(B11="","",RTD("cqg.rtd", ,"ContractData", $A$5&amp;A11, "COI"))</f>
        <v>80503</v>
      </c>
      <c r="U11" s="48">
        <f t="shared" si="5"/>
        <v>224</v>
      </c>
      <c r="V11" s="48">
        <f t="shared" si="6"/>
        <v>224</v>
      </c>
      <c r="W11" s="48">
        <f>IF(B11="","",RTD("cqg.rtd", ,"ContractData", $A$5&amp;A11, "P_OI"))</f>
        <v>80279</v>
      </c>
      <c r="X11" s="49">
        <f t="shared" si="0"/>
        <v>1.002790268937082</v>
      </c>
      <c r="Y11" s="55">
        <f>RTD("cqg.rtd",,"StudyData",$A$5&amp;A11,"Vol","VolType=Exchange,CoCType=Contract","Vol",$Y$4,"0","ALL",,,"TRUE","T")</f>
        <v>15</v>
      </c>
      <c r="Z11" s="57" t="e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#N/A</v>
      </c>
      <c r="AA11" s="81" t="str">
        <f t="shared" si="1"/>
        <v>Jun 14</v>
      </c>
      <c r="AB11" s="27"/>
      <c r="AC11" s="27"/>
      <c r="AD11" s="28"/>
    </row>
    <row r="12" spans="1:30" ht="18.75" x14ac:dyDescent="0.3">
      <c r="A12" s="3" t="s">
        <v>5</v>
      </c>
      <c r="B12" s="37" t="str">
        <f>RIGHT(RTD("cqg.rtd",,"ContractData",$A$5&amp;A12,"LongDescription"),6)</f>
        <v>Sep 14</v>
      </c>
      <c r="C12" s="51"/>
      <c r="D12" s="51"/>
      <c r="E12" s="51"/>
      <c r="F12" s="124">
        <f>IF(B12="","",RTD("cqg.rtd",,"ContractData",$A$5&amp;A12,"ExpirationDate",,"D"))</f>
        <v>41897</v>
      </c>
      <c r="G12" s="48">
        <f t="shared" ca="1" si="2"/>
        <v>349</v>
      </c>
      <c r="H12" s="52"/>
      <c r="I12" s="53"/>
      <c r="J12" s="48">
        <f t="shared" si="7"/>
        <v>13959</v>
      </c>
      <c r="K12" s="54">
        <f>RTD("cqg.rtd", ,"ContractData", $A$5&amp;A12, "T_CVol")</f>
        <v>13959</v>
      </c>
      <c r="L12" s="48">
        <f xml:space="preserve"> RTD("cqg.rtd",,"StudyData", $A$5&amp;A12, "MA", "InputChoice=ContractVol,MAType=Sim,Period="&amp;$L$4&amp;"", "MA",,,"all",,,,"T")</f>
        <v>3990.9166666699998</v>
      </c>
      <c r="M12" s="55">
        <f t="shared" si="8"/>
        <v>1</v>
      </c>
      <c r="N12" s="48">
        <f>RTD("cqg.rtd", ,"ContractData", $A$5&amp;A12, "Y_CVol")</f>
        <v>4554</v>
      </c>
      <c r="O12" s="56">
        <f t="shared" si="3"/>
        <v>3.0652173913043477</v>
      </c>
      <c r="P12" s="101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693</v>
      </c>
      <c r="Q12" s="102"/>
      <c r="R12" s="103"/>
      <c r="S12" s="48">
        <f t="shared" si="4"/>
        <v>54094</v>
      </c>
      <c r="T12" s="48">
        <f>IF(B12="","",RTD("cqg.rtd", ,"ContractData", $A$5&amp;A12, "COI"))</f>
        <v>54094</v>
      </c>
      <c r="U12" s="48">
        <f t="shared" si="5"/>
        <v>1392</v>
      </c>
      <c r="V12" s="48">
        <f t="shared" si="6"/>
        <v>1392</v>
      </c>
      <c r="W12" s="48">
        <f>IF(B12="","",RTD("cqg.rtd", ,"ContractData", $A$5&amp;A12, "P_OI"))</f>
        <v>52702</v>
      </c>
      <c r="X12" s="49">
        <f t="shared" si="0"/>
        <v>1.0264126598611059</v>
      </c>
      <c r="Y12" s="55" t="str">
        <f>RTD("cqg.rtd",,"StudyData",$A$5&amp;A12,"Vol","VolType=Exchange,CoCType=Contract","Vol",$Y$4,"0","ALL",,,"TRUE","T")</f>
        <v/>
      </c>
      <c r="Z12" s="57" t="e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#N/A</v>
      </c>
      <c r="AA12" s="81" t="str">
        <f t="shared" si="1"/>
        <v>Sep 14</v>
      </c>
      <c r="AB12" s="27"/>
      <c r="AC12" s="27"/>
      <c r="AD12" s="28"/>
    </row>
    <row r="13" spans="1:30" ht="18.75" x14ac:dyDescent="0.3">
      <c r="A13" s="3" t="s">
        <v>6</v>
      </c>
      <c r="B13" s="37" t="str">
        <f>RIGHT(RTD("cqg.rtd",,"ContractData",$A$5&amp;A13,"LongDescription"),6)</f>
        <v>Dec 14</v>
      </c>
      <c r="C13" s="51"/>
      <c r="D13" s="51"/>
      <c r="E13" s="51"/>
      <c r="F13" s="124">
        <f>IF(B13="","",RTD("cqg.rtd",,"ContractData",$A$5&amp;A13,"ExpirationDate",,"D"))</f>
        <v>41988</v>
      </c>
      <c r="G13" s="48">
        <f t="shared" ca="1" si="2"/>
        <v>440</v>
      </c>
      <c r="H13" s="52"/>
      <c r="I13" s="53"/>
      <c r="J13" s="48">
        <f t="shared" si="7"/>
        <v>14162</v>
      </c>
      <c r="K13" s="54">
        <f>RTD("cqg.rtd", ,"ContractData", $A$5&amp;A13, "T_CVol")</f>
        <v>14162</v>
      </c>
      <c r="L13" s="48">
        <f xml:space="preserve"> RTD("cqg.rtd",,"StudyData", $A$5&amp;A13, "MA", "InputChoice=ContractVol,MAType=Sim,Period="&amp;$L$4&amp;"", "MA",,,"all",,,,"T")</f>
        <v>4242.3333333299997</v>
      </c>
      <c r="M13" s="55">
        <f t="shared" si="8"/>
        <v>1</v>
      </c>
      <c r="N13" s="48">
        <f>RTD("cqg.rtd", ,"ContractData", $A$5&amp;A13, "Y_CVol")</f>
        <v>3597</v>
      </c>
      <c r="O13" s="56">
        <f t="shared" si="3"/>
        <v>3.9371698637753685</v>
      </c>
      <c r="P13" s="101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353</v>
      </c>
      <c r="Q13" s="102"/>
      <c r="R13" s="103"/>
      <c r="S13" s="48">
        <f t="shared" si="4"/>
        <v>31166</v>
      </c>
      <c r="T13" s="48">
        <f>IF(B13="","",RTD("cqg.rtd", ,"ContractData", $A$5&amp;A13, "COI"))</f>
        <v>31166</v>
      </c>
      <c r="U13" s="48">
        <f t="shared" si="5"/>
        <v>1698</v>
      </c>
      <c r="V13" s="48">
        <f t="shared" si="6"/>
        <v>1698</v>
      </c>
      <c r="W13" s="48">
        <f>IF(B13="","",RTD("cqg.rtd", ,"ContractData", $A$5&amp;A13, "P_OI"))</f>
        <v>29468</v>
      </c>
      <c r="X13" s="49">
        <f t="shared" si="0"/>
        <v>1.0576218270666486</v>
      </c>
      <c r="Y13" s="55" t="str">
        <f>RTD("cqg.rtd",,"StudyData",$A$5&amp;A13,"Vol","VolType=Exchange,CoCType=Contract","Vol",$Y$4,"0","ALL",,,"TRUE","T")</f>
        <v/>
      </c>
      <c r="Z13" s="57" t="e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#N/A</v>
      </c>
      <c r="AA13" s="81" t="str">
        <f>B12</f>
        <v>Sep 14</v>
      </c>
      <c r="AB13" s="27"/>
      <c r="AC13" s="27"/>
      <c r="AD13" s="28"/>
    </row>
    <row r="14" spans="1:30" ht="18.75" x14ac:dyDescent="0.3">
      <c r="A14" s="3" t="s">
        <v>7</v>
      </c>
      <c r="B14" s="80" t="str">
        <f>RIGHT(RTD("cqg.rtd",,"ContractData",$A$5&amp;A14,"LongDescription"),6)</f>
        <v>Mar 15</v>
      </c>
      <c r="C14" s="58"/>
      <c r="D14" s="58"/>
      <c r="E14" s="58"/>
      <c r="F14" s="126">
        <f>IF(B14="","",RTD("cqg.rtd",,"ContractData",$A$5&amp;A14,"ExpirationDate",,"D"))</f>
        <v>42079</v>
      </c>
      <c r="G14" s="59">
        <f t="shared" ca="1" si="2"/>
        <v>531</v>
      </c>
      <c r="H14" s="52"/>
      <c r="I14" s="53"/>
      <c r="J14" s="59">
        <f t="shared" si="7"/>
        <v>7054</v>
      </c>
      <c r="K14" s="60">
        <f>RTD("cqg.rtd", ,"ContractData", $A$5&amp;A14, "T_CVol")</f>
        <v>7054</v>
      </c>
      <c r="L14" s="48">
        <f xml:space="preserve"> RTD("cqg.rtd",,"StudyData", $A$5&amp;A14, "MA", "InputChoice=ContractVol,MAType=Sim,Period="&amp;$L$4&amp;"", "MA",,,"all",,,,"T")</f>
        <v>1050.25</v>
      </c>
      <c r="M14" s="61">
        <f t="shared" si="8"/>
        <v>1</v>
      </c>
      <c r="N14" s="59">
        <f>RTD("cqg.rtd", ,"ContractData", $A$5&amp;A14, "Y_CVol")</f>
        <v>1303</v>
      </c>
      <c r="O14" s="62">
        <f t="shared" si="3"/>
        <v>5.4136607828089023</v>
      </c>
      <c r="P14" s="101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15</v>
      </c>
      <c r="Q14" s="102"/>
      <c r="R14" s="103"/>
      <c r="S14" s="48">
        <f t="shared" si="4"/>
        <v>10941</v>
      </c>
      <c r="T14" s="48">
        <f>IF(B14="","",RTD("cqg.rtd", ,"ContractData", $A$5&amp;A14, "COI"))</f>
        <v>10941</v>
      </c>
      <c r="U14" s="48">
        <f t="shared" si="5"/>
        <v>3114</v>
      </c>
      <c r="V14" s="48">
        <f t="shared" si="6"/>
        <v>3114</v>
      </c>
      <c r="W14" s="48">
        <f>IF(B14="","",RTD("cqg.rtd", ,"ContractData", $A$5&amp;A14, "P_OI"))</f>
        <v>7827</v>
      </c>
      <c r="X14" s="49">
        <f t="shared" si="0"/>
        <v>1.3978535837485626</v>
      </c>
      <c r="Y14" s="55" t="str">
        <f>RTD("cqg.rtd",,"StudyData",$A$5&amp;A14,"Vol","VolType=Exchange,CoCType=Contract","Vol",$Y$4,"0","ALL",,,"TRUE","T")</f>
        <v/>
      </c>
      <c r="Z14" s="57" t="e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LocalMinute("&amp;$A$5&amp;$A14&amp;")="&amp;$F$1&amp;")","Bar",,"Vol",$Y$4,"0"))</f>
        <v>#N/A</v>
      </c>
      <c r="AA14" s="81" t="str">
        <f>B14</f>
        <v>Mar 15</v>
      </c>
      <c r="AB14" s="27"/>
      <c r="AC14" s="27"/>
      <c r="AD14" s="28"/>
    </row>
    <row r="15" spans="1:30" ht="8.1" customHeight="1" x14ac:dyDescent="0.3">
      <c r="B15" s="36"/>
      <c r="C15" s="63"/>
      <c r="D15" s="63"/>
      <c r="E15" s="63"/>
      <c r="F15" s="125"/>
      <c r="G15" s="63"/>
      <c r="H15" s="64"/>
      <c r="I15" s="63"/>
      <c r="J15" s="63"/>
      <c r="K15" s="63"/>
      <c r="L15" s="65"/>
      <c r="M15" s="66"/>
      <c r="N15" s="63"/>
      <c r="O15" s="67"/>
      <c r="P15" s="68"/>
      <c r="Q15" s="68"/>
      <c r="R15" s="68"/>
      <c r="S15" s="63"/>
      <c r="T15" s="63"/>
      <c r="U15" s="63"/>
      <c r="V15" s="63"/>
      <c r="W15" s="63"/>
      <c r="X15" s="63"/>
      <c r="Y15" s="63"/>
      <c r="Z15" s="66"/>
      <c r="AA15" s="39"/>
      <c r="AB15" s="6"/>
      <c r="AC15" s="6"/>
      <c r="AD15" s="9"/>
    </row>
    <row r="16" spans="1:30" ht="18.75" x14ac:dyDescent="0.3">
      <c r="A16" s="3" t="s">
        <v>8</v>
      </c>
      <c r="B16" s="82" t="str">
        <f>RIGHT(RTD("cqg.rtd",,"ContractData",$A$5&amp;A16,"LongDescription"),6)</f>
        <v>Jun 15</v>
      </c>
      <c r="C16" s="69"/>
      <c r="D16" s="69"/>
      <c r="E16" s="69"/>
      <c r="F16" s="127">
        <f>IF(B16="","",RTD("cqg.rtd",,"ContractData",$A$5&amp;A16,"ExpirationDate",,"D"))</f>
        <v>42170</v>
      </c>
      <c r="G16" s="70">
        <f t="shared" ca="1" si="2"/>
        <v>622</v>
      </c>
      <c r="H16" s="52"/>
      <c r="I16" s="53"/>
      <c r="J16" s="70">
        <f t="shared" si="7"/>
        <v>0</v>
      </c>
      <c r="K16" s="71">
        <f>RTD("cqg.rtd", ,"ContractData", $A$5&amp;A16, "T_CVol")</f>
        <v>0</v>
      </c>
      <c r="L16" s="48">
        <f xml:space="preserve"> RTD("cqg.rtd",,"StudyData", $A$5&amp;A16, "MA", "InputChoice=ContractVol,MAType=Sim,Period="&amp;$L$4&amp;"", "MA",,,"all",,,,"T")</f>
        <v>524.33333332999996</v>
      </c>
      <c r="M16" s="72">
        <f t="shared" si="8"/>
        <v>0</v>
      </c>
      <c r="N16" s="70">
        <f>RTD("cqg.rtd", ,"ContractData", $A$5&amp;A16, "Y_CVol")</f>
        <v>152</v>
      </c>
      <c r="O16" s="73">
        <f t="shared" si="3"/>
        <v>0</v>
      </c>
      <c r="P16" s="101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20</v>
      </c>
      <c r="Q16" s="102"/>
      <c r="R16" s="103"/>
      <c r="S16" s="74">
        <f t="shared" si="4"/>
        <v>15661</v>
      </c>
      <c r="T16" s="70">
        <f>IF(B16="","",RTD("cqg.rtd", ,"ContractData", $A$5&amp;A16, "COI"))</f>
        <v>15661</v>
      </c>
      <c r="U16" s="70">
        <f t="shared" si="5"/>
        <v>0</v>
      </c>
      <c r="V16" s="48">
        <f t="shared" si="6"/>
        <v>0</v>
      </c>
      <c r="W16" s="70">
        <f>IF(B16="","",RTD("cqg.rtd", ,"ContractData", $A$5&amp;A16, "P_OI"))</f>
        <v>15661</v>
      </c>
      <c r="X16" s="49">
        <f>IF(ISERROR(T16/W16),"",T16/W16)</f>
        <v>1</v>
      </c>
      <c r="Y16" s="55" t="str">
        <f>RTD("cqg.rtd",,"StudyData",$A$5&amp;A16,"Vol","VolType=Exchange,CoCType=Contract","Vol",$Y$4,"0","ALL",,,"TRUE","T")</f>
        <v/>
      </c>
      <c r="Z16" s="57" t="e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#N/A</v>
      </c>
      <c r="AA16" s="40" t="str">
        <f>B16</f>
        <v>Jun 15</v>
      </c>
      <c r="AB16" s="29"/>
      <c r="AC16" s="29"/>
      <c r="AD16" s="30"/>
    </row>
    <row r="17" spans="1:30" ht="18.75" x14ac:dyDescent="0.3">
      <c r="A17" s="3" t="s">
        <v>9</v>
      </c>
      <c r="B17" s="38" t="str">
        <f>RIGHT(RTD("cqg.rtd",,"ContractData",$A$5&amp;A17,"LongDescription"),6)</f>
        <v>Sep 15</v>
      </c>
      <c r="C17" s="75"/>
      <c r="D17" s="75"/>
      <c r="E17" s="75"/>
      <c r="F17" s="124">
        <f>IF(B17="","",RTD("cqg.rtd",,"ContractData",$A$5&amp;A17,"ExpirationDate",,"D"))</f>
        <v>42261</v>
      </c>
      <c r="G17" s="48">
        <f t="shared" ca="1" si="2"/>
        <v>713</v>
      </c>
      <c r="H17" s="52"/>
      <c r="I17" s="53"/>
      <c r="J17" s="48">
        <f t="shared" si="7"/>
        <v>25</v>
      </c>
      <c r="K17" s="54">
        <f>RTD("cqg.rtd", ,"ContractData", $A$5&amp;A17, "T_CVol")</f>
        <v>25</v>
      </c>
      <c r="L17" s="48">
        <f xml:space="preserve"> RTD("cqg.rtd",,"StudyData", $A$5&amp;A17, "MA", "InputChoice=ContractVol,MAType=Sim,Period="&amp;$L$4&amp;"", "MA",,,"all",,,,"T")</f>
        <v>1398.08333333</v>
      </c>
      <c r="M17" s="55">
        <f t="shared" si="8"/>
        <v>0</v>
      </c>
      <c r="N17" s="48">
        <f>RTD("cqg.rtd", ,"ContractData", $A$5&amp;A17, "Y_CVol")</f>
        <v>151</v>
      </c>
      <c r="O17" s="56">
        <f t="shared" si="3"/>
        <v>0.16556291390728478</v>
      </c>
      <c r="P17" s="101" t="str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/>
      </c>
      <c r="Q17" s="102"/>
      <c r="R17" s="103"/>
      <c r="S17" s="76">
        <f t="shared" si="4"/>
        <v>7602</v>
      </c>
      <c r="T17" s="48">
        <f>IF(B17="","",RTD("cqg.rtd", ,"ContractData", $A$5&amp;A17, "COI"))</f>
        <v>7602</v>
      </c>
      <c r="U17" s="48">
        <f t="shared" si="5"/>
        <v>51</v>
      </c>
      <c r="V17" s="48">
        <f t="shared" si="6"/>
        <v>51</v>
      </c>
      <c r="W17" s="48">
        <f>IF(B17="","",RTD("cqg.rtd", ,"ContractData", $A$5&amp;A17, "P_OI"))</f>
        <v>7551</v>
      </c>
      <c r="X17" s="49">
        <f>IF(ISERROR(T17/W17),"",T17/W17)</f>
        <v>1.0067540723083035</v>
      </c>
      <c r="Y17" s="55" t="str">
        <f>RTD("cqg.rtd",,"StudyData",$A$5&amp;A17,"Vol","VolType=Exchange,CoCType=Contract","Vol",$Y$4,"0","ALL",,,"TRUE","T")</f>
        <v/>
      </c>
      <c r="Z17" s="57" t="e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#N/A</v>
      </c>
      <c r="AA17" s="40" t="str">
        <f>B17</f>
        <v>Sep 15</v>
      </c>
      <c r="AB17" s="29"/>
      <c r="AC17" s="29"/>
      <c r="AD17" s="30"/>
    </row>
    <row r="18" spans="1:30" ht="18.75" x14ac:dyDescent="0.3">
      <c r="A18" s="3" t="s">
        <v>10</v>
      </c>
      <c r="B18" s="38" t="str">
        <f>RIGHT(RTD("cqg.rtd",,"ContractData",$A$5&amp;A18,"LongDescription"),6)</f>
        <v>Dec 15</v>
      </c>
      <c r="C18" s="75"/>
      <c r="D18" s="75"/>
      <c r="E18" s="75"/>
      <c r="F18" s="124">
        <f>IF(B18="","",RTD("cqg.rtd",,"ContractData",$A$5&amp;A18,"ExpirationDate",,"D"))</f>
        <v>42352</v>
      </c>
      <c r="G18" s="48">
        <f t="shared" ca="1" si="2"/>
        <v>804</v>
      </c>
      <c r="H18" s="52"/>
      <c r="I18" s="53"/>
      <c r="J18" s="48">
        <f t="shared" si="7"/>
        <v>0</v>
      </c>
      <c r="K18" s="54">
        <f>RTD("cqg.rtd", ,"ContractData", $A$5&amp;A18, "T_CVol")</f>
        <v>0</v>
      </c>
      <c r="L18" s="48" t="str">
        <f xml:space="preserve"> RTD("cqg.rtd",,"StudyData", $A$5&amp;A18, "MA", "InputChoice=ContractVol,MAType=Sim,Period="&amp;$L$4&amp;"", "MA",,,"all",,,,"T")</f>
        <v/>
      </c>
      <c r="M18" s="55">
        <f t="shared" si="8"/>
        <v>0</v>
      </c>
      <c r="N18" s="48">
        <f>RTD("cqg.rtd", ,"ContractData", $A$5&amp;A18, "Y_CVol")</f>
        <v>0</v>
      </c>
      <c r="O18" s="56" t="str">
        <f t="shared" si="3"/>
        <v/>
      </c>
      <c r="P18" s="101" t="str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/>
      </c>
      <c r="Q18" s="102"/>
      <c r="R18" s="103"/>
      <c r="S18" s="76">
        <f t="shared" si="4"/>
        <v>0</v>
      </c>
      <c r="T18" s="48">
        <f>IF(B18="","",RTD("cqg.rtd", ,"ContractData", $A$5&amp;A18, "COI"))</f>
        <v>0</v>
      </c>
      <c r="U18" s="48">
        <f t="shared" si="5"/>
        <v>0</v>
      </c>
      <c r="V18" s="48">
        <f t="shared" si="6"/>
        <v>0</v>
      </c>
      <c r="W18" s="48">
        <f>IF(B18="","",RTD("cqg.rtd", ,"ContractData", $A$5&amp;A18, "P_OI"))</f>
        <v>0</v>
      </c>
      <c r="X18" s="49" t="str">
        <f>IF(ISERROR(T18/W18),"",T18/W18)</f>
        <v/>
      </c>
      <c r="Y18" s="55" t="str">
        <f>RTD("cqg.rtd",,"StudyData",$A$5&amp;A18,"Vol","VolType=Exchange,CoCType=Contract","Vol",$Y$4,"0","ALL",,,"TRUE","T")</f>
        <v/>
      </c>
      <c r="Z18" s="57" t="e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#N/A</v>
      </c>
      <c r="AA18" s="40" t="str">
        <f>B18</f>
        <v>Dec 15</v>
      </c>
      <c r="AB18" s="29"/>
      <c r="AC18" s="29"/>
      <c r="AD18" s="30"/>
    </row>
    <row r="19" spans="1:30" ht="18.75" x14ac:dyDescent="0.3">
      <c r="A19" s="3" t="s">
        <v>11</v>
      </c>
      <c r="B19" s="38" t="str">
        <f>RIGHT(RTD("cqg.rtd",,"ContractData",$A$5&amp;A19,"LongDescription"),6)</f>
        <v>Mar 16</v>
      </c>
      <c r="C19" s="75"/>
      <c r="D19" s="75"/>
      <c r="E19" s="75"/>
      <c r="F19" s="124">
        <f>IF(B19="","",RTD("cqg.rtd",,"ContractData",$A$5&amp;A19,"ExpirationDate",,"D"))</f>
        <v>42443</v>
      </c>
      <c r="G19" s="48">
        <f t="shared" ca="1" si="2"/>
        <v>895</v>
      </c>
      <c r="H19" s="52"/>
      <c r="I19" s="53"/>
      <c r="J19" s="48">
        <f t="shared" si="7"/>
        <v>0</v>
      </c>
      <c r="K19" s="54">
        <f>RTD("cqg.rtd", ,"ContractData", $A$5&amp;A19, "T_CVol")</f>
        <v>0</v>
      </c>
      <c r="L19" s="48" t="str">
        <f xml:space="preserve"> RTD("cqg.rtd",,"StudyData", $A$5&amp;A19, "MA", "InputChoice=ContractVol,MAType=Sim,Period="&amp;$L$4&amp;"", "MA",,,"all",,,,"T")</f>
        <v/>
      </c>
      <c r="M19" s="55">
        <f t="shared" si="8"/>
        <v>0</v>
      </c>
      <c r="N19" s="48">
        <f>RTD("cqg.rtd", ,"ContractData", $A$5&amp;A19, "Y_CVol")</f>
        <v>0</v>
      </c>
      <c r="O19" s="56" t="str">
        <f t="shared" si="3"/>
        <v/>
      </c>
      <c r="P19" s="101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102"/>
      <c r="R19" s="103"/>
      <c r="S19" s="76">
        <f t="shared" si="4"/>
        <v>0</v>
      </c>
      <c r="T19" s="48">
        <f>IF(B19="","",RTD("cqg.rtd", ,"ContractData", $A$5&amp;A19, "COI"))</f>
        <v>0</v>
      </c>
      <c r="U19" s="48">
        <f t="shared" si="5"/>
        <v>0</v>
      </c>
      <c r="V19" s="48">
        <f t="shared" si="6"/>
        <v>0</v>
      </c>
      <c r="W19" s="48">
        <f>IF(B19="","",RTD("cqg.rtd", ,"ContractData", $A$5&amp;A19, "P_OI"))</f>
        <v>0</v>
      </c>
      <c r="X19" s="49" t="str">
        <f>IF(ISERROR(T19/W19),"",T19/W19)</f>
        <v/>
      </c>
      <c r="Y19" s="55" t="str">
        <f>RTD("cqg.rtd",,"StudyData",$A$5&amp;A19,"Vol","VolType=Exchange,CoCType=Contract","Vol",$Y$4,"0","ALL",,,"TRUE","T")</f>
        <v/>
      </c>
      <c r="Z19" s="57" t="e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LocalMinute("&amp;$A$5&amp;$A19&amp;")="&amp;$F$1&amp;")","Bar",,"Vol",$Y$4,"0"))</f>
        <v>#N/A</v>
      </c>
      <c r="AA19" s="40" t="str">
        <f>B19</f>
        <v>Mar 16</v>
      </c>
      <c r="AB19" s="29"/>
      <c r="AC19" s="29"/>
      <c r="AD19" s="30"/>
    </row>
    <row r="20" spans="1:30" ht="8.1" customHeight="1" x14ac:dyDescent="0.3">
      <c r="B20" s="36"/>
      <c r="C20" s="63"/>
      <c r="D20" s="63"/>
      <c r="E20" s="63"/>
      <c r="F20" s="125"/>
      <c r="G20" s="63"/>
      <c r="H20" s="64"/>
      <c r="I20" s="63"/>
      <c r="J20" s="63"/>
      <c r="K20" s="63"/>
      <c r="L20" s="65"/>
      <c r="M20" s="66"/>
      <c r="N20" s="63"/>
      <c r="O20" s="67"/>
      <c r="P20" s="68"/>
      <c r="Q20" s="68"/>
      <c r="R20" s="68"/>
      <c r="S20" s="63"/>
      <c r="T20" s="63"/>
      <c r="U20" s="63"/>
      <c r="V20" s="63"/>
      <c r="W20" s="63"/>
      <c r="X20" s="63"/>
      <c r="Y20" s="63"/>
      <c r="Z20" s="66"/>
      <c r="AA20" s="39"/>
      <c r="AB20" s="6"/>
      <c r="AC20" s="6"/>
      <c r="AD20" s="9"/>
    </row>
    <row r="21" spans="1:30" x14ac:dyDescent="0.3">
      <c r="B21" s="93" t="s">
        <v>30</v>
      </c>
      <c r="C21" s="94"/>
      <c r="D21" s="94"/>
      <c r="E21" s="94"/>
      <c r="F21" s="94"/>
      <c r="G21" s="94"/>
      <c r="H21" s="94"/>
      <c r="I21" s="94"/>
      <c r="J21" s="94"/>
      <c r="K21" s="100" t="s">
        <v>25</v>
      </c>
      <c r="L21" s="100"/>
      <c r="M21" s="35"/>
      <c r="N21" s="99">
        <f>RTD("cqg.rtd", ,"SystemInfo", "Linetime")</f>
        <v>41548.51321759259</v>
      </c>
      <c r="O21" s="99"/>
      <c r="P21" s="21"/>
      <c r="Q21" s="100" t="s">
        <v>26</v>
      </c>
      <c r="R21" s="100"/>
      <c r="S21" s="100"/>
      <c r="T21" s="99">
        <f>RTD("cqg.rtd", ,"SystemInfo", "Linetime")+1/24</f>
        <v>41548.554884259254</v>
      </c>
      <c r="U21" s="99"/>
      <c r="V21" s="100" t="s">
        <v>27</v>
      </c>
      <c r="W21" s="100"/>
      <c r="X21" s="99">
        <f>RTD("cqg.rtd", ,"SystemInfo", "Linetime")+6/24</f>
        <v>41548.76321759259</v>
      </c>
      <c r="Y21" s="99"/>
      <c r="Z21" s="105"/>
      <c r="AA21" s="105"/>
      <c r="AB21" s="6"/>
      <c r="AC21" s="6"/>
      <c r="AD21" s="9"/>
    </row>
    <row r="22" spans="1:30" x14ac:dyDescent="0.3">
      <c r="AB22" s="104">
        <f>RTD("cqg.rtd", ,"SystemInfo", "Linetime")+14/24</f>
        <v>41549.096550925926</v>
      </c>
      <c r="AC22" s="104"/>
      <c r="AD22" s="18"/>
    </row>
    <row r="25" spans="1:30" ht="8.1" customHeight="1" x14ac:dyDescent="0.3"/>
    <row r="29" spans="1:30" x14ac:dyDescent="0.3">
      <c r="Q29" s="1"/>
    </row>
    <row r="30" spans="1:30" ht="8.1" customHeight="1" x14ac:dyDescent="0.3">
      <c r="Q30" s="1"/>
    </row>
    <row r="31" spans="1:30" x14ac:dyDescent="0.3">
      <c r="Q31" s="1"/>
    </row>
    <row r="32" spans="1:30" x14ac:dyDescent="0.3">
      <c r="Q32" s="1"/>
    </row>
    <row r="33" spans="17:17" x14ac:dyDescent="0.3">
      <c r="Q33" s="1"/>
    </row>
    <row r="34" spans="17:17" x14ac:dyDescent="0.3">
      <c r="Q34" s="1"/>
    </row>
    <row r="35" spans="17:17" ht="8.1" customHeight="1" x14ac:dyDescent="0.3">
      <c r="Q35" s="1"/>
    </row>
    <row r="40" spans="17:17" ht="8.1" customHeight="1" x14ac:dyDescent="0.3"/>
    <row r="45" spans="17:17" ht="8.1" customHeight="1" x14ac:dyDescent="0.3"/>
    <row r="50" ht="8.1" customHeight="1" x14ac:dyDescent="0.3"/>
    <row r="61" ht="17.25" customHeight="1" x14ac:dyDescent="0.3"/>
    <row r="62" ht="17.25" customHeight="1" x14ac:dyDescent="0.3"/>
  </sheetData>
  <sheetProtection algorithmName="SHA-512" hashValue="isENjAUndKLVrqbRDkJBjs3YSPV5eTbbh3Q97Dv8xOyRzdOsUhNLfUzt6KXhcXPrzF0NcisFJSCpDR+1MOE2uQ==" saltValue="e0B+VEkGgOtI8nh1DFO8Ow==" spinCount="100000" sheet="1" objects="1" scenarios="1" selectLockedCells="1"/>
  <mergeCells count="36">
    <mergeCell ref="X2:Y3"/>
    <mergeCell ref="Y5:Z5"/>
    <mergeCell ref="S4:T5"/>
    <mergeCell ref="U4:V5"/>
    <mergeCell ref="W4:X5"/>
    <mergeCell ref="Z2:AA3"/>
    <mergeCell ref="J2:W3"/>
    <mergeCell ref="N4:O5"/>
    <mergeCell ref="P17:R17"/>
    <mergeCell ref="P18:R18"/>
    <mergeCell ref="P12:R12"/>
    <mergeCell ref="P13:R13"/>
    <mergeCell ref="P14:R14"/>
    <mergeCell ref="P16:R16"/>
    <mergeCell ref="P9:R9"/>
    <mergeCell ref="P11:R11"/>
    <mergeCell ref="P6:R6"/>
    <mergeCell ref="P7:R7"/>
    <mergeCell ref="P8:R8"/>
    <mergeCell ref="AB22:AC22"/>
    <mergeCell ref="Z21:AA21"/>
    <mergeCell ref="X21:Y21"/>
    <mergeCell ref="V21:W21"/>
    <mergeCell ref="AA4:AD5"/>
    <mergeCell ref="T21:U21"/>
    <mergeCell ref="Q21:S21"/>
    <mergeCell ref="P19:R19"/>
    <mergeCell ref="N21:O21"/>
    <mergeCell ref="K21:L21"/>
    <mergeCell ref="B4:E5"/>
    <mergeCell ref="B2:D3"/>
    <mergeCell ref="E2:F3"/>
    <mergeCell ref="B21:J21"/>
    <mergeCell ref="J4:K4"/>
    <mergeCell ref="J5:K5"/>
    <mergeCell ref="G2:I3"/>
  </mergeCells>
  <conditionalFormatting sqref="K6">
    <cfRule type="expression" dxfId="45" priority="245">
      <formula>M6=1</formula>
    </cfRule>
  </conditionalFormatting>
  <conditionalFormatting sqref="K7">
    <cfRule type="expression" dxfId="44" priority="244">
      <formula>M7=1</formula>
    </cfRule>
  </conditionalFormatting>
  <conditionalFormatting sqref="K8:K9 K11:K19">
    <cfRule type="expression" dxfId="43" priority="243">
      <formula>M8=1</formula>
    </cfRule>
  </conditionalFormatting>
  <conditionalFormatting sqref="B6:E6">
    <cfRule type="expression" dxfId="42" priority="238">
      <formula>H6=1</formula>
    </cfRule>
  </conditionalFormatting>
  <conditionalFormatting sqref="B7:E7">
    <cfRule type="expression" dxfId="41" priority="232">
      <formula>H7=1</formula>
    </cfRule>
  </conditionalFormatting>
  <conditionalFormatting sqref="B8:E8">
    <cfRule type="expression" dxfId="40" priority="230">
      <formula>H8=1</formula>
    </cfRule>
  </conditionalFormatting>
  <conditionalFormatting sqref="B9:E9">
    <cfRule type="expression" dxfId="39" priority="228">
      <formula>H9=1</formula>
    </cfRule>
  </conditionalFormatting>
  <conditionalFormatting sqref="B11:E11">
    <cfRule type="expression" dxfId="38" priority="226">
      <formula>H11=1</formula>
    </cfRule>
  </conditionalFormatting>
  <conditionalFormatting sqref="B12:E12">
    <cfRule type="expression" dxfId="37" priority="224">
      <formula>H12=1</formula>
    </cfRule>
  </conditionalFormatting>
  <conditionalFormatting sqref="B13:E13">
    <cfRule type="expression" dxfId="36" priority="222">
      <formula>H13=1</formula>
    </cfRule>
  </conditionalFormatting>
  <conditionalFormatting sqref="B14:E14">
    <cfRule type="expression" dxfId="35" priority="220">
      <formula>H14=1</formula>
    </cfRule>
  </conditionalFormatting>
  <conditionalFormatting sqref="K20">
    <cfRule type="expression" dxfId="34" priority="211">
      <formula>M20=1</formula>
    </cfRule>
  </conditionalFormatting>
  <conditionalFormatting sqref="Y6">
    <cfRule type="expression" dxfId="33" priority="175">
      <formula>Y6&gt;Z6</formula>
    </cfRule>
  </conditionalFormatting>
  <conditionalFormatting sqref="Y7">
    <cfRule type="expression" dxfId="32" priority="173">
      <formula>Y7&gt;Z7</formula>
    </cfRule>
  </conditionalFormatting>
  <conditionalFormatting sqref="Y8">
    <cfRule type="expression" dxfId="31" priority="172">
      <formula>Y8&gt;Z8</formula>
    </cfRule>
  </conditionalFormatting>
  <conditionalFormatting sqref="Y9">
    <cfRule type="expression" dxfId="30" priority="171">
      <formula>Y9&gt;Z9</formula>
    </cfRule>
  </conditionalFormatting>
  <conditionalFormatting sqref="Y11">
    <cfRule type="expression" dxfId="29" priority="170">
      <formula>Y11&gt;Z11</formula>
    </cfRule>
  </conditionalFormatting>
  <conditionalFormatting sqref="Y12">
    <cfRule type="expression" dxfId="28" priority="169">
      <formula>Y12&gt;Z12</formula>
    </cfRule>
  </conditionalFormatting>
  <conditionalFormatting sqref="Y13">
    <cfRule type="expression" dxfId="27" priority="168">
      <formula>Y13&gt;Z13</formula>
    </cfRule>
  </conditionalFormatting>
  <conditionalFormatting sqref="Y14">
    <cfRule type="expression" dxfId="26" priority="167">
      <formula>Y14&gt;Z14</formula>
    </cfRule>
  </conditionalFormatting>
  <conditionalFormatting sqref="Y16">
    <cfRule type="expression" dxfId="25" priority="166">
      <formula>Y16&gt;Z16</formula>
    </cfRule>
  </conditionalFormatting>
  <conditionalFormatting sqref="Y17">
    <cfRule type="expression" dxfId="24" priority="165">
      <formula>Y17&gt;Z17</formula>
    </cfRule>
  </conditionalFormatting>
  <conditionalFormatting sqref="Y18">
    <cfRule type="expression" dxfId="23" priority="164">
      <formula>Y18&gt;Z18</formula>
    </cfRule>
  </conditionalFormatting>
  <conditionalFormatting sqref="Y19">
    <cfRule type="expression" dxfId="22" priority="163">
      <formula>Y19&gt;Z19</formula>
    </cfRule>
  </conditionalFormatting>
  <conditionalFormatting sqref="AA16:AB19">
    <cfRule type="expression" dxfId="21" priority="262">
      <formula>#REF!&lt;9</formula>
    </cfRule>
  </conditionalFormatting>
  <conditionalFormatting sqref="AC16:AD19">
    <cfRule type="expression" dxfId="20" priority="263">
      <formula>AE16&lt;9</formula>
    </cfRule>
  </conditionalFormatting>
  <conditionalFormatting sqref="X15">
    <cfRule type="expression" dxfId="19" priority="115">
      <formula>Z15=1</formula>
    </cfRule>
  </conditionalFormatting>
  <conditionalFormatting sqref="AC15">
    <cfRule type="colorScale" priority="11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0">
    <cfRule type="expression" dxfId="18" priority="113">
      <formula>Z20=1</formula>
    </cfRule>
  </conditionalFormatting>
  <conditionalFormatting sqref="AC20">
    <cfRule type="colorScale" priority="11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C21">
    <cfRule type="colorScale" priority="10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17" priority="96">
      <formula>H6=1</formula>
    </cfRule>
  </conditionalFormatting>
  <conditionalFormatting sqref="AA7:AD7">
    <cfRule type="expression" dxfId="16" priority="95">
      <formula>H7=1</formula>
    </cfRule>
  </conditionalFormatting>
  <conditionalFormatting sqref="AA8:AD8">
    <cfRule type="expression" dxfId="15" priority="94">
      <formula>H8=1</formula>
    </cfRule>
  </conditionalFormatting>
  <conditionalFormatting sqref="AA9:AD9">
    <cfRule type="expression" dxfId="14" priority="93">
      <formula>H9=1</formula>
    </cfRule>
  </conditionalFormatting>
  <conditionalFormatting sqref="AA11:AD11">
    <cfRule type="expression" dxfId="13" priority="92">
      <formula>H11=1</formula>
    </cfRule>
  </conditionalFormatting>
  <conditionalFormatting sqref="AA12:AD12">
    <cfRule type="expression" dxfId="12" priority="91">
      <formula>H12=1</formula>
    </cfRule>
  </conditionalFormatting>
  <conditionalFormatting sqref="AA13:AD13">
    <cfRule type="expression" dxfId="11" priority="90">
      <formula>H13=1</formula>
    </cfRule>
  </conditionalFormatting>
  <conditionalFormatting sqref="AA14:AD14">
    <cfRule type="expression" dxfId="10" priority="89">
      <formula>H14=1</formula>
    </cfRule>
  </conditionalFormatting>
  <conditionalFormatting sqref="J6:J9 J11:J14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J16:J19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S6:S9 S11:S14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S16:S19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V6:V9 V11:V14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V16:V19">
    <cfRule type="dataBar" priority="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O16:O19">
    <cfRule type="colorScale" priority="5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9 X11:X14">
    <cfRule type="colorScale" priority="4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">
    <cfRule type="colorScale" priority="3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6:X19">
    <cfRule type="colorScale" priority="2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9 L11:L20">
    <cfRule type="top10" dxfId="9" priority="275" rank="1"/>
  </conditionalFormatting>
  <conditionalFormatting sqref="K6:K9 K11:K20">
    <cfRule type="top10" dxfId="8" priority="276" rank="1"/>
  </conditionalFormatting>
  <conditionalFormatting sqref="T6:T9 T11:T20">
    <cfRule type="top10" dxfId="7" priority="277" rank="5"/>
  </conditionalFormatting>
  <conditionalFormatting sqref="P6:R9 P11:R20">
    <cfRule type="top10" dxfId="6" priority="278" rank="3"/>
  </conditionalFormatting>
  <conditionalFormatting sqref="K10">
    <cfRule type="expression" dxfId="5" priority="3">
      <formula>M10=1</formula>
    </cfRule>
  </conditionalFormatting>
  <conditionalFormatting sqref="X10">
    <cfRule type="expression" dxfId="4" priority="2">
      <formula>Z10=1</formula>
    </cfRule>
  </conditionalFormatting>
  <conditionalFormatting sqref="AC10">
    <cfRule type="colorScale" priority="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3" priority="4" rank="1"/>
  </conditionalFormatting>
  <conditionalFormatting sqref="K10">
    <cfRule type="top10" dxfId="2" priority="5" rank="1"/>
  </conditionalFormatting>
  <conditionalFormatting sqref="T10">
    <cfRule type="top10" dxfId="1" priority="6" rank="5"/>
  </conditionalFormatting>
  <conditionalFormatting sqref="P10:R10">
    <cfRule type="top10" dxfId="0" priority="7" rank="3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J6:J9 J11:J14</xm:sqref>
        </x14:conditionalFormatting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J16:J19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S6:S9 S11:S14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S16:S19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V6:V9 V11:V14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V16:V19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2013-10-01T17:19:03Z</dcterms:modified>
</cp:coreProperties>
</file>