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hartle\Downloads\Roll Dashboards\"/>
    </mc:Choice>
  </mc:AlternateContent>
  <bookViews>
    <workbookView showHorizontalScroll="0" showVerticalScroll="0" showSheetTabs="0" xWindow="0" yWindow="0" windowWidth="28800" windowHeight="15870"/>
  </bookViews>
  <sheets>
    <sheet name="All Contracts"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5" i="1" l="1"/>
  <c r="P30" i="1"/>
  <c r="P70" i="1"/>
  <c r="P28" i="1"/>
  <c r="P36" i="1"/>
  <c r="P66" i="1"/>
  <c r="P24" i="1"/>
  <c r="P46" i="1"/>
  <c r="P32" i="1"/>
  <c r="P60" i="1"/>
  <c r="P20" i="1"/>
  <c r="P42" i="1"/>
  <c r="P62" i="1"/>
  <c r="P76" i="1"/>
  <c r="P44" i="1"/>
  <c r="P74" i="1"/>
  <c r="P26" i="1"/>
  <c r="P72" i="1"/>
  <c r="P50" i="1"/>
  <c r="P64" i="1"/>
  <c r="P56" i="1"/>
  <c r="P58" i="1"/>
  <c r="P40" i="1"/>
  <c r="P18" i="1"/>
  <c r="P54" i="1"/>
  <c r="P38" i="1"/>
  <c r="P22" i="1"/>
  <c r="P68" i="1"/>
  <c r="P52" i="1"/>
  <c r="P34" i="1"/>
  <c r="P48" i="1"/>
  <c r="P10" i="1"/>
  <c r="P6" i="1"/>
  <c r="P14" i="1"/>
  <c r="P12" i="1"/>
  <c r="P8" i="1"/>
  <c r="P16" i="1"/>
  <c r="Y66" i="1"/>
  <c r="Y58" i="1"/>
  <c r="Y60" i="1"/>
  <c r="Y48" i="1"/>
  <c r="Y18" i="1"/>
  <c r="Y70" i="1"/>
  <c r="Y30" i="1"/>
  <c r="Y26" i="1"/>
  <c r="Y72" i="1"/>
  <c r="Y40" i="1"/>
  <c r="Y56" i="1"/>
  <c r="Y24" i="1"/>
  <c r="Y20" i="1"/>
  <c r="Y44" i="1"/>
  <c r="Y38" i="1"/>
  <c r="Y22" i="1"/>
  <c r="Y42" i="1"/>
  <c r="Y62" i="1"/>
  <c r="Y74" i="1"/>
  <c r="Y32" i="1"/>
  <c r="Y34" i="1"/>
  <c r="Y64" i="1"/>
  <c r="Y52" i="1"/>
  <c r="Y54" i="1"/>
  <c r="Y28" i="1"/>
  <c r="Y50" i="1"/>
  <c r="Y36" i="1"/>
  <c r="Y46" i="1"/>
  <c r="Y76" i="1"/>
  <c r="L70" i="1"/>
  <c r="Y12" i="1"/>
  <c r="L66" i="1"/>
  <c r="Y10" i="1"/>
  <c r="L62" i="1"/>
  <c r="Y16" i="1"/>
  <c r="L64" i="1"/>
  <c r="L72" i="1"/>
  <c r="L68" i="1"/>
  <c r="L74" i="1"/>
  <c r="Y14" i="1"/>
  <c r="Y8" i="1"/>
  <c r="Y6" i="1"/>
  <c r="Y68" i="1"/>
  <c r="N64" i="1"/>
  <c r="K64" i="1"/>
  <c r="K72" i="1"/>
  <c r="N72" i="1"/>
  <c r="N70" i="1"/>
  <c r="K70" i="1"/>
  <c r="K74" i="1"/>
  <c r="N74" i="1"/>
  <c r="B62" i="1"/>
  <c r="K62" i="1"/>
  <c r="K66" i="1"/>
  <c r="N66" i="1"/>
  <c r="N68" i="1"/>
  <c r="K68" i="1"/>
  <c r="O68" i="1" l="1"/>
  <c r="M72" i="1"/>
  <c r="M70" i="1"/>
  <c r="M74" i="1"/>
  <c r="M66" i="1"/>
  <c r="M64" i="1"/>
  <c r="M68" i="1"/>
  <c r="M62" i="1"/>
  <c r="AA64" i="1"/>
  <c r="B64" i="1"/>
  <c r="B38" i="1"/>
  <c r="AA38" i="1"/>
  <c r="AA28" i="1"/>
  <c r="B28" i="1"/>
  <c r="AA72" i="1"/>
  <c r="B72" i="1"/>
  <c r="AA70" i="1"/>
  <c r="B76" i="1"/>
  <c r="B70" i="1"/>
  <c r="AA76" i="1"/>
  <c r="AA42" i="1"/>
  <c r="B42" i="1"/>
  <c r="B74" i="1"/>
  <c r="AA74" i="1"/>
  <c r="B22" i="1"/>
  <c r="AA22" i="1"/>
  <c r="B34" i="1"/>
  <c r="AA34" i="1"/>
  <c r="B56" i="1"/>
  <c r="AA56" i="1"/>
  <c r="AA62" i="1"/>
  <c r="N62" i="1"/>
  <c r="B18" i="1"/>
  <c r="AA18" i="1"/>
  <c r="AA52" i="1"/>
  <c r="B52" i="1"/>
  <c r="AA32" i="1"/>
  <c r="B32" i="1"/>
  <c r="B24" i="1"/>
  <c r="AA24" i="1"/>
  <c r="B48" i="1"/>
  <c r="AA48" i="1"/>
  <c r="B30" i="1"/>
  <c r="AA30" i="1"/>
  <c r="B66" i="1"/>
  <c r="AA66" i="1"/>
  <c r="AA40" i="1"/>
  <c r="B40" i="1"/>
  <c r="B50" i="1"/>
  <c r="AA50" i="1"/>
  <c r="AA54" i="1"/>
  <c r="B54" i="1"/>
  <c r="AA46" i="1"/>
  <c r="B46" i="1"/>
  <c r="AA60" i="1"/>
  <c r="B60" i="1"/>
  <c r="AA68" i="1"/>
  <c r="B68" i="1"/>
  <c r="B36" i="1"/>
  <c r="AA36" i="1"/>
  <c r="B20" i="1"/>
  <c r="AA20" i="1"/>
  <c r="B58" i="1"/>
  <c r="AA58" i="1"/>
  <c r="B26" i="1"/>
  <c r="AA26" i="1"/>
  <c r="AA44" i="1"/>
  <c r="B44" i="1"/>
  <c r="AA16" i="1"/>
  <c r="B16" i="1"/>
  <c r="B14" i="1"/>
  <c r="AA14" i="1"/>
  <c r="AA12" i="1"/>
  <c r="B12" i="1"/>
  <c r="B10" i="1"/>
  <c r="AA10" i="1"/>
  <c r="AA8" i="1"/>
  <c r="B19" i="1"/>
  <c r="AA6" i="1"/>
  <c r="B8" i="1"/>
  <c r="B6" i="1"/>
  <c r="A2" i="1" l="1"/>
  <c r="H20" i="1" s="1"/>
  <c r="F72" i="1"/>
  <c r="K76" i="1"/>
  <c r="F76" i="1"/>
  <c r="F70" i="1"/>
  <c r="F74" i="1"/>
  <c r="K56" i="1"/>
  <c r="K52" i="1"/>
  <c r="F66" i="1"/>
  <c r="K54" i="1"/>
  <c r="K60" i="1"/>
  <c r="F68" i="1"/>
  <c r="K58" i="1"/>
  <c r="AC2" i="1"/>
  <c r="D2" i="1"/>
  <c r="H26" i="1" l="1"/>
  <c r="H25" i="1" s="1"/>
  <c r="H19" i="1"/>
  <c r="H8" i="1"/>
  <c r="H7" i="1" s="1"/>
  <c r="H6" i="1"/>
  <c r="H74" i="1"/>
  <c r="H73" i="1" s="1"/>
  <c r="H72" i="1"/>
  <c r="H71" i="1" s="1"/>
  <c r="H70" i="1"/>
  <c r="H69" i="1" s="1"/>
  <c r="H66" i="1"/>
  <c r="H65" i="1" s="1"/>
  <c r="H68" i="1"/>
  <c r="H67" i="1" s="1"/>
  <c r="H58" i="1"/>
  <c r="H57" i="1" s="1"/>
  <c r="H50" i="1"/>
  <c r="H49" i="1" s="1"/>
  <c r="H64" i="1"/>
  <c r="H63" i="1" s="1"/>
  <c r="H62" i="1"/>
  <c r="H61" i="1" s="1"/>
  <c r="H54" i="1"/>
  <c r="H53" i="1" s="1"/>
  <c r="H46" i="1"/>
  <c r="H45" i="1" s="1"/>
  <c r="H48" i="1"/>
  <c r="H47" i="1" s="1"/>
  <c r="H60" i="1"/>
  <c r="H59" i="1" s="1"/>
  <c r="H52" i="1"/>
  <c r="H51" i="1" s="1"/>
  <c r="H44" i="1"/>
  <c r="H43" i="1" s="1"/>
  <c r="H56" i="1"/>
  <c r="H55" i="1" s="1"/>
  <c r="H40" i="1"/>
  <c r="H39" i="1" s="1"/>
  <c r="H42" i="1"/>
  <c r="H41" i="1" s="1"/>
  <c r="H38" i="1"/>
  <c r="H37" i="1" s="1"/>
  <c r="H36" i="1"/>
  <c r="H35" i="1" s="1"/>
  <c r="H34" i="1"/>
  <c r="H33" i="1" s="1"/>
  <c r="H32" i="1"/>
  <c r="H31" i="1" s="1"/>
  <c r="H30" i="1"/>
  <c r="H29" i="1" s="1"/>
  <c r="H22" i="1"/>
  <c r="H21" i="1" s="1"/>
  <c r="H28" i="1"/>
  <c r="H27" i="1" s="1"/>
  <c r="H24" i="1"/>
  <c r="H23" i="1" s="1"/>
  <c r="H18" i="1"/>
  <c r="H17" i="1" s="1"/>
  <c r="H12" i="1"/>
  <c r="H11" i="1" s="1"/>
  <c r="H10" i="1"/>
  <c r="H9" i="1" s="1"/>
  <c r="H14" i="1"/>
  <c r="H13" i="1" s="1"/>
  <c r="H16" i="1"/>
  <c r="H15" i="1" s="1"/>
  <c r="H76" i="1"/>
  <c r="H75" i="1" s="1"/>
  <c r="L60" i="1"/>
  <c r="L42" i="1"/>
  <c r="L30" i="1"/>
  <c r="L46" i="1"/>
  <c r="L24" i="1"/>
  <c r="L32" i="1"/>
  <c r="L36" i="1"/>
  <c r="L28" i="1"/>
  <c r="L20" i="1"/>
  <c r="L26" i="1"/>
  <c r="L34" i="1"/>
  <c r="L22" i="1"/>
  <c r="L48" i="1"/>
  <c r="L50" i="1"/>
  <c r="L18" i="1"/>
  <c r="L38" i="1"/>
  <c r="L56" i="1"/>
  <c r="L76" i="1"/>
  <c r="L54" i="1"/>
  <c r="L44" i="1"/>
  <c r="L52" i="1"/>
  <c r="L58" i="1"/>
  <c r="L40" i="1"/>
  <c r="L10" i="1"/>
  <c r="L6" i="1"/>
  <c r="L14" i="1"/>
  <c r="L12" i="1"/>
  <c r="L8" i="1"/>
  <c r="L16" i="1"/>
  <c r="K38" i="1"/>
  <c r="K28" i="1"/>
  <c r="N76" i="1"/>
  <c r="K42" i="1"/>
  <c r="K22" i="1"/>
  <c r="K34" i="1"/>
  <c r="K18" i="1"/>
  <c r="K32" i="1"/>
  <c r="K24" i="1"/>
  <c r="K48" i="1"/>
  <c r="K30" i="1"/>
  <c r="K40" i="1"/>
  <c r="K50" i="1"/>
  <c r="K46" i="1"/>
  <c r="K36" i="1"/>
  <c r="K20" i="1"/>
  <c r="K26" i="1"/>
  <c r="K44" i="1"/>
  <c r="K14" i="1"/>
  <c r="K16" i="1"/>
  <c r="K12" i="1"/>
  <c r="K10" i="1"/>
  <c r="K8" i="1"/>
  <c r="O76" i="1" l="1"/>
  <c r="J76" i="1"/>
  <c r="M76" i="1"/>
  <c r="O74" i="1"/>
  <c r="J74" i="1"/>
  <c r="O72" i="1"/>
  <c r="J72" i="1"/>
  <c r="O70" i="1"/>
  <c r="J70" i="1"/>
  <c r="J66" i="1"/>
  <c r="O66" i="1"/>
  <c r="J64" i="1"/>
  <c r="O64" i="1"/>
  <c r="J62" i="1"/>
  <c r="O62" i="1"/>
  <c r="A1" i="1"/>
  <c r="G68" i="1" s="1"/>
  <c r="D1" i="1"/>
  <c r="F1" i="1"/>
  <c r="F64" i="1"/>
  <c r="W64" i="1"/>
  <c r="T64" i="1"/>
  <c r="W72" i="1"/>
  <c r="T72" i="1"/>
  <c r="W76" i="1"/>
  <c r="T76" i="1"/>
  <c r="T70" i="1"/>
  <c r="W70" i="1"/>
  <c r="T74" i="1"/>
  <c r="W74" i="1"/>
  <c r="F62" i="1"/>
  <c r="W62" i="1"/>
  <c r="T62" i="1"/>
  <c r="T66" i="1"/>
  <c r="W66" i="1"/>
  <c r="X77" i="1"/>
  <c r="L77" i="1"/>
  <c r="AB77" i="1"/>
  <c r="T77" i="1"/>
  <c r="G76" i="1" l="1"/>
  <c r="S76" i="1"/>
  <c r="X76" i="1"/>
  <c r="U76" i="1"/>
  <c r="V76" i="1" s="1"/>
  <c r="G74" i="1"/>
  <c r="X74" i="1"/>
  <c r="U74" i="1"/>
  <c r="V74" i="1" s="1"/>
  <c r="S74" i="1"/>
  <c r="G72" i="1"/>
  <c r="X72" i="1"/>
  <c r="U72" i="1"/>
  <c r="V72" i="1" s="1"/>
  <c r="S72" i="1"/>
  <c r="G70" i="1"/>
  <c r="X70" i="1"/>
  <c r="S70" i="1"/>
  <c r="U70" i="1"/>
  <c r="V70" i="1" s="1"/>
  <c r="G66" i="1"/>
  <c r="X66" i="1"/>
  <c r="U66" i="1"/>
  <c r="V66" i="1" s="1"/>
  <c r="S66" i="1"/>
  <c r="G64" i="1"/>
  <c r="X64" i="1"/>
  <c r="U64" i="1"/>
  <c r="V64" i="1" s="1"/>
  <c r="S64" i="1"/>
  <c r="G62" i="1"/>
  <c r="U62" i="1"/>
  <c r="V62" i="1" s="1"/>
  <c r="S62" i="1"/>
  <c r="X62" i="1"/>
  <c r="B1" i="1"/>
  <c r="C1" i="1" s="1"/>
  <c r="E1" i="1"/>
  <c r="N38" i="1"/>
  <c r="W28" i="1"/>
  <c r="N28" i="1"/>
  <c r="T28" i="1"/>
  <c r="N42" i="1"/>
  <c r="T22" i="1"/>
  <c r="N22" i="1"/>
  <c r="W22" i="1"/>
  <c r="N34" i="1"/>
  <c r="N56" i="1"/>
  <c r="W18" i="1"/>
  <c r="N18" i="1"/>
  <c r="T18" i="1"/>
  <c r="N52" i="1"/>
  <c r="N32" i="1"/>
  <c r="N24" i="1"/>
  <c r="T24" i="1"/>
  <c r="N48" i="1"/>
  <c r="W24" i="1"/>
  <c r="T30" i="1"/>
  <c r="W30" i="1"/>
  <c r="N30" i="1"/>
  <c r="N40" i="1"/>
  <c r="N50" i="1"/>
  <c r="N54" i="1"/>
  <c r="N60" i="1"/>
  <c r="N46" i="1"/>
  <c r="N36" i="1"/>
  <c r="W20" i="1"/>
  <c r="N20" i="1"/>
  <c r="T20" i="1"/>
  <c r="N58" i="1"/>
  <c r="W26" i="1"/>
  <c r="T26" i="1"/>
  <c r="N26" i="1"/>
  <c r="N44" i="1"/>
  <c r="W14" i="1"/>
  <c r="N16" i="1"/>
  <c r="T16" i="1"/>
  <c r="W16" i="1"/>
  <c r="T14" i="1"/>
  <c r="N14" i="1"/>
  <c r="T12" i="1"/>
  <c r="N12" i="1"/>
  <c r="W12" i="1"/>
  <c r="N8" i="1"/>
  <c r="T10" i="1"/>
  <c r="N10" i="1"/>
  <c r="T8" i="1"/>
  <c r="K6" i="1"/>
  <c r="W8" i="1"/>
  <c r="N6" i="1"/>
  <c r="W10" i="1"/>
  <c r="Z62" i="1"/>
  <c r="X12" i="1" l="1"/>
  <c r="X8" i="1"/>
  <c r="X28" i="1"/>
  <c r="X26" i="1"/>
  <c r="X30" i="1"/>
  <c r="X24" i="1"/>
  <c r="X10" i="1"/>
  <c r="X14" i="1"/>
  <c r="X18" i="1"/>
  <c r="X20" i="1"/>
  <c r="X22" i="1"/>
  <c r="X16" i="1"/>
  <c r="S14" i="1"/>
  <c r="S30" i="1"/>
  <c r="S20" i="1"/>
  <c r="S10" i="1"/>
  <c r="S26" i="1"/>
  <c r="S16" i="1"/>
  <c r="S22" i="1"/>
  <c r="S18" i="1"/>
  <c r="S12" i="1"/>
  <c r="S28" i="1"/>
  <c r="S8" i="1"/>
  <c r="S24" i="1"/>
  <c r="U14" i="1"/>
  <c r="V14" i="1" s="1"/>
  <c r="U8" i="1"/>
  <c r="V8" i="1" s="1"/>
  <c r="U24" i="1"/>
  <c r="V24" i="1" s="1"/>
  <c r="U30" i="1"/>
  <c r="V30" i="1" s="1"/>
  <c r="U16" i="1"/>
  <c r="V16" i="1" s="1"/>
  <c r="U10" i="1"/>
  <c r="V10" i="1" s="1"/>
  <c r="U18" i="1"/>
  <c r="V18" i="1" s="1"/>
  <c r="U26" i="1"/>
  <c r="V26" i="1" s="1"/>
  <c r="U22" i="1"/>
  <c r="V22" i="1" s="1"/>
  <c r="U12" i="1"/>
  <c r="V12" i="1" s="1"/>
  <c r="U20" i="1"/>
  <c r="V20" i="1" s="1"/>
  <c r="U28" i="1"/>
  <c r="V28" i="1" s="1"/>
  <c r="O14" i="1"/>
  <c r="O16" i="1"/>
  <c r="O8" i="1"/>
  <c r="O10" i="1"/>
  <c r="O54" i="1"/>
  <c r="O58" i="1"/>
  <c r="O56" i="1"/>
  <c r="O60" i="1"/>
  <c r="O20" i="1"/>
  <c r="O22" i="1"/>
  <c r="O30" i="1"/>
  <c r="O38" i="1"/>
  <c r="O46" i="1"/>
  <c r="O26" i="1"/>
  <c r="O34" i="1"/>
  <c r="O42" i="1"/>
  <c r="O50" i="1"/>
  <c r="O24" i="1"/>
  <c r="O28" i="1"/>
  <c r="O36" i="1"/>
  <c r="O40" i="1"/>
  <c r="O44" i="1"/>
  <c r="O48" i="1"/>
  <c r="O52" i="1"/>
  <c r="O32" i="1"/>
  <c r="O12" i="1"/>
  <c r="O18" i="1"/>
  <c r="O6" i="1"/>
  <c r="M14" i="1"/>
  <c r="J14" i="1"/>
  <c r="M22" i="1"/>
  <c r="J22" i="1"/>
  <c r="M30" i="1"/>
  <c r="J30" i="1"/>
  <c r="M38" i="1"/>
  <c r="J38" i="1"/>
  <c r="M46" i="1"/>
  <c r="J46" i="1"/>
  <c r="M54" i="1"/>
  <c r="J54" i="1"/>
  <c r="M58" i="1"/>
  <c r="J58" i="1"/>
  <c r="J10" i="1"/>
  <c r="M10" i="1"/>
  <c r="J18" i="1"/>
  <c r="M18" i="1"/>
  <c r="J26" i="1"/>
  <c r="M26" i="1"/>
  <c r="J34" i="1"/>
  <c r="M34" i="1"/>
  <c r="J42" i="1"/>
  <c r="M42" i="1"/>
  <c r="J50" i="1"/>
  <c r="M50" i="1"/>
  <c r="M12" i="1"/>
  <c r="J12" i="1"/>
  <c r="M16" i="1"/>
  <c r="J16" i="1"/>
  <c r="M20" i="1"/>
  <c r="J20" i="1"/>
  <c r="M24" i="1"/>
  <c r="J24" i="1"/>
  <c r="M28" i="1"/>
  <c r="J28" i="1"/>
  <c r="M32" i="1"/>
  <c r="J32" i="1"/>
  <c r="M36" i="1"/>
  <c r="J36" i="1"/>
  <c r="M40" i="1"/>
  <c r="J40" i="1"/>
  <c r="M44" i="1"/>
  <c r="J44" i="1"/>
  <c r="M48" i="1"/>
  <c r="J48" i="1"/>
  <c r="M52" i="1"/>
  <c r="J52" i="1"/>
  <c r="M56" i="1"/>
  <c r="J56" i="1"/>
  <c r="M60" i="1"/>
  <c r="J60" i="1"/>
  <c r="J8" i="1"/>
  <c r="M8" i="1"/>
  <c r="M6" i="1"/>
  <c r="J6" i="1"/>
  <c r="F38" i="1"/>
  <c r="W38" i="1"/>
  <c r="T38" i="1"/>
  <c r="F28" i="1"/>
  <c r="F42" i="1"/>
  <c r="T42" i="1"/>
  <c r="W42" i="1"/>
  <c r="F22" i="1"/>
  <c r="F34" i="1"/>
  <c r="W34" i="1"/>
  <c r="T34" i="1"/>
  <c r="T56" i="1"/>
  <c r="W56" i="1"/>
  <c r="F56" i="1"/>
  <c r="F18" i="1"/>
  <c r="W52" i="1"/>
  <c r="T52" i="1"/>
  <c r="F52" i="1"/>
  <c r="W32" i="1"/>
  <c r="F32" i="1"/>
  <c r="T32" i="1"/>
  <c r="F24" i="1"/>
  <c r="W48" i="1"/>
  <c r="T48" i="1"/>
  <c r="F48" i="1"/>
  <c r="F30" i="1"/>
  <c r="T40" i="1"/>
  <c r="F40" i="1"/>
  <c r="W40" i="1"/>
  <c r="T50" i="1"/>
  <c r="F50" i="1"/>
  <c r="W50" i="1"/>
  <c r="T54" i="1"/>
  <c r="W54" i="1"/>
  <c r="F54" i="1"/>
  <c r="W46" i="1"/>
  <c r="T60" i="1"/>
  <c r="F46" i="1"/>
  <c r="W60" i="1"/>
  <c r="F60" i="1"/>
  <c r="T46" i="1"/>
  <c r="F36" i="1"/>
  <c r="T36" i="1"/>
  <c r="W36" i="1"/>
  <c r="F20" i="1"/>
  <c r="W58" i="1"/>
  <c r="T58" i="1"/>
  <c r="F58" i="1"/>
  <c r="F26" i="1"/>
  <c r="F44" i="1"/>
  <c r="T44" i="1"/>
  <c r="W44" i="1"/>
  <c r="F16" i="1"/>
  <c r="F14" i="1"/>
  <c r="F12" i="1"/>
  <c r="F6" i="1"/>
  <c r="T6" i="1"/>
  <c r="W6" i="1"/>
  <c r="F8" i="1"/>
  <c r="F10" i="1"/>
  <c r="Z24" i="1"/>
  <c r="Z38" i="1"/>
  <c r="Z14" i="1"/>
  <c r="Z74" i="1"/>
  <c r="Z76" i="1"/>
  <c r="Z36" i="1"/>
  <c r="Z8" i="1"/>
  <c r="Z52" i="1"/>
  <c r="Z40" i="1"/>
  <c r="Z60" i="1"/>
  <c r="Z28" i="1"/>
  <c r="Z48" i="1"/>
  <c r="Z72" i="1"/>
  <c r="Z42" i="1"/>
  <c r="Z32" i="1"/>
  <c r="Z30" i="1"/>
  <c r="Z6" i="1"/>
  <c r="Z18" i="1"/>
  <c r="Z54" i="1"/>
  <c r="Z22" i="1"/>
  <c r="Z58" i="1"/>
  <c r="Z46" i="1"/>
  <c r="Z12" i="1"/>
  <c r="Z10" i="1"/>
  <c r="Z34" i="1"/>
  <c r="Z50" i="1"/>
  <c r="Z20" i="1"/>
  <c r="Z64" i="1"/>
  <c r="Z44" i="1"/>
  <c r="Z16" i="1"/>
  <c r="Z26" i="1"/>
  <c r="Z66" i="1"/>
  <c r="Z70" i="1"/>
  <c r="Z56" i="1"/>
  <c r="G6" i="1" l="1"/>
  <c r="X6" i="1"/>
  <c r="X50" i="1"/>
  <c r="X32" i="1"/>
  <c r="X44" i="1"/>
  <c r="X34" i="1"/>
  <c r="X48" i="1"/>
  <c r="X36" i="1"/>
  <c r="X42" i="1"/>
  <c r="X46" i="1"/>
  <c r="X40" i="1"/>
  <c r="X52" i="1"/>
  <c r="X38" i="1"/>
  <c r="X60" i="1"/>
  <c r="X54" i="1"/>
  <c r="X56" i="1"/>
  <c r="X58" i="1"/>
  <c r="U58" i="1"/>
  <c r="V58" i="1" s="1"/>
  <c r="S58" i="1"/>
  <c r="S56" i="1"/>
  <c r="U56" i="1"/>
  <c r="V56" i="1" s="1"/>
  <c r="S60" i="1"/>
  <c r="U60" i="1"/>
  <c r="V60" i="1" s="1"/>
  <c r="U52" i="1"/>
  <c r="V52" i="1" s="1"/>
  <c r="S52" i="1"/>
  <c r="S54" i="1"/>
  <c r="U54" i="1"/>
  <c r="V54" i="1" s="1"/>
  <c r="S50" i="1"/>
  <c r="U50" i="1"/>
  <c r="V50" i="1" s="1"/>
  <c r="S48" i="1"/>
  <c r="U48" i="1"/>
  <c r="V48" i="1" s="1"/>
  <c r="U46" i="1"/>
  <c r="V46" i="1" s="1"/>
  <c r="S46" i="1"/>
  <c r="S44" i="1"/>
  <c r="U44" i="1"/>
  <c r="V44" i="1" s="1"/>
  <c r="S42" i="1"/>
  <c r="U42" i="1"/>
  <c r="V42" i="1" s="1"/>
  <c r="S34" i="1"/>
  <c r="U34" i="1"/>
  <c r="V34" i="1" s="1"/>
  <c r="S36" i="1"/>
  <c r="U36" i="1"/>
  <c r="V36" i="1" s="1"/>
  <c r="S40" i="1"/>
  <c r="U40" i="1"/>
  <c r="V40" i="1" s="1"/>
  <c r="U32" i="1"/>
  <c r="V32" i="1" s="1"/>
  <c r="S32" i="1"/>
  <c r="U38" i="1"/>
  <c r="V38" i="1" s="1"/>
  <c r="S38" i="1"/>
  <c r="S6" i="1"/>
  <c r="U6" i="1"/>
  <c r="V6" i="1" s="1"/>
  <c r="G48" i="1"/>
  <c r="G10" i="1"/>
  <c r="G46" i="1"/>
  <c r="G44" i="1"/>
  <c r="G28" i="1"/>
  <c r="G40" i="1"/>
  <c r="G12" i="1"/>
  <c r="G54" i="1"/>
  <c r="G52" i="1"/>
  <c r="G24" i="1"/>
  <c r="G38" i="1"/>
  <c r="G36" i="1"/>
  <c r="G8" i="1"/>
  <c r="G22" i="1"/>
  <c r="G58" i="1"/>
  <c r="G20" i="1"/>
  <c r="G50" i="1"/>
  <c r="G42" i="1"/>
  <c r="G34" i="1"/>
  <c r="G26" i="1"/>
  <c r="G60" i="1"/>
  <c r="G32" i="1"/>
  <c r="G30" i="1"/>
  <c r="G18" i="1"/>
  <c r="G56" i="1"/>
  <c r="G16" i="1"/>
  <c r="G14" i="1"/>
</calcChain>
</file>

<file path=xl/sharedStrings.xml><?xml version="1.0" encoding="utf-8"?>
<sst xmlns="http://schemas.openxmlformats.org/spreadsheetml/2006/main" count="62" uniqueCount="61">
  <si>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</si>
  <si>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</si>
  <si>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</si>
  <si>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</si>
  <si>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</si>
  <si>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</si>
  <si>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</si>
  <si>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</si>
  <si>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</si>
  <si>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</si>
  <si>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</si>
  <si>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</si>
  <si>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</si>
  <si>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</si>
  <si>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</si>
  <si>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</si>
  <si>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</si>
  <si>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</si>
  <si>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</si>
  <si>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</si>
  <si>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</si>
  <si>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</si>
  <si>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</si>
  <si>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</si>
  <si>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</si>
  <si>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</si>
  <si>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</si>
  <si>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</si>
  <si>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Long Description</t>
  </si>
  <si>
    <t>Expiration</t>
  </si>
  <si>
    <t>Days</t>
  </si>
  <si>
    <t>Until</t>
  </si>
  <si>
    <t>Today's Daily</t>
  </si>
  <si>
    <t>Traded Volume</t>
  </si>
  <si>
    <t>Vol MA</t>
  </si>
  <si>
    <t>Volume</t>
  </si>
  <si>
    <t>Today's Open Interest</t>
  </si>
  <si>
    <t>Net Change</t>
  </si>
  <si>
    <t>Ystdy Volume &amp; Percentage</t>
  </si>
  <si>
    <t>Ystdy OI &amp; Percentage</t>
  </si>
  <si>
    <t xml:space="preserve">  Copyright © 2013</t>
  </si>
  <si>
    <t>Designed by Thom Hartle</t>
  </si>
  <si>
    <t>CHICAGO:</t>
  </si>
  <si>
    <t>NEW YORK:</t>
  </si>
  <si>
    <t>LONDON:</t>
  </si>
  <si>
    <t>TOKYO:</t>
  </si>
  <si>
    <t>ZQE</t>
  </si>
  <si>
    <t>CQG Fed Funds Volume and Open Interest Dashboard</t>
  </si>
  <si>
    <t>??29</t>
  </si>
  <si>
    <t>??30</t>
  </si>
  <si>
    <t>??31</t>
  </si>
  <si>
    <t>??32</t>
  </si>
  <si>
    <t>??33</t>
  </si>
  <si>
    <t>??34</t>
  </si>
  <si>
    <t>??35</t>
  </si>
  <si>
    <t>??36</t>
  </si>
  <si>
    <t>Chicago:</t>
  </si>
  <si>
    <t>New York:</t>
  </si>
  <si>
    <t>Min</t>
  </si>
  <si>
    <t>Date</t>
  </si>
  <si>
    <t>MA: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</si>
</sst>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mmmm\ d\,\ yyyy;@"/>
    <numFmt numFmtId="165" formatCode="[$-F400]h:mm:ss\ AM/PM"/>
  </numFmts>
  <fonts count="10" x14ac:knownFonts="1">
    <font>
      <sz val="11"/>
      <color theme="1"/>
      <name val="Calibri"/>
      <family val="2"/>
      <scheme val="minor"/>
    </font>
    <font>
      <sz val="12"/>
      <color theme="0"/>
      <name val="Century Gothic"/>
      <family val="2"/>
    </font>
    <font>
      <sz val="12"/>
      <color theme="1"/>
      <name val="Century Gothic"/>
      <family val="2"/>
    </font>
    <font>
      <sz val="8"/>
      <color theme="1"/>
      <name val="Century Gothic"/>
      <family val="2"/>
    </font>
    <font>
      <sz val="14"/>
      <color theme="1"/>
      <name val="Century Gothic"/>
      <family val="2"/>
    </font>
    <font>
      <b/>
      <sz val="28"/>
      <color theme="4"/>
      <name val="Century Gothic"/>
      <family val="2"/>
    </font>
    <font>
      <sz val="20"/>
      <color rgb="FF00B050"/>
      <name val="Century Gothic"/>
      <family val="2"/>
    </font>
    <font>
      <sz val="16"/>
      <color theme="1"/>
      <name val="Century Gothic"/>
      <family val="2"/>
    </font>
    <font>
      <sz val="13"/>
      <color theme="0"/>
      <name val="Century Gothic"/>
      <family val="2"/>
    </font>
    <font>
      <sz val="1"/>
      <color theme="0"/>
      <name val="Century Gothic"/>
      <family val="2"/>
    </font>
  </fonts>
  <fills count="9">
    <fill>
      <patternFill patternType="none"/>
    </fill>
    <fill>
      <patternFill patternType="gray125"/>
    </fill>
    <fill>
      <patternFill patternType="solid">
        <fgColor theme="1"/>
        <bgColor indexed="64"/>
      </patternFill>
    </fill>
    <fill>
      <gradientFill degree="90">
        <stop position="0">
          <color theme="1"/>
        </stop>
        <stop position="0.5">
          <color rgb="FF002060"/>
        </stop>
        <stop position="1">
          <color theme="1"/>
        </stop>
      </gradientFill>
    </fill>
    <fill>
      <gradientFill degree="270">
        <stop position="0">
          <color theme="0"/>
        </stop>
        <stop position="1">
          <color theme="4"/>
        </stop>
      </gradientFill>
    </fill>
    <fill>
      <gradientFill degree="90">
        <stop position="0">
          <color theme="0"/>
        </stop>
        <stop position="1">
          <color theme="4"/>
        </stop>
      </gradientFill>
    </fill>
    <fill>
      <gradientFill degree="90">
        <stop position="0">
          <color theme="4"/>
        </stop>
        <stop position="0.5">
          <color theme="0"/>
        </stop>
        <stop position="1">
          <color theme="4"/>
        </stop>
      </gradientFill>
    </fill>
    <fill>
      <gradientFill degree="90">
        <stop position="0">
          <color theme="4"/>
        </stop>
        <stop position="1">
          <color theme="0"/>
        </stop>
      </gradientFill>
    </fill>
    <fill>
      <gradientFill degree="270">
        <stop position="0">
          <color theme="4"/>
        </stop>
        <stop position="1">
          <color theme="0"/>
        </stop>
      </gradientFill>
    </fill>
  </fills>
  <borders count="29">
    <border>
      <left/>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style="thin">
        <color rgb="FFFF0000"/>
      </top>
      <bottom/>
      <diagonal/>
    </border>
    <border>
      <left style="thin">
        <color theme="3"/>
      </left>
      <right style="thin">
        <color theme="3"/>
      </right>
      <top/>
      <bottom/>
      <diagonal/>
    </border>
    <border>
      <left/>
      <right style="thin">
        <color theme="3"/>
      </right>
      <top/>
      <bottom style="thin">
        <color theme="3"/>
      </bottom>
      <diagonal/>
    </border>
    <border>
      <left style="thin">
        <color theme="3"/>
      </left>
      <right style="thin">
        <color theme="3"/>
      </right>
      <top/>
      <bottom style="thin">
        <color theme="3"/>
      </bottom>
      <diagonal/>
    </border>
    <border>
      <left style="thin">
        <color theme="3"/>
      </left>
      <right/>
      <top style="thin">
        <color theme="3"/>
      </top>
      <bottom style="thin">
        <color theme="3"/>
      </bottom>
      <diagonal/>
    </border>
    <border>
      <left/>
      <right/>
      <top/>
      <bottom style="thin">
        <color theme="3"/>
      </bottom>
      <diagonal/>
    </border>
    <border>
      <left style="thin">
        <color rgb="FFFF0000"/>
      </left>
      <right style="thin">
        <color rgb="FFFF0000"/>
      </right>
      <top style="thin">
        <color rgb="FFFF0000"/>
      </top>
      <bottom/>
      <diagonal/>
    </border>
    <border>
      <left style="thin">
        <color rgb="FFFF0000"/>
      </left>
      <right style="thin">
        <color rgb="FFFF0000"/>
      </right>
      <top/>
      <bottom style="thin">
        <color rgb="FFFF0000"/>
      </bottom>
      <diagonal/>
    </border>
    <border>
      <left/>
      <right style="thin">
        <color rgb="FFFF0000"/>
      </right>
      <top/>
      <bottom style="thin">
        <color theme="3"/>
      </bottom>
      <diagonal/>
    </border>
    <border>
      <left/>
      <right/>
      <top style="thin">
        <color theme="3"/>
      </top>
      <bottom style="thin">
        <color rgb="FFFF0000"/>
      </bottom>
      <diagonal/>
    </border>
    <border>
      <left/>
      <right style="thin">
        <color theme="3"/>
      </right>
      <top style="thin">
        <color rgb="FFFF0000"/>
      </top>
      <bottom/>
      <diagonal/>
    </border>
    <border>
      <left style="thin">
        <color theme="3"/>
      </left>
      <right/>
      <top style="thin">
        <color theme="3"/>
      </top>
      <bottom/>
      <diagonal/>
    </border>
    <border>
      <left style="thin">
        <color theme="3"/>
      </left>
      <right/>
      <top/>
      <bottom style="thin">
        <color theme="3"/>
      </bottom>
      <diagonal/>
    </border>
    <border>
      <left style="thin">
        <color theme="3"/>
      </left>
      <right/>
      <top/>
      <bottom style="thin">
        <color rgb="FFFF0000"/>
      </bottom>
      <diagonal/>
    </border>
    <border>
      <left/>
      <right style="thin">
        <color theme="3"/>
      </right>
      <top/>
      <bottom/>
      <diagonal/>
    </border>
    <border>
      <left style="thin">
        <color theme="3"/>
      </left>
      <right/>
      <top/>
      <bottom/>
      <diagonal/>
    </border>
    <border>
      <left style="thin">
        <color theme="3"/>
      </left>
      <right/>
      <top style="thin">
        <color rgb="FFFF0000"/>
      </top>
      <bottom/>
      <diagonal/>
    </border>
    <border>
      <left/>
      <right style="thin">
        <color theme="3"/>
      </right>
      <top style="thin">
        <color theme="3"/>
      </top>
      <bottom/>
      <diagonal/>
    </border>
    <border>
      <left style="thin">
        <color rgb="FFFF0000"/>
      </left>
      <right/>
      <top style="thin">
        <color theme="3"/>
      </top>
      <bottom style="thin">
        <color rgb="FFFF0000"/>
      </bottom>
      <diagonal/>
    </border>
    <border>
      <left style="thin">
        <color rgb="FFFF0000"/>
      </left>
      <right style="thin">
        <color rgb="FFFF0000"/>
      </right>
      <top style="thin">
        <color rgb="FFFF0000"/>
      </top>
      <bottom style="thin">
        <color rgb="FFFF0000"/>
      </bottom>
      <diagonal/>
    </border>
  </borders>
  <cellStyleXfs count="1">
    <xf numFmtId="0" fontId="0" fillId="0" borderId="0"/>
  </cellStyleXfs>
  <cellXfs count="144">
    <xf numFmtId="0" fontId="0" fillId="0" borderId="0" xfId="0"/>
    <xf numFmtId="0" fontId="1" fillId="2" borderId="0" xfId="0" applyFont="1" applyFill="1"/>
    <xf numFmtId="3" fontId="1" fillId="2" borderId="7" xfId="0" applyNumberFormat="1" applyFont="1" applyFill="1" applyBorder="1"/>
    <xf numFmtId="0" fontId="1" fillId="2" borderId="7" xfId="0" applyFont="1" applyFill="1" applyBorder="1"/>
    <xf numFmtId="0" fontId="1" fillId="2" borderId="0" xfId="0" applyFont="1" applyFill="1" applyAlignment="1">
      <alignment shrinkToFit="1"/>
    </xf>
    <xf numFmtId="3" fontId="1" fillId="2" borderId="9" xfId="0" applyNumberFormat="1" applyFont="1" applyFill="1" applyBorder="1"/>
    <xf numFmtId="3" fontId="1" fillId="2" borderId="10" xfId="0" applyNumberFormat="1" applyFont="1" applyFill="1" applyBorder="1"/>
    <xf numFmtId="0" fontId="2" fillId="2" borderId="0" xfId="0" applyFont="1" applyFill="1" applyAlignment="1">
      <alignment shrinkToFit="1"/>
    </xf>
    <xf numFmtId="165" fontId="2" fillId="2" borderId="0" xfId="0" applyNumberFormat="1" applyFont="1" applyFill="1" applyAlignment="1">
      <alignment shrinkToFit="1"/>
    </xf>
    <xf numFmtId="0" fontId="2" fillId="2" borderId="0" xfId="0" applyNumberFormat="1" applyFont="1" applyFill="1" applyAlignment="1">
      <alignment shrinkToFit="1"/>
    </xf>
    <xf numFmtId="0" fontId="1" fillId="2" borderId="13" xfId="0" applyFont="1" applyFill="1" applyBorder="1" applyAlignment="1">
      <alignment shrinkToFit="1"/>
    </xf>
    <xf numFmtId="3" fontId="1" fillId="2" borderId="7" xfId="0" applyNumberFormat="1" applyFont="1" applyFill="1" applyBorder="1" applyAlignment="1">
      <alignment shrinkToFit="1"/>
    </xf>
    <xf numFmtId="0" fontId="1" fillId="3" borderId="5" xfId="0" applyFont="1" applyFill="1" applyBorder="1" applyAlignment="1"/>
    <xf numFmtId="10" fontId="2" fillId="2" borderId="13" xfId="0" applyNumberFormat="1" applyFont="1" applyFill="1" applyBorder="1"/>
    <xf numFmtId="0" fontId="1" fillId="2" borderId="7" xfId="0" applyFont="1" applyFill="1" applyBorder="1" applyAlignment="1">
      <alignment shrinkToFit="1"/>
    </xf>
    <xf numFmtId="3" fontId="1" fillId="2" borderId="8" xfId="0" applyNumberFormat="1" applyFont="1" applyFill="1" applyBorder="1" applyAlignment="1">
      <alignment shrinkToFit="1"/>
    </xf>
    <xf numFmtId="3" fontId="1" fillId="2" borderId="8" xfId="0" applyNumberFormat="1" applyFont="1" applyFill="1" applyBorder="1"/>
    <xf numFmtId="0" fontId="1" fillId="2" borderId="8" xfId="0" applyFont="1" applyFill="1" applyBorder="1"/>
    <xf numFmtId="3" fontId="1" fillId="2" borderId="12" xfId="0" applyNumberFormat="1" applyFont="1" applyFill="1" applyBorder="1" applyAlignment="1">
      <alignment shrinkToFit="1"/>
    </xf>
    <xf numFmtId="3" fontId="1" fillId="2" borderId="12" xfId="0" applyNumberFormat="1" applyFont="1" applyFill="1" applyBorder="1"/>
    <xf numFmtId="0" fontId="1" fillId="2" borderId="12" xfId="0" applyFont="1" applyFill="1" applyBorder="1"/>
    <xf numFmtId="3" fontId="1" fillId="2" borderId="11" xfId="0" applyNumberFormat="1" applyFont="1" applyFill="1" applyBorder="1"/>
    <xf numFmtId="10" fontId="2" fillId="2" borderId="8" xfId="0" applyNumberFormat="1" applyFont="1" applyFill="1" applyBorder="1" applyAlignment="1">
      <alignment shrinkToFit="1"/>
    </xf>
    <xf numFmtId="10" fontId="2" fillId="2" borderId="20" xfId="0" applyNumberFormat="1" applyFont="1" applyFill="1" applyBorder="1"/>
    <xf numFmtId="0" fontId="1" fillId="2" borderId="8" xfId="0" applyFont="1" applyFill="1" applyBorder="1" applyAlignment="1">
      <alignment shrinkToFit="1"/>
    </xf>
    <xf numFmtId="0" fontId="1" fillId="2" borderId="20" xfId="0" applyFont="1" applyFill="1" applyBorder="1" applyAlignment="1">
      <alignment shrinkToFit="1"/>
    </xf>
    <xf numFmtId="3" fontId="1" fillId="2" borderId="10" xfId="0" applyNumberFormat="1" applyFont="1" applyFill="1" applyBorder="1" applyAlignment="1">
      <alignment shrinkToFit="1"/>
    </xf>
    <xf numFmtId="0" fontId="1" fillId="2" borderId="10" xfId="0" applyFont="1" applyFill="1" applyBorder="1"/>
    <xf numFmtId="0" fontId="1" fillId="2" borderId="21" xfId="0" applyFont="1" applyFill="1" applyBorder="1" applyAlignment="1">
      <alignment shrinkToFit="1"/>
    </xf>
    <xf numFmtId="0" fontId="2" fillId="2" borderId="0" xfId="0" applyFont="1" applyFill="1" applyBorder="1"/>
    <xf numFmtId="10" fontId="2" fillId="2" borderId="12" xfId="0" applyNumberFormat="1" applyFont="1" applyFill="1" applyBorder="1" applyAlignment="1">
      <alignment shrinkToFit="1"/>
    </xf>
    <xf numFmtId="10" fontId="2" fillId="2" borderId="21" xfId="0" applyNumberFormat="1" applyFont="1" applyFill="1" applyBorder="1"/>
    <xf numFmtId="0" fontId="1" fillId="2" borderId="0" xfId="0" applyFont="1" applyFill="1" applyBorder="1"/>
    <xf numFmtId="3" fontId="1" fillId="2" borderId="9" xfId="0" applyNumberFormat="1" applyFont="1" applyFill="1" applyBorder="1" applyAlignment="1">
      <alignment shrinkToFit="1"/>
    </xf>
    <xf numFmtId="0" fontId="1" fillId="2" borderId="9" xfId="0" applyFont="1" applyFill="1" applyBorder="1"/>
    <xf numFmtId="10" fontId="2" fillId="2" borderId="9" xfId="0" applyNumberFormat="1" applyFont="1" applyFill="1" applyBorder="1" applyAlignment="1">
      <alignment shrinkToFit="1"/>
    </xf>
    <xf numFmtId="0" fontId="1" fillId="2" borderId="25" xfId="0" applyFont="1" applyFill="1" applyBorder="1" applyAlignment="1">
      <alignment shrinkToFit="1"/>
    </xf>
    <xf numFmtId="10" fontId="2" fillId="2" borderId="10" xfId="0" applyNumberFormat="1" applyFont="1" applyFill="1" applyBorder="1" applyAlignment="1">
      <alignment shrinkToFit="1"/>
    </xf>
    <xf numFmtId="10" fontId="2" fillId="2" borderId="24" xfId="0" applyNumberFormat="1" applyFont="1" applyFill="1" applyBorder="1"/>
    <xf numFmtId="0" fontId="1" fillId="2" borderId="10" xfId="0" applyFont="1" applyFill="1" applyBorder="1" applyAlignment="1">
      <alignment shrinkToFit="1"/>
    </xf>
    <xf numFmtId="0" fontId="1" fillId="2" borderId="24" xfId="0" applyFont="1" applyFill="1" applyBorder="1" applyAlignment="1">
      <alignment shrinkToFit="1"/>
    </xf>
    <xf numFmtId="10" fontId="2" fillId="2" borderId="12" xfId="0" applyNumberFormat="1" applyFont="1" applyFill="1" applyBorder="1"/>
    <xf numFmtId="3" fontId="1" fillId="2" borderId="23" xfId="0" applyNumberFormat="1" applyFont="1" applyFill="1" applyBorder="1"/>
    <xf numFmtId="3" fontId="1" fillId="2" borderId="26" xfId="0" applyNumberFormat="1" applyFont="1" applyFill="1" applyBorder="1"/>
    <xf numFmtId="0" fontId="1" fillId="2" borderId="14" xfId="0" applyFont="1" applyFill="1" applyBorder="1"/>
    <xf numFmtId="0" fontId="7" fillId="4" borderId="15" xfId="0" applyFont="1" applyFill="1" applyBorder="1" applyAlignment="1">
      <alignment horizontal="center" vertical="center" shrinkToFit="1"/>
    </xf>
    <xf numFmtId="0" fontId="7" fillId="4" borderId="2" xfId="0" applyFont="1" applyFill="1" applyBorder="1" applyAlignment="1">
      <alignment horizontal="center" vertical="center"/>
    </xf>
    <xf numFmtId="0" fontId="7" fillId="5" borderId="16" xfId="0" applyFont="1" applyFill="1" applyBorder="1" applyAlignment="1">
      <alignment horizontal="center" vertical="center" shrinkToFit="1"/>
    </xf>
    <xf numFmtId="0" fontId="7" fillId="5" borderId="5" xfId="0" applyFont="1" applyFill="1" applyBorder="1" applyAlignment="1">
      <alignment horizontal="center" vertical="center"/>
    </xf>
    <xf numFmtId="3" fontId="1" fillId="2" borderId="0" xfId="0" applyNumberFormat="1" applyFont="1" applyFill="1" applyBorder="1" applyAlignment="1">
      <alignment shrinkToFit="1"/>
    </xf>
    <xf numFmtId="3" fontId="1" fillId="2" borderId="0" xfId="0" applyNumberFormat="1" applyFont="1" applyFill="1" applyBorder="1"/>
    <xf numFmtId="10" fontId="2" fillId="2" borderId="0" xfId="0" applyNumberFormat="1" applyFont="1" applyFill="1" applyBorder="1" applyAlignment="1">
      <alignment shrinkToFit="1"/>
    </xf>
    <xf numFmtId="10" fontId="2" fillId="2" borderId="0" xfId="0" applyNumberFormat="1" applyFont="1" applyFill="1" applyBorder="1"/>
    <xf numFmtId="0" fontId="1" fillId="2" borderId="0" xfId="0" applyFont="1" applyFill="1" applyBorder="1" applyAlignment="1">
      <alignment shrinkToFit="1"/>
    </xf>
    <xf numFmtId="0" fontId="7" fillId="4" borderId="0" xfId="0" applyFont="1" applyFill="1" applyBorder="1" applyAlignment="1">
      <alignment horizontal="center" vertical="center"/>
    </xf>
    <xf numFmtId="0" fontId="7" fillId="4" borderId="0" xfId="0" applyFont="1" applyFill="1" applyBorder="1" applyAlignment="1" applyProtection="1">
      <alignment horizontal="center" vertical="center" shrinkToFit="1"/>
      <protection locked="0"/>
    </xf>
    <xf numFmtId="0" fontId="7" fillId="4" borderId="0" xfId="0" applyFont="1" applyFill="1" applyBorder="1" applyAlignment="1">
      <alignment horizontal="center" vertical="center" shrinkToFit="1"/>
    </xf>
    <xf numFmtId="0" fontId="7" fillId="5" borderId="0" xfId="0" applyFont="1" applyFill="1" applyBorder="1" applyAlignment="1">
      <alignment horizontal="center" vertical="center"/>
    </xf>
    <xf numFmtId="14" fontId="2" fillId="2" borderId="0" xfId="0" applyNumberFormat="1" applyFont="1" applyFill="1" applyBorder="1"/>
    <xf numFmtId="0" fontId="3" fillId="2" borderId="0" xfId="0" applyFont="1" applyFill="1" applyBorder="1" applyAlignment="1">
      <alignment shrinkToFit="1"/>
    </xf>
    <xf numFmtId="0" fontId="2" fillId="2" borderId="23" xfId="0" applyFont="1" applyFill="1" applyBorder="1"/>
    <xf numFmtId="10" fontId="2" fillId="2" borderId="8" xfId="0" applyNumberFormat="1" applyFont="1" applyFill="1" applyBorder="1"/>
    <xf numFmtId="0" fontId="7" fillId="4" borderId="2" xfId="0" applyFont="1" applyFill="1" applyBorder="1" applyAlignment="1" applyProtection="1">
      <alignment horizontal="center" vertical="center"/>
      <protection locked="0"/>
    </xf>
    <xf numFmtId="0" fontId="1" fillId="2" borderId="22" xfId="0" applyFont="1" applyFill="1" applyBorder="1" applyAlignment="1">
      <alignment horizontal="center" shrinkToFit="1"/>
    </xf>
    <xf numFmtId="0" fontId="1" fillId="2" borderId="5" xfId="0" applyFont="1" applyFill="1" applyBorder="1" applyAlignment="1">
      <alignment horizontal="center" shrinkToFit="1"/>
    </xf>
    <xf numFmtId="0" fontId="1" fillId="2" borderId="6" xfId="0" applyFont="1" applyFill="1" applyBorder="1" applyAlignment="1">
      <alignment horizontal="center" shrinkToFit="1"/>
    </xf>
    <xf numFmtId="0" fontId="8" fillId="2" borderId="21" xfId="0" applyFont="1" applyFill="1" applyBorder="1" applyAlignment="1">
      <alignment horizontal="left" shrinkToFit="1"/>
    </xf>
    <xf numFmtId="0" fontId="8" fillId="2" borderId="14" xfId="0" applyFont="1" applyFill="1" applyBorder="1" applyAlignment="1">
      <alignment horizontal="left" shrinkToFit="1"/>
    </xf>
    <xf numFmtId="0" fontId="8" fillId="2" borderId="11" xfId="0" applyFont="1" applyFill="1" applyBorder="1" applyAlignment="1">
      <alignment horizontal="left" shrinkToFit="1"/>
    </xf>
    <xf numFmtId="0" fontId="9" fillId="8" borderId="28" xfId="0" applyFont="1" applyFill="1" applyBorder="1" applyAlignment="1">
      <alignment horizontal="left" vertical="top"/>
    </xf>
    <xf numFmtId="0" fontId="7" fillId="7" borderId="1" xfId="0" applyFont="1" applyFill="1" applyBorder="1" applyAlignment="1" applyProtection="1">
      <alignment horizontal="center" vertical="center"/>
      <protection locked="0"/>
    </xf>
    <xf numFmtId="0" fontId="7" fillId="7" borderId="28" xfId="0" applyFont="1" applyFill="1" applyBorder="1" applyAlignment="1" applyProtection="1">
      <alignment horizontal="center" vertical="center"/>
      <protection locked="0"/>
    </xf>
    <xf numFmtId="0" fontId="7" fillId="8" borderId="28" xfId="0" applyFont="1" applyFill="1" applyBorder="1" applyAlignment="1" applyProtection="1">
      <alignment horizontal="center" vertical="center"/>
      <protection locked="0"/>
    </xf>
    <xf numFmtId="0" fontId="2" fillId="8" borderId="28" xfId="0" applyFont="1" applyFill="1" applyBorder="1" applyAlignment="1">
      <alignment horizontal="center" vertical="center"/>
    </xf>
    <xf numFmtId="3" fontId="1" fillId="2" borderId="21" xfId="0" applyNumberFormat="1" applyFont="1" applyFill="1" applyBorder="1" applyAlignment="1">
      <alignment horizontal="center"/>
    </xf>
    <xf numFmtId="3" fontId="1" fillId="2" borderId="14" xfId="0" applyNumberFormat="1" applyFont="1" applyFill="1" applyBorder="1" applyAlignment="1">
      <alignment horizontal="center"/>
    </xf>
    <xf numFmtId="3" fontId="1" fillId="2" borderId="11" xfId="0" applyNumberFormat="1" applyFont="1" applyFill="1" applyBorder="1" applyAlignment="1">
      <alignment horizontal="center"/>
    </xf>
    <xf numFmtId="3" fontId="1" fillId="2" borderId="24" xfId="0" applyNumberFormat="1" applyFont="1" applyFill="1" applyBorder="1" applyAlignment="1">
      <alignment horizontal="center"/>
    </xf>
    <xf numFmtId="3" fontId="1" fillId="2" borderId="0" xfId="0" applyNumberFormat="1" applyFont="1" applyFill="1" applyBorder="1" applyAlignment="1">
      <alignment horizontal="center"/>
    </xf>
    <xf numFmtId="3" fontId="1" fillId="2" borderId="24" xfId="0" applyNumberFormat="1" applyFont="1" applyFill="1" applyBorder="1" applyAlignment="1">
      <alignment horizontal="center" shrinkToFit="1"/>
    </xf>
    <xf numFmtId="3" fontId="1" fillId="2" borderId="0" xfId="0" applyNumberFormat="1" applyFont="1" applyFill="1" applyBorder="1" applyAlignment="1">
      <alignment horizontal="center" shrinkToFit="1"/>
    </xf>
    <xf numFmtId="3" fontId="1" fillId="2" borderId="23" xfId="0" applyNumberFormat="1" applyFont="1" applyFill="1" applyBorder="1" applyAlignment="1">
      <alignment horizontal="center" shrinkToFit="1"/>
    </xf>
    <xf numFmtId="0" fontId="1" fillId="2" borderId="22" xfId="0" applyFont="1" applyFill="1" applyBorder="1" applyAlignment="1">
      <alignment horizontal="center" shrinkToFit="1"/>
    </xf>
    <xf numFmtId="0" fontId="1" fillId="2" borderId="5" xfId="0" applyFont="1" applyFill="1" applyBorder="1" applyAlignment="1">
      <alignment horizontal="center" shrinkToFit="1"/>
    </xf>
    <xf numFmtId="0" fontId="1" fillId="2" borderId="6" xfId="0" applyFont="1" applyFill="1" applyBorder="1" applyAlignment="1">
      <alignment horizontal="center" shrinkToFit="1"/>
    </xf>
    <xf numFmtId="0" fontId="8" fillId="2" borderId="1" xfId="0" applyFont="1" applyFill="1" applyBorder="1" applyAlignment="1">
      <alignment horizontal="left" shrinkToFit="1"/>
    </xf>
    <xf numFmtId="0" fontId="8" fillId="2" borderId="2" xfId="0" applyFont="1" applyFill="1" applyBorder="1" applyAlignment="1">
      <alignment horizontal="left" shrinkToFit="1"/>
    </xf>
    <xf numFmtId="0" fontId="8" fillId="2" borderId="3" xfId="0" applyFont="1" applyFill="1" applyBorder="1" applyAlignment="1">
      <alignment horizontal="left" shrinkToFit="1"/>
    </xf>
    <xf numFmtId="0" fontId="6" fillId="3" borderId="1"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165" fontId="6" fillId="3" borderId="2" xfId="0" applyNumberFormat="1" applyFont="1" applyFill="1" applyBorder="1" applyAlignment="1">
      <alignment horizontal="center" vertical="center" shrinkToFit="1"/>
    </xf>
    <xf numFmtId="165" fontId="6" fillId="3" borderId="5" xfId="0" applyNumberFormat="1"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165" fontId="6" fillId="3" borderId="3" xfId="0" applyNumberFormat="1" applyFont="1" applyFill="1" applyBorder="1" applyAlignment="1">
      <alignment horizontal="center" vertical="center" shrinkToFit="1"/>
    </xf>
    <xf numFmtId="165" fontId="6" fillId="3" borderId="6" xfId="0" applyNumberFormat="1" applyFont="1" applyFill="1" applyBorder="1" applyAlignment="1">
      <alignment horizontal="center" vertical="center" shrinkToFit="1"/>
    </xf>
    <xf numFmtId="0" fontId="8" fillId="2" borderId="19" xfId="0" applyFont="1" applyFill="1" applyBorder="1" applyAlignment="1">
      <alignment horizontal="left" shrinkToFit="1"/>
    </xf>
    <xf numFmtId="0" fontId="8" fillId="2" borderId="0" xfId="0" applyFont="1" applyFill="1" applyBorder="1" applyAlignment="1">
      <alignment horizontal="left" shrinkToFit="1"/>
    </xf>
    <xf numFmtId="0" fontId="8" fillId="2" borderId="23" xfId="0" applyFont="1" applyFill="1" applyBorder="1" applyAlignment="1">
      <alignment horizontal="left" shrinkToFit="1"/>
    </xf>
    <xf numFmtId="0" fontId="1" fillId="3" borderId="27" xfId="0" applyFont="1" applyFill="1" applyBorder="1" applyAlignment="1">
      <alignment horizontal="left" shrinkToFit="1"/>
    </xf>
    <xf numFmtId="0" fontId="1" fillId="3" borderId="18" xfId="0" applyFont="1" applyFill="1" applyBorder="1" applyAlignment="1">
      <alignment horizontal="left" shrinkToFit="1"/>
    </xf>
    <xf numFmtId="0" fontId="8" fillId="2" borderId="21" xfId="0" applyFont="1" applyFill="1" applyBorder="1" applyAlignment="1">
      <alignment horizontal="left" shrinkToFit="1"/>
    </xf>
    <xf numFmtId="0" fontId="8" fillId="2" borderId="14" xfId="0" applyFont="1" applyFill="1" applyBorder="1" applyAlignment="1">
      <alignment horizontal="left" shrinkToFit="1"/>
    </xf>
    <xf numFmtId="0" fontId="8" fillId="2" borderId="11" xfId="0" applyFont="1" applyFill="1" applyBorder="1" applyAlignment="1">
      <alignment horizontal="left" shrinkToFit="1"/>
    </xf>
    <xf numFmtId="0" fontId="8" fillId="2" borderId="25" xfId="0" applyFont="1" applyFill="1" applyBorder="1" applyAlignment="1">
      <alignment horizontal="left" shrinkToFit="1"/>
    </xf>
    <xf numFmtId="0" fontId="7" fillId="4" borderId="2" xfId="0" applyFont="1" applyFill="1" applyBorder="1" applyAlignment="1">
      <alignment horizontal="center" vertical="center"/>
    </xf>
    <xf numFmtId="0" fontId="7" fillId="5" borderId="5" xfId="0" applyFont="1" applyFill="1" applyBorder="1" applyAlignment="1">
      <alignment horizontal="center" vertical="center"/>
    </xf>
    <xf numFmtId="0" fontId="7" fillId="6" borderId="1" xfId="0" applyFont="1" applyFill="1" applyBorder="1" applyAlignment="1">
      <alignment horizontal="center" vertical="center" shrinkToFit="1"/>
    </xf>
    <xf numFmtId="0" fontId="7" fillId="6" borderId="2" xfId="0" applyFont="1" applyFill="1" applyBorder="1" applyAlignment="1">
      <alignment horizontal="center" vertical="center" shrinkToFit="1"/>
    </xf>
    <xf numFmtId="0" fontId="7" fillId="6" borderId="4" xfId="0" applyFont="1" applyFill="1" applyBorder="1" applyAlignment="1">
      <alignment horizontal="center" vertical="center" shrinkToFit="1"/>
    </xf>
    <xf numFmtId="0" fontId="7" fillId="6" borderId="5" xfId="0" applyFont="1" applyFill="1" applyBorder="1" applyAlignment="1">
      <alignment horizontal="center" vertical="center" shrinkToFit="1"/>
    </xf>
    <xf numFmtId="0" fontId="7" fillId="6" borderId="2" xfId="0" applyFont="1" applyFill="1" applyBorder="1" applyAlignment="1">
      <alignment horizontal="center" vertical="center"/>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7" fillId="5" borderId="0" xfId="0" applyFont="1" applyFill="1" applyBorder="1" applyAlignment="1">
      <alignment horizontal="center" vertical="center" shrinkToFit="1"/>
    </xf>
    <xf numFmtId="0" fontId="7" fillId="5" borderId="5" xfId="0" applyFont="1" applyFill="1" applyBorder="1" applyAlignment="1">
      <alignment horizontal="center" vertical="center" shrinkToFit="1"/>
    </xf>
    <xf numFmtId="0" fontId="7" fillId="6" borderId="2"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6" borderId="14" xfId="0" applyFont="1" applyFill="1" applyBorder="1" applyAlignment="1">
      <alignment horizontal="center" vertical="center"/>
    </xf>
    <xf numFmtId="0" fontId="7" fillId="6" borderId="3" xfId="0" applyFont="1" applyFill="1" applyBorder="1" applyAlignment="1">
      <alignment horizontal="center" vertical="center" wrapText="1"/>
    </xf>
    <xf numFmtId="0" fontId="7" fillId="6" borderId="17" xfId="0" applyFont="1" applyFill="1" applyBorder="1" applyAlignment="1">
      <alignment horizontal="center" vertical="center" wrapText="1"/>
    </xf>
    <xf numFmtId="3" fontId="1" fillId="2" borderId="25" xfId="0" applyNumberFormat="1" applyFont="1" applyFill="1" applyBorder="1" applyAlignment="1">
      <alignment horizontal="center" shrinkToFit="1"/>
    </xf>
    <xf numFmtId="3" fontId="1" fillId="2" borderId="2" xfId="0" applyNumberFormat="1" applyFont="1" applyFill="1" applyBorder="1" applyAlignment="1">
      <alignment horizontal="center" shrinkToFit="1"/>
    </xf>
    <xf numFmtId="3" fontId="1" fillId="2" borderId="19" xfId="0" applyNumberFormat="1" applyFont="1" applyFill="1" applyBorder="1" applyAlignment="1">
      <alignment horizontal="center" shrinkToFit="1"/>
    </xf>
    <xf numFmtId="0" fontId="1" fillId="3" borderId="18" xfId="0" applyFont="1" applyFill="1" applyBorder="1" applyAlignment="1">
      <alignment horizontal="center"/>
    </xf>
    <xf numFmtId="0" fontId="1" fillId="3" borderId="18" xfId="0" applyFont="1" applyFill="1" applyBorder="1" applyAlignment="1">
      <alignment horizontal="right"/>
    </xf>
    <xf numFmtId="165" fontId="1" fillId="3" borderId="5" xfId="0" applyNumberFormat="1" applyFont="1" applyFill="1" applyBorder="1" applyAlignment="1">
      <alignment horizontal="left"/>
    </xf>
    <xf numFmtId="0" fontId="1" fillId="3" borderId="5" xfId="0" applyFont="1" applyFill="1" applyBorder="1" applyAlignment="1">
      <alignment horizontal="right"/>
    </xf>
    <xf numFmtId="164" fontId="8" fillId="2" borderId="21" xfId="0" applyNumberFormat="1" applyFont="1" applyFill="1" applyBorder="1" applyAlignment="1">
      <alignment horizontal="left" shrinkToFit="1"/>
    </xf>
    <xf numFmtId="164" fontId="8" fillId="2" borderId="14" xfId="0" applyNumberFormat="1" applyFont="1" applyFill="1" applyBorder="1" applyAlignment="1">
      <alignment horizontal="left" shrinkToFit="1"/>
    </xf>
    <xf numFmtId="164" fontId="8" fillId="2" borderId="11" xfId="0" applyNumberFormat="1" applyFont="1" applyFill="1" applyBorder="1" applyAlignment="1">
      <alignment horizontal="left" shrinkToFit="1"/>
    </xf>
    <xf numFmtId="164" fontId="1" fillId="2" borderId="19" xfId="0" applyNumberFormat="1" applyFont="1" applyFill="1" applyBorder="1" applyAlignment="1">
      <alignment horizontal="left" shrinkToFit="1"/>
    </xf>
    <xf numFmtId="164" fontId="1" fillId="2" borderId="11" xfId="0" applyNumberFormat="1" applyFont="1" applyFill="1" applyBorder="1" applyAlignment="1">
      <alignment horizontal="left" shrinkToFit="1"/>
    </xf>
    <xf numFmtId="164" fontId="1" fillId="2" borderId="23" xfId="0" applyNumberFormat="1" applyFont="1" applyFill="1" applyBorder="1" applyAlignment="1">
      <alignment horizontal="left" shrinkToFit="1"/>
    </xf>
    <xf numFmtId="164" fontId="1" fillId="2" borderId="0" xfId="0" applyNumberFormat="1" applyFont="1" applyFill="1" applyBorder="1" applyAlignment="1">
      <alignment horizontal="left" shrinkToFit="1"/>
    </xf>
    <xf numFmtId="164" fontId="1" fillId="2" borderId="26" xfId="0" applyNumberFormat="1" applyFont="1" applyFill="1" applyBorder="1" applyAlignment="1">
      <alignment horizontal="left" shrinkToFit="1"/>
    </xf>
    <xf numFmtId="0" fontId="7" fillId="6" borderId="3" xfId="0" applyFont="1" applyFill="1" applyBorder="1" applyAlignment="1">
      <alignment horizontal="center" vertical="center" shrinkToFit="1"/>
    </xf>
    <xf numFmtId="0" fontId="7" fillId="6" borderId="6" xfId="0" applyFont="1" applyFill="1" applyBorder="1" applyAlignment="1">
      <alignment horizontal="center" vertical="center" shrinkToFit="1"/>
    </xf>
    <xf numFmtId="165" fontId="1" fillId="3" borderId="5" xfId="0" applyNumberFormat="1" applyFont="1" applyFill="1" applyBorder="1" applyAlignment="1">
      <alignment horizontal="left" shrinkToFit="1"/>
    </xf>
    <xf numFmtId="0" fontId="1" fillId="3" borderId="6" xfId="0" applyFont="1" applyFill="1" applyBorder="1" applyAlignment="1">
      <alignment shrinkToFit="1"/>
    </xf>
  </cellXfs>
  <cellStyles count="1">
    <cellStyle name="Normal" xfId="0" builtinId="0"/>
  </cellStyles>
  <dxfs count="475">
    <dxf>
      <font>
        <color theme="1"/>
      </font>
      <fill>
        <gradientFill degree="90">
          <stop position="0">
            <color theme="1"/>
          </stop>
          <stop position="0.5">
            <color rgb="FFFFFF00"/>
          </stop>
          <stop position="1">
            <color theme="1"/>
          </stop>
        </gradientFill>
      </fill>
    </dxf>
    <dxf>
      <fill>
        <gradientFill degree="90">
          <stop position="0">
            <color theme="1"/>
          </stop>
          <stop position="0.5">
            <color rgb="FF0070C0"/>
          </stop>
          <stop position="1">
            <color theme="1"/>
          </stop>
        </gradientFill>
      </fill>
      <border>
        <top/>
        <bottom/>
        <vertical/>
        <horizontal/>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00B050"/>
          </stop>
          <stop position="1">
            <color theme="1"/>
          </stop>
        </gradientFill>
      </fill>
      <border>
        <top/>
        <bottom/>
        <vertical/>
        <horizontal/>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0070C0"/>
          </stop>
          <stop position="1">
            <color theme="1"/>
          </stop>
        </gradientFill>
      </fill>
      <border>
        <top/>
        <bottom/>
        <vertical/>
        <horizontal/>
      </border>
    </dxf>
    <dxf>
      <fill>
        <gradientFill degree="90">
          <stop position="0">
            <color theme="1"/>
          </stop>
          <stop position="0.5">
            <color rgb="FF0070C0"/>
          </stop>
          <stop position="1">
            <color theme="1"/>
          </stop>
        </gradientFill>
      </fill>
      <border>
        <top/>
        <bottom/>
        <vertical/>
        <horizontal/>
      </border>
    </dxf>
    <dxf>
      <fill>
        <gradientFill degree="90">
          <stop position="0">
            <color theme="1"/>
          </stop>
          <stop position="0.5">
            <color rgb="FF0070C0"/>
          </stop>
          <stop position="1">
            <color theme="1"/>
          </stop>
        </gradientFill>
      </fill>
      <border>
        <top/>
        <bottom/>
        <vertical/>
        <horizontal/>
      </border>
    </dxf>
    <dxf>
      <fill>
        <gradientFill degree="90">
          <stop position="0">
            <color theme="1"/>
          </stop>
          <stop position="0.5">
            <color rgb="FF0070C0"/>
          </stop>
          <stop position="1">
            <color theme="1"/>
          </stop>
        </gradientFill>
      </fill>
      <border>
        <top/>
        <bottom/>
        <vertical/>
        <horizontal/>
      </border>
    </dxf>
    <dxf>
      <fill>
        <gradientFill degree="90">
          <stop position="0">
            <color theme="1"/>
          </stop>
          <stop position="0.5">
            <color rgb="FF0070C0"/>
          </stop>
          <stop position="1">
            <color theme="1"/>
          </stop>
        </gradientFill>
      </fill>
      <border>
        <top/>
        <bottom/>
        <vertical/>
        <horizontal/>
      </border>
    </dxf>
    <dxf>
      <fill>
        <gradientFill degree="90">
          <stop position="0">
            <color theme="1"/>
          </stop>
          <stop position="0.5">
            <color rgb="FF0070C0"/>
          </stop>
          <stop position="1">
            <color theme="1"/>
          </stop>
        </gradientFill>
      </fill>
      <border>
        <top/>
        <bottom/>
        <vertical/>
        <horizontal/>
      </border>
    </dxf>
    <dxf>
      <fill>
        <gradientFill degree="90">
          <stop position="0">
            <color theme="1"/>
          </stop>
          <stop position="0.5">
            <color rgb="FF0070C0"/>
          </stop>
          <stop position="1">
            <color theme="1"/>
          </stop>
        </gradientFill>
      </fill>
      <border>
        <top/>
        <bottom/>
        <vertical/>
        <horizontal/>
      </border>
    </dxf>
    <dxf>
      <fill>
        <gradientFill degree="90">
          <stop position="0">
            <color theme="1"/>
          </stop>
          <stop position="0.5">
            <color rgb="FF0070C0"/>
          </stop>
          <stop position="1">
            <color theme="1"/>
          </stop>
        </gradientFill>
      </fill>
      <border>
        <top/>
        <bottom/>
        <vertical/>
        <horizontal/>
      </border>
    </dxf>
    <dxf>
      <fill>
        <gradientFill degree="90">
          <stop position="0">
            <color theme="1"/>
          </stop>
          <stop position="0.5">
            <color rgb="FF0070C0"/>
          </stop>
          <stop position="1">
            <color theme="1"/>
          </stop>
        </gradientFill>
      </fill>
      <border>
        <top/>
        <bottom/>
        <vertical/>
        <horizontal/>
      </border>
    </dxf>
    <dxf>
      <fill>
        <gradientFill degree="90">
          <stop position="0">
            <color theme="1"/>
          </stop>
          <stop position="0.5">
            <color rgb="FF0070C0"/>
          </stop>
          <stop position="1">
            <color theme="1"/>
          </stop>
        </gradientFill>
      </fill>
      <border>
        <top/>
        <bottom/>
        <vertical/>
        <horizontal/>
      </border>
    </dxf>
    <dxf>
      <fill>
        <gradientFill degree="90">
          <stop position="0">
            <color theme="1"/>
          </stop>
          <stop position="0.5">
            <color rgb="FF0070C0"/>
          </stop>
          <stop position="1">
            <color theme="1"/>
          </stop>
        </gradientFill>
      </fill>
      <border>
        <top/>
        <bottom/>
        <vertical/>
        <horizontal/>
      </border>
    </dxf>
    <dxf>
      <fill>
        <gradientFill degree="90">
          <stop position="0">
            <color theme="1"/>
          </stop>
          <stop position="0.5">
            <color rgb="FF0070C0"/>
          </stop>
          <stop position="1">
            <color theme="1"/>
          </stop>
        </gradientFill>
      </fill>
      <border>
        <top/>
        <bottom/>
        <vertical/>
        <horizontal/>
      </border>
    </dxf>
    <dxf>
      <fill>
        <gradientFill degree="90">
          <stop position="0">
            <color theme="1"/>
          </stop>
          <stop position="0.5">
            <color rgb="FF0070C0"/>
          </stop>
          <stop position="1">
            <color theme="1"/>
          </stop>
        </gradientFill>
      </fill>
      <border>
        <top/>
        <bottom/>
        <vertical/>
        <horizontal/>
      </border>
    </dxf>
    <dxf>
      <fill>
        <gradientFill degree="90">
          <stop position="0">
            <color theme="1"/>
          </stop>
          <stop position="0.5">
            <color rgb="FF0070C0"/>
          </stop>
          <stop position="1">
            <color theme="1"/>
          </stop>
        </gradientFill>
      </fill>
      <border>
        <top/>
        <bottom/>
        <vertical/>
        <horizontal/>
      </border>
    </dxf>
    <dxf>
      <fill>
        <gradientFill degree="90">
          <stop position="0">
            <color theme="1"/>
          </stop>
          <stop position="0.5">
            <color rgb="FF0070C0"/>
          </stop>
          <stop position="1">
            <color theme="1"/>
          </stop>
        </gradientFill>
      </fill>
      <border>
        <top/>
        <bottom/>
        <vertical/>
        <horizontal/>
      </border>
    </dxf>
    <dxf>
      <fill>
        <gradientFill degree="90">
          <stop position="0">
            <color theme="1"/>
          </stop>
          <stop position="0.5">
            <color rgb="FF0070C0"/>
          </stop>
          <stop position="1">
            <color theme="1"/>
          </stop>
        </gradientFill>
      </fill>
      <border>
        <top/>
        <bottom/>
        <vertical/>
        <horizontal/>
      </border>
    </dxf>
    <dxf>
      <fill>
        <gradientFill degree="90">
          <stop position="0">
            <color theme="1"/>
          </stop>
          <stop position="0.5">
            <color rgb="FF00B050"/>
          </stop>
          <stop position="1">
            <color theme="1"/>
          </stop>
        </gradientFill>
      </fill>
      <border>
        <top/>
        <bottom/>
        <vertical/>
        <horizontal/>
      </border>
    </dxf>
    <dxf>
      <fill>
        <gradientFill degree="90">
          <stop position="0">
            <color theme="1"/>
          </stop>
          <stop position="0.5">
            <color rgb="FF00B050"/>
          </stop>
          <stop position="1">
            <color theme="1"/>
          </stop>
        </gradientFill>
      </fill>
      <border>
        <top/>
        <bottom/>
        <vertical/>
        <horizontal/>
      </border>
    </dxf>
    <dxf>
      <fill>
        <gradientFill degree="90">
          <stop position="0">
            <color theme="1"/>
          </stop>
          <stop position="0.5">
            <color rgb="FF00B050"/>
          </stop>
          <stop position="1">
            <color theme="1"/>
          </stop>
        </gradientFill>
      </fill>
      <border>
        <top/>
        <bottom/>
        <vertical/>
        <horizontal/>
      </border>
    </dxf>
    <dxf>
      <fill>
        <gradientFill degree="90">
          <stop position="0">
            <color theme="1"/>
          </stop>
          <stop position="0.5">
            <color rgb="FF00B050"/>
          </stop>
          <stop position="1">
            <color theme="1"/>
          </stop>
        </gradientFill>
      </fill>
      <border>
        <top/>
        <bottom/>
        <vertical/>
        <horizontal/>
      </border>
    </dxf>
    <dxf>
      <fill>
        <gradientFill degree="90">
          <stop position="0">
            <color theme="1"/>
          </stop>
          <stop position="0.5">
            <color rgb="FF00B050"/>
          </stop>
          <stop position="1">
            <color theme="1"/>
          </stop>
        </gradientFill>
      </fill>
      <border>
        <top/>
        <bottom/>
        <vertical/>
        <horizontal/>
      </border>
    </dxf>
    <dxf>
      <fill>
        <gradientFill degree="90">
          <stop position="0">
            <color theme="1"/>
          </stop>
          <stop position="0.5">
            <color rgb="FF00B050"/>
          </stop>
          <stop position="1">
            <color theme="1"/>
          </stop>
        </gradientFill>
      </fill>
      <border>
        <top/>
        <bottom/>
        <vertical/>
        <horizontal/>
      </border>
    </dxf>
    <dxf>
      <fill>
        <gradientFill degree="90">
          <stop position="0">
            <color theme="1"/>
          </stop>
          <stop position="0.5">
            <color rgb="FF00B050"/>
          </stop>
          <stop position="1">
            <color theme="1"/>
          </stop>
        </gradientFill>
      </fill>
      <border>
        <top/>
        <bottom/>
        <vertical/>
        <horizontal/>
      </border>
    </dxf>
    <dxf>
      <fill>
        <gradientFill degree="90">
          <stop position="0">
            <color theme="1"/>
          </stop>
          <stop position="0.5">
            <color rgb="FF00B050"/>
          </stop>
          <stop position="1">
            <color theme="1"/>
          </stop>
        </gradientFill>
      </fill>
      <border>
        <top/>
        <bottom/>
        <vertical/>
        <horizontal/>
      </border>
    </dxf>
    <dxf>
      <fill>
        <gradientFill degree="90">
          <stop position="0">
            <color theme="1"/>
          </stop>
          <stop position="0.5">
            <color rgb="FF00B050"/>
          </stop>
          <stop position="1">
            <color theme="1"/>
          </stop>
        </gradientFill>
      </fill>
      <border>
        <top/>
        <bottom/>
        <vertical/>
        <horizontal/>
      </border>
    </dxf>
    <dxf>
      <fill>
        <gradientFill degree="90">
          <stop position="0">
            <color theme="1"/>
          </stop>
          <stop position="0.5">
            <color rgb="FF00B050"/>
          </stop>
          <stop position="1">
            <color theme="1"/>
          </stop>
        </gradientFill>
      </fill>
      <border>
        <top/>
        <bottom/>
        <vertical/>
        <horizontal/>
      </border>
    </dxf>
    <dxf>
      <fill>
        <gradientFill degree="90">
          <stop position="0">
            <color theme="1"/>
          </stop>
          <stop position="0.5">
            <color rgb="FF00B050"/>
          </stop>
          <stop position="1">
            <color theme="1"/>
          </stop>
        </gradientFill>
      </fill>
      <border>
        <top/>
        <bottom/>
        <vertical/>
        <horizontal/>
      </border>
    </dxf>
    <dxf>
      <fill>
        <gradientFill degree="90">
          <stop position="0">
            <color theme="1"/>
          </stop>
          <stop position="0.5">
            <color rgb="FF00B050"/>
          </stop>
          <stop position="1">
            <color theme="1"/>
          </stop>
        </gradientFill>
      </fill>
      <border>
        <top/>
        <bottom/>
        <vertical/>
        <horizontal/>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ill>
        <gradientFill degree="90">
          <stop position="0">
            <color theme="1"/>
          </stop>
          <stop position="0.5">
            <color rgb="FFFF0000"/>
          </stop>
          <stop position="1">
            <color theme="1"/>
          </stop>
        </gradientFill>
      </fill>
      <border>
        <top/>
        <bottom/>
      </border>
    </dxf>
    <dxf>
      <fill>
        <gradientFill degree="90">
          <stop position="0">
            <color theme="1"/>
          </stop>
          <stop position="0.5">
            <color rgb="FFFF0000"/>
          </stop>
          <stop position="1">
            <color theme="1"/>
          </stop>
        </gradientFill>
      </fill>
    </dxf>
    <dxf>
      <fill>
        <gradientFill degree="90">
          <stop position="0">
            <color theme="1"/>
          </stop>
          <stop position="0.5">
            <color rgb="FFFF0000"/>
          </stop>
          <stop position="1">
            <color theme="1"/>
          </stop>
        </gradientFill>
      </fill>
    </dxf>
    <dxf>
      <fill>
        <gradientFill degree="90">
          <stop position="0">
            <color theme="1"/>
          </stop>
          <stop position="0.5">
            <color rgb="FFFF0000"/>
          </stop>
          <stop position="1">
            <color theme="1"/>
          </stop>
        </gradientFill>
      </fill>
    </dxf>
    <dxf>
      <fill>
        <gradientFill degree="90">
          <stop position="0">
            <color theme="1"/>
          </stop>
          <stop position="0.5">
            <color rgb="FFFF0000"/>
          </stop>
          <stop position="1">
            <color theme="1"/>
          </stop>
        </gradientFill>
      </fill>
    </dxf>
    <dxf>
      <fill>
        <gradientFill degree="90">
          <stop position="0">
            <color theme="1"/>
          </stop>
          <stop position="0.5">
            <color rgb="FFFF0000"/>
          </stop>
          <stop position="1">
            <color theme="1"/>
          </stop>
        </gradientFill>
      </fill>
    </dxf>
    <dxf>
      <fill>
        <gradientFill degree="90">
          <stop position="0">
            <color theme="1"/>
          </stop>
          <stop position="0.5">
            <color rgb="FFFF0000"/>
          </stop>
          <stop position="1">
            <color theme="1"/>
          </stop>
        </gradientFill>
      </fill>
      <border>
        <top/>
        <bottom/>
      </border>
    </dxf>
    <dxf>
      <font>
        <color theme="0"/>
      </font>
      <fill>
        <gradientFill degree="90">
          <stop position="0">
            <color theme="1"/>
          </stop>
          <stop position="0.5">
            <color rgb="FFFF0000"/>
          </stop>
          <stop position="1">
            <color theme="1"/>
          </stop>
        </gradientFill>
      </fill>
      <border>
        <left style="thin">
          <color theme="3"/>
        </left>
        <right style="thin">
          <color theme="3"/>
        </right>
        <top style="thin">
          <color theme="3"/>
        </top>
        <bottom style="thin">
          <color theme="3"/>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style="thin">
          <color theme="3"/>
        </top>
        <bottom style="thin">
          <color theme="3"/>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style="thin">
          <color theme="3"/>
        </top>
        <bottom style="thin">
          <color theme="3"/>
        </bottom>
        <vertical/>
        <horizontal/>
      </border>
    </dxf>
    <dxf>
      <fill>
        <patternFill>
          <bgColor theme="1"/>
        </patternFill>
      </fill>
      <border>
        <left style="thin">
          <color theme="3"/>
        </left>
        <right style="thin">
          <color theme="3"/>
        </right>
        <top/>
        <bottom/>
      </border>
    </dxf>
    <dxf>
      <font>
        <color theme="0"/>
      </font>
      <fill>
        <gradientFill degree="90">
          <stop position="0">
            <color theme="1"/>
          </stop>
          <stop position="0.5">
            <color rgb="FFFF0000"/>
          </stop>
          <stop position="1">
            <color theme="1"/>
          </stop>
        </gradientFill>
      </fill>
      <border>
        <left style="thin">
          <color theme="3"/>
        </left>
        <right style="thin">
          <color theme="3"/>
        </right>
        <top/>
        <bottom/>
        <vertical/>
        <horizontal/>
      </border>
    </dxf>
    <dxf>
      <fill>
        <patternFill>
          <bgColor theme="1"/>
        </patternFill>
      </fill>
      <border>
        <left style="thin">
          <color theme="3"/>
        </left>
        <right style="thin">
          <color theme="3"/>
        </right>
        <top/>
        <bottom/>
      </border>
    </dxf>
    <dxf>
      <font>
        <color theme="1"/>
      </font>
      <fill>
        <gradientFill degree="90">
          <stop position="0">
            <color theme="1"/>
          </stop>
          <stop position="0.5">
            <color rgb="FFFFFF00"/>
          </stop>
          <stop position="1">
            <color theme="1"/>
          </stop>
        </gradientFill>
      </fill>
    </dxf>
    <dxf>
      <font>
        <color theme="1"/>
      </font>
      <fill>
        <gradientFill degree="90">
          <stop position="0">
            <color theme="1"/>
          </stop>
          <stop position="0.5">
            <color rgb="FFFFFF00"/>
          </stop>
          <stop position="1">
            <color theme="1"/>
          </stop>
        </gradientFill>
      </fill>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theme="1"/>
          </stop>
          <stop position="0.5">
            <color rgb="FFFF0000"/>
          </stop>
          <stop position="1">
            <color theme="1"/>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1"/>
      </font>
      <fill>
        <gradientFill degree="90">
          <stop position="0">
            <color theme="4"/>
          </stop>
          <stop position="1">
            <color theme="0"/>
          </stop>
        </gradientFill>
      </fill>
    </dxf>
    <dxf>
      <font>
        <color theme="0"/>
      </font>
      <fill>
        <gradientFill degree="90">
          <stop position="0">
            <color theme="1"/>
          </stop>
          <stop position="0.5">
            <color rgb="FFFF0000"/>
          </stop>
          <stop position="1">
            <color theme="1"/>
          </stop>
        </gradientFill>
      </fill>
    </dxf>
    <dxf>
      <font>
        <color theme="0"/>
      </font>
      <fill>
        <gradientFill degree="90">
          <stop position="0">
            <color rgb="FF00B050"/>
          </stop>
          <stop position="1">
            <color theme="1"/>
          </stop>
        </gradientFill>
      </fill>
    </dxf>
    <dxf>
      <font>
        <color theme="0"/>
      </font>
      <fill>
        <gradientFill degree="270">
          <stop position="0">
            <color theme="1"/>
          </stop>
          <stop position="1">
            <color rgb="FF00B0F0"/>
          </stop>
        </gradientFill>
      </fill>
    </dxf>
    <dxf>
      <font>
        <color theme="0"/>
      </font>
      <fill>
        <gradientFill degree="90">
          <stop position="0">
            <color theme="1"/>
          </stop>
          <stop position="0.5">
            <color rgb="FFFF0000"/>
          </stop>
          <stop position="1">
            <color theme="1"/>
          </stop>
        </gradientFill>
      </fill>
      <border>
        <left style="thin">
          <color theme="3"/>
        </left>
        <right style="thin">
          <color theme="3"/>
        </right>
        <top style="thin">
          <color theme="3"/>
        </top>
        <bottom style="thin">
          <color theme="3"/>
        </bottom>
        <vertical/>
        <horizontal/>
      </border>
    </dxf>
    <dxf>
      <fill>
        <patternFill>
          <bgColor theme="1"/>
        </patternFill>
      </fill>
      <border>
        <left style="thin">
          <color theme="3"/>
        </left>
        <right style="thin">
          <color theme="3"/>
        </right>
        <top style="thin">
          <color theme="3"/>
        </top>
        <bottom style="thin">
          <color theme="3"/>
        </bottom>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1"/>
      </font>
      <fill>
        <gradientFill degree="90">
          <stop position="0">
            <color theme="1"/>
          </stop>
          <stop position="0.5">
            <color rgb="FFFFFF00"/>
          </stop>
          <stop position="1">
            <color theme="1"/>
          </stop>
        </gradientFill>
      </fill>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
      <font>
        <color theme="0"/>
      </font>
      <fill>
        <gradientFill degree="90">
          <stop position="0">
            <color theme="1"/>
          </stop>
          <stop position="0.5">
            <color rgb="FFFF0000"/>
          </stop>
          <stop position="1">
            <color theme="1"/>
          </stop>
        </gradient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CC66FF"/>
      <color rgb="FFFF7C80"/>
      <color rgb="FFCB6D51"/>
      <color rgb="FFC9C0BB"/>
      <color rgb="FFFFA000"/>
      <color rgb="FFFFF5EE"/>
      <color rgb="FFFFF5EF"/>
      <color rgb="FF66CCFF"/>
      <color rgb="FFFF33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cqg.rtd">
      <tp>
        <v>1237.66666667</v>
        <stp/>
        <stp>StudyData</stp>
        <stp>ZQE??5</stp>
        <stp>MA</stp>
        <stp>InputChoice=ContractVol,MAType=Sim,Period=12</stp>
        <stp>MA</stp>
        <stp/>
        <stp/>
        <stp>all</stp>
        <stp/>
        <stp/>
        <stp/>
        <stp>T</stp>
        <tr r="L14" s="1"/>
      </tp>
      <tp>
        <v>1818.08333333</v>
        <stp/>
        <stp>StudyData</stp>
        <stp>ZQE??4</stp>
        <stp>MA</stp>
        <stp>InputChoice=ContractVol,MAType=Sim,Period=12</stp>
        <stp>MA</stp>
        <stp/>
        <stp/>
        <stp>all</stp>
        <stp/>
        <stp/>
        <stp/>
        <stp>T</stp>
        <tr r="L12" s="1"/>
      </tp>
      <tp>
        <v>1008.5</v>
        <stp/>
        <stp>StudyData</stp>
        <stp>ZQE??7</stp>
        <stp>MA</stp>
        <stp>InputChoice=ContractVol,MAType=Sim,Period=12</stp>
        <stp>MA</stp>
        <stp/>
        <stp/>
        <stp>all</stp>
        <stp/>
        <stp/>
        <stp/>
        <stp>T</stp>
        <tr r="L18" s="1"/>
      </tp>
      <tp>
        <v>1137.33333333</v>
        <stp/>
        <stp>StudyData</stp>
        <stp>ZQE??6</stp>
        <stp>MA</stp>
        <stp>InputChoice=ContractVol,MAType=Sim,Period=12</stp>
        <stp>MA</stp>
        <stp/>
        <stp/>
        <stp>all</stp>
        <stp/>
        <stp/>
        <stp/>
        <stp>T</stp>
        <tr r="L16" s="1"/>
      </tp>
      <tp>
        <v>2642.4166666699998</v>
        <stp/>
        <stp>StudyData</stp>
        <stp>ZQE??1</stp>
        <stp>MA</stp>
        <stp>InputChoice=ContractVol,MAType=Sim,Period=12</stp>
        <stp>MA</stp>
        <stp/>
        <stp/>
        <stp>all</stp>
        <stp/>
        <stp/>
        <stp/>
        <stp>T</stp>
        <tr r="L6" s="1"/>
      </tp>
      <tp>
        <v>2136.0833333300002</v>
        <stp/>
        <stp>StudyData</stp>
        <stp>ZQE??3</stp>
        <stp>MA</stp>
        <stp>InputChoice=ContractVol,MAType=Sim,Period=12</stp>
        <stp>MA</stp>
        <stp/>
        <stp/>
        <stp>all</stp>
        <stp/>
        <stp/>
        <stp/>
        <stp>T</stp>
        <tr r="L10" s="1"/>
      </tp>
      <tp>
        <v>2765.0833333300002</v>
        <stp/>
        <stp>StudyData</stp>
        <stp>ZQE??2</stp>
        <stp>MA</stp>
        <stp>InputChoice=ContractVol,MAType=Sim,Period=12</stp>
        <stp>MA</stp>
        <stp/>
        <stp/>
        <stp>all</stp>
        <stp/>
        <stp/>
        <stp/>
        <stp>T</stp>
        <tr r="L8" s="1"/>
      </tp>
      <tp>
        <v>12315</v>
        <stp/>
        <stp>ContractData</stp>
        <stp>ZQE??8</stp>
        <stp>COI</stp>
        <tr r="T20" s="1"/>
      </tp>
      <tp>
        <v>16074</v>
        <stp/>
        <stp>ContractData</stp>
        <stp>ZQE??9</stp>
        <stp>COI</stp>
        <tr r="T22" s="1"/>
      </tp>
      <tp>
        <v>40287</v>
        <stp/>
        <stp>ContractData</stp>
        <stp>ZQE??1</stp>
        <stp>COI</stp>
        <tr r="T6" s="1"/>
      </tp>
      <tp>
        <v>27850</v>
        <stp/>
        <stp>ContractData</stp>
        <stp>ZQE??2</stp>
        <stp>COI</stp>
        <tr r="T8" s="1"/>
      </tp>
      <tp>
        <v>26809</v>
        <stp/>
        <stp>ContractData</stp>
        <stp>ZQE??3</stp>
        <stp>COI</stp>
        <tr r="T10" s="1"/>
      </tp>
      <tp>
        <v>26602</v>
        <stp/>
        <stp>ContractData</stp>
        <stp>ZQE??4</stp>
        <stp>COI</stp>
        <tr r="T12" s="1"/>
      </tp>
      <tp>
        <v>25153</v>
        <stp/>
        <stp>ContractData</stp>
        <stp>ZQE??5</stp>
        <stp>COI</stp>
        <tr r="T14" s="1"/>
      </tp>
      <tp>
        <v>19383</v>
        <stp/>
        <stp>ContractData</stp>
        <stp>ZQE??6</stp>
        <stp>COI</stp>
        <tr r="T16" s="1"/>
      </tp>
      <tp>
        <v>20510</v>
        <stp/>
        <stp>ContractData</stp>
        <stp>ZQE??7</stp>
        <stp>COI</stp>
        <tr r="T18" s="1"/>
      </tp>
      <tp>
        <v>1252.58333333</v>
        <stp/>
        <stp>StudyData</stp>
        <stp>ZQE??9</stp>
        <stp>MA</stp>
        <stp>InputChoice=ContractVol,MAType=Sim,Period=12</stp>
        <stp>MA</stp>
        <stp/>
        <stp/>
        <stp>all</stp>
        <stp/>
        <stp/>
        <stp/>
        <stp>T</stp>
        <tr r="L22" s="1"/>
      </tp>
      <tp>
        <v>1273.25</v>
        <stp/>
        <stp>StudyData</stp>
        <stp>ZQE??8</stp>
        <stp>MA</stp>
        <stp>InputChoice=ContractVol,MAType=Sim,Period=12</stp>
        <stp>MA</stp>
        <stp/>
        <stp/>
        <stp>all</stp>
        <stp/>
        <stp/>
        <stp/>
        <stp>T</stp>
        <tr r="L20" s="1"/>
      </tp>
      <tp t="s">
        <v>768: Current Message -&gt; Contract 'ZQE0' not found.</v>
        <stp/>
        <stp>ContractData</stp>
        <stp>ZQE0</stp>
        <stp>LongDescription</stp>
        <tr r="B19" s="1"/>
      </tp>
      <tp>
        <v>0</v>
        <stp/>
        <stp>ContractData</stp>
        <stp>ZQE??28</stp>
        <stp>T_CVol</stp>
        <tr r="K60" s="1"/>
      </tp>
      <tp>
        <v>0</v>
        <stp/>
        <stp>ContractData</stp>
        <stp>ZQE??29</stp>
        <stp>T_CVol</stp>
        <tr r="K62" s="1"/>
      </tp>
      <tp>
        <v>157</v>
        <stp/>
        <stp>ContractData</stp>
        <stp>ZQE??22</stp>
        <stp>T_CVol</stp>
        <tr r="K48" s="1"/>
      </tp>
      <tp>
        <v>54</v>
        <stp/>
        <stp>ContractData</stp>
        <stp>ZQE??23</stp>
        <stp>T_CVol</stp>
        <tr r="K50" s="1"/>
      </tp>
      <tp>
        <v>120</v>
        <stp/>
        <stp>ContractData</stp>
        <stp>ZQE??20</stp>
        <stp>T_CVol</stp>
        <tr r="K44" s="1"/>
      </tp>
      <tp>
        <v>227</v>
        <stp/>
        <stp>ContractData</stp>
        <stp>ZQE??21</stp>
        <stp>T_CVol</stp>
        <tr r="K46" s="1"/>
      </tp>
      <tp>
        <v>0</v>
        <stp/>
        <stp>ContractData</stp>
        <stp>ZQE??26</stp>
        <stp>T_CVol</stp>
        <tr r="K56" s="1"/>
      </tp>
      <tp>
        <v>1</v>
        <stp/>
        <stp>ContractData</stp>
        <stp>ZQE??27</stp>
        <stp>T_CVol</stp>
        <tr r="K58" s="1"/>
      </tp>
      <tp>
        <v>3</v>
        <stp/>
        <stp>ContractData</stp>
        <stp>ZQE??24</stp>
        <stp>T_CVol</stp>
        <tr r="K52" s="1"/>
      </tp>
      <tp>
        <v>4</v>
        <stp/>
        <stp>ContractData</stp>
        <stp>ZQE??25</stp>
        <stp>T_CVol</stp>
        <tr r="K54" s="1"/>
      </tp>
      <tp>
        <v>0</v>
        <stp/>
        <stp>ContractData</stp>
        <stp>ZQE??32</stp>
        <stp>T_CVol</stp>
        <tr r="K68" s="1"/>
      </tp>
      <tp>
        <v>0</v>
        <stp/>
        <stp>ContractData</stp>
        <stp>ZQE??33</stp>
        <stp>T_CVol</stp>
        <tr r="K70" s="1"/>
      </tp>
      <tp>
        <v>0</v>
        <stp/>
        <stp>ContractData</stp>
        <stp>ZQE??30</stp>
        <stp>T_CVol</stp>
        <tr r="K64" s="1"/>
      </tp>
      <tp>
        <v>0</v>
        <stp/>
        <stp>ContractData</stp>
        <stp>ZQE??31</stp>
        <stp>T_CVol</stp>
        <tr r="K66" s="1"/>
      </tp>
      <tp>
        <v>0</v>
        <stp/>
        <stp>ContractData</stp>
        <stp>ZQE??36</stp>
        <stp>T_CVol</stp>
        <tr r="K76" s="1"/>
      </tp>
      <tp>
        <v>0</v>
        <stp/>
        <stp>ContractData</stp>
        <stp>ZQE??34</stp>
        <stp>T_CVol</stp>
        <tr r="K72" s="1"/>
      </tp>
      <tp>
        <v>0</v>
        <stp/>
        <stp>ContractData</stp>
        <stp>ZQE??35</stp>
        <stp>T_CVol</stp>
        <tr r="K74" s="1"/>
      </tp>
      <tp>
        <v>206</v>
        <stp/>
        <stp>ContractData</stp>
        <stp>ZQE??18</stp>
        <stp>T_CVol</stp>
        <tr r="K40" s="1"/>
      </tp>
      <tp>
        <v>137</v>
        <stp/>
        <stp>ContractData</stp>
        <stp>ZQE??19</stp>
        <stp>T_CVol</stp>
        <tr r="K42" s="1"/>
      </tp>
      <tp>
        <v>100</v>
        <stp/>
        <stp>ContractData</stp>
        <stp>ZQE??12</stp>
        <stp>T_CVol</stp>
        <tr r="K28" s="1"/>
      </tp>
      <tp>
        <v>328</v>
        <stp/>
        <stp>ContractData</stp>
        <stp>ZQE??13</stp>
        <stp>T_CVol</stp>
        <tr r="K30" s="1"/>
      </tp>
      <tp>
        <v>27</v>
        <stp/>
        <stp>ContractData</stp>
        <stp>ZQE??10</stp>
        <stp>T_CVol</stp>
        <tr r="K24" s="1"/>
      </tp>
      <tp>
        <v>78</v>
        <stp/>
        <stp>ContractData</stp>
        <stp>ZQE??11</stp>
        <stp>T_CVol</stp>
        <tr r="K26" s="1"/>
      </tp>
      <tp>
        <v>131</v>
        <stp/>
        <stp>ContractData</stp>
        <stp>ZQE??16</stp>
        <stp>T_CVol</stp>
        <tr r="K36" s="1"/>
      </tp>
      <tp>
        <v>67</v>
        <stp/>
        <stp>ContractData</stp>
        <stp>ZQE??17</stp>
        <stp>T_CVol</stp>
        <tr r="K38" s="1"/>
      </tp>
      <tp>
        <v>292</v>
        <stp/>
        <stp>ContractData</stp>
        <stp>ZQE??14</stp>
        <stp>T_CVol</stp>
        <tr r="K32" s="1"/>
      </tp>
      <tp>
        <v>417</v>
        <stp/>
        <stp>ContractData</stp>
        <stp>ZQE??15</stp>
        <stp>T_CVol</stp>
        <tr r="K34" s="1"/>
      </tp>
      <tp>
        <v>0</v>
        <stp/>
        <stp>ContractData</stp>
        <stp>ZQE??28</stp>
        <stp>Y_CVol</stp>
        <tr r="N60" s="1"/>
      </tp>
      <tp>
        <v>0</v>
        <stp/>
        <stp>ContractData</stp>
        <stp>ZQE??29</stp>
        <stp>Y_CVol</stp>
        <tr r="N62" s="1"/>
      </tp>
      <tp>
        <v>60</v>
        <stp/>
        <stp>ContractData</stp>
        <stp>ZQE??22</stp>
        <stp>Y_CVol</stp>
        <tr r="N48" s="1"/>
      </tp>
      <tp>
        <v>20</v>
        <stp/>
        <stp>ContractData</stp>
        <stp>ZQE??23</stp>
        <stp>Y_CVol</stp>
        <tr r="N50" s="1"/>
      </tp>
      <tp>
        <v>90</v>
        <stp/>
        <stp>ContractData</stp>
        <stp>ZQE??20</stp>
        <stp>Y_CVol</stp>
        <tr r="N44" s="1"/>
      </tp>
      <tp>
        <v>299</v>
        <stp/>
        <stp>ContractData</stp>
        <stp>ZQE??21</stp>
        <stp>Y_CVol</stp>
        <tr r="N46" s="1"/>
      </tp>
      <tp>
        <v>1</v>
        <stp/>
        <stp>ContractData</stp>
        <stp>ZQE??26</stp>
        <stp>Y_CVol</stp>
        <tr r="N56" s="1"/>
      </tp>
      <tp>
        <v>0</v>
        <stp/>
        <stp>ContractData</stp>
        <stp>ZQE??27</stp>
        <stp>Y_CVol</stp>
        <tr r="N58" s="1"/>
      </tp>
      <tp>
        <v>11</v>
        <stp/>
        <stp>ContractData</stp>
        <stp>ZQE??24</stp>
        <stp>Y_CVol</stp>
        <tr r="N52" s="1"/>
      </tp>
      <tp>
        <v>5</v>
        <stp/>
        <stp>ContractData</stp>
        <stp>ZQE??25</stp>
        <stp>Y_CVol</stp>
        <tr r="N54" s="1"/>
      </tp>
      <tp>
        <v>0</v>
        <stp/>
        <stp>ContractData</stp>
        <stp>ZQE??32</stp>
        <stp>Y_CVol</stp>
        <tr r="N68" s="1"/>
      </tp>
      <tp>
        <v>0</v>
        <stp/>
        <stp>ContractData</stp>
        <stp>ZQE??33</stp>
        <stp>Y_CVol</stp>
        <tr r="N70" s="1"/>
      </tp>
      <tp>
        <v>0</v>
        <stp/>
        <stp>ContractData</stp>
        <stp>ZQE??30</stp>
        <stp>Y_CVol</stp>
        <tr r="N64" s="1"/>
      </tp>
      <tp>
        <v>0</v>
        <stp/>
        <stp>ContractData</stp>
        <stp>ZQE??31</stp>
        <stp>Y_CVol</stp>
        <tr r="N66" s="1"/>
      </tp>
      <tp>
        <v>0</v>
        <stp/>
        <stp>ContractData</stp>
        <stp>ZQE??36</stp>
        <stp>Y_CVol</stp>
        <tr r="N76" s="1"/>
      </tp>
      <tp>
        <v>0</v>
        <stp/>
        <stp>ContractData</stp>
        <stp>ZQE??34</stp>
        <stp>Y_CVol</stp>
        <tr r="N72" s="1"/>
      </tp>
      <tp>
        <v>0</v>
        <stp/>
        <stp>ContractData</stp>
        <stp>ZQE??35</stp>
        <stp>Y_CVol</stp>
        <tr r="N74" s="1"/>
      </tp>
      <tp>
        <v>1375</v>
        <stp/>
        <stp>ContractData</stp>
        <stp>ZQE??18</stp>
        <stp>Y_CVol</stp>
        <tr r="N40" s="1"/>
      </tp>
      <tp>
        <v>427</v>
        <stp/>
        <stp>ContractData</stp>
        <stp>ZQE??19</stp>
        <stp>Y_CVol</stp>
        <tr r="N42" s="1"/>
      </tp>
      <tp>
        <v>361</v>
        <stp/>
        <stp>ContractData</stp>
        <stp>ZQE??12</stp>
        <stp>Y_CVol</stp>
        <tr r="N28" s="1"/>
      </tp>
      <tp>
        <v>945</v>
        <stp/>
        <stp>ContractData</stp>
        <stp>ZQE??13</stp>
        <stp>Y_CVol</stp>
        <tr r="N30" s="1"/>
      </tp>
      <tp>
        <v>803</v>
        <stp/>
        <stp>ContractData</stp>
        <stp>ZQE??10</stp>
        <stp>Y_CVol</stp>
        <tr r="N24" s="1"/>
      </tp>
      <tp>
        <v>719</v>
        <stp/>
        <stp>ContractData</stp>
        <stp>ZQE??11</stp>
        <stp>Y_CVol</stp>
        <tr r="N26" s="1"/>
      </tp>
      <tp>
        <v>559</v>
        <stp/>
        <stp>ContractData</stp>
        <stp>ZQE??16</stp>
        <stp>Y_CVol</stp>
        <tr r="N36" s="1"/>
      </tp>
      <tp>
        <v>1153</v>
        <stp/>
        <stp>ContractData</stp>
        <stp>ZQE??17</stp>
        <stp>Y_CVol</stp>
        <tr r="N38" s="1"/>
      </tp>
      <tp>
        <v>369</v>
        <stp/>
        <stp>ContractData</stp>
        <stp>ZQE??14</stp>
        <stp>Y_CVol</stp>
        <tr r="N32" s="1"/>
      </tp>
      <tp>
        <v>169</v>
        <stp/>
        <stp>ContractData</stp>
        <stp>ZQE??15</stp>
        <stp>Y_CVol</stp>
        <tr r="N34" s="1"/>
      </tp>
      <tp t="s">
        <v>Fed Fund 30 Day (Globex), Feb 15</v>
        <stp/>
        <stp>ContractData</stp>
        <stp>ZQE??18</stp>
        <stp>LongDescription</stp>
        <tr r="B40" s="1"/>
        <tr r="AA40" s="1"/>
      </tp>
      <tp t="s">
        <v>Fed Fund 30 Day (Globex), Mar 15</v>
        <stp/>
        <stp>ContractData</stp>
        <stp>ZQE??19</stp>
        <stp>LongDescription</stp>
        <tr r="B42" s="1"/>
        <tr r="AA42" s="1"/>
      </tp>
      <tp t="s">
        <v>Fed Fund 30 Day (Globex), Aug 14</v>
        <stp/>
        <stp>ContractData</stp>
        <stp>ZQE??12</stp>
        <stp>LongDescription</stp>
        <tr r="B28" s="1"/>
        <tr r="AA28" s="1"/>
      </tp>
      <tp t="s">
        <v>Fed Fund 30 Day (Globex), Sep 14</v>
        <stp/>
        <stp>ContractData</stp>
        <stp>ZQE??13</stp>
        <stp>LongDescription</stp>
        <tr r="AA30" s="1"/>
        <tr r="B30" s="1"/>
      </tp>
      <tp t="s">
        <v>Fed Fund 30 Day (Globex), Jun 14</v>
        <stp/>
        <stp>ContractData</stp>
        <stp>ZQE??10</stp>
        <stp>LongDescription</stp>
        <tr r="AA24" s="1"/>
        <tr r="B24" s="1"/>
      </tp>
      <tp t="s">
        <v>Fed Fund 30 Day (Globex), Jul 14</v>
        <stp/>
        <stp>ContractData</stp>
        <stp>ZQE??11</stp>
        <stp>LongDescription</stp>
        <tr r="AA26" s="1"/>
        <tr r="B26" s="1"/>
      </tp>
      <tp t="s">
        <v>Fed Fund 30 Day (Globex), Dec 14</v>
        <stp/>
        <stp>ContractData</stp>
        <stp>ZQE??16</stp>
        <stp>LongDescription</stp>
        <tr r="AA36" s="1"/>
        <tr r="B36" s="1"/>
      </tp>
      <tp t="s">
        <v>Fed Fund 30 Day (Globex), Jan 15</v>
        <stp/>
        <stp>ContractData</stp>
        <stp>ZQE??17</stp>
        <stp>LongDescription</stp>
        <tr r="AA38" s="1"/>
        <tr r="B38" s="1"/>
      </tp>
      <tp t="s">
        <v>Fed Fund 30 Day (Globex), Oct 14</v>
        <stp/>
        <stp>ContractData</stp>
        <stp>ZQE??14</stp>
        <stp>LongDescription</stp>
        <tr r="B32" s="1"/>
        <tr r="AA32" s="1"/>
      </tp>
      <tp t="s">
        <v>Fed Fund 30 Day (Globex), Nov 14</v>
        <stp/>
        <stp>ContractData</stp>
        <stp>ZQE??15</stp>
        <stp>LongDescription</stp>
        <tr r="AA34" s="1"/>
        <tr r="B34" s="1"/>
      </tp>
      <tp t="s">
        <v>Fed Fund 30 Day (Globex), Apr 16</v>
        <stp/>
        <stp>ContractData</stp>
        <stp>ZQE??32</stp>
        <stp>LongDescription</stp>
        <tr r="B68" s="1"/>
        <tr r="AA68" s="1"/>
      </tp>
      <tp t="s">
        <v>Fed Fund 30 Day (Globex), May 16</v>
        <stp/>
        <stp>ContractData</stp>
        <stp>ZQE??33</stp>
        <stp>LongDescription</stp>
        <tr r="B70" s="1"/>
        <tr r="AA70" s="1"/>
      </tp>
      <tp t="s">
        <v>Fed Fund 30 Day (Globex), Feb 16</v>
        <stp/>
        <stp>ContractData</stp>
        <stp>ZQE??30</stp>
        <stp>LongDescription</stp>
        <tr r="B64" s="1"/>
        <tr r="AA64" s="1"/>
      </tp>
      <tp t="s">
        <v>Fed Fund 30 Day (Globex), Mar 16</v>
        <stp/>
        <stp>ContractData</stp>
        <stp>ZQE??31</stp>
        <stp>LongDescription</stp>
        <tr r="AA66" s="1"/>
        <tr r="B66" s="1"/>
      </tp>
      <tp t="s">
        <v>Fed Fund 30 Day (Globex), Aug 16</v>
        <stp/>
        <stp>ContractData</stp>
        <stp>ZQE??36</stp>
        <stp>LongDescription</stp>
        <tr r="AA76" s="1"/>
        <tr r="B76" s="1"/>
      </tp>
      <tp t="s">
        <v>Fed Fund 30 Day (Globex), Jun 16</v>
        <stp/>
        <stp>ContractData</stp>
        <stp>ZQE??34</stp>
        <stp>LongDescription</stp>
        <tr r="B72" s="1"/>
        <tr r="AA72" s="1"/>
      </tp>
      <tp t="s">
        <v>Fed Fund 30 Day (Globex), Jul 16</v>
        <stp/>
        <stp>ContractData</stp>
        <stp>ZQE??35</stp>
        <stp>LongDescription</stp>
        <tr r="AA74" s="1"/>
        <tr r="B74" s="1"/>
      </tp>
      <tp t="s">
        <v>Fed Fund 30 Day (Globex), Dec 15</v>
        <stp/>
        <stp>ContractData</stp>
        <stp>ZQE??28</stp>
        <stp>LongDescription</stp>
        <tr r="B60" s="1"/>
        <tr r="AA60" s="1"/>
      </tp>
      <tp t="s">
        <v>Fed Fund 30 Day (Globex), Jan 16</v>
        <stp/>
        <stp>ContractData</stp>
        <stp>ZQE??29</stp>
        <stp>LongDescription</stp>
        <tr r="AA62" s="1"/>
        <tr r="B62" s="1"/>
      </tp>
      <tp t="s">
        <v>Fed Fund 30 Day (Globex), Jun 15</v>
        <stp/>
        <stp>ContractData</stp>
        <stp>ZQE??22</stp>
        <stp>LongDescription</stp>
        <tr r="AA48" s="1"/>
        <tr r="B48" s="1"/>
      </tp>
      <tp t="s">
        <v>Fed Fund 30 Day (Globex), Jul 15</v>
        <stp/>
        <stp>ContractData</stp>
        <stp>ZQE??23</stp>
        <stp>LongDescription</stp>
        <tr r="AA50" s="1"/>
        <tr r="B50" s="1"/>
      </tp>
      <tp t="s">
        <v>Fed Fund 30 Day (Globex), Apr 15</v>
        <stp/>
        <stp>ContractData</stp>
        <stp>ZQE??20</stp>
        <stp>LongDescription</stp>
        <tr r="B44" s="1"/>
        <tr r="AA44" s="1"/>
      </tp>
      <tp t="s">
        <v>Fed Fund 30 Day (Globex), May 15</v>
        <stp/>
        <stp>ContractData</stp>
        <stp>ZQE??21</stp>
        <stp>LongDescription</stp>
        <tr r="B46" s="1"/>
        <tr r="AA46" s="1"/>
      </tp>
      <tp t="s">
        <v>Fed Fund 30 Day (Globex), Oct 15</v>
        <stp/>
        <stp>ContractData</stp>
        <stp>ZQE??26</stp>
        <stp>LongDescription</stp>
        <tr r="AA56" s="1"/>
        <tr r="B56" s="1"/>
      </tp>
      <tp t="s">
        <v>Fed Fund 30 Day (Globex), Nov 15</v>
        <stp/>
        <stp>ContractData</stp>
        <stp>ZQE??27</stp>
        <stp>LongDescription</stp>
        <tr r="AA58" s="1"/>
        <tr r="B58" s="1"/>
      </tp>
      <tp t="s">
        <v>Fed Fund 30 Day (Globex), Aug 15</v>
        <stp/>
        <stp>ContractData</stp>
        <stp>ZQE??24</stp>
        <stp>LongDescription</stp>
        <tr r="B52" s="1"/>
        <tr r="AA52" s="1"/>
      </tp>
      <tp t="s">
        <v>Fed Fund 30 Day (Globex), Sep 15</v>
        <stp/>
        <stp>ContractData</stp>
        <stp>ZQE??25</stp>
        <stp>LongDescription</stp>
        <tr r="B54" s="1"/>
        <tr r="AA54" s="1"/>
      </tp>
      <tp t="s">
        <v/>
        <stp/>
        <stp>StudyData</stp>
        <stp>ZQE??19</stp>
        <stp>Vol</stp>
        <stp>VolType=Exchange,CoCType=Contract</stp>
        <stp>Vol</stp>
        <stp>30</stp>
        <stp>0</stp>
        <stp>ALL</stp>
        <stp/>
        <stp/>
        <stp>TRUE</stp>
        <stp>T</stp>
        <tr r="Y42" s="1"/>
      </tp>
      <tp>
        <v>17</v>
        <stp/>
        <stp>StudyData</stp>
        <stp>ZQE??18</stp>
        <stp>Vol</stp>
        <stp>VolType=Exchange,CoCType=Contract</stp>
        <stp>Vol</stp>
        <stp>30</stp>
        <stp>0</stp>
        <stp>ALL</stp>
        <stp/>
        <stp/>
        <stp>TRUE</stp>
        <stp>T</stp>
        <tr r="Y40" s="1"/>
      </tp>
      <tp t="s">
        <v/>
        <stp/>
        <stp>StudyData</stp>
        <stp>ZQE??13</stp>
        <stp>Vol</stp>
        <stp>VolType=Exchange,CoCType=Contract</stp>
        <stp>Vol</stp>
        <stp>30</stp>
        <stp>0</stp>
        <stp>ALL</stp>
        <stp/>
        <stp/>
        <stp>TRUE</stp>
        <stp>T</stp>
        <tr r="Y30" s="1"/>
      </tp>
      <tp>
        <v>17</v>
        <stp/>
        <stp>StudyData</stp>
        <stp>ZQE??12</stp>
        <stp>Vol</stp>
        <stp>VolType=Exchange,CoCType=Contract</stp>
        <stp>Vol</stp>
        <stp>30</stp>
        <stp>0</stp>
        <stp>ALL</stp>
        <stp/>
        <stp/>
        <stp>TRUE</stp>
        <stp>T</stp>
        <tr r="Y28" s="1"/>
      </tp>
      <tp t="s">
        <v/>
        <stp/>
        <stp>StudyData</stp>
        <stp>ZQE??11</stp>
        <stp>Vol</stp>
        <stp>VolType=Exchange,CoCType=Contract</stp>
        <stp>Vol</stp>
        <stp>30</stp>
        <stp>0</stp>
        <stp>ALL</stp>
        <stp/>
        <stp/>
        <stp>TRUE</stp>
        <stp>T</stp>
        <tr r="Y26" s="1"/>
      </tp>
      <tp t="s">
        <v/>
        <stp/>
        <stp>StudyData</stp>
        <stp>ZQE??10</stp>
        <stp>Vol</stp>
        <stp>VolType=Exchange,CoCType=Contract</stp>
        <stp>Vol</stp>
        <stp>30</stp>
        <stp>0</stp>
        <stp>ALL</stp>
        <stp/>
        <stp/>
        <stp>TRUE</stp>
        <stp>T</stp>
        <tr r="Y24" s="1"/>
      </tp>
      <tp t="s">
        <v/>
        <stp/>
        <stp>StudyData</stp>
        <stp>ZQE??17</stp>
        <stp>Vol</stp>
        <stp>VolType=Exchange,CoCType=Contract</stp>
        <stp>Vol</stp>
        <stp>30</stp>
        <stp>0</stp>
        <stp>ALL</stp>
        <stp/>
        <stp/>
        <stp>TRUE</stp>
        <stp>T</stp>
        <tr r="Y38" s="1"/>
      </tp>
      <tp>
        <v>27</v>
        <stp/>
        <stp>StudyData</stp>
        <stp>ZQE??16</stp>
        <stp>Vol</stp>
        <stp>VolType=Exchange,CoCType=Contract</stp>
        <stp>Vol</stp>
        <stp>30</stp>
        <stp>0</stp>
        <stp>ALL</stp>
        <stp/>
        <stp/>
        <stp>TRUE</stp>
        <stp>T</stp>
        <tr r="Y36" s="1"/>
      </tp>
      <tp>
        <v>52</v>
        <stp/>
        <stp>StudyData</stp>
        <stp>ZQE??15</stp>
        <stp>Vol</stp>
        <stp>VolType=Exchange,CoCType=Contract</stp>
        <stp>Vol</stp>
        <stp>30</stp>
        <stp>0</stp>
        <stp>ALL</stp>
        <stp/>
        <stp/>
        <stp>TRUE</stp>
        <stp>T</stp>
        <tr r="Y34" s="1"/>
      </tp>
      <tp t="s">
        <v/>
        <stp/>
        <stp>StudyData</stp>
        <stp>ZQE??14</stp>
        <stp>Vol</stp>
        <stp>VolType=Exchange,CoCType=Contract</stp>
        <stp>Vol</stp>
        <stp>30</stp>
        <stp>0</stp>
        <stp>ALL</stp>
        <stp/>
        <stp/>
        <stp>TRUE</stp>
        <stp>T</stp>
        <tr r="Y32" s="1"/>
      </tp>
      <tp t="s">
        <v/>
        <stp/>
        <stp>StudyData</stp>
        <stp>ZQE??29</stp>
        <stp>Vol</stp>
        <stp>VolType=Exchange,CoCType=Contract</stp>
        <stp>Vol</stp>
        <stp>30</stp>
        <stp>0</stp>
        <stp>ALL</stp>
        <stp/>
        <stp/>
        <stp>TRUE</stp>
        <stp>T</stp>
        <tr r="Y62" s="1"/>
      </tp>
      <tp t="s">
        <v/>
        <stp/>
        <stp>StudyData</stp>
        <stp>ZQE??28</stp>
        <stp>Vol</stp>
        <stp>VolType=Exchange,CoCType=Contract</stp>
        <stp>Vol</stp>
        <stp>30</stp>
        <stp>0</stp>
        <stp>ALL</stp>
        <stp/>
        <stp/>
        <stp>TRUE</stp>
        <stp>T</stp>
        <tr r="Y60" s="1"/>
      </tp>
      <tp t="s">
        <v/>
        <stp/>
        <stp>StudyData</stp>
        <stp>ZQE??23</stp>
        <stp>Vol</stp>
        <stp>VolType=Exchange,CoCType=Contract</stp>
        <stp>Vol</stp>
        <stp>30</stp>
        <stp>0</stp>
        <stp>ALL</stp>
        <stp/>
        <stp/>
        <stp>TRUE</stp>
        <stp>T</stp>
        <tr r="Y50" s="1"/>
      </tp>
      <tp t="s">
        <v/>
        <stp/>
        <stp>StudyData</stp>
        <stp>ZQE??22</stp>
        <stp>Vol</stp>
        <stp>VolType=Exchange,CoCType=Contract</stp>
        <stp>Vol</stp>
        <stp>30</stp>
        <stp>0</stp>
        <stp>ALL</stp>
        <stp/>
        <stp/>
        <stp>TRUE</stp>
        <stp>T</stp>
        <tr r="Y48" s="1"/>
      </tp>
      <tp t="s">
        <v/>
        <stp/>
        <stp>StudyData</stp>
        <stp>ZQE??21</stp>
        <stp>Vol</stp>
        <stp>VolType=Exchange,CoCType=Contract</stp>
        <stp>Vol</stp>
        <stp>30</stp>
        <stp>0</stp>
        <stp>ALL</stp>
        <stp/>
        <stp/>
        <stp>TRUE</stp>
        <stp>T</stp>
        <tr r="Y46" s="1"/>
      </tp>
      <tp t="s">
        <v/>
        <stp/>
        <stp>StudyData</stp>
        <stp>ZQE??20</stp>
        <stp>Vol</stp>
        <stp>VolType=Exchange,CoCType=Contract</stp>
        <stp>Vol</stp>
        <stp>30</stp>
        <stp>0</stp>
        <stp>ALL</stp>
        <stp/>
        <stp/>
        <stp>TRUE</stp>
        <stp>T</stp>
        <tr r="Y44" s="1"/>
      </tp>
      <tp>
        <v>0</v>
        <stp/>
        <stp>StudyData</stp>
        <stp>ZQE??27</stp>
        <stp>Vol</stp>
        <stp>VolType=Exchange,CoCType=Contract</stp>
        <stp>Vol</stp>
        <stp>30</stp>
        <stp>0</stp>
        <stp>ALL</stp>
        <stp/>
        <stp/>
        <stp>TRUE</stp>
        <stp>T</stp>
        <tr r="Y58" s="1"/>
      </tp>
      <tp>
        <v>0</v>
        <stp/>
        <stp>StudyData</stp>
        <stp>ZQE??26</stp>
        <stp>Vol</stp>
        <stp>VolType=Exchange,CoCType=Contract</stp>
        <stp>Vol</stp>
        <stp>30</stp>
        <stp>0</stp>
        <stp>ALL</stp>
        <stp/>
        <stp/>
        <stp>TRUE</stp>
        <stp>T</stp>
        <tr r="Y56" s="1"/>
      </tp>
      <tp>
        <v>0</v>
        <stp/>
        <stp>StudyData</stp>
        <stp>ZQE??25</stp>
        <stp>Vol</stp>
        <stp>VolType=Exchange,CoCType=Contract</stp>
        <stp>Vol</stp>
        <stp>30</stp>
        <stp>0</stp>
        <stp>ALL</stp>
        <stp/>
        <stp/>
        <stp>TRUE</stp>
        <stp>T</stp>
        <tr r="Y54" s="1"/>
      </tp>
      <tp t="s">
        <v/>
        <stp/>
        <stp>StudyData</stp>
        <stp>ZQE??24</stp>
        <stp>Vol</stp>
        <stp>VolType=Exchange,CoCType=Contract</stp>
        <stp>Vol</stp>
        <stp>30</stp>
        <stp>0</stp>
        <stp>ALL</stp>
        <stp/>
        <stp/>
        <stp>TRUE</stp>
        <stp>T</stp>
        <tr r="Y52" s="1"/>
      </tp>
      <tp t="s">
        <v/>
        <stp/>
        <stp>StudyData</stp>
        <stp>ZQE??33</stp>
        <stp>Vol</stp>
        <stp>VolType=Exchange,CoCType=Contract</stp>
        <stp>Vol</stp>
        <stp>30</stp>
        <stp>0</stp>
        <stp>ALL</stp>
        <stp/>
        <stp/>
        <stp>TRUE</stp>
        <stp>T</stp>
        <tr r="Y70" s="1"/>
      </tp>
      <tp t="s">
        <v/>
        <stp/>
        <stp>StudyData</stp>
        <stp>ZQE??32</stp>
        <stp>Vol</stp>
        <stp>VolType=Exchange,CoCType=Contract</stp>
        <stp>Vol</stp>
        <stp>30</stp>
        <stp>0</stp>
        <stp>ALL</stp>
        <stp/>
        <stp/>
        <stp>TRUE</stp>
        <stp>T</stp>
        <tr r="Y68" s="1"/>
      </tp>
      <tp t="s">
        <v/>
        <stp/>
        <stp>StudyData</stp>
        <stp>ZQE??31</stp>
        <stp>Vol</stp>
        <stp>VolType=Exchange,CoCType=Contract</stp>
        <stp>Vol</stp>
        <stp>30</stp>
        <stp>0</stp>
        <stp>ALL</stp>
        <stp/>
        <stp/>
        <stp>TRUE</stp>
        <stp>T</stp>
        <tr r="Y66" s="1"/>
      </tp>
      <tp>
        <v>0</v>
        <stp/>
        <stp>StudyData</stp>
        <stp>ZQE??30</stp>
        <stp>Vol</stp>
        <stp>VolType=Exchange,CoCType=Contract</stp>
        <stp>Vol</stp>
        <stp>30</stp>
        <stp>0</stp>
        <stp>ALL</stp>
        <stp/>
        <stp/>
        <stp>TRUE</stp>
        <stp>T</stp>
        <tr r="Y64" s="1"/>
      </tp>
      <tp t="s">
        <v/>
        <stp/>
        <stp>StudyData</stp>
        <stp>ZQE??36</stp>
        <stp>Vol</stp>
        <stp>VolType=Exchange,CoCType=Contract</stp>
        <stp>Vol</stp>
        <stp>30</stp>
        <stp>0</stp>
        <stp>ALL</stp>
        <stp/>
        <stp/>
        <stp>TRUE</stp>
        <stp>T</stp>
        <tr r="Y76" s="1"/>
      </tp>
      <tp t="s">
        <v/>
        <stp/>
        <stp>StudyData</stp>
        <stp>ZQE??35</stp>
        <stp>Vol</stp>
        <stp>VolType=Exchange,CoCType=Contract</stp>
        <stp>Vol</stp>
        <stp>30</stp>
        <stp>0</stp>
        <stp>ALL</stp>
        <stp/>
        <stp/>
        <stp>TRUE</stp>
        <stp>T</stp>
        <tr r="Y74" s="1"/>
      </tp>
      <tp>
        <v>0</v>
        <stp/>
        <stp>StudyData</stp>
        <stp>ZQE??34</stp>
        <stp>Vol</stp>
        <stp>VolType=Exchange,CoCType=Contract</stp>
        <stp>Vol</stp>
        <stp>30</stp>
        <stp>0</stp>
        <stp>ALL</stp>
        <stp/>
        <stp/>
        <stp>TRUE</stp>
        <stp>T</stp>
        <tr r="Y72" s="1"/>
      </tp>
      <tp>
        <v>4</v>
        <stp/>
        <stp>StudyData</stp>
        <stp>Vol(ZQE??10) when (LocalDay(ZQE??10)=30 and LocalHour(ZQE??10)=12 and LocalMinute(ZQE??10)=0)</stp>
        <stp>Bar</stp>
        <stp/>
        <stp>Vol</stp>
        <stp>30</stp>
        <stp>0</stp>
        <tr r="Z24" s="1"/>
      </tp>
      <tp>
        <v>5</v>
        <stp/>
        <stp>StudyData</stp>
        <stp>Vol(ZQE??11) when (LocalDay(ZQE??11)=30 and LocalHour(ZQE??11)=12 and LocalMinute(ZQE??11)=0)</stp>
        <stp>Bar</stp>
        <stp/>
        <stp>Vol</stp>
        <stp>30</stp>
        <stp>0</stp>
        <tr r="Z26" s="1"/>
      </tp>
      <tp>
        <v>1</v>
        <stp/>
        <stp>StudyData</stp>
        <stp>Vol(ZQE??12) when (LocalDay(ZQE??12)=30 and LocalHour(ZQE??12)=12 and LocalMinute(ZQE??12)=0)</stp>
        <stp>Bar</stp>
        <stp/>
        <stp>Vol</stp>
        <stp>30</stp>
        <stp>0</stp>
        <tr r="Z28" s="1"/>
      </tp>
      <tp>
        <v>5</v>
        <stp/>
        <stp>StudyData</stp>
        <stp>Vol(ZQE??13) when (LocalDay(ZQE??13)=30 and LocalHour(ZQE??13)=12 and LocalMinute(ZQE??13)=0)</stp>
        <stp>Bar</stp>
        <stp/>
        <stp>Vol</stp>
        <stp>30</stp>
        <stp>0</stp>
        <tr r="Z30" s="1"/>
      </tp>
      <tp>
        <v>14</v>
        <stp/>
        <stp>StudyData</stp>
        <stp>Vol(ZQE??14) when (LocalDay(ZQE??14)=30 and LocalHour(ZQE??14)=12 and LocalMinute(ZQE??14)=0)</stp>
        <stp>Bar</stp>
        <stp/>
        <stp>Vol</stp>
        <stp>30</stp>
        <stp>0</stp>
        <tr r="Z32" s="1"/>
      </tp>
      <tp>
        <v>5</v>
        <stp/>
        <stp>StudyData</stp>
        <stp>Vol(ZQE??15) when (LocalDay(ZQE??15)=30 and LocalHour(ZQE??15)=12 and LocalMinute(ZQE??15)=0)</stp>
        <stp>Bar</stp>
        <stp/>
        <stp>Vol</stp>
        <stp>30</stp>
        <stp>0</stp>
        <tr r="Z34" s="1"/>
      </tp>
      <tp>
        <v>2</v>
        <stp/>
        <stp>StudyData</stp>
        <stp>Vol(ZQE??16) when (LocalDay(ZQE??16)=30 and LocalHour(ZQE??16)=12 and LocalMinute(ZQE??16)=0)</stp>
        <stp>Bar</stp>
        <stp/>
        <stp>Vol</stp>
        <stp>30</stp>
        <stp>0</stp>
        <tr r="Z36" s="1"/>
      </tp>
      <tp>
        <v>3</v>
        <stp/>
        <stp>StudyData</stp>
        <stp>Vol(ZQE??17) when (LocalDay(ZQE??17)=30 and LocalHour(ZQE??17)=12 and LocalMinute(ZQE??17)=0)</stp>
        <stp>Bar</stp>
        <stp/>
        <stp>Vol</stp>
        <stp>30</stp>
        <stp>0</stp>
        <tr r="Z38" s="1"/>
      </tp>
      <tp>
        <v>2</v>
        <stp/>
        <stp>StudyData</stp>
        <stp>Vol(ZQE??18) when (LocalDay(ZQE??18)=30 and LocalHour(ZQE??18)=12 and LocalMinute(ZQE??18)=0)</stp>
        <stp>Bar</stp>
        <stp/>
        <stp>Vol</stp>
        <stp>30</stp>
        <stp>0</stp>
        <tr r="Z40" s="1"/>
      </tp>
      <tp>
        <v>1</v>
        <stp/>
        <stp>StudyData</stp>
        <stp>Vol(ZQE??19) when (LocalDay(ZQE??19)=30 and LocalHour(ZQE??19)=12 and LocalMinute(ZQE??19)=0)</stp>
        <stp>Bar</stp>
        <stp/>
        <stp>Vol</stp>
        <stp>30</stp>
        <stp>0</stp>
        <tr r="Z42" s="1"/>
      </tp>
      <tp>
        <v>1</v>
        <stp/>
        <stp>StudyData</stp>
        <stp>Vol(ZQE??20) when (LocalDay(ZQE??20)=30 and LocalHour(ZQE??20)=12 and LocalMinute(ZQE??20)=0)</stp>
        <stp>Bar</stp>
        <stp/>
        <stp>Vol</stp>
        <stp>30</stp>
        <stp>0</stp>
        <tr r="Z44" s="1"/>
      </tp>
      <tp>
        <v>88</v>
        <stp/>
        <stp>StudyData</stp>
        <stp>Vol(ZQE??21) when (LocalDay(ZQE??21)=30 and LocalHour(ZQE??21)=12 and LocalMinute(ZQE??21)=0)</stp>
        <stp>Bar</stp>
        <stp/>
        <stp>Vol</stp>
        <stp>30</stp>
        <stp>0</stp>
        <tr r="Z46" s="1"/>
      </tp>
      <tp>
        <v>4</v>
        <stp/>
        <stp>StudyData</stp>
        <stp>Vol(ZQE??22) when (LocalDay(ZQE??22)=30 and LocalHour(ZQE??22)=12 and LocalMinute(ZQE??22)=0)</stp>
        <stp>Bar</stp>
        <stp/>
        <stp>Vol</stp>
        <stp>30</stp>
        <stp>0</stp>
        <tr r="Z48" s="1"/>
      </tp>
      <tp>
        <v>0</v>
        <stp/>
        <stp>StudyData</stp>
        <stp>Vol(ZQE??23) when (LocalDay(ZQE??23)=30 and LocalHour(ZQE??23)=12 and LocalMinute(ZQE??23)=0)</stp>
        <stp>Bar</stp>
        <stp/>
        <stp>Vol</stp>
        <stp>30</stp>
        <stp>0</stp>
        <tr r="Z50" s="1"/>
      </tp>
      <tp>
        <v>1</v>
        <stp/>
        <stp>StudyData</stp>
        <stp>Vol(ZQE??24) when (LocalDay(ZQE??24)=30 and LocalHour(ZQE??24)=12 and LocalMinute(ZQE??24)=0)</stp>
        <stp>Bar</stp>
        <stp/>
        <stp>Vol</stp>
        <stp>30</stp>
        <stp>0</stp>
        <tr r="Z52" s="1"/>
      </tp>
      <tp>
        <v>1</v>
        <stp/>
        <stp>StudyData</stp>
        <stp>Vol(ZQE??25) when (LocalDay(ZQE??25)=30 and LocalHour(ZQE??25)=12 and LocalMinute(ZQE??25)=0)</stp>
        <stp>Bar</stp>
        <stp/>
        <stp>Vol</stp>
        <stp>30</stp>
        <stp>0</stp>
        <tr r="Z54" s="1"/>
      </tp>
      <tp>
        <v>0</v>
        <stp/>
        <stp>StudyData</stp>
        <stp>Vol(ZQE??26) when (LocalDay(ZQE??26)=30 and LocalHour(ZQE??26)=12 and LocalMinute(ZQE??26)=0)</stp>
        <stp>Bar</stp>
        <stp/>
        <stp>Vol</stp>
        <stp>30</stp>
        <stp>0</stp>
        <tr r="Z56" s="1"/>
      </tp>
      <tp>
        <v>0</v>
        <stp/>
        <stp>StudyData</stp>
        <stp>Vol(ZQE??27) when (LocalDay(ZQE??27)=30 and LocalHour(ZQE??27)=12 and LocalMinute(ZQE??27)=0)</stp>
        <stp>Bar</stp>
        <stp/>
        <stp>Vol</stp>
        <stp>30</stp>
        <stp>0</stp>
        <tr r="Z58" s="1"/>
      </tp>
      <tp>
        <v>0</v>
        <stp/>
        <stp>StudyData</stp>
        <stp>Vol(ZQE??28) when (LocalDay(ZQE??28)=30 and LocalHour(ZQE??28)=12 and LocalMinute(ZQE??28)=0)</stp>
        <stp>Bar</stp>
        <stp/>
        <stp>Vol</stp>
        <stp>30</stp>
        <stp>0</stp>
        <tr r="Z60" s="1"/>
      </tp>
      <tp>
        <v>0</v>
        <stp/>
        <stp>StudyData</stp>
        <stp>Vol(ZQE??29) when (LocalDay(ZQE??29)=30 and LocalHour(ZQE??29)=12 and LocalMinute(ZQE??29)=0)</stp>
        <stp>Bar</stp>
        <stp/>
        <stp>Vol</stp>
        <stp>30</stp>
        <stp>0</stp>
        <tr r="Z62" s="1"/>
      </tp>
      <tp>
        <v>0</v>
        <stp/>
        <stp>StudyData</stp>
        <stp>Vol(ZQE??30) when (LocalDay(ZQE??30)=30 and LocalHour(ZQE??30)=12 and LocalMinute(ZQE??30)=0)</stp>
        <stp>Bar</stp>
        <stp/>
        <stp>Vol</stp>
        <stp>30</stp>
        <stp>0</stp>
        <tr r="Z64" s="1"/>
      </tp>
      <tp>
        <v>0</v>
        <stp/>
        <stp>StudyData</stp>
        <stp>Vol(ZQE??31) when (LocalDay(ZQE??31)=30 and LocalHour(ZQE??31)=12 and LocalMinute(ZQE??31)=0)</stp>
        <stp>Bar</stp>
        <stp/>
        <stp>Vol</stp>
        <stp>30</stp>
        <stp>0</stp>
        <tr r="Z66" s="1"/>
      </tp>
      <tp>
        <v>0</v>
        <stp/>
        <stp>StudyData</stp>
        <stp>Vol(ZQE??33) when (LocalDay(ZQE??33)=30 and LocalHour(ZQE??33)=12 and LocalMinute(ZQE??33)=0)</stp>
        <stp>Bar</stp>
        <stp/>
        <stp>Vol</stp>
        <stp>30</stp>
        <stp>0</stp>
        <tr r="Z70" s="1"/>
      </tp>
      <tp>
        <v>0</v>
        <stp/>
        <stp>StudyData</stp>
        <stp>Vol(ZQE??34) when (LocalDay(ZQE??34)=30 and LocalHour(ZQE??34)=12 and LocalMinute(ZQE??34)=0)</stp>
        <stp>Bar</stp>
        <stp/>
        <stp>Vol</stp>
        <stp>30</stp>
        <stp>0</stp>
        <tr r="Z72" s="1"/>
      </tp>
      <tp>
        <v>0</v>
        <stp/>
        <stp>StudyData</stp>
        <stp>Vol(ZQE??35) when (LocalDay(ZQE??35)=30 and LocalHour(ZQE??35)=12 and LocalMinute(ZQE??35)=0)</stp>
        <stp>Bar</stp>
        <stp/>
        <stp>Vol</stp>
        <stp>30</stp>
        <stp>0</stp>
        <tr r="Z74" s="1"/>
      </tp>
      <tp>
        <v>0</v>
        <stp/>
        <stp>StudyData</stp>
        <stp>Vol(ZQE??36) when (LocalDay(ZQE??36)=30 and LocalHour(ZQE??36)=12 and LocalMinute(ZQE??36)=0)</stp>
        <stp>Bar</stp>
        <stp/>
        <stp>Vol</stp>
        <stp>30</stp>
        <stp>0</stp>
        <tr r="Z76" s="1"/>
      </tp>
      <tp>
        <v>42398</v>
        <stp/>
        <stp>ContractData</stp>
        <stp>ZQE??29</stp>
        <stp>ExpirationDate</stp>
        <stp/>
        <stp>D</stp>
        <tr r="F62" s="1"/>
      </tp>
      <tp>
        <v>42094</v>
        <stp/>
        <stp>ContractData</stp>
        <stp>ZQE??19</stp>
        <stp>ExpirationDate</stp>
        <stp/>
        <stp>D</stp>
        <tr r="F42" s="1"/>
      </tp>
      <tp>
        <v>42369</v>
        <stp/>
        <stp>ContractData</stp>
        <stp>ZQE??28</stp>
        <stp>ExpirationDate</stp>
        <stp/>
        <stp>D</stp>
        <tr r="F60" s="1"/>
      </tp>
      <tp>
        <v>42062</v>
        <stp/>
        <stp>ContractData</stp>
        <stp>ZQE??18</stp>
        <stp>ExpirationDate</stp>
        <stp/>
        <stp>D</stp>
        <tr r="F40" s="1"/>
      </tp>
      <tp>
        <v>42460</v>
        <stp/>
        <stp>ContractData</stp>
        <stp>ZQE??31</stp>
        <stp>ExpirationDate</stp>
        <stp/>
        <stp>D</stp>
        <tr r="F66" s="1"/>
      </tp>
      <tp>
        <v>42153</v>
        <stp/>
        <stp>ContractData</stp>
        <stp>ZQE??21</stp>
        <stp>ExpirationDate</stp>
        <stp/>
        <stp>D</stp>
        <tr r="F46" s="1"/>
      </tp>
      <tp>
        <v>41851</v>
        <stp/>
        <stp>ContractData</stp>
        <stp>ZQE??11</stp>
        <stp>ExpirationDate</stp>
        <stp/>
        <stp>D</stp>
        <tr r="F26" s="1"/>
      </tp>
      <tp>
        <v>42429</v>
        <stp/>
        <stp>ContractData</stp>
        <stp>ZQE??30</stp>
        <stp>ExpirationDate</stp>
        <stp/>
        <stp>D</stp>
        <tr r="F64" s="1"/>
      </tp>
      <tp>
        <v>42124</v>
        <stp/>
        <stp>ContractData</stp>
        <stp>ZQE??20</stp>
        <stp>ExpirationDate</stp>
        <stp/>
        <stp>D</stp>
        <tr r="F44" s="1"/>
      </tp>
      <tp>
        <v>41820</v>
        <stp/>
        <stp>ContractData</stp>
        <stp>ZQE??10</stp>
        <stp>ExpirationDate</stp>
        <stp/>
        <stp>D</stp>
        <tr r="F24" s="1"/>
      </tp>
      <tp>
        <v>42521</v>
        <stp/>
        <stp>ContractData</stp>
        <stp>ZQE??33</stp>
        <stp>ExpirationDate</stp>
        <stp/>
        <stp>D</stp>
        <tr r="F70" s="1"/>
      </tp>
      <tp>
        <v>42216</v>
        <stp/>
        <stp>ContractData</stp>
        <stp>ZQE??23</stp>
        <stp>ExpirationDate</stp>
        <stp/>
        <stp>D</stp>
        <tr r="F50" s="1"/>
      </tp>
      <tp>
        <v>41912</v>
        <stp/>
        <stp>ContractData</stp>
        <stp>ZQE??13</stp>
        <stp>ExpirationDate</stp>
        <stp/>
        <stp>D</stp>
        <tr r="F30" s="1"/>
      </tp>
      <tp>
        <v>2384</v>
        <stp/>
        <stp>ContractData</stp>
        <stp>ZQE??20</stp>
        <stp>COI</stp>
        <tr r="T44" s="1"/>
      </tp>
      <tp>
        <v>2391</v>
        <stp/>
        <stp>ContractData</stp>
        <stp>ZQE??21</stp>
        <stp>COI</stp>
        <tr r="T46" s="1"/>
      </tp>
      <tp>
        <v>3553</v>
        <stp/>
        <stp>ContractData</stp>
        <stp>ZQE??22</stp>
        <stp>COI</stp>
        <tr r="T48" s="1"/>
      </tp>
      <tp>
        <v>1990</v>
        <stp/>
        <stp>ContractData</stp>
        <stp>ZQE??23</stp>
        <stp>COI</stp>
        <tr r="T50" s="1"/>
      </tp>
      <tp>
        <v>316</v>
        <stp/>
        <stp>ContractData</stp>
        <stp>ZQE??24</stp>
        <stp>COI</stp>
        <tr r="T52" s="1"/>
      </tp>
      <tp>
        <v>604</v>
        <stp/>
        <stp>ContractData</stp>
        <stp>ZQE??25</stp>
        <stp>COI</stp>
        <tr r="T54" s="1"/>
      </tp>
      <tp>
        <v>166</v>
        <stp/>
        <stp>ContractData</stp>
        <stp>ZQE??26</stp>
        <stp>COI</stp>
        <tr r="T56" s="1"/>
      </tp>
      <tp>
        <v>256</v>
        <stp/>
        <stp>ContractData</stp>
        <stp>ZQE??27</stp>
        <stp>COI</stp>
        <tr r="T58" s="1"/>
      </tp>
      <tp>
        <v>230</v>
        <stp/>
        <stp>ContractData</stp>
        <stp>ZQE??28</stp>
        <stp>COI</stp>
        <tr r="T60" s="1"/>
      </tp>
      <tp>
        <v>443</v>
        <stp/>
        <stp>ContractData</stp>
        <stp>ZQE??29</stp>
        <stp>COI</stp>
        <tr r="T62" s="1"/>
      </tp>
      <tp>
        <v>27</v>
        <stp/>
        <stp>ContractData</stp>
        <stp>ZQE??30</stp>
        <stp>COI</stp>
        <tr r="T64" s="1"/>
      </tp>
      <tp>
        <v>6</v>
        <stp/>
        <stp>ContractData</stp>
        <stp>ZQE??31</stp>
        <stp>COI</stp>
        <tr r="T66" s="1"/>
      </tp>
      <tp>
        <v>83</v>
        <stp/>
        <stp>ContractData</stp>
        <stp>ZQE??33</stp>
        <stp>COI</stp>
        <tr r="T70" s="1"/>
      </tp>
      <tp>
        <v>3</v>
        <stp/>
        <stp>ContractData</stp>
        <stp>ZQE??34</stp>
        <stp>COI</stp>
        <tr r="T72" s="1"/>
      </tp>
      <tp>
        <v>3</v>
        <stp/>
        <stp>ContractData</stp>
        <stp>ZQE??35</stp>
        <stp>COI</stp>
        <tr r="T74" s="1"/>
      </tp>
      <tp>
        <v>84</v>
        <stp/>
        <stp>ContractData</stp>
        <stp>ZQE??36</stp>
        <stp>COI</stp>
        <tr r="T76" s="1"/>
      </tp>
      <tp>
        <v>15265</v>
        <stp/>
        <stp>ContractData</stp>
        <stp>ZQE??10</stp>
        <stp>COI</stp>
        <tr r="T24" s="1"/>
      </tp>
      <tp>
        <v>11420</v>
        <stp/>
        <stp>ContractData</stp>
        <stp>ZQE??11</stp>
        <stp>COI</stp>
        <tr r="T26" s="1"/>
      </tp>
      <tp>
        <v>14831</v>
        <stp/>
        <stp>ContractData</stp>
        <stp>ZQE??12</stp>
        <stp>COI</stp>
        <tr r="T28" s="1"/>
      </tp>
      <tp>
        <v>11362</v>
        <stp/>
        <stp>ContractData</stp>
        <stp>ZQE??13</stp>
        <stp>COI</stp>
        <tr r="T30" s="1"/>
      </tp>
      <tp>
        <v>10439</v>
        <stp/>
        <stp>ContractData</stp>
        <stp>ZQE??14</stp>
        <stp>COI</stp>
        <tr r="T32" s="1"/>
      </tp>
      <tp>
        <v>7493</v>
        <stp/>
        <stp>ContractData</stp>
        <stp>ZQE??15</stp>
        <stp>COI</stp>
        <tr r="T34" s="1"/>
      </tp>
      <tp>
        <v>7476</v>
        <stp/>
        <stp>ContractData</stp>
        <stp>ZQE??16</stp>
        <stp>COI</stp>
        <tr r="T36" s="1"/>
      </tp>
      <tp>
        <v>7018</v>
        <stp/>
        <stp>ContractData</stp>
        <stp>ZQE??17</stp>
        <stp>COI</stp>
        <tr r="T38" s="1"/>
      </tp>
      <tp>
        <v>5281</v>
        <stp/>
        <stp>ContractData</stp>
        <stp>ZQE??18</stp>
        <stp>COI</stp>
        <tr r="T40" s="1"/>
      </tp>
      <tp>
        <v>3647</v>
        <stp/>
        <stp>ContractData</stp>
        <stp>ZQE??19</stp>
        <stp>COI</stp>
        <tr r="T42" s="1"/>
      </tp>
      <tp>
        <v>42489</v>
        <stp/>
        <stp>ContractData</stp>
        <stp>ZQE??32</stp>
        <stp>ExpirationDate</stp>
        <stp/>
        <stp>D</stp>
        <tr r="F68" s="1"/>
      </tp>
      <tp>
        <v>42185</v>
        <stp/>
        <stp>ContractData</stp>
        <stp>ZQE??22</stp>
        <stp>ExpirationDate</stp>
        <stp/>
        <stp>D</stp>
        <tr r="F48" s="1"/>
      </tp>
      <tp>
        <v>41880</v>
        <stp/>
        <stp>ContractData</stp>
        <stp>ZQE??12</stp>
        <stp>ExpirationDate</stp>
        <stp/>
        <stp>D</stp>
        <tr r="F28" s="1"/>
      </tp>
      <tp>
        <v>42580</v>
        <stp/>
        <stp>ContractData</stp>
        <stp>ZQE??35</stp>
        <stp>ExpirationDate</stp>
        <stp/>
        <stp>D</stp>
        <tr r="F74" s="1"/>
      </tp>
      <tp>
        <v>42277</v>
        <stp/>
        <stp>ContractData</stp>
        <stp>ZQE??25</stp>
        <stp>ExpirationDate</stp>
        <stp/>
        <stp>D</stp>
        <tr r="F54" s="1"/>
      </tp>
      <tp>
        <v>41971</v>
        <stp/>
        <stp>ContractData</stp>
        <stp>ZQE??15</stp>
        <stp>ExpirationDate</stp>
        <stp/>
        <stp>D</stp>
        <tr r="F34" s="1"/>
      </tp>
      <tp>
        <v>42551</v>
        <stp/>
        <stp>ContractData</stp>
        <stp>ZQE??34</stp>
        <stp>ExpirationDate</stp>
        <stp/>
        <stp>D</stp>
        <tr r="F72" s="1"/>
      </tp>
      <tp>
        <v>42247</v>
        <stp/>
        <stp>ContractData</stp>
        <stp>ZQE??24</stp>
        <stp>ExpirationDate</stp>
        <stp/>
        <stp>D</stp>
        <tr r="F52" s="1"/>
      </tp>
      <tp>
        <v>41943</v>
        <stp/>
        <stp>ContractData</stp>
        <stp>ZQE??14</stp>
        <stp>ExpirationDate</stp>
        <stp/>
        <stp>D</stp>
        <tr r="F32" s="1"/>
      </tp>
      <tp>
        <v>41548.5</v>
        <stp/>
        <stp>StudyData</stp>
        <stp>ZQE??1</stp>
        <stp>Bar</stp>
        <stp/>
        <stp>Time</stp>
        <stp>30</stp>
        <stp/>
        <stp>all</stp>
        <stp/>
        <stp/>
        <stp>False</stp>
        <tr r="F1" s="1"/>
        <tr r="D1" s="1"/>
      </tp>
      <tp>
        <v>42338</v>
        <stp/>
        <stp>ContractData</stp>
        <stp>ZQE??27</stp>
        <stp>ExpirationDate</stp>
        <stp/>
        <stp>D</stp>
        <tr r="F58" s="1"/>
      </tp>
      <tp>
        <v>42034</v>
        <stp/>
        <stp>ContractData</stp>
        <stp>ZQE??17</stp>
        <stp>ExpirationDate</stp>
        <stp/>
        <stp>D</stp>
        <tr r="F38" s="1"/>
      </tp>
      <tp>
        <v>1684</v>
        <stp/>
        <stp>StudyData</stp>
        <stp>(MA(ZQE??1,Period:=12,MAType:=Sim,InputChoice:=ContractVol) when LocalYear(ZQE??1)=2013 And (LocalMonth(ZQE??1)=6 And LocalDay(ZQE??1)=14 ))</stp>
        <stp>Bar</stp>
        <stp/>
        <stp>Close</stp>
        <stp>D</stp>
        <stp>0</stp>
        <stp>all</stp>
        <stp/>
        <stp/>
        <stp>False</stp>
        <stp/>
        <stp/>
        <tr r="P6" s="1"/>
      </tp>
      <tp>
        <v>1122</v>
        <stp/>
        <stp>StudyData</stp>
        <stp>(MA(ZQE??2,Period:=12,MAType:=Sim,InputChoice:=ContractVol) when LocalYear(ZQE??2)=2013 And (LocalMonth(ZQE??2)=6 And LocalDay(ZQE??2)=14 ))</stp>
        <stp>Bar</stp>
        <stp/>
        <stp>Close</stp>
        <stp>D</stp>
        <stp>0</stp>
        <stp>all</stp>
        <stp/>
        <stp/>
        <stp>False</stp>
        <stp/>
        <stp/>
        <tr r="P8" s="1"/>
      </tp>
      <tp>
        <v>1059</v>
        <stp/>
        <stp>StudyData</stp>
        <stp>(MA(ZQE??3,Period:=12,MAType:=Sim,InputChoice:=ContractVol) when LocalYear(ZQE??3)=2013 And (LocalMonth(ZQE??3)=6 And LocalDay(ZQE??3)=14 ))</stp>
        <stp>Bar</stp>
        <stp/>
        <stp>Close</stp>
        <stp>D</stp>
        <stp>0</stp>
        <stp>all</stp>
        <stp/>
        <stp/>
        <stp>False</stp>
        <stp/>
        <stp/>
        <tr r="P10" s="1"/>
      </tp>
      <tp>
        <v>994</v>
        <stp/>
        <stp>StudyData</stp>
        <stp>(MA(ZQE??4,Period:=12,MAType:=Sim,InputChoice:=ContractVol) when LocalYear(ZQE??4)=2013 And (LocalMonth(ZQE??4)=6 And LocalDay(ZQE??4)=14 ))</stp>
        <stp>Bar</stp>
        <stp/>
        <stp>Close</stp>
        <stp>D</stp>
        <stp>0</stp>
        <stp>all</stp>
        <stp/>
        <stp/>
        <stp>False</stp>
        <stp/>
        <stp/>
        <tr r="P12" s="1"/>
      </tp>
      <tp>
        <v>858</v>
        <stp/>
        <stp>StudyData</stp>
        <stp>(MA(ZQE??5,Period:=12,MAType:=Sim,InputChoice:=ContractVol) when LocalYear(ZQE??5)=2013 And (LocalMonth(ZQE??5)=6 And LocalDay(ZQE??5)=14 ))</stp>
        <stp>Bar</stp>
        <stp/>
        <stp>Close</stp>
        <stp>D</stp>
        <stp>0</stp>
        <stp>all</stp>
        <stp/>
        <stp/>
        <stp>False</stp>
        <stp/>
        <stp/>
        <tr r="P14" s="1"/>
      </tp>
      <tp>
        <v>1028</v>
        <stp/>
        <stp>StudyData</stp>
        <stp>(MA(ZQE??6,Period:=12,MAType:=Sim,InputChoice:=ContractVol) when LocalYear(ZQE??6)=2013 And (LocalMonth(ZQE??6)=6 And LocalDay(ZQE??6)=14 ))</stp>
        <stp>Bar</stp>
        <stp/>
        <stp>Close</stp>
        <stp>D</stp>
        <stp>0</stp>
        <stp>all</stp>
        <stp/>
        <stp/>
        <stp>False</stp>
        <stp/>
        <stp/>
        <tr r="P16" s="1"/>
      </tp>
      <tp>
        <v>679</v>
        <stp/>
        <stp>StudyData</stp>
        <stp>(MA(ZQE??7,Period:=12,MAType:=Sim,InputChoice:=ContractVol) when LocalYear(ZQE??7)=2013 And (LocalMonth(ZQE??7)=6 And LocalDay(ZQE??7)=14 ))</stp>
        <stp>Bar</stp>
        <stp/>
        <stp>Close</stp>
        <stp>D</stp>
        <stp>0</stp>
        <stp>all</stp>
        <stp/>
        <stp/>
        <stp>False</stp>
        <stp/>
        <stp/>
        <tr r="P18" s="1"/>
      </tp>
      <tp>
        <v>1118</v>
        <stp/>
        <stp>StudyData</stp>
        <stp>(MA(ZQE??8,Period:=12,MAType:=Sim,InputChoice:=ContractVol) when LocalYear(ZQE??8)=2013 And (LocalMonth(ZQE??8)=6 And LocalDay(ZQE??8)=14 ))</stp>
        <stp>Bar</stp>
        <stp/>
        <stp>Close</stp>
        <stp>D</stp>
        <stp>0</stp>
        <stp>all</stp>
        <stp/>
        <stp/>
        <stp>False</stp>
        <stp/>
        <stp/>
        <tr r="P20" s="1"/>
      </tp>
      <tp>
        <v>1009</v>
        <stp/>
        <stp>StudyData</stp>
        <stp>(MA(ZQE??9,Period:=12,MAType:=Sim,InputChoice:=ContractVol) when LocalYear(ZQE??9)=2013 And (LocalMonth(ZQE??9)=6 And LocalDay(ZQE??9)=14 ))</stp>
        <stp>Bar</stp>
        <stp/>
        <stp>Close</stp>
        <stp>D</stp>
        <stp>0</stp>
        <stp>all</stp>
        <stp/>
        <stp/>
        <stp>False</stp>
        <stp/>
        <stp/>
        <tr r="P22" s="1"/>
      </tp>
      <tp>
        <v>42613</v>
        <stp/>
        <stp>ContractData</stp>
        <stp>ZQE??36</stp>
        <stp>ExpirationDate</stp>
        <stp/>
        <stp>D</stp>
        <tr r="F76" s="1"/>
      </tp>
      <tp>
        <v>42307</v>
        <stp/>
        <stp>ContractData</stp>
        <stp>ZQE??26</stp>
        <stp>ExpirationDate</stp>
        <stp/>
        <stp>D</stp>
        <tr r="F56" s="1"/>
      </tp>
      <tp>
        <v>42004</v>
        <stp/>
        <stp>ContractData</stp>
        <stp>ZQE??16</stp>
        <stp>ExpirationDate</stp>
        <stp/>
        <stp>D</stp>
        <tr r="F36" s="1"/>
      </tp>
      <tp>
        <v>657.66666667000004</v>
        <stp/>
        <stp>StudyData</stp>
        <stp>ZQE??17</stp>
        <stp>MA</stp>
        <stp>InputChoice=ContractVol,MAType=Sim,Period=12</stp>
        <stp>MA</stp>
        <stp/>
        <stp/>
        <stp>all</stp>
        <stp/>
        <stp/>
        <stp/>
        <stp>T</stp>
        <tr r="L38" s="1"/>
      </tp>
      <tp>
        <v>5.0833333300000003</v>
        <stp/>
        <stp>StudyData</stp>
        <stp>ZQE??27</stp>
        <stp>MA</stp>
        <stp>InputChoice=ContractVol,MAType=Sim,Period=12</stp>
        <stp>MA</stp>
        <stp/>
        <stp/>
        <stp>all</stp>
        <stp/>
        <stp/>
        <stp/>
        <stp>T</stp>
        <tr r="L58" s="1"/>
      </tp>
      <tp>
        <v>836.5</v>
        <stp/>
        <stp>StudyData</stp>
        <stp>ZQE??16</stp>
        <stp>MA</stp>
        <stp>InputChoice=ContractVol,MAType=Sim,Period=12</stp>
        <stp>MA</stp>
        <stp/>
        <stp/>
        <stp>all</stp>
        <stp/>
        <stp/>
        <stp/>
        <stp>T</stp>
        <tr r="L36" s="1"/>
      </tp>
      <tp>
        <v>23</v>
        <stp/>
        <stp>StudyData</stp>
        <stp>ZQE??36</stp>
        <stp>MA</stp>
        <stp>InputChoice=ContractVol,MAType=Sim,Period=12</stp>
        <stp>MA</stp>
        <stp/>
        <stp/>
        <stp>all</stp>
        <stp/>
        <stp/>
        <stp/>
        <stp>T</stp>
        <tr r="L76" s="1"/>
      </tp>
      <tp>
        <v>12.16666667</v>
        <stp/>
        <stp>StudyData</stp>
        <stp>ZQE??26</stp>
        <stp>MA</stp>
        <stp>InputChoice=ContractVol,MAType=Sim,Period=12</stp>
        <stp>MA</stp>
        <stp/>
        <stp/>
        <stp>all</stp>
        <stp/>
        <stp/>
        <stp/>
        <stp>T</stp>
        <tr r="L56" s="1"/>
      </tp>
      <tp>
        <v>1044.41666667</v>
        <stp/>
        <stp>StudyData</stp>
        <stp>ZQE??15</stp>
        <stp>MA</stp>
        <stp>InputChoice=ContractVol,MAType=Sim,Period=12</stp>
        <stp>MA</stp>
        <stp/>
        <stp/>
        <stp>all</stp>
        <stp/>
        <stp/>
        <stp/>
        <stp>T</stp>
        <tr r="L34" s="1"/>
      </tp>
      <tp>
        <v>1</v>
        <stp/>
        <stp>StudyData</stp>
        <stp>ZQE??35</stp>
        <stp>MA</stp>
        <stp>InputChoice=ContractVol,MAType=Sim,Period=12</stp>
        <stp>MA</stp>
        <stp/>
        <stp/>
        <stp>all</stp>
        <stp/>
        <stp/>
        <stp/>
        <stp>T</stp>
        <tr r="L74" s="1"/>
      </tp>
      <tp>
        <v>36.083333330000002</v>
        <stp/>
        <stp>StudyData</stp>
        <stp>ZQE??25</stp>
        <stp>MA</stp>
        <stp>InputChoice=ContractVol,MAType=Sim,Period=12</stp>
        <stp>MA</stp>
        <stp/>
        <stp/>
        <stp>all</stp>
        <stp/>
        <stp/>
        <stp/>
        <stp>T</stp>
        <tr r="L54" s="1"/>
      </tp>
      <tp>
        <v>887.75</v>
        <stp/>
        <stp>StudyData</stp>
        <stp>ZQE??14</stp>
        <stp>MA</stp>
        <stp>InputChoice=ContractVol,MAType=Sim,Period=12</stp>
        <stp>MA</stp>
        <stp/>
        <stp/>
        <stp>all</stp>
        <stp/>
        <stp/>
        <stp/>
        <stp>T</stp>
        <tr r="L32" s="1"/>
      </tp>
      <tp>
        <v>1</v>
        <stp/>
        <stp>StudyData</stp>
        <stp>ZQE??34</stp>
        <stp>MA</stp>
        <stp>InputChoice=ContractVol,MAType=Sim,Period=12</stp>
        <stp>MA</stp>
        <stp/>
        <stp/>
        <stp>all</stp>
        <stp/>
        <stp/>
        <stp/>
        <stp>T</stp>
        <tr r="L72" s="1"/>
      </tp>
      <tp>
        <v>51.666666669999998</v>
        <stp/>
        <stp>StudyData</stp>
        <stp>ZQE??24</stp>
        <stp>MA</stp>
        <stp>InputChoice=ContractVol,MAType=Sim,Period=12</stp>
        <stp>MA</stp>
        <stp/>
        <stp/>
        <stp>all</stp>
        <stp/>
        <stp/>
        <stp/>
        <stp>T</stp>
        <tr r="L52" s="1"/>
      </tp>
      <tp>
        <v>1024.91666667</v>
        <stp/>
        <stp>StudyData</stp>
        <stp>ZQE??13</stp>
        <stp>MA</stp>
        <stp>InputChoice=ContractVol,MAType=Sim,Period=12</stp>
        <stp>MA</stp>
        <stp/>
        <stp/>
        <stp>all</stp>
        <stp/>
        <stp/>
        <stp/>
        <stp>T</stp>
        <tr r="L30" s="1"/>
      </tp>
      <tp>
        <v>1.3333333300000001</v>
        <stp/>
        <stp>StudyData</stp>
        <stp>ZQE??33</stp>
        <stp>MA</stp>
        <stp>InputChoice=ContractVol,MAType=Sim,Period=12</stp>
        <stp>MA</stp>
        <stp/>
        <stp/>
        <stp>all</stp>
        <stp/>
        <stp/>
        <stp/>
        <stp>T</stp>
        <tr r="L70" s="1"/>
      </tp>
      <tp>
        <v>61.25</v>
        <stp/>
        <stp>StudyData</stp>
        <stp>ZQE??23</stp>
        <stp>MA</stp>
        <stp>InputChoice=ContractVol,MAType=Sim,Period=12</stp>
        <stp>MA</stp>
        <stp/>
        <stp/>
        <stp>all</stp>
        <stp/>
        <stp/>
        <stp/>
        <stp>T</stp>
        <tr r="L50" s="1"/>
      </tp>
      <tp>
        <v>1118.66666667</v>
        <stp/>
        <stp>StudyData</stp>
        <stp>ZQE??12</stp>
        <stp>MA</stp>
        <stp>InputChoice=ContractVol,MAType=Sim,Period=12</stp>
        <stp>MA</stp>
        <stp/>
        <stp/>
        <stp>all</stp>
        <stp/>
        <stp/>
        <stp/>
        <stp>T</stp>
        <tr r="L28" s="1"/>
      </tp>
      <tp>
        <v>1.3333333300000001</v>
        <stp/>
        <stp>StudyData</stp>
        <stp>ZQE??32</stp>
        <stp>MA</stp>
        <stp>InputChoice=ContractVol,MAType=Sim,Period=12</stp>
        <stp>MA</stp>
        <stp/>
        <stp/>
        <stp>all</stp>
        <stp/>
        <stp/>
        <stp/>
        <stp>T</stp>
        <tr r="L68" s="1"/>
      </tp>
      <tp>
        <v>156.66666667000001</v>
        <stp/>
        <stp>StudyData</stp>
        <stp>ZQE??22</stp>
        <stp>MA</stp>
        <stp>InputChoice=ContractVol,MAType=Sim,Period=12</stp>
        <stp>MA</stp>
        <stp/>
        <stp/>
        <stp>all</stp>
        <stp/>
        <stp/>
        <stp/>
        <stp>T</stp>
        <tr r="L48" s="1"/>
      </tp>
      <tp>
        <v>41548.514444444445</v>
        <stp/>
        <stp>SystemInfo</stp>
        <stp>Linetime</stp>
        <tr r="T77" s="1"/>
        <tr r="AB77" s="1"/>
        <tr r="L77" s="1"/>
        <tr r="X77" s="1"/>
        <tr r="D2" s="1"/>
        <tr r="AC2" s="1"/>
      </tp>
      <tp>
        <v>1233.91666667</v>
        <stp/>
        <stp>StudyData</stp>
        <stp>ZQE??11</stp>
        <stp>MA</stp>
        <stp>InputChoice=ContractVol,MAType=Sim,Period=12</stp>
        <stp>MA</stp>
        <stp/>
        <stp/>
        <stp>all</stp>
        <stp/>
        <stp/>
        <stp/>
        <stp>T</stp>
        <tr r="L26" s="1"/>
      </tp>
      <tp>
        <v>1</v>
        <stp/>
        <stp>StudyData</stp>
        <stp>ZQE??31</stp>
        <stp>MA</stp>
        <stp>InputChoice=ContractVol,MAType=Sim,Period=12</stp>
        <stp>MA</stp>
        <stp/>
        <stp/>
        <stp>all</stp>
        <stp/>
        <stp/>
        <stp/>
        <stp>T</stp>
        <tr r="L66" s="1"/>
      </tp>
      <tp>
        <v>249.16666667000001</v>
        <stp/>
        <stp>StudyData</stp>
        <stp>ZQE??21</stp>
        <stp>MA</stp>
        <stp>InputChoice=ContractVol,MAType=Sim,Period=12</stp>
        <stp>MA</stp>
        <stp/>
        <stp/>
        <stp>all</stp>
        <stp/>
        <stp/>
        <stp/>
        <stp>T</stp>
        <tr r="L46" s="1"/>
      </tp>
      <tp>
        <v>12374</v>
        <stp/>
        <stp>ContractData</stp>
        <stp>ZQE??8</stp>
        <stp>P_OI</stp>
        <tr r="W20" s="1"/>
      </tp>
      <tp>
        <v>16285</v>
        <stp/>
        <stp>ContractData</stp>
        <stp>ZQE??9</stp>
        <stp>P_OI</stp>
        <tr r="W22" s="1"/>
      </tp>
      <tp>
        <v>19181</v>
        <stp/>
        <stp>ContractData</stp>
        <stp>ZQE??6</stp>
        <stp>P_OI</stp>
        <tr r="W16" s="1"/>
      </tp>
      <tp>
        <v>20500</v>
        <stp/>
        <stp>ContractData</stp>
        <stp>ZQE??7</stp>
        <stp>P_OI</stp>
        <tr r="W18" s="1"/>
      </tp>
      <tp>
        <v>26896</v>
        <stp/>
        <stp>ContractData</stp>
        <stp>ZQE??4</stp>
        <stp>P_OI</stp>
        <tr r="W12" s="1"/>
      </tp>
      <tp>
        <v>25036</v>
        <stp/>
        <stp>ContractData</stp>
        <stp>ZQE??5</stp>
        <stp>P_OI</stp>
        <tr r="W14" s="1"/>
      </tp>
      <tp>
        <v>27022</v>
        <stp/>
        <stp>ContractData</stp>
        <stp>ZQE??2</stp>
        <stp>P_OI</stp>
        <tr r="W8" s="1"/>
      </tp>
      <tp>
        <v>26200</v>
        <stp/>
        <stp>ContractData</stp>
        <stp>ZQE??3</stp>
        <stp>P_OI</stp>
        <tr r="W10" s="1"/>
      </tp>
      <tp>
        <v>38564</v>
        <stp/>
        <stp>ContractData</stp>
        <stp>ZQE??1</stp>
        <stp>P_OI</stp>
        <tr r="W6" s="1"/>
      </tp>
      <tp>
        <v>1150.5</v>
        <stp/>
        <stp>StudyData</stp>
        <stp>ZQE??10</stp>
        <stp>MA</stp>
        <stp>InputChoice=ContractVol,MAType=Sim,Period=12</stp>
        <stp>MA</stp>
        <stp/>
        <stp/>
        <stp>all</stp>
        <stp/>
        <stp/>
        <stp/>
        <stp>T</stp>
        <tr r="L24" s="1"/>
      </tp>
      <tp>
        <v>2.1666666700000001</v>
        <stp/>
        <stp>StudyData</stp>
        <stp>ZQE??30</stp>
        <stp>MA</stp>
        <stp>InputChoice=ContractVol,MAType=Sim,Period=12</stp>
        <stp>MA</stp>
        <stp/>
        <stp/>
        <stp>all</stp>
        <stp/>
        <stp/>
        <stp/>
        <stp>T</stp>
        <tr r="L64" s="1"/>
      </tp>
      <tp>
        <v>356.5</v>
        <stp/>
        <stp>StudyData</stp>
        <stp>ZQE??20</stp>
        <stp>MA</stp>
        <stp>InputChoice=ContractVol,MAType=Sim,Period=12</stp>
        <stp>MA</stp>
        <stp/>
        <stp/>
        <stp>all</stp>
        <stp/>
        <stp/>
        <stp/>
        <stp>T</stp>
        <tr r="L44" s="1"/>
      </tp>
      <tp t="s">
        <v>Fed Fund 30 Day (Globex), Oct 13</v>
        <stp/>
        <stp>ContractData</stp>
        <stp>ZQE??2</stp>
        <stp>LongDescription</stp>
        <tr r="B8" s="1"/>
        <tr r="AA8" s="1"/>
      </tp>
      <tp t="s">
        <v>Fed Fund 30 Day (Globex), Nov 13</v>
        <stp/>
        <stp>ContractData</stp>
        <stp>ZQE??3</stp>
        <stp>LongDescription</stp>
        <tr r="AA10" s="1"/>
        <tr r="B10" s="1"/>
      </tp>
      <tp t="s">
        <v>Fed Fund 30 Day (Globex), Sep 13</v>
        <stp/>
        <stp>ContractData</stp>
        <stp>ZQE??1</stp>
        <stp>LongDescription</stp>
        <tr r="B6" s="1"/>
        <tr r="AA6" s="1"/>
      </tp>
      <tp t="s">
        <v>Fed Fund 30 Day (Globex), Feb 14</v>
        <stp/>
        <stp>ContractData</stp>
        <stp>ZQE??6</stp>
        <stp>LongDescription</stp>
        <tr r="B16" s="1"/>
        <tr r="AA16" s="1"/>
      </tp>
      <tp t="s">
        <v>Fed Fund 30 Day (Globex), Mar 14</v>
        <stp/>
        <stp>ContractData</stp>
        <stp>ZQE??7</stp>
        <stp>LongDescription</stp>
        <tr r="AA18" s="1"/>
        <tr r="B18" s="1"/>
      </tp>
      <tp t="s">
        <v>Fed Fund 30 Day (Globex), Dec 13</v>
        <stp/>
        <stp>ContractData</stp>
        <stp>ZQE??4</stp>
        <stp>LongDescription</stp>
        <tr r="B12" s="1"/>
        <tr r="AA12" s="1"/>
      </tp>
      <tp t="s">
        <v>Fed Fund 30 Day (Globex), Jan 14</v>
        <stp/>
        <stp>ContractData</stp>
        <stp>ZQE??5</stp>
        <stp>LongDescription</stp>
        <tr r="AA14" s="1"/>
        <tr r="B14" s="1"/>
      </tp>
      <tp t="s">
        <v>Fed Fund 30 Day (Globex), Apr 14</v>
        <stp/>
        <stp>ContractData</stp>
        <stp>ZQE??8</stp>
        <stp>LongDescription</stp>
        <tr r="AA20" s="1"/>
        <tr r="B20" s="1"/>
      </tp>
      <tp t="s">
        <v>Fed Fund 30 Day (Globex), May 14</v>
        <stp/>
        <stp>ContractData</stp>
        <stp>ZQE??9</stp>
        <stp>LongDescription</stp>
        <tr r="AA22" s="1"/>
        <tr r="B22" s="1"/>
      </tp>
      <tp>
        <v>387.33333333000002</v>
        <stp/>
        <stp>StudyData</stp>
        <stp>ZQE??19</stp>
        <stp>MA</stp>
        <stp>InputChoice=ContractVol,MAType=Sim,Period=12</stp>
        <stp>MA</stp>
        <stp/>
        <stp/>
        <stp>all</stp>
        <stp/>
        <stp/>
        <stp/>
        <stp>T</stp>
        <tr r="L42" s="1"/>
      </tp>
      <tp>
        <v>5.5</v>
        <stp/>
        <stp>StudyData</stp>
        <stp>ZQE??29</stp>
        <stp>MA</stp>
        <stp>InputChoice=ContractVol,MAType=Sim,Period=12</stp>
        <stp>MA</stp>
        <stp/>
        <stp/>
        <stp>all</stp>
        <stp/>
        <stp/>
        <stp/>
        <stp>T</stp>
        <tr r="L62" s="1"/>
      </tp>
      <tp>
        <v>619.16666667000004</v>
        <stp/>
        <stp>StudyData</stp>
        <stp>ZQE??18</stp>
        <stp>MA</stp>
        <stp>InputChoice=ContractVol,MAType=Sim,Period=12</stp>
        <stp>MA</stp>
        <stp/>
        <stp/>
        <stp>all</stp>
        <stp/>
        <stp/>
        <stp/>
        <stp>T</stp>
        <tr r="L40" s="1"/>
      </tp>
      <tp>
        <v>16</v>
        <stp/>
        <stp>StudyData</stp>
        <stp>ZQE??28</stp>
        <stp>MA</stp>
        <stp>InputChoice=ContractVol,MAType=Sim,Period=12</stp>
        <stp>MA</stp>
        <stp/>
        <stp/>
        <stp>all</stp>
        <stp/>
        <stp/>
        <stp/>
        <stp>T</stp>
        <tr r="L60" s="1"/>
      </tp>
      <tp>
        <v>1772</v>
        <stp/>
        <stp>ContractData</stp>
        <stp>ZQE??2</stp>
        <stp>T_CVol</stp>
        <tr r="K8" s="1"/>
      </tp>
      <tp>
        <v>536</v>
        <stp/>
        <stp>ContractData</stp>
        <stp>ZQE??3</stp>
        <stp>T_CVol</stp>
        <tr r="K10" s="1"/>
      </tp>
      <tp>
        <v>0</v>
        <stp/>
        <stp>ContractData</stp>
        <stp>ZQE??1</stp>
        <stp>T_CVol</stp>
        <tr r="K6" s="1"/>
      </tp>
      <tp>
        <v>1553</v>
        <stp/>
        <stp>ContractData</stp>
        <stp>ZQE??6</stp>
        <stp>T_CVol</stp>
        <tr r="K16" s="1"/>
      </tp>
      <tp>
        <v>116</v>
        <stp/>
        <stp>ContractData</stp>
        <stp>ZQE??7</stp>
        <stp>T_CVol</stp>
        <tr r="K18" s="1"/>
      </tp>
      <tp>
        <v>1690</v>
        <stp/>
        <stp>ContractData</stp>
        <stp>ZQE??4</stp>
        <stp>T_CVol</stp>
        <tr r="K12" s="1"/>
      </tp>
      <tp>
        <v>76</v>
        <stp/>
        <stp>ContractData</stp>
        <stp>ZQE??5</stp>
        <stp>T_CVol</stp>
        <tr r="K14" s="1"/>
      </tp>
      <tp>
        <v>85</v>
        <stp/>
        <stp>ContractData</stp>
        <stp>ZQE??8</stp>
        <stp>T_CVol</stp>
        <tr r="K20" s="1"/>
      </tp>
      <tp>
        <v>178</v>
        <stp/>
        <stp>ContractData</stp>
        <stp>ZQE??9</stp>
        <stp>T_CVol</stp>
        <tr r="K22" s="1"/>
      </tp>
      <tp>
        <v>2995</v>
        <stp/>
        <stp>ContractData</stp>
        <stp>ZQE??2</stp>
        <stp>Y_CVol</stp>
        <tr r="N8" s="1"/>
      </tp>
      <tp>
        <v>1768</v>
        <stp/>
        <stp>ContractData</stp>
        <stp>ZQE??3</stp>
        <stp>Y_CVol</stp>
        <tr r="N10" s="1"/>
      </tp>
      <tp>
        <v>9115</v>
        <stp/>
        <stp>ContractData</stp>
        <stp>ZQE??1</stp>
        <stp>Y_CVol</stp>
        <tr r="N6" s="1"/>
      </tp>
      <tp>
        <v>1250</v>
        <stp/>
        <stp>ContractData</stp>
        <stp>ZQE??6</stp>
        <stp>Y_CVol</stp>
        <tr r="N16" s="1"/>
      </tp>
      <tp>
        <v>233</v>
        <stp/>
        <stp>ContractData</stp>
        <stp>ZQE??7</stp>
        <stp>Y_CVol</stp>
        <tr r="N18" s="1"/>
      </tp>
      <tp>
        <v>1549</v>
        <stp/>
        <stp>ContractData</stp>
        <stp>ZQE??4</stp>
        <stp>Y_CVol</stp>
        <tr r="N12" s="1"/>
      </tp>
      <tp>
        <v>755</v>
        <stp/>
        <stp>ContractData</stp>
        <stp>ZQE??5</stp>
        <stp>Y_CVol</stp>
        <tr r="N14" s="1"/>
      </tp>
      <tp>
        <v>1397</v>
        <stp/>
        <stp>ContractData</stp>
        <stp>ZQE??8</stp>
        <stp>Y_CVol</stp>
        <tr r="N20" s="1"/>
      </tp>
      <tp>
        <v>1720</v>
        <stp/>
        <stp>ContractData</stp>
        <stp>ZQE??9</stp>
        <stp>Y_CVol</stp>
        <tr r="N22" s="1"/>
      </tp>
      <tp>
        <v>2500</v>
        <stp/>
        <stp>StudyData</stp>
        <stp>Vol(ZQE??1) when (LocalDay(ZQE??1)=30 and LocalHour(ZQE??1)=12 and LocalMinute(ZQE??1)=0)</stp>
        <stp>Bar</stp>
        <stp/>
        <stp>Vol</stp>
        <stp>30</stp>
        <stp>0</stp>
        <tr r="Z6" s="1"/>
      </tp>
      <tp>
        <v>11</v>
        <stp/>
        <stp>StudyData</stp>
        <stp>Vol(ZQE??2) when (LocalDay(ZQE??2)=30 and LocalHour(ZQE??2)=12 and LocalMinute(ZQE??2)=0)</stp>
        <stp>Bar</stp>
        <stp/>
        <stp>Vol</stp>
        <stp>30</stp>
        <stp>0</stp>
        <tr r="Z8" s="1"/>
      </tp>
      <tp>
        <v>2</v>
        <stp/>
        <stp>StudyData</stp>
        <stp>Vol(ZQE??3) when (LocalDay(ZQE??3)=30 and LocalHour(ZQE??3)=12 and LocalMinute(ZQE??3)=0)</stp>
        <stp>Bar</stp>
        <stp/>
        <stp>Vol</stp>
        <stp>30</stp>
        <stp>0</stp>
        <tr r="Z10" s="1"/>
      </tp>
      <tp>
        <v>2</v>
        <stp/>
        <stp>StudyData</stp>
        <stp>Vol(ZQE??4) when (LocalDay(ZQE??4)=30 and LocalHour(ZQE??4)=12 and LocalMinute(ZQE??4)=0)</stp>
        <stp>Bar</stp>
        <stp/>
        <stp>Vol</stp>
        <stp>30</stp>
        <stp>0</stp>
        <tr r="Z12" s="1"/>
      </tp>
      <tp>
        <v>2</v>
        <stp/>
        <stp>StudyData</stp>
        <stp>Vol(ZQE??5) when (LocalDay(ZQE??5)=30 and LocalHour(ZQE??5)=12 and LocalMinute(ZQE??5)=0)</stp>
        <stp>Bar</stp>
        <stp/>
        <stp>Vol</stp>
        <stp>30</stp>
        <stp>0</stp>
        <tr r="Z14" s="1"/>
      </tp>
      <tp>
        <v>2</v>
        <stp/>
        <stp>StudyData</stp>
        <stp>Vol(ZQE??6) when (LocalDay(ZQE??6)=30 and LocalHour(ZQE??6)=12 and LocalMinute(ZQE??6)=0)</stp>
        <stp>Bar</stp>
        <stp/>
        <stp>Vol</stp>
        <stp>30</stp>
        <stp>0</stp>
        <tr r="Z16" s="1"/>
      </tp>
      <tp>
        <v>3</v>
        <stp/>
        <stp>StudyData</stp>
        <stp>Vol(ZQE??7) when (LocalDay(ZQE??7)=30 and LocalHour(ZQE??7)=12 and LocalMinute(ZQE??7)=0)</stp>
        <stp>Bar</stp>
        <stp/>
        <stp>Vol</stp>
        <stp>30</stp>
        <stp>0</stp>
        <tr r="Z18" s="1"/>
      </tp>
      <tp>
        <v>22</v>
        <stp/>
        <stp>StudyData</stp>
        <stp>Vol(ZQE??8) when (LocalDay(ZQE??8)=30 and LocalHour(ZQE??8)=12 and LocalMinute(ZQE??8)=0)</stp>
        <stp>Bar</stp>
        <stp/>
        <stp>Vol</stp>
        <stp>30</stp>
        <stp>0</stp>
        <tr r="Z20" s="1"/>
      </tp>
      <tp>
        <v>15</v>
        <stp/>
        <stp>StudyData</stp>
        <stp>Vol(ZQE??9) when (LocalDay(ZQE??9)=30 and LocalHour(ZQE??9)=12 and LocalMinute(ZQE??9)=0)</stp>
        <stp>Bar</stp>
        <stp/>
        <stp>Vol</stp>
        <stp>30</stp>
        <stp>0</stp>
        <tr r="Z22" s="1"/>
      </tp>
      <tp>
        <v>165</v>
        <stp/>
        <stp>ContractData</stp>
        <stp>ZQE??26</stp>
        <stp>P_OI</stp>
        <tr r="W56" s="1"/>
      </tp>
      <tp>
        <v>256</v>
        <stp/>
        <stp>ContractData</stp>
        <stp>ZQE??27</stp>
        <stp>P_OI</stp>
        <tr r="W58" s="1"/>
      </tp>
      <tp>
        <v>327</v>
        <stp/>
        <stp>ContractData</stp>
        <stp>ZQE??24</stp>
        <stp>P_OI</stp>
        <tr r="W52" s="1"/>
      </tp>
      <tp>
        <v>600</v>
        <stp/>
        <stp>ContractData</stp>
        <stp>ZQE??25</stp>
        <stp>P_OI</stp>
        <tr r="W54" s="1"/>
      </tp>
      <tp>
        <v>3554</v>
        <stp/>
        <stp>ContractData</stp>
        <stp>ZQE??22</stp>
        <stp>P_OI</stp>
        <tr r="W48" s="1"/>
      </tp>
      <tp>
        <v>1983</v>
        <stp/>
        <stp>ContractData</stp>
        <stp>ZQE??23</stp>
        <stp>P_OI</stp>
        <tr r="W50" s="1"/>
      </tp>
      <tp>
        <v>2392</v>
        <stp/>
        <stp>ContractData</stp>
        <stp>ZQE??20</stp>
        <stp>P_OI</stp>
        <tr r="W44" s="1"/>
      </tp>
      <tp>
        <v>2133</v>
        <stp/>
        <stp>ContractData</stp>
        <stp>ZQE??21</stp>
        <stp>P_OI</stp>
        <tr r="W46" s="1"/>
      </tp>
      <tp>
        <v>230</v>
        <stp/>
        <stp>ContractData</stp>
        <stp>ZQE??28</stp>
        <stp>P_OI</stp>
        <tr r="W60" s="1"/>
      </tp>
      <tp>
        <v>443</v>
        <stp/>
        <stp>ContractData</stp>
        <stp>ZQE??29</stp>
        <stp>P_OI</stp>
        <tr r="W62" s="1"/>
      </tp>
      <tp>
        <v>84</v>
        <stp/>
        <stp>ContractData</stp>
        <stp>ZQE??36</stp>
        <stp>P_OI</stp>
        <tr r="W76" s="1"/>
      </tp>
      <tp>
        <v>3</v>
        <stp/>
        <stp>ContractData</stp>
        <stp>ZQE??34</stp>
        <stp>P_OI</stp>
        <tr r="W72" s="1"/>
      </tp>
      <tp>
        <v>3</v>
        <stp/>
        <stp>ContractData</stp>
        <stp>ZQE??35</stp>
        <stp>P_OI</stp>
        <tr r="W74" s="1"/>
      </tp>
      <tp>
        <v>83</v>
        <stp/>
        <stp>ContractData</stp>
        <stp>ZQE??33</stp>
        <stp>P_OI</stp>
        <tr r="W70" s="1"/>
      </tp>
      <tp>
        <v>27</v>
        <stp/>
        <stp>ContractData</stp>
        <stp>ZQE??30</stp>
        <stp>P_OI</stp>
        <tr r="W64" s="1"/>
      </tp>
      <tp>
        <v>6</v>
        <stp/>
        <stp>ContractData</stp>
        <stp>ZQE??31</stp>
        <stp>P_OI</stp>
        <tr r="W66" s="1"/>
      </tp>
      <tp>
        <v>7319</v>
        <stp/>
        <stp>ContractData</stp>
        <stp>ZQE??16</stp>
        <stp>P_OI</stp>
        <tr r="W36" s="1"/>
      </tp>
      <tp>
        <v>6345</v>
        <stp/>
        <stp>ContractData</stp>
        <stp>ZQE??17</stp>
        <stp>P_OI</stp>
        <tr r="W38" s="1"/>
      </tp>
      <tp>
        <v>10391</v>
        <stp/>
        <stp>ContractData</stp>
        <stp>ZQE??14</stp>
        <stp>P_OI</stp>
        <tr r="W32" s="1"/>
      </tp>
      <tp>
        <v>7506</v>
        <stp/>
        <stp>ContractData</stp>
        <stp>ZQE??15</stp>
        <stp>P_OI</stp>
        <tr r="W34" s="1"/>
      </tp>
      <tp>
        <v>14803</v>
        <stp/>
        <stp>ContractData</stp>
        <stp>ZQE??12</stp>
        <stp>P_OI</stp>
        <tr r="W28" s="1"/>
      </tp>
      <tp>
        <v>11996</v>
        <stp/>
        <stp>ContractData</stp>
        <stp>ZQE??13</stp>
        <stp>P_OI</stp>
        <tr r="W30" s="1"/>
      </tp>
      <tp>
        <v>15384</v>
        <stp/>
        <stp>ContractData</stp>
        <stp>ZQE??10</stp>
        <stp>P_OI</stp>
        <tr r="W24" s="1"/>
      </tp>
      <tp>
        <v>11384</v>
        <stp/>
        <stp>ContractData</stp>
        <stp>ZQE??11</stp>
        <stp>P_OI</stp>
        <tr r="W26" s="1"/>
      </tp>
      <tp>
        <v>4377</v>
        <stp/>
        <stp>ContractData</stp>
        <stp>ZQE??18</stp>
        <stp>P_OI</stp>
        <tr r="W40" s="1"/>
      </tp>
      <tp>
        <v>3356</v>
        <stp/>
        <stp>ContractData</stp>
        <stp>ZQE??19</stp>
        <stp>P_OI</stp>
        <tr r="W42" s="1"/>
      </tp>
      <tp>
        <v>41547</v>
        <stp/>
        <stp>ContractData</stp>
        <stp>ZQE??1</stp>
        <stp>ExpirationDate</stp>
        <stp/>
        <stp>D</stp>
        <tr r="F6" s="1"/>
      </tp>
      <tp t="s">
        <v/>
        <stp/>
        <stp>StudyData</stp>
        <stp>ZQE??9</stp>
        <stp>Vol</stp>
        <stp>VolType=Exchange,CoCType=Contract</stp>
        <stp>Vol</stp>
        <stp>30</stp>
        <stp>0</stp>
        <stp>ALL</stp>
        <stp/>
        <stp/>
        <stp>TRUE</stp>
        <stp>T</stp>
        <tr r="Y22" s="1"/>
      </tp>
      <tp t="s">
        <v/>
        <stp/>
        <stp>StudyData</stp>
        <stp>ZQE??8</stp>
        <stp>Vol</stp>
        <stp>VolType=Exchange,CoCType=Contract</stp>
        <stp>Vol</stp>
        <stp>30</stp>
        <stp>0</stp>
        <stp>ALL</stp>
        <stp/>
        <stp/>
        <stp>TRUE</stp>
        <stp>T</stp>
        <tr r="Y20" s="1"/>
      </tp>
      <tp t="s">
        <v/>
        <stp/>
        <stp>StudyData</stp>
        <stp>ZQE??1</stp>
        <stp>Vol</stp>
        <stp>VolType=Exchange,CoCType=Contract</stp>
        <stp>Vol</stp>
        <stp>30</stp>
        <stp>0</stp>
        <stp>ALL</stp>
        <stp/>
        <stp/>
        <stp>TRUE</stp>
        <stp>T</stp>
        <tr r="Y6" s="1"/>
      </tp>
      <tp t="s">
        <v/>
        <stp/>
        <stp>StudyData</stp>
        <stp>ZQE??3</stp>
        <stp>Vol</stp>
        <stp>VolType=Exchange,CoCType=Contract</stp>
        <stp>Vol</stp>
        <stp>30</stp>
        <stp>0</stp>
        <stp>ALL</stp>
        <stp/>
        <stp/>
        <stp>TRUE</stp>
        <stp>T</stp>
        <tr r="Y10" s="1"/>
      </tp>
      <tp t="s">
        <v/>
        <stp/>
        <stp>StudyData</stp>
        <stp>ZQE??2</stp>
        <stp>Vol</stp>
        <stp>VolType=Exchange,CoCType=Contract</stp>
        <stp>Vol</stp>
        <stp>30</stp>
        <stp>0</stp>
        <stp>ALL</stp>
        <stp/>
        <stp/>
        <stp>TRUE</stp>
        <stp>T</stp>
        <tr r="Y8" s="1"/>
      </tp>
      <tp t="s">
        <v/>
        <stp/>
        <stp>StudyData</stp>
        <stp>ZQE??5</stp>
        <stp>Vol</stp>
        <stp>VolType=Exchange,CoCType=Contract</stp>
        <stp>Vol</stp>
        <stp>30</stp>
        <stp>0</stp>
        <stp>ALL</stp>
        <stp/>
        <stp/>
        <stp>TRUE</stp>
        <stp>T</stp>
        <tr r="Y14" s="1"/>
      </tp>
      <tp t="s">
        <v/>
        <stp/>
        <stp>StudyData</stp>
        <stp>ZQE??4</stp>
        <stp>Vol</stp>
        <stp>VolType=Exchange,CoCType=Contract</stp>
        <stp>Vol</stp>
        <stp>30</stp>
        <stp>0</stp>
        <stp>ALL</stp>
        <stp/>
        <stp/>
        <stp>TRUE</stp>
        <stp>T</stp>
        <tr r="Y12" s="1"/>
      </tp>
      <tp t="s">
        <v/>
        <stp/>
        <stp>StudyData</stp>
        <stp>ZQE??7</stp>
        <stp>Vol</stp>
        <stp>VolType=Exchange,CoCType=Contract</stp>
        <stp>Vol</stp>
        <stp>30</stp>
        <stp>0</stp>
        <stp>ALL</stp>
        <stp/>
        <stp/>
        <stp>TRUE</stp>
        <stp>T</stp>
        <tr r="Y18" s="1"/>
      </tp>
      <tp t="s">
        <v/>
        <stp/>
        <stp>StudyData</stp>
        <stp>ZQE??6</stp>
        <stp>Vol</stp>
        <stp>VolType=Exchange,CoCType=Contract</stp>
        <stp>Vol</stp>
        <stp>30</stp>
        <stp>0</stp>
        <stp>ALL</stp>
        <stp/>
        <stp/>
        <stp>TRUE</stp>
        <stp>T</stp>
        <tr r="Y16" s="1"/>
      </tp>
      <tp>
        <v>41607</v>
        <stp/>
        <stp>ContractData</stp>
        <stp>ZQE??3</stp>
        <stp>ExpirationDate</stp>
        <stp/>
        <stp>D</stp>
        <tr r="F10" s="1"/>
      </tp>
      <tp>
        <v>41578</v>
        <stp/>
        <stp>ContractData</stp>
        <stp>ZQE??2</stp>
        <stp>ExpirationDate</stp>
        <stp/>
        <stp>D</stp>
        <tr r="F8" s="1"/>
      </tp>
      <tp>
        <v>41670</v>
        <stp/>
        <stp>ContractData</stp>
        <stp>ZQE??5</stp>
        <stp>ExpirationDate</stp>
        <stp/>
        <stp>D</stp>
        <tr r="F14" s="1"/>
      </tp>
      <tp>
        <v>41639</v>
        <stp/>
        <stp>ContractData</stp>
        <stp>ZQE??4</stp>
        <stp>ExpirationDate</stp>
        <stp/>
        <stp>D</stp>
        <tr r="F12" s="1"/>
      </tp>
      <tp>
        <v>41729</v>
        <stp/>
        <stp>ContractData</stp>
        <stp>ZQE??7</stp>
        <stp>ExpirationDate</stp>
        <stp/>
        <stp>D</stp>
        <tr r="F18" s="1"/>
      </tp>
      <tp>
        <v>41698</v>
        <stp/>
        <stp>ContractData</stp>
        <stp>ZQE??6</stp>
        <stp>ExpirationDate</stp>
        <stp/>
        <stp>D</stp>
        <tr r="F16" s="1"/>
      </tp>
      <tp>
        <v>41789</v>
        <stp/>
        <stp>ContractData</stp>
        <stp>ZQE??9</stp>
        <stp>ExpirationDate</stp>
        <stp/>
        <stp>D</stp>
        <tr r="F22" s="1"/>
      </tp>
      <tp>
        <v>41759</v>
        <stp/>
        <stp>ContractData</stp>
        <stp>ZQE??8</stp>
        <stp>ExpirationDate</stp>
        <stp/>
        <stp>D</stp>
        <tr r="F20" s="1"/>
      </tp>
      <tp>
        <v>701</v>
        <stp/>
        <stp>StudyData</stp>
        <stp>(MA(ZQE??10,Period:=12,MAType:=Sim,InputChoice:=ContractVol) when LocalYear(ZQE??10)=2013 And (LocalMonth(ZQE??10)=6 And LocalDay(ZQE??10)=14 ))</stp>
        <stp>Bar</stp>
        <stp/>
        <stp>Close</stp>
        <stp>D</stp>
        <stp>0</stp>
        <stp>all</stp>
        <stp/>
        <stp/>
        <stp>False</stp>
        <stp/>
        <stp/>
        <tr r="P24" s="1"/>
      </tp>
      <tp>
        <v>657</v>
        <stp/>
        <stp>StudyData</stp>
        <stp>(MA(ZQE??11,Period:=12,MAType:=Sim,InputChoice:=ContractVol) when LocalYear(ZQE??11)=2013 And (LocalMonth(ZQE??11)=6 And LocalDay(ZQE??11)=14 ))</stp>
        <stp>Bar</stp>
        <stp/>
        <stp>Close</stp>
        <stp>D</stp>
        <stp>0</stp>
        <stp>all</stp>
        <stp/>
        <stp/>
        <stp>False</stp>
        <stp/>
        <stp/>
        <tr r="P26" s="1"/>
      </tp>
      <tp>
        <v>872</v>
        <stp/>
        <stp>StudyData</stp>
        <stp>(MA(ZQE??12,Period:=12,MAType:=Sim,InputChoice:=ContractVol) when LocalYear(ZQE??12)=2013 And (LocalMonth(ZQE??12)=6 And LocalDay(ZQE??12)=14 ))</stp>
        <stp>Bar</stp>
        <stp/>
        <stp>Close</stp>
        <stp>D</stp>
        <stp>0</stp>
        <stp>all</stp>
        <stp/>
        <stp/>
        <stp>False</stp>
        <stp/>
        <stp/>
        <tr r="P28" s="1"/>
      </tp>
      <tp>
        <v>714</v>
        <stp/>
        <stp>StudyData</stp>
        <stp>(MA(ZQE??13,Period:=12,MAType:=Sim,InputChoice:=ContractVol) when LocalYear(ZQE??13)=2013 And (LocalMonth(ZQE??13)=6 And LocalDay(ZQE??13)=14 ))</stp>
        <stp>Bar</stp>
        <stp/>
        <stp>Close</stp>
        <stp>D</stp>
        <stp>0</stp>
        <stp>all</stp>
        <stp/>
        <stp/>
        <stp>False</stp>
        <stp/>
        <stp/>
        <tr r="P30" s="1"/>
      </tp>
      <tp>
        <v>1001</v>
        <stp/>
        <stp>StudyData</stp>
        <stp>(MA(ZQE??14,Period:=12,MAType:=Sim,InputChoice:=ContractVol) when LocalYear(ZQE??14)=2013 And (LocalMonth(ZQE??14)=6 And LocalDay(ZQE??14)=14 ))</stp>
        <stp>Bar</stp>
        <stp/>
        <stp>Close</stp>
        <stp>D</stp>
        <stp>0</stp>
        <stp>all</stp>
        <stp/>
        <stp/>
        <stp>False</stp>
        <stp/>
        <stp/>
        <tr r="P32" s="1"/>
      </tp>
      <tp>
        <v>734</v>
        <stp/>
        <stp>StudyData</stp>
        <stp>(MA(ZQE??15,Period:=12,MAType:=Sim,InputChoice:=ContractVol) when LocalYear(ZQE??15)=2013 And (LocalMonth(ZQE??15)=6 And LocalDay(ZQE??15)=14 ))</stp>
        <stp>Bar</stp>
        <stp/>
        <stp>Close</stp>
        <stp>D</stp>
        <stp>0</stp>
        <stp>all</stp>
        <stp/>
        <stp/>
        <stp>False</stp>
        <stp/>
        <stp/>
        <tr r="P34" s="1"/>
      </tp>
      <tp>
        <v>501</v>
        <stp/>
        <stp>StudyData</stp>
        <stp>(MA(ZQE??16,Period:=12,MAType:=Sim,InputChoice:=ContractVol) when LocalYear(ZQE??16)=2013 And (LocalMonth(ZQE??16)=6 And LocalDay(ZQE??16)=14 ))</stp>
        <stp>Bar</stp>
        <stp/>
        <stp>Close</stp>
        <stp>D</stp>
        <stp>0</stp>
        <stp>all</stp>
        <stp/>
        <stp/>
        <stp>False</stp>
        <stp/>
        <stp/>
        <tr r="P36" s="1"/>
      </tp>
      <tp>
        <v>234</v>
        <stp/>
        <stp>StudyData</stp>
        <stp>(MA(ZQE??17,Period:=12,MAType:=Sim,InputChoice:=ContractVol) when LocalYear(ZQE??17)=2013 And (LocalMonth(ZQE??17)=6 And LocalDay(ZQE??17)=14 ))</stp>
        <stp>Bar</stp>
        <stp/>
        <stp>Close</stp>
        <stp>D</stp>
        <stp>0</stp>
        <stp>all</stp>
        <stp/>
        <stp/>
        <stp>False</stp>
        <stp/>
        <stp/>
        <tr r="P38" s="1"/>
      </tp>
      <tp>
        <v>274</v>
        <stp/>
        <stp>StudyData</stp>
        <stp>(MA(ZQE??18,Period:=12,MAType:=Sim,InputChoice:=ContractVol) when LocalYear(ZQE??18)=2013 And (LocalMonth(ZQE??18)=6 And LocalDay(ZQE??18)=14 ))</stp>
        <stp>Bar</stp>
        <stp/>
        <stp>Close</stp>
        <stp>D</stp>
        <stp>0</stp>
        <stp>all</stp>
        <stp/>
        <stp/>
        <stp>False</stp>
        <stp/>
        <stp/>
        <tr r="P40" s="1"/>
      </tp>
      <tp>
        <v>103</v>
        <stp/>
        <stp>StudyData</stp>
        <stp>(MA(ZQE??19,Period:=12,MAType:=Sim,InputChoice:=ContractVol) when LocalYear(ZQE??19)=2013 And (LocalMonth(ZQE??19)=6 And LocalDay(ZQE??19)=14 ))</stp>
        <stp>Bar</stp>
        <stp/>
        <stp>Close</stp>
        <stp>D</stp>
        <stp>0</stp>
        <stp>all</stp>
        <stp/>
        <stp/>
        <stp>False</stp>
        <stp/>
        <stp/>
        <tr r="P42" s="1"/>
      </tp>
      <tp>
        <v>84</v>
        <stp/>
        <stp>StudyData</stp>
        <stp>(MA(ZQE??20,Period:=12,MAType:=Sim,InputChoice:=ContractVol) when LocalYear(ZQE??20)=2013 And (LocalMonth(ZQE??20)=6 And LocalDay(ZQE??20)=14 ))</stp>
        <stp>Bar</stp>
        <stp/>
        <stp>Close</stp>
        <stp>D</stp>
        <stp>0</stp>
        <stp>all</stp>
        <stp/>
        <stp/>
        <stp>False</stp>
        <stp/>
        <stp/>
        <tr r="P44" s="1"/>
      </tp>
      <tp>
        <v>140</v>
        <stp/>
        <stp>StudyData</stp>
        <stp>(MA(ZQE??21,Period:=12,MAType:=Sim,InputChoice:=ContractVol) when LocalYear(ZQE??21)=2013 And (LocalMonth(ZQE??21)=6 And LocalDay(ZQE??21)=14 ))</stp>
        <stp>Bar</stp>
        <stp/>
        <stp>Close</stp>
        <stp>D</stp>
        <stp>0</stp>
        <stp>all</stp>
        <stp/>
        <stp/>
        <stp>False</stp>
        <stp/>
        <stp/>
        <tr r="P46" s="1"/>
      </tp>
      <tp>
        <v>125</v>
        <stp/>
        <stp>StudyData</stp>
        <stp>(MA(ZQE??22,Period:=12,MAType:=Sim,InputChoice:=ContractVol) when LocalYear(ZQE??22)=2013 And (LocalMonth(ZQE??22)=6 And LocalDay(ZQE??22)=14 ))</stp>
        <stp>Bar</stp>
        <stp/>
        <stp>Close</stp>
        <stp>D</stp>
        <stp>0</stp>
        <stp>all</stp>
        <stp/>
        <stp/>
        <stp>False</stp>
        <stp/>
        <stp/>
        <tr r="P48" s="1"/>
      </tp>
      <tp>
        <v>26</v>
        <stp/>
        <stp>StudyData</stp>
        <stp>(MA(ZQE??23,Period:=12,MAType:=Sim,InputChoice:=ContractVol) when LocalYear(ZQE??23)=2013 And (LocalMonth(ZQE??23)=6 And LocalDay(ZQE??23)=14 ))</stp>
        <stp>Bar</stp>
        <stp/>
        <stp>Close</stp>
        <stp>D</stp>
        <stp>0</stp>
        <stp>all</stp>
        <stp/>
        <stp/>
        <stp>False</stp>
        <stp/>
        <stp/>
        <tr r="P50" s="1"/>
      </tp>
      <tp>
        <v>11</v>
        <stp/>
        <stp>StudyData</stp>
        <stp>(MA(ZQE??24,Period:=12,MAType:=Sim,InputChoice:=ContractVol) when LocalYear(ZQE??24)=2013 And (LocalMonth(ZQE??24)=6 And LocalDay(ZQE??24)=14 ))</stp>
        <stp>Bar</stp>
        <stp/>
        <stp>Close</stp>
        <stp>D</stp>
        <stp>0</stp>
        <stp>all</stp>
        <stp/>
        <stp/>
        <stp>False</stp>
        <stp/>
        <stp/>
        <tr r="P52" s="1"/>
      </tp>
      <tp>
        <v>7</v>
        <stp/>
        <stp>StudyData</stp>
        <stp>(MA(ZQE??25,Period:=12,MAType:=Sim,InputChoice:=ContractVol) when LocalYear(ZQE??25)=2013 And (LocalMonth(ZQE??25)=6 And LocalDay(ZQE??25)=14 ))</stp>
        <stp>Bar</stp>
        <stp/>
        <stp>Close</stp>
        <stp>D</stp>
        <stp>0</stp>
        <stp>all</stp>
        <stp/>
        <stp/>
        <stp>False</stp>
        <stp/>
        <stp/>
        <tr r="P54" s="1"/>
      </tp>
      <tp>
        <v>10</v>
        <stp/>
        <stp>StudyData</stp>
        <stp>(MA(ZQE??26,Period:=12,MAType:=Sim,InputChoice:=ContractVol) when LocalYear(ZQE??26)=2013 And (LocalMonth(ZQE??26)=6 And LocalDay(ZQE??26)=14 ))</stp>
        <stp>Bar</stp>
        <stp/>
        <stp>Close</stp>
        <stp>D</stp>
        <stp>0</stp>
        <stp>all</stp>
        <stp/>
        <stp/>
        <stp>False</stp>
        <stp/>
        <stp/>
        <tr r="P56" s="1"/>
      </tp>
      <tp>
        <v>6</v>
        <stp/>
        <stp>StudyData</stp>
        <stp>(MA(ZQE??27,Period:=12,MAType:=Sim,InputChoice:=ContractVol) when LocalYear(ZQE??27)=2013 And (LocalMonth(ZQE??27)=6 And LocalDay(ZQE??27)=14 ))</stp>
        <stp>Bar</stp>
        <stp/>
        <stp>Close</stp>
        <stp>D</stp>
        <stp>0</stp>
        <stp>all</stp>
        <stp/>
        <stp/>
        <stp>False</stp>
        <stp/>
        <stp/>
        <tr r="P58" s="1"/>
      </tp>
      <tp>
        <v>7</v>
        <stp/>
        <stp>StudyData</stp>
        <stp>(MA(ZQE??28,Period:=12,MAType:=Sim,InputChoice:=ContractVol) when LocalYear(ZQE??28)=2013 And (LocalMonth(ZQE??28)=6 And LocalDay(ZQE??28)=14 ))</stp>
        <stp>Bar</stp>
        <stp/>
        <stp>Close</stp>
        <stp>D</stp>
        <stp>0</stp>
        <stp>all</stp>
        <stp/>
        <stp/>
        <stp>False</stp>
        <stp/>
        <stp/>
        <tr r="P60" s="1"/>
      </tp>
      <tp>
        <v>12</v>
        <stp/>
        <stp>StudyData</stp>
        <stp>(MA(ZQE??29,Period:=12,MAType:=Sim,InputChoice:=ContractVol) when LocalYear(ZQE??29)=2013 And (LocalMonth(ZQE??29)=6 And LocalDay(ZQE??29)=14 ))</stp>
        <stp>Bar</stp>
        <stp/>
        <stp>Close</stp>
        <stp>D</stp>
        <stp>0</stp>
        <stp>all</stp>
        <stp/>
        <stp/>
        <stp>False</stp>
        <stp/>
        <stp/>
        <tr r="P62" s="1"/>
      </tp>
      <tp>
        <v>9</v>
        <stp/>
        <stp>StudyData</stp>
        <stp>(MA(ZQE??30,Period:=12,MAType:=Sim,InputChoice:=ContractVol) when LocalYear(ZQE??30)=2013 And (LocalMonth(ZQE??30)=6 And LocalDay(ZQE??30)=14 ))</stp>
        <stp>Bar</stp>
        <stp/>
        <stp>Close</stp>
        <stp>D</stp>
        <stp>0</stp>
        <stp>all</stp>
        <stp/>
        <stp/>
        <stp>False</stp>
        <stp/>
        <stp/>
        <tr r="P64" s="1"/>
      </tp>
      <tp>
        <v>2</v>
        <stp/>
        <stp>StudyData</stp>
        <stp>(MA(ZQE??31,Period:=12,MAType:=Sim,InputChoice:=ContractVol) when LocalYear(ZQE??31)=2013 And (LocalMonth(ZQE??31)=6 And LocalDay(ZQE??31)=14 ))</stp>
        <stp>Bar</stp>
        <stp/>
        <stp>Close</stp>
        <stp>D</stp>
        <stp>0</stp>
        <stp>all</stp>
        <stp/>
        <stp/>
        <stp>False</stp>
        <stp/>
        <stp/>
        <tr r="P66" s="1"/>
      </tp>
      <tp t="s">
        <v/>
        <stp/>
        <stp>StudyData</stp>
        <stp>(MA(ZQE??32,Period:=12,MAType:=Sim,InputChoice:=ContractVol) when LocalYear(ZQE??32)=2013 And (LocalMonth(ZQE??32)=6 And LocalDay(ZQE??32)=14 ))</stp>
        <stp>Bar</stp>
        <stp/>
        <stp>Close</stp>
        <stp>D</stp>
        <stp>0</stp>
        <stp>all</stp>
        <stp/>
        <stp/>
        <stp>False</stp>
        <stp/>
        <stp/>
        <tr r="P68" s="1"/>
      </tp>
      <tp t="s">
        <v/>
        <stp/>
        <stp>StudyData</stp>
        <stp>(MA(ZQE??33,Period:=12,MAType:=Sim,InputChoice:=ContractVol) when LocalYear(ZQE??33)=2013 And (LocalMonth(ZQE??33)=6 And LocalDay(ZQE??33)=14 ))</stp>
        <stp>Bar</stp>
        <stp/>
        <stp>Close</stp>
        <stp>D</stp>
        <stp>0</stp>
        <stp>all</stp>
        <stp/>
        <stp/>
        <stp>False</stp>
        <stp/>
        <stp/>
        <tr r="P70" s="1"/>
      </tp>
      <tp t="s">
        <v/>
        <stp/>
        <stp>StudyData</stp>
        <stp>(MA(ZQE??34,Period:=12,MAType:=Sim,InputChoice:=ContractVol) when LocalYear(ZQE??34)=2013 And (LocalMonth(ZQE??34)=6 And LocalDay(ZQE??34)=14 ))</stp>
        <stp>Bar</stp>
        <stp/>
        <stp>Close</stp>
        <stp>D</stp>
        <stp>0</stp>
        <stp>all</stp>
        <stp/>
        <stp/>
        <stp>False</stp>
        <stp/>
        <stp/>
        <tr r="P72" s="1"/>
      </tp>
      <tp t="s">
        <v/>
        <stp/>
        <stp>StudyData</stp>
        <stp>(MA(ZQE??35,Period:=12,MAType:=Sim,InputChoice:=ContractVol) when LocalYear(ZQE??35)=2013 And (LocalMonth(ZQE??35)=6 And LocalDay(ZQE??35)=14 ))</stp>
        <stp>Bar</stp>
        <stp/>
        <stp>Close</stp>
        <stp>D</stp>
        <stp>0</stp>
        <stp>all</stp>
        <stp/>
        <stp/>
        <stp>False</stp>
        <stp/>
        <stp/>
        <tr r="P74" s="1"/>
      </tp>
      <tp t="s">
        <v/>
        <stp/>
        <stp>StudyData</stp>
        <stp>(MA(ZQE??36,Period:=12,MAType:=Sim,InputChoice:=ContractVol) when LocalYear(ZQE??36)=2013 And (LocalMonth(ZQE??36)=6 And LocalDay(ZQE??36)=14 ))</stp>
        <stp>Bar</stp>
        <stp/>
        <stp>Close</stp>
        <stp>D</stp>
        <stp>0</stp>
        <stp>all</stp>
        <stp/>
        <stp/>
        <stp>False</stp>
        <stp/>
        <stp/>
        <tr r="P76" s="1"/>
      </tp>
    </main>
  </volType>
</volTypes>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volatileDependencies" Target="volatileDependencies.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438150</xdr:colOff>
      <xdr:row>76</xdr:row>
      <xdr:rowOff>57150</xdr:rowOff>
    </xdr:from>
    <xdr:to>
      <xdr:col>4</xdr:col>
      <xdr:colOff>190433</xdr:colOff>
      <xdr:row>76</xdr:row>
      <xdr:rowOff>190483</xdr:rowOff>
    </xdr:to>
    <xdr:pic>
      <xdr:nvPicPr>
        <xdr:cNvPr id="2" name="Picture 1"/>
        <xdr:cNvPicPr>
          <a:picLocks noChangeAspect="1"/>
        </xdr:cNvPicPr>
      </xdr:nvPicPr>
      <xdr:blipFill>
        <a:blip xmlns:r="http://schemas.openxmlformats.org/officeDocument/2006/relationships" r:embed="rId1"/>
        <a:stretch>
          <a:fillRect/>
        </a:stretch>
      </xdr:blipFill>
      <xdr:spPr>
        <a:xfrm>
          <a:off x="1847850" y="11649075"/>
          <a:ext cx="533333" cy="1333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H77"/>
  <sheetViews>
    <sheetView showGridLines="0" showRowColHeaders="0" tabSelected="1" zoomScaleNormal="100" workbookViewId="0">
      <selection activeCell="L4" sqref="L4"/>
    </sheetView>
  </sheetViews>
  <sheetFormatPr defaultRowHeight="17.25" x14ac:dyDescent="0.3"/>
  <cols>
    <col min="1" max="1" width="1.7109375" style="29" customWidth="1"/>
    <col min="2" max="4" width="11.7109375" style="4" customWidth="1"/>
    <col min="5" max="5" width="7.85546875" style="4" customWidth="1"/>
    <col min="6" max="6" width="24" style="4" customWidth="1"/>
    <col min="7" max="7" width="7.7109375" style="1" customWidth="1"/>
    <col min="8" max="8" width="14.42578125" style="1" hidden="1" customWidth="1"/>
    <col min="9" max="9" width="1.7109375" style="1" customWidth="1"/>
    <col min="10" max="12" width="10.7109375" style="1" customWidth="1"/>
    <col min="13" max="13" width="12.7109375" style="1" hidden="1" customWidth="1"/>
    <col min="14" max="14" width="11.7109375" style="1" customWidth="1"/>
    <col min="15" max="15" width="9.7109375" style="4" customWidth="1"/>
    <col min="16" max="17" width="5.7109375" style="4" customWidth="1"/>
    <col min="18" max="18" width="5.7109375" style="1" customWidth="1"/>
    <col min="19" max="19" width="10.7109375" style="1" customWidth="1"/>
    <col min="20" max="20" width="11.7109375" style="1" customWidth="1"/>
    <col min="21" max="21" width="10.28515625" style="1" customWidth="1"/>
    <col min="22" max="23" width="11.7109375" style="1" customWidth="1"/>
    <col min="24" max="24" width="9.7109375" style="1" customWidth="1"/>
    <col min="25" max="26" width="7.7109375" style="4" customWidth="1"/>
    <col min="27" max="28" width="10.7109375" style="4" customWidth="1"/>
    <col min="29" max="30" width="11.7109375" style="4" customWidth="1"/>
    <col min="31" max="138" width="9.140625" style="32"/>
    <col min="139" max="16384" width="9.140625" style="1"/>
  </cols>
  <sheetData>
    <row r="1" spans="1:138" ht="3.95" customHeight="1" x14ac:dyDescent="0.3">
      <c r="A1" s="58">
        <f ca="1">TODAY()</f>
        <v>41548</v>
      </c>
      <c r="B1" s="7">
        <f ca="1">IF(WEEKDAY(A1)=2,-3,-1)</f>
        <v>-1</v>
      </c>
      <c r="C1" s="7">
        <f ca="1">DAY(A1+B1)</f>
        <v>30</v>
      </c>
      <c r="D1" s="8">
        <f xml:space="preserve"> RTD("cqg.rtd",,"StudyData",$A$5&amp;A6,"Bar",,"Time",Y4,,"all",,,"False")</f>
        <v>41548.5</v>
      </c>
      <c r="E1" s="9">
        <f xml:space="preserve"> HOUR(D1)</f>
        <v>12</v>
      </c>
      <c r="F1" s="7">
        <f xml:space="preserve"> MINUTE(RTD("cqg.rtd",,"StudyData",$A$5&amp;A6,"Bar",,"Time",Y4,,"all",,,"False"))</f>
        <v>0</v>
      </c>
    </row>
    <row r="2" spans="1:138" ht="24" customHeight="1" x14ac:dyDescent="0.3">
      <c r="A2" s="29">
        <f ca="1">YEAR(TODAY())</f>
        <v>2013</v>
      </c>
      <c r="B2" s="88" t="s">
        <v>56</v>
      </c>
      <c r="C2" s="89"/>
      <c r="D2" s="92">
        <f>RTD("cqg.rtd", ,"SystemInfo", "Linetime")</f>
        <v>41548.514444444445</v>
      </c>
      <c r="E2" s="92"/>
      <c r="F2" s="94" t="s">
        <v>47</v>
      </c>
      <c r="G2" s="94"/>
      <c r="H2" s="94"/>
      <c r="I2" s="94"/>
      <c r="J2" s="94"/>
      <c r="K2" s="94"/>
      <c r="L2" s="94"/>
      <c r="M2" s="94"/>
      <c r="N2" s="94"/>
      <c r="O2" s="94"/>
      <c r="P2" s="94"/>
      <c r="Q2" s="94"/>
      <c r="R2" s="94"/>
      <c r="S2" s="94"/>
      <c r="T2" s="94"/>
      <c r="U2" s="94"/>
      <c r="V2" s="94"/>
      <c r="W2" s="94"/>
      <c r="X2" s="94"/>
      <c r="Y2" s="94"/>
      <c r="Z2" s="94"/>
      <c r="AA2" s="89" t="s">
        <v>57</v>
      </c>
      <c r="AB2" s="89"/>
      <c r="AC2" s="92">
        <f>RTD("cqg.rtd", ,"SystemInfo", "Linetime")+1/24</f>
        <v>41548.556111111109</v>
      </c>
      <c r="AD2" s="96"/>
    </row>
    <row r="3" spans="1:138" ht="24" customHeight="1" x14ac:dyDescent="0.3">
      <c r="B3" s="90"/>
      <c r="C3" s="91"/>
      <c r="D3" s="93"/>
      <c r="E3" s="93"/>
      <c r="F3" s="95"/>
      <c r="G3" s="95"/>
      <c r="H3" s="95"/>
      <c r="I3" s="95"/>
      <c r="J3" s="95"/>
      <c r="K3" s="95"/>
      <c r="L3" s="95"/>
      <c r="M3" s="95"/>
      <c r="N3" s="95"/>
      <c r="O3" s="95"/>
      <c r="P3" s="95"/>
      <c r="Q3" s="95"/>
      <c r="R3" s="95"/>
      <c r="S3" s="95"/>
      <c r="T3" s="95"/>
      <c r="U3" s="95"/>
      <c r="V3" s="95"/>
      <c r="W3" s="95"/>
      <c r="X3" s="95"/>
      <c r="Y3" s="95"/>
      <c r="Z3" s="95"/>
      <c r="AA3" s="91"/>
      <c r="AB3" s="91"/>
      <c r="AC3" s="93"/>
      <c r="AD3" s="97"/>
    </row>
    <row r="4" spans="1:138" ht="24" customHeight="1" x14ac:dyDescent="0.3">
      <c r="B4" s="109" t="s">
        <v>28</v>
      </c>
      <c r="C4" s="110"/>
      <c r="D4" s="110"/>
      <c r="E4" s="110"/>
      <c r="F4" s="45" t="s">
        <v>29</v>
      </c>
      <c r="G4" s="45" t="s">
        <v>30</v>
      </c>
      <c r="H4" s="54"/>
      <c r="I4" s="54"/>
      <c r="J4" s="107" t="s">
        <v>32</v>
      </c>
      <c r="K4" s="107"/>
      <c r="L4" s="62">
        <v>12</v>
      </c>
      <c r="M4" s="46"/>
      <c r="N4" s="114" t="s">
        <v>38</v>
      </c>
      <c r="O4" s="115"/>
      <c r="P4" s="70">
        <v>6</v>
      </c>
      <c r="Q4" s="70">
        <v>14</v>
      </c>
      <c r="R4" s="71">
        <v>13</v>
      </c>
      <c r="S4" s="120" t="s">
        <v>36</v>
      </c>
      <c r="T4" s="120"/>
      <c r="U4" s="113" t="s">
        <v>37</v>
      </c>
      <c r="V4" s="113"/>
      <c r="W4" s="120" t="s">
        <v>39</v>
      </c>
      <c r="X4" s="123"/>
      <c r="Y4" s="55">
        <v>30</v>
      </c>
      <c r="Z4" s="56" t="s">
        <v>58</v>
      </c>
      <c r="AA4" s="109" t="s">
        <v>28</v>
      </c>
      <c r="AB4" s="110"/>
      <c r="AC4" s="110"/>
      <c r="AD4" s="140"/>
    </row>
    <row r="5" spans="1:138" ht="24" customHeight="1" x14ac:dyDescent="0.3">
      <c r="A5" s="59" t="s">
        <v>46</v>
      </c>
      <c r="B5" s="111"/>
      <c r="C5" s="112"/>
      <c r="D5" s="112"/>
      <c r="E5" s="112"/>
      <c r="F5" s="47" t="s">
        <v>59</v>
      </c>
      <c r="G5" s="47" t="s">
        <v>31</v>
      </c>
      <c r="H5" s="57"/>
      <c r="I5" s="57"/>
      <c r="J5" s="108" t="s">
        <v>33</v>
      </c>
      <c r="K5" s="108"/>
      <c r="L5" s="48" t="s">
        <v>34</v>
      </c>
      <c r="M5" s="48"/>
      <c r="N5" s="116"/>
      <c r="O5" s="117"/>
      <c r="P5" s="73" t="s">
        <v>60</v>
      </c>
      <c r="Q5" s="72">
        <v>12</v>
      </c>
      <c r="R5" s="69" t="str">
        <f>"20"&amp;R4</f>
        <v>2013</v>
      </c>
      <c r="S5" s="121"/>
      <c r="T5" s="121"/>
      <c r="U5" s="122"/>
      <c r="V5" s="122"/>
      <c r="W5" s="121"/>
      <c r="X5" s="124"/>
      <c r="Y5" s="118" t="s">
        <v>35</v>
      </c>
      <c r="Z5" s="119"/>
      <c r="AA5" s="111"/>
      <c r="AB5" s="112"/>
      <c r="AC5" s="112"/>
      <c r="AD5" s="141"/>
    </row>
    <row r="6" spans="1:138" ht="18" customHeight="1" x14ac:dyDescent="0.3">
      <c r="A6" s="29" t="s">
        <v>0</v>
      </c>
      <c r="B6" s="85" t="str">
        <f>RTD("cqg.rtd",,"ContractData",$A$5&amp;A6,"LongDescription")</f>
        <v>Fed Fund 30 Day (Globex), Sep 13</v>
      </c>
      <c r="C6" s="86"/>
      <c r="D6" s="86"/>
      <c r="E6" s="98"/>
      <c r="F6" s="135">
        <f>IF(B6="","",RTD("cqg.rtd",,"ContractData",$A$5&amp;A6,"ExpirationDate",,"D"))</f>
        <v>41547</v>
      </c>
      <c r="G6" s="33">
        <f ca="1">F6-$A$1</f>
        <v>-1</v>
      </c>
      <c r="H6" s="5">
        <f ca="1">RIGHT(B6,2)-RIGHT($A$2,2)</f>
        <v>0</v>
      </c>
      <c r="I6" s="5"/>
      <c r="J6" s="5">
        <f>K6</f>
        <v>0</v>
      </c>
      <c r="K6" s="5">
        <f>RTD("cqg.rtd", ,"ContractData", $A$5&amp;A6, "T_CVol")</f>
        <v>0</v>
      </c>
      <c r="L6" s="5">
        <f xml:space="preserve"> RTD("cqg.rtd",,"StudyData", $A$5&amp;A6, "MA", "InputChoice=ContractVol,MAType=Sim,Period="&amp;$L$4&amp;"", "MA",,,"all",,,,"T")</f>
        <v>2642.4166666699998</v>
      </c>
      <c r="M6" s="34">
        <f>IF(K6&gt;L6,1,0)</f>
        <v>0</v>
      </c>
      <c r="N6" s="5">
        <f>RTD("cqg.rtd", ,"ContractData", $A$5&amp;A6, "Y_CVol")</f>
        <v>9115</v>
      </c>
      <c r="O6" s="35">
        <f>IF(ISERROR(K6/N6),"",K6/N6)</f>
        <v>0</v>
      </c>
      <c r="P6" s="125">
        <f xml:space="preserve"> RTD("cqg.rtd",,"StudyData", "(MA("&amp;$A$5&amp;A6&amp;",Period:="&amp;$Q$5&amp;",MAType:=Sim,InputChoice:=ContractVol) when LocalYear("&amp;$A$5&amp;A6&amp;")="&amp;$R$5&amp;" And (LocalMonth("&amp;$A$5&amp;A6&amp;")="&amp;$P$4&amp;" And LocalDay("&amp;$A$5&amp;A6&amp;")="&amp;$Q$4&amp;" ))", "Bar", "", "Close","D", "0", "all", "", "","False",,)</f>
        <v>1684</v>
      </c>
      <c r="Q6" s="126"/>
      <c r="R6" s="127"/>
      <c r="S6" s="16">
        <f>T6</f>
        <v>40287</v>
      </c>
      <c r="T6" s="16">
        <f>IF(B6="","",RTD("cqg.rtd", ,"ContractData", $A$5&amp;A6, "COI"))</f>
        <v>40287</v>
      </c>
      <c r="U6" s="16">
        <f>T6-W6</f>
        <v>1723</v>
      </c>
      <c r="V6" s="16">
        <f>U6</f>
        <v>1723</v>
      </c>
      <c r="W6" s="16">
        <f>IF(B6="","",RTD("cqg.rtd", ,"ContractData", $A$5&amp;A6, "P_OI"))</f>
        <v>38564</v>
      </c>
      <c r="X6" s="23">
        <f>IF(ISERROR(T6/W6),"",(T6/W6))</f>
        <v>1.0446789752100405</v>
      </c>
      <c r="Y6" s="24" t="str">
        <f>RTD("cqg.rtd",,"StudyData",$A$5&amp;A6,"Vol","VolType=Exchange,CoCType=Contract","Vol",$Y$4,"0","ALL",,,"TRUE","T")</f>
        <v/>
      </c>
      <c r="Z6" s="36">
        <f ca="1">IF(B6="","",RTD("cqg.rtd",,"StudyData","Vol("&amp;$A$5&amp;A6&amp;") when (LocalDay("&amp;$A$5&amp;A6&amp;")="&amp;$C$1&amp;" and LocalHour("&amp;$A$5&amp;A6&amp;")="&amp;$E$1&amp;" and LocalMinute("&amp;$A$5&amp;$A6&amp;")="&amp;$F$1&amp;")","Bar",,"Vol",$Y$4,"0"))</f>
        <v>2500</v>
      </c>
      <c r="AA6" s="106" t="str">
        <f>RTD("cqg.rtd",,"ContractData",$A$5&amp;A6,"LongDescription")</f>
        <v>Fed Fund 30 Day (Globex), Sep 13</v>
      </c>
      <c r="AB6" s="86"/>
      <c r="AC6" s="86"/>
      <c r="AD6" s="87"/>
    </row>
    <row r="7" spans="1:138" s="20" customFormat="1" ht="3" customHeight="1" x14ac:dyDescent="0.3">
      <c r="A7" s="60"/>
      <c r="B7" s="103"/>
      <c r="C7" s="104"/>
      <c r="D7" s="104"/>
      <c r="E7" s="105"/>
      <c r="F7" s="136"/>
      <c r="G7" s="18"/>
      <c r="H7" s="6">
        <f ca="1">H8</f>
        <v>0</v>
      </c>
      <c r="I7" s="6"/>
      <c r="J7" s="19"/>
      <c r="K7" s="19"/>
      <c r="L7" s="19"/>
      <c r="N7" s="19"/>
      <c r="O7" s="30"/>
      <c r="P7" s="74"/>
      <c r="Q7" s="75"/>
      <c r="R7" s="76"/>
      <c r="S7" s="19"/>
      <c r="T7" s="19"/>
      <c r="U7" s="19"/>
      <c r="V7" s="19"/>
      <c r="W7" s="19"/>
      <c r="X7" s="41"/>
      <c r="Y7" s="39"/>
      <c r="Z7" s="28"/>
      <c r="AA7" s="82"/>
      <c r="AB7" s="83"/>
      <c r="AC7" s="83"/>
      <c r="AD7" s="84"/>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row>
    <row r="8" spans="1:138" ht="18" customHeight="1" x14ac:dyDescent="0.3">
      <c r="A8" s="29" t="s">
        <v>1</v>
      </c>
      <c r="B8" s="85" t="str">
        <f>RTD("cqg.rtd",,"ContractData",$A$5&amp;A8,"LongDescription")</f>
        <v>Fed Fund 30 Day (Globex), Oct 13</v>
      </c>
      <c r="C8" s="86"/>
      <c r="D8" s="86"/>
      <c r="E8" s="98"/>
      <c r="F8" s="137">
        <f>IF(B8="","",RTD("cqg.rtd",,"ContractData",$A$5&amp;A8,"ExpirationDate",,"D"))</f>
        <v>41578</v>
      </c>
      <c r="G8" s="26">
        <f t="shared" ref="G8:G60" ca="1" si="0">F8-$A$1</f>
        <v>30</v>
      </c>
      <c r="H8" s="16">
        <f ca="1">RIGHT(B8,2)-RIGHT($A$2,2)</f>
        <v>0</v>
      </c>
      <c r="I8" s="6"/>
      <c r="J8" s="6">
        <f>K8</f>
        <v>1772</v>
      </c>
      <c r="K8" s="6">
        <f>RTD("cqg.rtd", ,"ContractData", $A$5&amp;A8, "T_CVol")</f>
        <v>1772</v>
      </c>
      <c r="L8" s="6">
        <f xml:space="preserve"> RTD("cqg.rtd",,"StudyData", $A$5&amp;A8, "MA", "InputChoice=ContractVol,MAType=Sim,Period="&amp;$L$4&amp;"", "MA",,,"all",,,,"T")</f>
        <v>2765.0833333300002</v>
      </c>
      <c r="M8" s="27">
        <f>IF(K8&gt;L8,1,0)</f>
        <v>0</v>
      </c>
      <c r="N8" s="6">
        <f>RTD("cqg.rtd", ,"ContractData", $A$5&amp;A8, "Y_CVol")</f>
        <v>2995</v>
      </c>
      <c r="O8" s="37">
        <f t="shared" ref="O8:O60" si="1">IF(ISERROR(K8/N8),"",K8/N8)</f>
        <v>0.59165275459098499</v>
      </c>
      <c r="P8" s="79">
        <f xml:space="preserve"> RTD("cqg.rtd",,"StudyData", "(MA("&amp;$A$5&amp;A8&amp;",Period:="&amp;$Q$5&amp;",MAType:=Sim,InputChoice:=ContractVol) when LocalYear("&amp;$A$5&amp;A8&amp;")="&amp;$R$5&amp;" And (LocalMonth("&amp;$A$5&amp;A8&amp;")="&amp;$P$4&amp;" And LocalDay("&amp;$A$5&amp;A8&amp;")="&amp;$Q$4&amp;" ))", "Bar", "", "Close","D", "0", "all", "", "","False",,)</f>
        <v>1122</v>
      </c>
      <c r="Q8" s="80"/>
      <c r="R8" s="81"/>
      <c r="S8" s="6">
        <f t="shared" ref="S8:S60" si="2">T8</f>
        <v>27850</v>
      </c>
      <c r="T8" s="6">
        <f>IF(B8="","",RTD("cqg.rtd", ,"ContractData", $A$5&amp;A8, "COI"))</f>
        <v>27850</v>
      </c>
      <c r="U8" s="6">
        <f t="shared" ref="U8:U60" si="3">T8-W8</f>
        <v>828</v>
      </c>
      <c r="V8" s="6">
        <f t="shared" ref="V8:V60" si="4">U8</f>
        <v>828</v>
      </c>
      <c r="W8" s="6">
        <f>IF(B8="","",RTD("cqg.rtd", ,"ContractData", $A$5&amp;A8, "P_OI"))</f>
        <v>27022</v>
      </c>
      <c r="X8" s="38">
        <f t="shared" ref="X8:X60" si="5">IF(ISERROR(T8/W8),"",(T8/W8))</f>
        <v>1.0306416993560803</v>
      </c>
      <c r="Y8" s="24" t="str">
        <f>RTD("cqg.rtd",,"StudyData",$A$5&amp;A8,"Vol","VolType=Exchange,CoCType=Contract","Vol",$Y$4,"0","ALL",,,"TRUE","T")</f>
        <v/>
      </c>
      <c r="Z8" s="40">
        <f ca="1">IF(B8="","",RTD("cqg.rtd",,"StudyData","Vol("&amp;$A$5&amp;A8&amp;") when (LocalDay("&amp;$A$5&amp;A8&amp;")="&amp;$C$1&amp;" and LocalHour("&amp;$A$5&amp;A8&amp;")="&amp;$E$1&amp;" and LocalMinute("&amp;$A$5&amp;$A8&amp;")="&amp;$F$1&amp;")","Bar",,"Vol",$Y$4,"0"))</f>
        <v>11</v>
      </c>
      <c r="AA8" s="106" t="str">
        <f>RTD("cqg.rtd",,"ContractData",$A$5&amp;A8,"LongDescription")</f>
        <v>Fed Fund 30 Day (Globex), Oct 13</v>
      </c>
      <c r="AB8" s="86"/>
      <c r="AC8" s="86"/>
      <c r="AD8" s="87"/>
    </row>
    <row r="9" spans="1:138" s="20" customFormat="1" ht="3" customHeight="1" x14ac:dyDescent="0.3">
      <c r="A9" s="60"/>
      <c r="B9" s="103"/>
      <c r="C9" s="104"/>
      <c r="D9" s="104"/>
      <c r="E9" s="105"/>
      <c r="F9" s="136"/>
      <c r="G9" s="18"/>
      <c r="H9" s="6">
        <f ca="1">H10</f>
        <v>0</v>
      </c>
      <c r="I9" s="6"/>
      <c r="J9" s="19"/>
      <c r="K9" s="19"/>
      <c r="L9" s="19"/>
      <c r="N9" s="19"/>
      <c r="O9" s="30"/>
      <c r="P9" s="74"/>
      <c r="Q9" s="75"/>
      <c r="R9" s="76"/>
      <c r="S9" s="19"/>
      <c r="T9" s="19"/>
      <c r="U9" s="19"/>
      <c r="V9" s="19"/>
      <c r="W9" s="19"/>
      <c r="X9" s="41"/>
      <c r="Y9" s="39"/>
      <c r="Z9" s="28"/>
      <c r="AA9" s="82"/>
      <c r="AB9" s="83"/>
      <c r="AC9" s="83"/>
      <c r="AD9" s="84"/>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row>
    <row r="10" spans="1:138" ht="18" customHeight="1" x14ac:dyDescent="0.3">
      <c r="A10" s="29" t="s">
        <v>2</v>
      </c>
      <c r="B10" s="85" t="str">
        <f>RTD("cqg.rtd",,"ContractData",$A$5&amp;A10,"LongDescription")</f>
        <v>Fed Fund 30 Day (Globex), Nov 13</v>
      </c>
      <c r="C10" s="86"/>
      <c r="D10" s="86"/>
      <c r="E10" s="98"/>
      <c r="F10" s="137">
        <f>IF(B10="","",RTD("cqg.rtd",,"ContractData",$A$5&amp;A10,"ExpirationDate",,"D"))</f>
        <v>41607</v>
      </c>
      <c r="G10" s="26">
        <f t="shared" ca="1" si="0"/>
        <v>59</v>
      </c>
      <c r="H10" s="16">
        <f ca="1">RIGHT(B10,2)-RIGHT($A$2,2)</f>
        <v>0</v>
      </c>
      <c r="I10" s="6"/>
      <c r="J10" s="6">
        <f t="shared" ref="J10:J60" si="6">K10</f>
        <v>536</v>
      </c>
      <c r="K10" s="6">
        <f>RTD("cqg.rtd", ,"ContractData", $A$5&amp;A10, "T_CVol")</f>
        <v>536</v>
      </c>
      <c r="L10" s="6">
        <f xml:space="preserve"> RTD("cqg.rtd",,"StudyData", $A$5&amp;A10, "MA", "InputChoice=ContractVol,MAType=Sim,Period="&amp;$L$4&amp;"", "MA",,,"all",,,,"T")</f>
        <v>2136.0833333300002</v>
      </c>
      <c r="M10" s="27">
        <f t="shared" ref="M10:M60" si="7">IF(K10&gt;L10,1,0)</f>
        <v>0</v>
      </c>
      <c r="N10" s="6">
        <f>RTD("cqg.rtd", ,"ContractData", $A$5&amp;A10, "Y_CVol")</f>
        <v>1768</v>
      </c>
      <c r="O10" s="37">
        <f t="shared" si="1"/>
        <v>0.30316742081447962</v>
      </c>
      <c r="P10" s="79">
        <f xml:space="preserve"> RTD("cqg.rtd",,"StudyData", "(MA("&amp;$A$5&amp;A10&amp;",Period:="&amp;$Q$5&amp;",MAType:=Sim,InputChoice:=ContractVol) when LocalYear("&amp;$A$5&amp;A10&amp;")="&amp;$R$5&amp;" And (LocalMonth("&amp;$A$5&amp;A10&amp;")="&amp;$P$4&amp;" And LocalDay("&amp;$A$5&amp;A10&amp;")="&amp;$Q$4&amp;" ))", "Bar", "", "Close","D", "0", "all", "", "","False",,)</f>
        <v>1059</v>
      </c>
      <c r="Q10" s="80"/>
      <c r="R10" s="81"/>
      <c r="S10" s="6">
        <f t="shared" si="2"/>
        <v>26809</v>
      </c>
      <c r="T10" s="6">
        <f>IF(B10="","",RTD("cqg.rtd", ,"ContractData", $A$5&amp;A10, "COI"))</f>
        <v>26809</v>
      </c>
      <c r="U10" s="6">
        <f t="shared" si="3"/>
        <v>609</v>
      </c>
      <c r="V10" s="6">
        <f t="shared" si="4"/>
        <v>609</v>
      </c>
      <c r="W10" s="6">
        <f>IF(B10="","",RTD("cqg.rtd", ,"ContractData", $A$5&amp;A10, "P_OI"))</f>
        <v>26200</v>
      </c>
      <c r="X10" s="38">
        <f t="shared" si="5"/>
        <v>1.0232442748091604</v>
      </c>
      <c r="Y10" s="24" t="str">
        <f>RTD("cqg.rtd",,"StudyData",$A$5&amp;A10,"Vol","VolType=Exchange,CoCType=Contract","Vol",$Y$4,"0","ALL",,,"TRUE","T")</f>
        <v/>
      </c>
      <c r="Z10" s="40">
        <f ca="1">IF(B10="","",RTD("cqg.rtd",,"StudyData","Vol("&amp;$A$5&amp;A10&amp;") when (LocalDay("&amp;$A$5&amp;A10&amp;")="&amp;$C$1&amp;" and LocalHour("&amp;$A$5&amp;A10&amp;")="&amp;$E$1&amp;" and LocalMinute("&amp;$A$5&amp;$A10&amp;")="&amp;$F$1&amp;")","Bar",,"Vol",$Y$4,"0"))</f>
        <v>2</v>
      </c>
      <c r="AA10" s="106" t="str">
        <f>RTD("cqg.rtd",,"ContractData",$A$5&amp;A10,"LongDescription")</f>
        <v>Fed Fund 30 Day (Globex), Nov 13</v>
      </c>
      <c r="AB10" s="86"/>
      <c r="AC10" s="86"/>
      <c r="AD10" s="87"/>
    </row>
    <row r="11" spans="1:138" s="20" customFormat="1" ht="3" customHeight="1" x14ac:dyDescent="0.3">
      <c r="A11" s="60"/>
      <c r="B11" s="132"/>
      <c r="C11" s="133"/>
      <c r="D11" s="133"/>
      <c r="E11" s="134"/>
      <c r="F11" s="136"/>
      <c r="G11" s="18"/>
      <c r="H11" s="6">
        <f ca="1">H12</f>
        <v>0</v>
      </c>
      <c r="I11" s="6"/>
      <c r="J11" s="19"/>
      <c r="K11" s="19"/>
      <c r="L11" s="19"/>
      <c r="N11" s="19"/>
      <c r="O11" s="30"/>
      <c r="P11" s="74"/>
      <c r="Q11" s="75"/>
      <c r="R11" s="76"/>
      <c r="S11" s="19"/>
      <c r="T11" s="19"/>
      <c r="U11" s="19"/>
      <c r="V11" s="19"/>
      <c r="W11" s="19"/>
      <c r="X11" s="41"/>
      <c r="Y11" s="39"/>
      <c r="Z11" s="28"/>
      <c r="AA11" s="82"/>
      <c r="AB11" s="83"/>
      <c r="AC11" s="83"/>
      <c r="AD11" s="84"/>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row>
    <row r="12" spans="1:138" ht="18" customHeight="1" x14ac:dyDescent="0.3">
      <c r="A12" s="29" t="s">
        <v>3</v>
      </c>
      <c r="B12" s="85" t="str">
        <f>RTD("cqg.rtd",,"ContractData",$A$5&amp;A12,"LongDescription")</f>
        <v>Fed Fund 30 Day (Globex), Dec 13</v>
      </c>
      <c r="C12" s="86"/>
      <c r="D12" s="86"/>
      <c r="E12" s="98"/>
      <c r="F12" s="137">
        <f>IF(B12="","",RTD("cqg.rtd",,"ContractData",$A$5&amp;A12,"ExpirationDate",,"D"))</f>
        <v>41639</v>
      </c>
      <c r="G12" s="26">
        <f t="shared" ca="1" si="0"/>
        <v>91</v>
      </c>
      <c r="H12" s="16">
        <f ca="1">RIGHT(B12,2)-RIGHT($A$2,2)</f>
        <v>0</v>
      </c>
      <c r="I12" s="6"/>
      <c r="J12" s="6">
        <f t="shared" si="6"/>
        <v>1690</v>
      </c>
      <c r="K12" s="6">
        <f>RTD("cqg.rtd", ,"ContractData", $A$5&amp;A12, "T_CVol")</f>
        <v>1690</v>
      </c>
      <c r="L12" s="6">
        <f xml:space="preserve"> RTD("cqg.rtd",,"StudyData", $A$5&amp;A12, "MA", "InputChoice=ContractVol,MAType=Sim,Period="&amp;$L$4&amp;"", "MA",,,"all",,,,"T")</f>
        <v>1818.08333333</v>
      </c>
      <c r="M12" s="27">
        <f t="shared" si="7"/>
        <v>0</v>
      </c>
      <c r="N12" s="6">
        <f>RTD("cqg.rtd", ,"ContractData", $A$5&amp;A12, "Y_CVol")</f>
        <v>1549</v>
      </c>
      <c r="O12" s="37">
        <f t="shared" si="1"/>
        <v>1.0910264686894771</v>
      </c>
      <c r="P12" s="79">
        <f xml:space="preserve"> RTD("cqg.rtd",,"StudyData", "(MA("&amp;$A$5&amp;A12&amp;",Period:="&amp;$Q$5&amp;",MAType:=Sim,InputChoice:=ContractVol) when LocalYear("&amp;$A$5&amp;A12&amp;")="&amp;$R$5&amp;" And (LocalMonth("&amp;$A$5&amp;A12&amp;")="&amp;$P$4&amp;" And LocalDay("&amp;$A$5&amp;A12&amp;")="&amp;$Q$4&amp;" ))", "Bar", "", "Close","D", "0", "all", "", "","False",,)</f>
        <v>994</v>
      </c>
      <c r="Q12" s="80"/>
      <c r="R12" s="81"/>
      <c r="S12" s="6">
        <f t="shared" si="2"/>
        <v>26602</v>
      </c>
      <c r="T12" s="6">
        <f>IF(B12="","",RTD("cqg.rtd", ,"ContractData", $A$5&amp;A12, "COI"))</f>
        <v>26602</v>
      </c>
      <c r="U12" s="6">
        <f t="shared" si="3"/>
        <v>-294</v>
      </c>
      <c r="V12" s="6">
        <f t="shared" si="4"/>
        <v>-294</v>
      </c>
      <c r="W12" s="6">
        <f>IF(B12="","",RTD("cqg.rtd", ,"ContractData", $A$5&amp;A12, "P_OI"))</f>
        <v>26896</v>
      </c>
      <c r="X12" s="38">
        <f t="shared" si="5"/>
        <v>0.98906900654372398</v>
      </c>
      <c r="Y12" s="24" t="str">
        <f>RTD("cqg.rtd",,"StudyData",$A$5&amp;A12,"Vol","VolType=Exchange,CoCType=Contract","Vol",$Y$4,"0","ALL",,,"TRUE","T")</f>
        <v/>
      </c>
      <c r="Z12" s="40">
        <f ca="1">IF(B12="","",RTD("cqg.rtd",,"StudyData","Vol("&amp;$A$5&amp;A12&amp;") when (LocalDay("&amp;$A$5&amp;A12&amp;")="&amp;$C$1&amp;" and LocalHour("&amp;$A$5&amp;A12&amp;")="&amp;$E$1&amp;" and LocalMinute("&amp;$A$5&amp;$A12&amp;")="&amp;$F$1&amp;")","Bar",,"Vol",$Y$4,"0"))</f>
        <v>2</v>
      </c>
      <c r="AA12" s="106" t="str">
        <f>RTD("cqg.rtd",,"ContractData",$A$5&amp;A12,"LongDescription")</f>
        <v>Fed Fund 30 Day (Globex), Dec 13</v>
      </c>
      <c r="AB12" s="86"/>
      <c r="AC12" s="86"/>
      <c r="AD12" s="87"/>
    </row>
    <row r="13" spans="1:138" s="20" customFormat="1" ht="3" customHeight="1" x14ac:dyDescent="0.3">
      <c r="A13" s="60"/>
      <c r="B13" s="132"/>
      <c r="C13" s="133"/>
      <c r="D13" s="133"/>
      <c r="E13" s="134"/>
      <c r="F13" s="136"/>
      <c r="G13" s="18"/>
      <c r="H13" s="19">
        <f ca="1">H14</f>
        <v>1</v>
      </c>
      <c r="I13" s="6"/>
      <c r="J13" s="19"/>
      <c r="K13" s="19"/>
      <c r="L13" s="19"/>
      <c r="N13" s="19"/>
      <c r="O13" s="30"/>
      <c r="P13" s="74"/>
      <c r="Q13" s="75"/>
      <c r="R13" s="76"/>
      <c r="S13" s="19"/>
      <c r="T13" s="19"/>
      <c r="U13" s="19"/>
      <c r="V13" s="19"/>
      <c r="W13" s="19"/>
      <c r="X13" s="41"/>
      <c r="Y13" s="39"/>
      <c r="Z13" s="28"/>
      <c r="AA13" s="82"/>
      <c r="AB13" s="83"/>
      <c r="AC13" s="83"/>
      <c r="AD13" s="84"/>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row>
    <row r="14" spans="1:138" ht="18" customHeight="1" x14ac:dyDescent="0.3">
      <c r="A14" s="29" t="s">
        <v>4</v>
      </c>
      <c r="B14" s="85" t="str">
        <f>RTD("cqg.rtd",,"ContractData",$A$5&amp;A14,"LongDescription")</f>
        <v>Fed Fund 30 Day (Globex), Jan 14</v>
      </c>
      <c r="C14" s="86"/>
      <c r="D14" s="86"/>
      <c r="E14" s="98"/>
      <c r="F14" s="137">
        <f>IF(B14="","",RTD("cqg.rtd",,"ContractData",$A$5&amp;A14,"ExpirationDate",,"D"))</f>
        <v>41670</v>
      </c>
      <c r="G14" s="26">
        <f t="shared" ca="1" si="0"/>
        <v>122</v>
      </c>
      <c r="H14" s="6">
        <f t="shared" ref="H14:H76" ca="1" si="8">RIGHT(B14,2)-RIGHT($A$2,2)</f>
        <v>1</v>
      </c>
      <c r="I14" s="6"/>
      <c r="J14" s="6">
        <f t="shared" si="6"/>
        <v>76</v>
      </c>
      <c r="K14" s="6">
        <f>RTD("cqg.rtd", ,"ContractData", $A$5&amp;A14, "T_CVol")</f>
        <v>76</v>
      </c>
      <c r="L14" s="6">
        <f xml:space="preserve"> RTD("cqg.rtd",,"StudyData", $A$5&amp;A14, "MA", "InputChoice=ContractVol,MAType=Sim,Period="&amp;$L$4&amp;"", "MA",,,"all",,,,"T")</f>
        <v>1237.66666667</v>
      </c>
      <c r="M14" s="27">
        <f t="shared" si="7"/>
        <v>0</v>
      </c>
      <c r="N14" s="6">
        <f>RTD("cqg.rtd", ,"ContractData", $A$5&amp;A14, "Y_CVol")</f>
        <v>755</v>
      </c>
      <c r="O14" s="37">
        <f t="shared" si="1"/>
        <v>0.10066225165562914</v>
      </c>
      <c r="P14" s="79">
        <f xml:space="preserve"> RTD("cqg.rtd",,"StudyData", "(MA("&amp;$A$5&amp;A14&amp;",Period:="&amp;$Q$5&amp;",MAType:=Sim,InputChoice:=ContractVol) when LocalYear("&amp;$A$5&amp;A14&amp;")="&amp;$R$5&amp;" And (LocalMonth("&amp;$A$5&amp;A14&amp;")="&amp;$P$4&amp;" And LocalDay("&amp;$A$5&amp;A14&amp;")="&amp;$Q$4&amp;" ))", "Bar", "", "Close","D", "0", "all", "", "","False",,)</f>
        <v>858</v>
      </c>
      <c r="Q14" s="80"/>
      <c r="R14" s="81"/>
      <c r="S14" s="6">
        <f t="shared" si="2"/>
        <v>25153</v>
      </c>
      <c r="T14" s="6">
        <f>IF(B14="","",RTD("cqg.rtd", ,"ContractData", $A$5&amp;A14, "COI"))</f>
        <v>25153</v>
      </c>
      <c r="U14" s="6">
        <f t="shared" si="3"/>
        <v>117</v>
      </c>
      <c r="V14" s="6">
        <f t="shared" si="4"/>
        <v>117</v>
      </c>
      <c r="W14" s="6">
        <f>IF(B14="","",RTD("cqg.rtd", ,"ContractData", $A$5&amp;A14, "P_OI"))</f>
        <v>25036</v>
      </c>
      <c r="X14" s="38">
        <f t="shared" si="5"/>
        <v>1.0046732704904937</v>
      </c>
      <c r="Y14" s="24" t="str">
        <f>RTD("cqg.rtd",,"StudyData",$A$5&amp;A14,"Vol","VolType=Exchange,CoCType=Contract","Vol",$Y$4,"0","ALL",,,"TRUE","T")</f>
        <v/>
      </c>
      <c r="Z14" s="40">
        <f ca="1">IF(B14="","",RTD("cqg.rtd",,"StudyData","Vol("&amp;$A$5&amp;A14&amp;") when (LocalDay("&amp;$A$5&amp;A14&amp;")="&amp;$C$1&amp;" and LocalHour("&amp;$A$5&amp;A14&amp;")="&amp;$E$1&amp;" and LocalMinute("&amp;$A$5&amp;$A14&amp;")="&amp;$F$1&amp;")","Bar",,"Vol",$Y$4,"0"))</f>
        <v>2</v>
      </c>
      <c r="AA14" s="106" t="str">
        <f>RTD("cqg.rtd",,"ContractData",$A$5&amp;A14,"LongDescription")</f>
        <v>Fed Fund 30 Day (Globex), Jan 14</v>
      </c>
      <c r="AB14" s="86"/>
      <c r="AC14" s="86"/>
      <c r="AD14" s="87"/>
    </row>
    <row r="15" spans="1:138" s="20" customFormat="1" ht="3" customHeight="1" x14ac:dyDescent="0.3">
      <c r="A15" s="60"/>
      <c r="B15" s="103"/>
      <c r="C15" s="104"/>
      <c r="D15" s="104"/>
      <c r="E15" s="105"/>
      <c r="F15" s="136"/>
      <c r="G15" s="18"/>
      <c r="H15" s="19">
        <f ca="1">H16</f>
        <v>1</v>
      </c>
      <c r="I15" s="6"/>
      <c r="J15" s="19"/>
      <c r="K15" s="19"/>
      <c r="L15" s="19"/>
      <c r="N15" s="19"/>
      <c r="O15" s="30"/>
      <c r="P15" s="74"/>
      <c r="Q15" s="75"/>
      <c r="R15" s="76"/>
      <c r="S15" s="19"/>
      <c r="T15" s="19"/>
      <c r="U15" s="19"/>
      <c r="V15" s="19"/>
      <c r="W15" s="19"/>
      <c r="X15" s="41"/>
      <c r="Y15" s="39"/>
      <c r="Z15" s="28"/>
      <c r="AA15" s="82"/>
      <c r="AB15" s="83"/>
      <c r="AC15" s="83"/>
      <c r="AD15" s="84"/>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row>
    <row r="16" spans="1:138" ht="18" customHeight="1" x14ac:dyDescent="0.3">
      <c r="A16" s="29" t="s">
        <v>5</v>
      </c>
      <c r="B16" s="85" t="str">
        <f>RTD("cqg.rtd",,"ContractData",$A$5&amp;A16,"LongDescription")</f>
        <v>Fed Fund 30 Day (Globex), Feb 14</v>
      </c>
      <c r="C16" s="86"/>
      <c r="D16" s="86"/>
      <c r="E16" s="98"/>
      <c r="F16" s="137">
        <f>IF(B16="","",RTD("cqg.rtd",,"ContractData",$A$5&amp;A16,"ExpirationDate",,"D"))</f>
        <v>41698</v>
      </c>
      <c r="G16" s="26">
        <f t="shared" ca="1" si="0"/>
        <v>150</v>
      </c>
      <c r="H16" s="6">
        <f t="shared" ca="1" si="8"/>
        <v>1</v>
      </c>
      <c r="I16" s="6"/>
      <c r="J16" s="6">
        <f t="shared" si="6"/>
        <v>1553</v>
      </c>
      <c r="K16" s="6">
        <f>RTD("cqg.rtd", ,"ContractData", $A$5&amp;A16, "T_CVol")</f>
        <v>1553</v>
      </c>
      <c r="L16" s="6">
        <f xml:space="preserve"> RTD("cqg.rtd",,"StudyData", $A$5&amp;A16, "MA", "InputChoice=ContractVol,MAType=Sim,Period="&amp;$L$4&amp;"", "MA",,,"all",,,,"T")</f>
        <v>1137.33333333</v>
      </c>
      <c r="M16" s="27">
        <f t="shared" si="7"/>
        <v>1</v>
      </c>
      <c r="N16" s="6">
        <f>RTD("cqg.rtd", ,"ContractData", $A$5&amp;A16, "Y_CVol")</f>
        <v>1250</v>
      </c>
      <c r="O16" s="37">
        <f t="shared" si="1"/>
        <v>1.2423999999999999</v>
      </c>
      <c r="P16" s="79">
        <f xml:space="preserve"> RTD("cqg.rtd",,"StudyData", "(MA("&amp;$A$5&amp;A16&amp;",Period:="&amp;$Q$5&amp;",MAType:=Sim,InputChoice:=ContractVol) when LocalYear("&amp;$A$5&amp;A16&amp;")="&amp;$R$5&amp;" And (LocalMonth("&amp;$A$5&amp;A16&amp;")="&amp;$P$4&amp;" And LocalDay("&amp;$A$5&amp;A16&amp;")="&amp;$Q$4&amp;" ))", "Bar", "", "Close","D", "0", "all", "", "","False",,)</f>
        <v>1028</v>
      </c>
      <c r="Q16" s="80"/>
      <c r="R16" s="81"/>
      <c r="S16" s="6">
        <f t="shared" si="2"/>
        <v>19383</v>
      </c>
      <c r="T16" s="6">
        <f>IF(B16="","",RTD("cqg.rtd", ,"ContractData", $A$5&amp;A16, "COI"))</f>
        <v>19383</v>
      </c>
      <c r="U16" s="6">
        <f t="shared" si="3"/>
        <v>202</v>
      </c>
      <c r="V16" s="6">
        <f t="shared" si="4"/>
        <v>202</v>
      </c>
      <c r="W16" s="6">
        <f>IF(B16="","",RTD("cqg.rtd", ,"ContractData", $A$5&amp;A16, "P_OI"))</f>
        <v>19181</v>
      </c>
      <c r="X16" s="38">
        <f t="shared" si="5"/>
        <v>1.0105312548876493</v>
      </c>
      <c r="Y16" s="24" t="str">
        <f>RTD("cqg.rtd",,"StudyData",$A$5&amp;A16,"Vol","VolType=Exchange,CoCType=Contract","Vol",$Y$4,"0","ALL",,,"TRUE","T")</f>
        <v/>
      </c>
      <c r="Z16" s="40">
        <f ca="1">IF(B16="","",RTD("cqg.rtd",,"StudyData","Vol("&amp;$A$5&amp;A16&amp;") when (LocalDay("&amp;$A$5&amp;A16&amp;")="&amp;$C$1&amp;" and LocalHour("&amp;$A$5&amp;A16&amp;")="&amp;$E$1&amp;" and LocalMinute("&amp;$A$5&amp;$A16&amp;")="&amp;$F$1&amp;")","Bar",,"Vol",$Y$4,"0"))</f>
        <v>2</v>
      </c>
      <c r="AA16" s="106" t="str">
        <f>RTD("cqg.rtd",,"ContractData",$A$5&amp;A16,"LongDescription")</f>
        <v>Fed Fund 30 Day (Globex), Feb 14</v>
      </c>
      <c r="AB16" s="86"/>
      <c r="AC16" s="86"/>
      <c r="AD16" s="87"/>
    </row>
    <row r="17" spans="1:138" s="20" customFormat="1" ht="3" customHeight="1" x14ac:dyDescent="0.3">
      <c r="A17" s="60"/>
      <c r="B17" s="103"/>
      <c r="C17" s="104"/>
      <c r="D17" s="104"/>
      <c r="E17" s="105"/>
      <c r="F17" s="136"/>
      <c r="G17" s="18"/>
      <c r="H17" s="19">
        <f ca="1">H18</f>
        <v>1</v>
      </c>
      <c r="I17" s="6"/>
      <c r="J17" s="19"/>
      <c r="K17" s="19"/>
      <c r="L17" s="19"/>
      <c r="N17" s="19"/>
      <c r="O17" s="30"/>
      <c r="P17" s="74"/>
      <c r="Q17" s="75"/>
      <c r="R17" s="76"/>
      <c r="S17" s="19"/>
      <c r="T17" s="19"/>
      <c r="U17" s="19"/>
      <c r="V17" s="19"/>
      <c r="W17" s="19"/>
      <c r="X17" s="41"/>
      <c r="Y17" s="39"/>
      <c r="Z17" s="28"/>
      <c r="AA17" s="82"/>
      <c r="AB17" s="83"/>
      <c r="AC17" s="83"/>
      <c r="AD17" s="84"/>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row>
    <row r="18" spans="1:138" ht="18" customHeight="1" x14ac:dyDescent="0.3">
      <c r="A18" s="29" t="s">
        <v>6</v>
      </c>
      <c r="B18" s="85" t="str">
        <f>RTD("cqg.rtd",,"ContractData",$A$5&amp;A18,"LongDescription")</f>
        <v>Fed Fund 30 Day (Globex), Mar 14</v>
      </c>
      <c r="C18" s="86"/>
      <c r="D18" s="86"/>
      <c r="E18" s="98"/>
      <c r="F18" s="137">
        <f>IF(B18="","",RTD("cqg.rtd",,"ContractData",$A$5&amp;A18,"ExpirationDate",,"D"))</f>
        <v>41729</v>
      </c>
      <c r="G18" s="26">
        <f t="shared" ca="1" si="0"/>
        <v>181</v>
      </c>
      <c r="H18" s="6">
        <f t="shared" ca="1" si="8"/>
        <v>1</v>
      </c>
      <c r="I18" s="6"/>
      <c r="J18" s="6">
        <f t="shared" si="6"/>
        <v>116</v>
      </c>
      <c r="K18" s="6">
        <f>RTD("cqg.rtd", ,"ContractData", $A$5&amp;A18, "T_CVol")</f>
        <v>116</v>
      </c>
      <c r="L18" s="6">
        <f xml:space="preserve"> RTD("cqg.rtd",,"StudyData", $A$5&amp;A18, "MA", "InputChoice=ContractVol,MAType=Sim,Period="&amp;$L$4&amp;"", "MA",,,"all",,,,"T")</f>
        <v>1008.5</v>
      </c>
      <c r="M18" s="27">
        <f t="shared" si="7"/>
        <v>0</v>
      </c>
      <c r="N18" s="6">
        <f>RTD("cqg.rtd", ,"ContractData", $A$5&amp;A18, "Y_CVol")</f>
        <v>233</v>
      </c>
      <c r="O18" s="37">
        <f t="shared" si="1"/>
        <v>0.4978540772532189</v>
      </c>
      <c r="P18" s="79">
        <f xml:space="preserve"> RTD("cqg.rtd",,"StudyData", "(MA("&amp;$A$5&amp;A18&amp;",Period:="&amp;$Q$5&amp;",MAType:=Sim,InputChoice:=ContractVol) when LocalYear("&amp;$A$5&amp;A18&amp;")="&amp;$R$5&amp;" And (LocalMonth("&amp;$A$5&amp;A18&amp;")="&amp;$P$4&amp;" And LocalDay("&amp;$A$5&amp;A18&amp;")="&amp;$Q$4&amp;" ))", "Bar", "", "Close","D", "0", "all", "", "","False",,)</f>
        <v>679</v>
      </c>
      <c r="Q18" s="80"/>
      <c r="R18" s="81"/>
      <c r="S18" s="6">
        <f t="shared" si="2"/>
        <v>20510</v>
      </c>
      <c r="T18" s="6">
        <f>IF(B18="","",RTD("cqg.rtd", ,"ContractData", $A$5&amp;A18, "COI"))</f>
        <v>20510</v>
      </c>
      <c r="U18" s="6">
        <f t="shared" si="3"/>
        <v>10</v>
      </c>
      <c r="V18" s="6">
        <f t="shared" si="4"/>
        <v>10</v>
      </c>
      <c r="W18" s="6">
        <f>IF(B18="","",RTD("cqg.rtd", ,"ContractData", $A$5&amp;A18, "P_OI"))</f>
        <v>20500</v>
      </c>
      <c r="X18" s="38">
        <f t="shared" si="5"/>
        <v>1.0004878048780488</v>
      </c>
      <c r="Y18" s="24" t="str">
        <f>RTD("cqg.rtd",,"StudyData",$A$5&amp;A18,"Vol","VolType=Exchange,CoCType=Contract","Vol",$Y$4,"0","ALL",,,"TRUE","T")</f>
        <v/>
      </c>
      <c r="Z18" s="40">
        <f ca="1">IF(B18="","",RTD("cqg.rtd",,"StudyData","Vol("&amp;$A$5&amp;A18&amp;") when (LocalDay("&amp;$A$5&amp;A18&amp;")="&amp;$C$1&amp;" and LocalHour("&amp;$A$5&amp;A18&amp;")="&amp;$E$1&amp;" and LocalMinute("&amp;$A$5&amp;$A18&amp;")="&amp;$F$1&amp;")","Bar",,"Vol",$Y$4,"0"))</f>
        <v>3</v>
      </c>
      <c r="AA18" s="106" t="str">
        <f>RTD("cqg.rtd",,"ContractData",$A$5&amp;A18,"LongDescription")</f>
        <v>Fed Fund 30 Day (Globex), Mar 14</v>
      </c>
      <c r="AB18" s="86"/>
      <c r="AC18" s="86"/>
      <c r="AD18" s="87"/>
    </row>
    <row r="19" spans="1:138" s="32" customFormat="1" ht="3" customHeight="1" x14ac:dyDescent="0.3">
      <c r="A19" s="29">
        <v>0</v>
      </c>
      <c r="B19" s="99" t="str">
        <f>RTD("cqg.rtd",,"ContractData",$A$5&amp;A19,"LongDescription")</f>
        <v>768: Current Message -&gt; Contract 'ZQE0' not found.</v>
      </c>
      <c r="C19" s="99"/>
      <c r="D19" s="99"/>
      <c r="E19" s="100"/>
      <c r="F19" s="138"/>
      <c r="G19" s="49"/>
      <c r="H19" s="19">
        <f ca="1">H20</f>
        <v>1</v>
      </c>
      <c r="I19" s="49"/>
      <c r="J19" s="50"/>
      <c r="K19" s="50"/>
      <c r="L19" s="50"/>
      <c r="N19" s="50"/>
      <c r="O19" s="51"/>
      <c r="P19" s="78"/>
      <c r="Q19" s="78"/>
      <c r="R19" s="78"/>
      <c r="S19" s="50"/>
      <c r="T19" s="50"/>
      <c r="U19" s="50"/>
      <c r="V19" s="50"/>
      <c r="W19" s="50"/>
      <c r="X19" s="52"/>
      <c r="Y19" s="39"/>
      <c r="Z19" s="53"/>
      <c r="AA19" s="82"/>
      <c r="AB19" s="83"/>
      <c r="AC19" s="83"/>
      <c r="AD19" s="84"/>
    </row>
    <row r="20" spans="1:138" ht="18" customHeight="1" x14ac:dyDescent="0.3">
      <c r="A20" s="29" t="s">
        <v>7</v>
      </c>
      <c r="B20" s="85" t="str">
        <f>RTD("cqg.rtd",,"ContractData",$A$5&amp;A20,"LongDescription")</f>
        <v>Fed Fund 30 Day (Globex), Apr 14</v>
      </c>
      <c r="C20" s="86"/>
      <c r="D20" s="86"/>
      <c r="E20" s="98"/>
      <c r="F20" s="137">
        <f>IF(B20="","",RTD("cqg.rtd",,"ContractData",$A$5&amp;A20,"ExpirationDate",,"D"))</f>
        <v>41759</v>
      </c>
      <c r="G20" s="26">
        <f t="shared" ca="1" si="0"/>
        <v>211</v>
      </c>
      <c r="H20" s="6">
        <f t="shared" ca="1" si="8"/>
        <v>1</v>
      </c>
      <c r="I20" s="6"/>
      <c r="J20" s="6">
        <f t="shared" si="6"/>
        <v>85</v>
      </c>
      <c r="K20" s="6">
        <f>RTD("cqg.rtd", ,"ContractData", $A$5&amp;A20, "T_CVol")</f>
        <v>85</v>
      </c>
      <c r="L20" s="6">
        <f xml:space="preserve"> RTD("cqg.rtd",,"StudyData", $A$5&amp;A20, "MA", "InputChoice=ContractVol,MAType=Sim,Period="&amp;$L$4&amp;"", "MA",,,"all",,,,"T")</f>
        <v>1273.25</v>
      </c>
      <c r="M20" s="27">
        <f t="shared" si="7"/>
        <v>0</v>
      </c>
      <c r="N20" s="6">
        <f>RTD("cqg.rtd", ,"ContractData", $A$5&amp;A20, "Y_CVol")</f>
        <v>1397</v>
      </c>
      <c r="O20" s="37">
        <f t="shared" si="1"/>
        <v>6.084466714387974E-2</v>
      </c>
      <c r="P20" s="79">
        <f xml:space="preserve"> RTD("cqg.rtd",,"StudyData", "(MA("&amp;$A$5&amp;A20&amp;",Period:="&amp;$Q$5&amp;",MAType:=Sim,InputChoice:=ContractVol) when LocalYear("&amp;$A$5&amp;A20&amp;")="&amp;$R$5&amp;" And (LocalMonth("&amp;$A$5&amp;A20&amp;")="&amp;$P$4&amp;" And LocalDay("&amp;$A$5&amp;A20&amp;")="&amp;$Q$4&amp;" ))", "Bar", "", "Close","D", "0", "all", "", "","False",,)</f>
        <v>1118</v>
      </c>
      <c r="Q20" s="80"/>
      <c r="R20" s="81"/>
      <c r="S20" s="42">
        <f t="shared" si="2"/>
        <v>12315</v>
      </c>
      <c r="T20" s="6">
        <f>IF(B20="","",RTD("cqg.rtd", ,"ContractData", $A$5&amp;A20, "COI"))</f>
        <v>12315</v>
      </c>
      <c r="U20" s="6">
        <f t="shared" si="3"/>
        <v>-59</v>
      </c>
      <c r="V20" s="6">
        <f t="shared" si="4"/>
        <v>-59</v>
      </c>
      <c r="W20" s="6">
        <f>IF(B20="","",RTD("cqg.rtd", ,"ContractData", $A$5&amp;A20, "P_OI"))</f>
        <v>12374</v>
      </c>
      <c r="X20" s="38">
        <f t="shared" si="5"/>
        <v>0.99523193793437859</v>
      </c>
      <c r="Y20" s="24" t="str">
        <f>RTD("cqg.rtd",,"StudyData",$A$5&amp;A20,"Vol","VolType=Exchange,CoCType=Contract","Vol",$Y$4,"0","ALL",,,"TRUE","T")</f>
        <v/>
      </c>
      <c r="Z20" s="40">
        <f ca="1">IF(B20="","",RTD("cqg.rtd",,"StudyData","Vol("&amp;$A$5&amp;A20&amp;") when (LocalDay("&amp;$A$5&amp;A20&amp;")="&amp;$C$1&amp;" and LocalHour("&amp;$A$5&amp;A20&amp;")="&amp;$E$1&amp;" and LocalMinute("&amp;$A$5&amp;$A20&amp;")="&amp;$F$1&amp;")","Bar",,"Vol",$Y$4,"0"))</f>
        <v>22</v>
      </c>
      <c r="AA20" s="106" t="str">
        <f>RTD("cqg.rtd",,"ContractData",$A$5&amp;A20,"LongDescription")</f>
        <v>Fed Fund 30 Day (Globex), Apr 14</v>
      </c>
      <c r="AB20" s="86"/>
      <c r="AC20" s="86"/>
      <c r="AD20" s="87"/>
    </row>
    <row r="21" spans="1:138" s="44" customFormat="1" ht="3" customHeight="1" x14ac:dyDescent="0.3">
      <c r="A21" s="29"/>
      <c r="B21" s="103"/>
      <c r="C21" s="104"/>
      <c r="D21" s="104"/>
      <c r="E21" s="105"/>
      <c r="F21" s="136"/>
      <c r="G21" s="18"/>
      <c r="H21" s="6">
        <f ca="1">H22</f>
        <v>1</v>
      </c>
      <c r="I21" s="6"/>
      <c r="J21" s="19"/>
      <c r="K21" s="19"/>
      <c r="L21" s="19"/>
      <c r="M21" s="20"/>
      <c r="N21" s="19"/>
      <c r="O21" s="30"/>
      <c r="P21" s="74"/>
      <c r="Q21" s="75"/>
      <c r="R21" s="76"/>
      <c r="S21" s="21"/>
      <c r="T21" s="19"/>
      <c r="U21" s="19"/>
      <c r="V21" s="19"/>
      <c r="W21" s="19"/>
      <c r="X21" s="31"/>
      <c r="Y21" s="39"/>
      <c r="Z21" s="28"/>
      <c r="AA21" s="82"/>
      <c r="AB21" s="83"/>
      <c r="AC21" s="83"/>
      <c r="AD21" s="84"/>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row>
    <row r="22" spans="1:138" ht="18" customHeight="1" x14ac:dyDescent="0.3">
      <c r="A22" s="29" t="s">
        <v>8</v>
      </c>
      <c r="B22" s="85" t="str">
        <f>RTD("cqg.rtd",,"ContractData",$A$5&amp;A22,"LongDescription")</f>
        <v>Fed Fund 30 Day (Globex), May 14</v>
      </c>
      <c r="C22" s="86"/>
      <c r="D22" s="86"/>
      <c r="E22" s="98"/>
      <c r="F22" s="137">
        <f>IF(B22="","",RTD("cqg.rtd",,"ContractData",$A$5&amp;A22,"ExpirationDate",,"D"))</f>
        <v>41789</v>
      </c>
      <c r="G22" s="26">
        <f t="shared" ca="1" si="0"/>
        <v>241</v>
      </c>
      <c r="H22" s="16">
        <f ca="1">RIGHT(B22,2)-RIGHT($A$2,2)</f>
        <v>1</v>
      </c>
      <c r="I22" s="6"/>
      <c r="J22" s="6">
        <f t="shared" si="6"/>
        <v>178</v>
      </c>
      <c r="K22" s="6">
        <f>RTD("cqg.rtd", ,"ContractData", $A$5&amp;A22, "T_CVol")</f>
        <v>178</v>
      </c>
      <c r="L22" s="6">
        <f xml:space="preserve"> RTD("cqg.rtd",,"StudyData", $A$5&amp;A22, "MA", "InputChoice=ContractVol,MAType=Sim,Period="&amp;$L$4&amp;"", "MA",,,"all",,,,"T")</f>
        <v>1252.58333333</v>
      </c>
      <c r="M22" s="27">
        <f t="shared" si="7"/>
        <v>0</v>
      </c>
      <c r="N22" s="6">
        <f>RTD("cqg.rtd", ,"ContractData", $A$5&amp;A22, "Y_CVol")</f>
        <v>1720</v>
      </c>
      <c r="O22" s="37">
        <f t="shared" si="1"/>
        <v>0.10348837209302325</v>
      </c>
      <c r="P22" s="79">
        <f xml:space="preserve"> RTD("cqg.rtd",,"StudyData", "(MA("&amp;$A$5&amp;A22&amp;",Period:="&amp;$Q$5&amp;",MAType:=Sim,InputChoice:=ContractVol) when LocalYear("&amp;$A$5&amp;A22&amp;")="&amp;$R$5&amp;" And (LocalMonth("&amp;$A$5&amp;A22&amp;")="&amp;$P$4&amp;" And LocalDay("&amp;$A$5&amp;A22&amp;")="&amp;$Q$4&amp;" ))", "Bar", "", "Close","D", "0", "all", "", "","False",,)</f>
        <v>1009</v>
      </c>
      <c r="Q22" s="80"/>
      <c r="R22" s="81"/>
      <c r="S22" s="42">
        <f t="shared" si="2"/>
        <v>16074</v>
      </c>
      <c r="T22" s="6">
        <f>IF(B22="","",RTD("cqg.rtd", ,"ContractData", $A$5&amp;A22, "COI"))</f>
        <v>16074</v>
      </c>
      <c r="U22" s="6">
        <f t="shared" si="3"/>
        <v>-211</v>
      </c>
      <c r="V22" s="6">
        <f t="shared" si="4"/>
        <v>-211</v>
      </c>
      <c r="W22" s="6">
        <f>IF(B22="","",RTD("cqg.rtd", ,"ContractData", $A$5&amp;A22, "P_OI"))</f>
        <v>16285</v>
      </c>
      <c r="X22" s="38">
        <f t="shared" si="5"/>
        <v>0.98704329137242863</v>
      </c>
      <c r="Y22" s="24" t="str">
        <f>RTD("cqg.rtd",,"StudyData",$A$5&amp;A22,"Vol","VolType=Exchange,CoCType=Contract","Vol",$Y$4,"0","ALL",,,"TRUE","T")</f>
        <v/>
      </c>
      <c r="Z22" s="40">
        <f ca="1">IF(B22="","",RTD("cqg.rtd",,"StudyData","Vol("&amp;$A$5&amp;A22&amp;") when (LocalDay("&amp;$A$5&amp;A22&amp;")="&amp;$C$1&amp;" and LocalHour("&amp;$A$5&amp;A22&amp;")="&amp;$E$1&amp;" and LocalMinute("&amp;$A$5&amp;$A22&amp;")="&amp;$F$1&amp;")","Bar",,"Vol",$Y$4,"0"))</f>
        <v>15</v>
      </c>
      <c r="AA22" s="106" t="str">
        <f>RTD("cqg.rtd",,"ContractData",$A$5&amp;A22,"LongDescription")</f>
        <v>Fed Fund 30 Day (Globex), May 14</v>
      </c>
      <c r="AB22" s="86"/>
      <c r="AC22" s="86"/>
      <c r="AD22" s="87"/>
    </row>
    <row r="23" spans="1:138" s="44" customFormat="1" ht="3" customHeight="1" x14ac:dyDescent="0.3">
      <c r="A23" s="29"/>
      <c r="B23" s="103"/>
      <c r="C23" s="104"/>
      <c r="D23" s="104"/>
      <c r="E23" s="105"/>
      <c r="F23" s="136"/>
      <c r="G23" s="18"/>
      <c r="H23" s="6">
        <f ca="1">H24</f>
        <v>1</v>
      </c>
      <c r="I23" s="6"/>
      <c r="J23" s="19"/>
      <c r="K23" s="19"/>
      <c r="L23" s="19"/>
      <c r="M23" s="20"/>
      <c r="N23" s="19"/>
      <c r="O23" s="30"/>
      <c r="P23" s="74"/>
      <c r="Q23" s="75"/>
      <c r="R23" s="76"/>
      <c r="S23" s="21"/>
      <c r="T23" s="19"/>
      <c r="U23" s="19"/>
      <c r="V23" s="19"/>
      <c r="W23" s="19"/>
      <c r="X23" s="31"/>
      <c r="Y23" s="39"/>
      <c r="Z23" s="28"/>
      <c r="AA23" s="82"/>
      <c r="AB23" s="83"/>
      <c r="AC23" s="83"/>
      <c r="AD23" s="84"/>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row>
    <row r="24" spans="1:138" ht="18" customHeight="1" x14ac:dyDescent="0.3">
      <c r="A24" s="29" t="s">
        <v>9</v>
      </c>
      <c r="B24" s="85" t="str">
        <f>RTD("cqg.rtd",,"ContractData",$A$5&amp;A24,"LongDescription")</f>
        <v>Fed Fund 30 Day (Globex), Jun 14</v>
      </c>
      <c r="C24" s="86"/>
      <c r="D24" s="86"/>
      <c r="E24" s="98"/>
      <c r="F24" s="137">
        <f>IF(B24="","",RTD("cqg.rtd",,"ContractData",$A$5&amp;A24,"ExpirationDate",,"D"))</f>
        <v>41820</v>
      </c>
      <c r="G24" s="26">
        <f t="shared" ca="1" si="0"/>
        <v>272</v>
      </c>
      <c r="H24" s="16">
        <f ca="1">RIGHT(B24,2)-RIGHT($A$2,2)</f>
        <v>1</v>
      </c>
      <c r="I24" s="6"/>
      <c r="J24" s="6">
        <f t="shared" si="6"/>
        <v>27</v>
      </c>
      <c r="K24" s="6">
        <f>RTD("cqg.rtd", ,"ContractData", $A$5&amp;A24, "T_CVol")</f>
        <v>27</v>
      </c>
      <c r="L24" s="6">
        <f xml:space="preserve"> RTD("cqg.rtd",,"StudyData", $A$5&amp;A24, "MA", "InputChoice=ContractVol,MAType=Sim,Period="&amp;$L$4&amp;"", "MA",,,"all",,,,"T")</f>
        <v>1150.5</v>
      </c>
      <c r="M24" s="27">
        <f t="shared" si="7"/>
        <v>0</v>
      </c>
      <c r="N24" s="6">
        <f>RTD("cqg.rtd", ,"ContractData", $A$5&amp;A24, "Y_CVol")</f>
        <v>803</v>
      </c>
      <c r="O24" s="37">
        <f t="shared" si="1"/>
        <v>3.3623910336239106E-2</v>
      </c>
      <c r="P24" s="79">
        <f xml:space="preserve"> RTD("cqg.rtd",,"StudyData", "(MA("&amp;$A$5&amp;A24&amp;",Period:="&amp;$Q$5&amp;",MAType:=Sim,InputChoice:=ContractVol) when LocalYear("&amp;$A$5&amp;A24&amp;")="&amp;$R$5&amp;" And (LocalMonth("&amp;$A$5&amp;A24&amp;")="&amp;$P$4&amp;" And LocalDay("&amp;$A$5&amp;A24&amp;")="&amp;$Q$4&amp;" ))", "Bar", "", "Close","D", "0", "all", "", "","False",,)</f>
        <v>701</v>
      </c>
      <c r="Q24" s="80"/>
      <c r="R24" s="81"/>
      <c r="S24" s="42">
        <f t="shared" si="2"/>
        <v>15265</v>
      </c>
      <c r="T24" s="6">
        <f>IF(B24="","",RTD("cqg.rtd", ,"ContractData", $A$5&amp;A24, "COI"))</f>
        <v>15265</v>
      </c>
      <c r="U24" s="6">
        <f t="shared" si="3"/>
        <v>-119</v>
      </c>
      <c r="V24" s="6">
        <f t="shared" si="4"/>
        <v>-119</v>
      </c>
      <c r="W24" s="6">
        <f>IF(B24="","",RTD("cqg.rtd", ,"ContractData", $A$5&amp;A24, "P_OI"))</f>
        <v>15384</v>
      </c>
      <c r="X24" s="38">
        <f t="shared" si="5"/>
        <v>0.99226469058762345</v>
      </c>
      <c r="Y24" s="24" t="str">
        <f>RTD("cqg.rtd",,"StudyData",$A$5&amp;A24,"Vol","VolType=Exchange,CoCType=Contract","Vol",$Y$4,"0","ALL",,,"TRUE","T")</f>
        <v/>
      </c>
      <c r="Z24" s="40">
        <f ca="1">IF(B24="","",RTD("cqg.rtd",,"StudyData","Vol("&amp;$A$5&amp;A24&amp;") when (LocalDay("&amp;$A$5&amp;A24&amp;")="&amp;$C$1&amp;" and LocalHour("&amp;$A$5&amp;A24&amp;")="&amp;$E$1&amp;" and LocalMinute("&amp;$A$5&amp;$A24&amp;")="&amp;$F$1&amp;")","Bar",,"Vol",$Y$4,"0"))</f>
        <v>4</v>
      </c>
      <c r="AA24" s="106" t="str">
        <f>RTD("cqg.rtd",,"ContractData",$A$5&amp;A24,"LongDescription")</f>
        <v>Fed Fund 30 Day (Globex), Jun 14</v>
      </c>
      <c r="AB24" s="86"/>
      <c r="AC24" s="86"/>
      <c r="AD24" s="87"/>
    </row>
    <row r="25" spans="1:138" s="44" customFormat="1" ht="3" customHeight="1" x14ac:dyDescent="0.3">
      <c r="A25" s="29"/>
      <c r="B25" s="103"/>
      <c r="C25" s="104"/>
      <c r="D25" s="104"/>
      <c r="E25" s="105"/>
      <c r="F25" s="136"/>
      <c r="G25" s="18"/>
      <c r="H25" s="6">
        <f ca="1">H26</f>
        <v>1</v>
      </c>
      <c r="I25" s="6"/>
      <c r="J25" s="19"/>
      <c r="K25" s="19"/>
      <c r="L25" s="19"/>
      <c r="M25" s="20"/>
      <c r="N25" s="19"/>
      <c r="O25" s="30"/>
      <c r="P25" s="74"/>
      <c r="Q25" s="75"/>
      <c r="R25" s="76"/>
      <c r="S25" s="21"/>
      <c r="T25" s="19"/>
      <c r="U25" s="19"/>
      <c r="V25" s="19"/>
      <c r="W25" s="19"/>
      <c r="X25" s="31"/>
      <c r="Y25" s="39"/>
      <c r="Z25" s="28"/>
      <c r="AA25" s="82"/>
      <c r="AB25" s="83"/>
      <c r="AC25" s="83"/>
      <c r="AD25" s="84"/>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row>
    <row r="26" spans="1:138" ht="18" customHeight="1" x14ac:dyDescent="0.3">
      <c r="A26" s="29" t="s">
        <v>10</v>
      </c>
      <c r="B26" s="85" t="str">
        <f>RTD("cqg.rtd",,"ContractData",$A$5&amp;A26,"LongDescription")</f>
        <v>Fed Fund 30 Day (Globex), Jul 14</v>
      </c>
      <c r="C26" s="86"/>
      <c r="D26" s="86"/>
      <c r="E26" s="98"/>
      <c r="F26" s="137">
        <f>IF(B26="","",RTD("cqg.rtd",,"ContractData",$A$5&amp;A26,"ExpirationDate",,"D"))</f>
        <v>41851</v>
      </c>
      <c r="G26" s="26">
        <f t="shared" ca="1" si="0"/>
        <v>303</v>
      </c>
      <c r="H26" s="16">
        <f ca="1">RIGHT(B26,2)-RIGHT($A$2,2)</f>
        <v>1</v>
      </c>
      <c r="I26" s="6"/>
      <c r="J26" s="6">
        <f t="shared" si="6"/>
        <v>78</v>
      </c>
      <c r="K26" s="6">
        <f>RTD("cqg.rtd", ,"ContractData", $A$5&amp;A26, "T_CVol")</f>
        <v>78</v>
      </c>
      <c r="L26" s="6">
        <f xml:space="preserve"> RTD("cqg.rtd",,"StudyData", $A$5&amp;A26, "MA", "InputChoice=ContractVol,MAType=Sim,Period="&amp;$L$4&amp;"", "MA",,,"all",,,,"T")</f>
        <v>1233.91666667</v>
      </c>
      <c r="M26" s="27">
        <f t="shared" si="7"/>
        <v>0</v>
      </c>
      <c r="N26" s="6">
        <f>RTD("cqg.rtd", ,"ContractData", $A$5&amp;A26, "Y_CVol")</f>
        <v>719</v>
      </c>
      <c r="O26" s="37">
        <f t="shared" si="1"/>
        <v>0.10848400556328233</v>
      </c>
      <c r="P26" s="79">
        <f xml:space="preserve"> RTD("cqg.rtd",,"StudyData", "(MA("&amp;$A$5&amp;A26&amp;",Period:="&amp;$Q$5&amp;",MAType:=Sim,InputChoice:=ContractVol) when LocalYear("&amp;$A$5&amp;A26&amp;")="&amp;$R$5&amp;" And (LocalMonth("&amp;$A$5&amp;A26&amp;")="&amp;$P$4&amp;" And LocalDay("&amp;$A$5&amp;A26&amp;")="&amp;$Q$4&amp;" ))", "Bar", "", "Close","D", "0", "all", "", "","False",,)</f>
        <v>657</v>
      </c>
      <c r="Q26" s="80"/>
      <c r="R26" s="81"/>
      <c r="S26" s="42">
        <f t="shared" si="2"/>
        <v>11420</v>
      </c>
      <c r="T26" s="6">
        <f>IF(B26="","",RTD("cqg.rtd", ,"ContractData", $A$5&amp;A26, "COI"))</f>
        <v>11420</v>
      </c>
      <c r="U26" s="6">
        <f t="shared" si="3"/>
        <v>36</v>
      </c>
      <c r="V26" s="6">
        <f t="shared" si="4"/>
        <v>36</v>
      </c>
      <c r="W26" s="6">
        <f>IF(B26="","",RTD("cqg.rtd", ,"ContractData", $A$5&amp;A26, "P_OI"))</f>
        <v>11384</v>
      </c>
      <c r="X26" s="38">
        <f t="shared" si="5"/>
        <v>1.0031623330990864</v>
      </c>
      <c r="Y26" s="24" t="str">
        <f>RTD("cqg.rtd",,"StudyData",$A$5&amp;A26,"Vol","VolType=Exchange,CoCType=Contract","Vol",$Y$4,"0","ALL",,,"TRUE","T")</f>
        <v/>
      </c>
      <c r="Z26" s="40">
        <f ca="1">IF(B26="","",RTD("cqg.rtd",,"StudyData","Vol("&amp;$A$5&amp;A26&amp;") when (LocalDay("&amp;$A$5&amp;A26&amp;")="&amp;$C$1&amp;" and LocalHour("&amp;$A$5&amp;A26&amp;")="&amp;$E$1&amp;" and LocalMinute("&amp;$A$5&amp;$A26&amp;")="&amp;$F$1&amp;")","Bar",,"Vol",$Y$4,"0"))</f>
        <v>5</v>
      </c>
      <c r="AA26" s="106" t="str">
        <f>RTD("cqg.rtd",,"ContractData",$A$5&amp;A26,"LongDescription")</f>
        <v>Fed Fund 30 Day (Globex), Jul 14</v>
      </c>
      <c r="AB26" s="86"/>
      <c r="AC26" s="86"/>
      <c r="AD26" s="87"/>
    </row>
    <row r="27" spans="1:138" s="44" customFormat="1" ht="3" customHeight="1" x14ac:dyDescent="0.3">
      <c r="A27" s="29"/>
      <c r="B27" s="103"/>
      <c r="C27" s="104"/>
      <c r="D27" s="104"/>
      <c r="E27" s="105"/>
      <c r="F27" s="136"/>
      <c r="G27" s="18"/>
      <c r="H27" s="6">
        <f ca="1">H28</f>
        <v>1</v>
      </c>
      <c r="I27" s="6"/>
      <c r="J27" s="19"/>
      <c r="K27" s="19"/>
      <c r="L27" s="19"/>
      <c r="M27" s="20"/>
      <c r="N27" s="19"/>
      <c r="O27" s="30"/>
      <c r="P27" s="74"/>
      <c r="Q27" s="75"/>
      <c r="R27" s="76"/>
      <c r="S27" s="21"/>
      <c r="T27" s="19"/>
      <c r="U27" s="19"/>
      <c r="V27" s="19"/>
      <c r="W27" s="19"/>
      <c r="X27" s="31"/>
      <c r="Y27" s="39"/>
      <c r="Z27" s="28"/>
      <c r="AA27" s="82"/>
      <c r="AB27" s="83"/>
      <c r="AC27" s="83"/>
      <c r="AD27" s="84"/>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row>
    <row r="28" spans="1:138" ht="18" customHeight="1" x14ac:dyDescent="0.3">
      <c r="A28" s="29" t="s">
        <v>11</v>
      </c>
      <c r="B28" s="85" t="str">
        <f>RTD("cqg.rtd",,"ContractData",$A$5&amp;A28,"LongDescription")</f>
        <v>Fed Fund 30 Day (Globex), Aug 14</v>
      </c>
      <c r="C28" s="86"/>
      <c r="D28" s="86"/>
      <c r="E28" s="98"/>
      <c r="F28" s="137">
        <f>IF(B28="","",RTD("cqg.rtd",,"ContractData",$A$5&amp;A28,"ExpirationDate",,"D"))</f>
        <v>41880</v>
      </c>
      <c r="G28" s="26">
        <f t="shared" ca="1" si="0"/>
        <v>332</v>
      </c>
      <c r="H28" s="6">
        <f t="shared" ca="1" si="8"/>
        <v>1</v>
      </c>
      <c r="I28" s="6"/>
      <c r="J28" s="6">
        <f t="shared" si="6"/>
        <v>100</v>
      </c>
      <c r="K28" s="6">
        <f>RTD("cqg.rtd", ,"ContractData", $A$5&amp;A28, "T_CVol")</f>
        <v>100</v>
      </c>
      <c r="L28" s="6">
        <f xml:space="preserve"> RTD("cqg.rtd",,"StudyData", $A$5&amp;A28, "MA", "InputChoice=ContractVol,MAType=Sim,Period="&amp;$L$4&amp;"", "MA",,,"all",,,,"T")</f>
        <v>1118.66666667</v>
      </c>
      <c r="M28" s="27">
        <f t="shared" si="7"/>
        <v>0</v>
      </c>
      <c r="N28" s="6">
        <f>RTD("cqg.rtd", ,"ContractData", $A$5&amp;A28, "Y_CVol")</f>
        <v>361</v>
      </c>
      <c r="O28" s="37">
        <f t="shared" si="1"/>
        <v>0.2770083102493075</v>
      </c>
      <c r="P28" s="79">
        <f xml:space="preserve"> RTD("cqg.rtd",,"StudyData", "(MA("&amp;$A$5&amp;A28&amp;",Period:="&amp;$Q$5&amp;",MAType:=Sim,InputChoice:=ContractVol) when LocalYear("&amp;$A$5&amp;A28&amp;")="&amp;$R$5&amp;" And (LocalMonth("&amp;$A$5&amp;A28&amp;")="&amp;$P$4&amp;" And LocalDay("&amp;$A$5&amp;A28&amp;")="&amp;$Q$4&amp;" ))", "Bar", "", "Close","D", "0", "all", "", "","False",,)</f>
        <v>872</v>
      </c>
      <c r="Q28" s="80"/>
      <c r="R28" s="81"/>
      <c r="S28" s="42">
        <f t="shared" si="2"/>
        <v>14831</v>
      </c>
      <c r="T28" s="6">
        <f>IF(B28="","",RTD("cqg.rtd", ,"ContractData", $A$5&amp;A28, "COI"))</f>
        <v>14831</v>
      </c>
      <c r="U28" s="6">
        <f t="shared" si="3"/>
        <v>28</v>
      </c>
      <c r="V28" s="6">
        <f t="shared" si="4"/>
        <v>28</v>
      </c>
      <c r="W28" s="6">
        <f>IF(B28="","",RTD("cqg.rtd", ,"ContractData", $A$5&amp;A28, "P_OI"))</f>
        <v>14803</v>
      </c>
      <c r="X28" s="38">
        <f t="shared" si="5"/>
        <v>1.0018915084780111</v>
      </c>
      <c r="Y28" s="24">
        <f>RTD("cqg.rtd",,"StudyData",$A$5&amp;A28,"Vol","VolType=Exchange,CoCType=Contract","Vol",$Y$4,"0","ALL",,,"TRUE","T")</f>
        <v>17</v>
      </c>
      <c r="Z28" s="40">
        <f ca="1">IF(B28="","",RTD("cqg.rtd",,"StudyData","Vol("&amp;$A$5&amp;A28&amp;") when (LocalDay("&amp;$A$5&amp;A28&amp;")="&amp;$C$1&amp;" and LocalHour("&amp;$A$5&amp;A28&amp;")="&amp;$E$1&amp;" and LocalMinute("&amp;$A$5&amp;$A28&amp;")="&amp;$F$1&amp;")","Bar",,"Vol",$Y$4,"0"))</f>
        <v>1</v>
      </c>
      <c r="AA28" s="106" t="str">
        <f>RTD("cqg.rtd",,"ContractData",$A$5&amp;A28,"LongDescription")</f>
        <v>Fed Fund 30 Day (Globex), Aug 14</v>
      </c>
      <c r="AB28" s="86"/>
      <c r="AC28" s="86"/>
      <c r="AD28" s="87"/>
    </row>
    <row r="29" spans="1:138" s="44" customFormat="1" ht="3" customHeight="1" x14ac:dyDescent="0.3">
      <c r="A29" s="29"/>
      <c r="B29" s="103"/>
      <c r="C29" s="104"/>
      <c r="D29" s="104"/>
      <c r="E29" s="105"/>
      <c r="F29" s="136"/>
      <c r="G29" s="18"/>
      <c r="H29" s="6">
        <f ca="1">H30</f>
        <v>1</v>
      </c>
      <c r="I29" s="6"/>
      <c r="J29" s="19"/>
      <c r="K29" s="19"/>
      <c r="L29" s="19"/>
      <c r="M29" s="20"/>
      <c r="N29" s="19"/>
      <c r="O29" s="30"/>
      <c r="P29" s="74"/>
      <c r="Q29" s="75"/>
      <c r="R29" s="76"/>
      <c r="S29" s="21"/>
      <c r="T29" s="19"/>
      <c r="U29" s="19"/>
      <c r="V29" s="19"/>
      <c r="W29" s="19"/>
      <c r="X29" s="31"/>
      <c r="Y29" s="39"/>
      <c r="Z29" s="28"/>
      <c r="AA29" s="82"/>
      <c r="AB29" s="83"/>
      <c r="AC29" s="83"/>
      <c r="AD29" s="84"/>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row>
    <row r="30" spans="1:138" ht="18" customHeight="1" x14ac:dyDescent="0.3">
      <c r="A30" s="29" t="s">
        <v>12</v>
      </c>
      <c r="B30" s="85" t="str">
        <f>RTD("cqg.rtd",,"ContractData",$A$5&amp;A30,"LongDescription")</f>
        <v>Fed Fund 30 Day (Globex), Sep 14</v>
      </c>
      <c r="C30" s="86"/>
      <c r="D30" s="86"/>
      <c r="E30" s="98"/>
      <c r="F30" s="137">
        <f>IF(B30="","",RTD("cqg.rtd",,"ContractData",$A$5&amp;A30,"ExpirationDate",,"D"))</f>
        <v>41912</v>
      </c>
      <c r="G30" s="26">
        <f t="shared" ca="1" si="0"/>
        <v>364</v>
      </c>
      <c r="H30" s="5">
        <f ca="1">RIGHT(B30,2)-RIGHT($A$2,2)</f>
        <v>1</v>
      </c>
      <c r="I30" s="6"/>
      <c r="J30" s="6">
        <f t="shared" si="6"/>
        <v>328</v>
      </c>
      <c r="K30" s="6">
        <f>RTD("cqg.rtd", ,"ContractData", $A$5&amp;A30, "T_CVol")</f>
        <v>328</v>
      </c>
      <c r="L30" s="6">
        <f xml:space="preserve"> RTD("cqg.rtd",,"StudyData", $A$5&amp;A30, "MA", "InputChoice=ContractVol,MAType=Sim,Period="&amp;$L$4&amp;"", "MA",,,"all",,,,"T")</f>
        <v>1024.91666667</v>
      </c>
      <c r="M30" s="27">
        <f t="shared" si="7"/>
        <v>0</v>
      </c>
      <c r="N30" s="6">
        <f>RTD("cqg.rtd", ,"ContractData", $A$5&amp;A30, "Y_CVol")</f>
        <v>945</v>
      </c>
      <c r="O30" s="37">
        <f t="shared" si="1"/>
        <v>0.34708994708994712</v>
      </c>
      <c r="P30" s="79">
        <f xml:space="preserve"> RTD("cqg.rtd",,"StudyData", "(MA("&amp;$A$5&amp;A30&amp;",Period:="&amp;$Q$5&amp;",MAType:=Sim,InputChoice:=ContractVol) when LocalYear("&amp;$A$5&amp;A30&amp;")="&amp;$R$5&amp;" And (LocalMonth("&amp;$A$5&amp;A30&amp;")="&amp;$P$4&amp;" And LocalDay("&amp;$A$5&amp;A30&amp;")="&amp;$Q$4&amp;" ))", "Bar", "", "Close","D", "0", "all", "", "","False",,)</f>
        <v>714</v>
      </c>
      <c r="Q30" s="80"/>
      <c r="R30" s="81"/>
      <c r="S30" s="42">
        <f t="shared" si="2"/>
        <v>11362</v>
      </c>
      <c r="T30" s="6">
        <f>IF(B30="","",RTD("cqg.rtd", ,"ContractData", $A$5&amp;A30, "COI"))</f>
        <v>11362</v>
      </c>
      <c r="U30" s="6">
        <f t="shared" si="3"/>
        <v>-634</v>
      </c>
      <c r="V30" s="6">
        <f t="shared" si="4"/>
        <v>-634</v>
      </c>
      <c r="W30" s="6">
        <f>IF(B30="","",RTD("cqg.rtd", ,"ContractData", $A$5&amp;A30, "P_OI"))</f>
        <v>11996</v>
      </c>
      <c r="X30" s="38">
        <f t="shared" si="5"/>
        <v>0.94714904968322777</v>
      </c>
      <c r="Y30" s="24" t="str">
        <f>RTD("cqg.rtd",,"StudyData",$A$5&amp;A30,"Vol","VolType=Exchange,CoCType=Contract","Vol",$Y$4,"0","ALL",,,"TRUE","T")</f>
        <v/>
      </c>
      <c r="Z30" s="40">
        <f ca="1">IF(B30="","",RTD("cqg.rtd",,"StudyData","Vol("&amp;$A$5&amp;A30&amp;") when (LocalDay("&amp;$A$5&amp;A30&amp;")="&amp;$C$1&amp;" and LocalHour("&amp;$A$5&amp;A30&amp;")="&amp;$E$1&amp;" and LocalMinute("&amp;$A$5&amp;$A30&amp;")="&amp;$F$1&amp;")","Bar",,"Vol",$Y$4,"0"))</f>
        <v>5</v>
      </c>
      <c r="AA30" s="106" t="str">
        <f>RTD("cqg.rtd",,"ContractData",$A$5&amp;A30,"LongDescription")</f>
        <v>Fed Fund 30 Day (Globex), Sep 14</v>
      </c>
      <c r="AB30" s="86"/>
      <c r="AC30" s="86"/>
      <c r="AD30" s="87"/>
    </row>
    <row r="31" spans="1:138" s="44" customFormat="1" ht="3" customHeight="1" x14ac:dyDescent="0.3">
      <c r="A31" s="29"/>
      <c r="B31" s="103"/>
      <c r="C31" s="104"/>
      <c r="D31" s="104"/>
      <c r="E31" s="105"/>
      <c r="F31" s="136"/>
      <c r="G31" s="18"/>
      <c r="H31" s="6">
        <f ca="1">H32</f>
        <v>1</v>
      </c>
      <c r="I31" s="6"/>
      <c r="J31" s="19"/>
      <c r="K31" s="19"/>
      <c r="L31" s="19"/>
      <c r="M31" s="20"/>
      <c r="N31" s="19"/>
      <c r="O31" s="30"/>
      <c r="P31" s="74"/>
      <c r="Q31" s="75"/>
      <c r="R31" s="76"/>
      <c r="S31" s="21"/>
      <c r="T31" s="19"/>
      <c r="U31" s="19"/>
      <c r="V31" s="19"/>
      <c r="W31" s="19"/>
      <c r="X31" s="31"/>
      <c r="Y31" s="39"/>
      <c r="Z31" s="28"/>
      <c r="AA31" s="82"/>
      <c r="AB31" s="83"/>
      <c r="AC31" s="83"/>
      <c r="AD31" s="84"/>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row>
    <row r="32" spans="1:138" ht="18" customHeight="1" x14ac:dyDescent="0.3">
      <c r="A32" s="29" t="s">
        <v>13</v>
      </c>
      <c r="B32" s="85" t="str">
        <f>RTD("cqg.rtd",,"ContractData",$A$5&amp;A32,"LongDescription")</f>
        <v>Fed Fund 30 Day (Globex), Oct 14</v>
      </c>
      <c r="C32" s="86"/>
      <c r="D32" s="86"/>
      <c r="E32" s="98"/>
      <c r="F32" s="137">
        <f>IF(B32="","",RTD("cqg.rtd",,"ContractData",$A$5&amp;A32,"ExpirationDate",,"D"))</f>
        <v>41943</v>
      </c>
      <c r="G32" s="26">
        <f t="shared" ca="1" si="0"/>
        <v>395</v>
      </c>
      <c r="H32" s="16">
        <f ca="1">RIGHT(B32,2)-RIGHT($A$2,2)</f>
        <v>1</v>
      </c>
      <c r="I32" s="6"/>
      <c r="J32" s="6">
        <f t="shared" si="6"/>
        <v>292</v>
      </c>
      <c r="K32" s="6">
        <f>RTD("cqg.rtd", ,"ContractData", $A$5&amp;A32, "T_CVol")</f>
        <v>292</v>
      </c>
      <c r="L32" s="6">
        <f xml:space="preserve"> RTD("cqg.rtd",,"StudyData", $A$5&amp;A32, "MA", "InputChoice=ContractVol,MAType=Sim,Period="&amp;$L$4&amp;"", "MA",,,"all",,,,"T")</f>
        <v>887.75</v>
      </c>
      <c r="M32" s="27">
        <f t="shared" si="7"/>
        <v>0</v>
      </c>
      <c r="N32" s="6">
        <f>RTD("cqg.rtd", ,"ContractData", $A$5&amp;A32, "Y_CVol")</f>
        <v>369</v>
      </c>
      <c r="O32" s="37">
        <f t="shared" si="1"/>
        <v>0.79132791327913277</v>
      </c>
      <c r="P32" s="79">
        <f xml:space="preserve"> RTD("cqg.rtd",,"StudyData", "(MA("&amp;$A$5&amp;A32&amp;",Period:="&amp;$Q$5&amp;",MAType:=Sim,InputChoice:=ContractVol) when LocalYear("&amp;$A$5&amp;A32&amp;")="&amp;$R$5&amp;" And (LocalMonth("&amp;$A$5&amp;A32&amp;")="&amp;$P$4&amp;" And LocalDay("&amp;$A$5&amp;A32&amp;")="&amp;$Q$4&amp;" ))", "Bar", "", "Close","D", "0", "all", "", "","False",,)</f>
        <v>1001</v>
      </c>
      <c r="Q32" s="80"/>
      <c r="R32" s="81"/>
      <c r="S32" s="42">
        <f t="shared" si="2"/>
        <v>10439</v>
      </c>
      <c r="T32" s="6">
        <f>IF(B32="","",RTD("cqg.rtd", ,"ContractData", $A$5&amp;A32, "COI"))</f>
        <v>10439</v>
      </c>
      <c r="U32" s="6">
        <f t="shared" si="3"/>
        <v>48</v>
      </c>
      <c r="V32" s="6">
        <f t="shared" si="4"/>
        <v>48</v>
      </c>
      <c r="W32" s="6">
        <f>IF(B32="","",RTD("cqg.rtd", ,"ContractData", $A$5&amp;A32, "P_OI"))</f>
        <v>10391</v>
      </c>
      <c r="X32" s="38">
        <f t="shared" si="5"/>
        <v>1.0046193821576364</v>
      </c>
      <c r="Y32" s="24" t="str">
        <f>RTD("cqg.rtd",,"StudyData",$A$5&amp;A32,"Vol","VolType=Exchange,CoCType=Contract","Vol",$Y$4,"0","ALL",,,"TRUE","T")</f>
        <v/>
      </c>
      <c r="Z32" s="40">
        <f ca="1">IF(B32="","",RTD("cqg.rtd",,"StudyData","Vol("&amp;$A$5&amp;A32&amp;") when (LocalDay("&amp;$A$5&amp;A32&amp;")="&amp;$C$1&amp;" and LocalHour("&amp;$A$5&amp;A32&amp;")="&amp;$E$1&amp;" and LocalMinute("&amp;$A$5&amp;$A32&amp;")="&amp;$F$1&amp;")","Bar",,"Vol",$Y$4,"0"))</f>
        <v>14</v>
      </c>
      <c r="AA32" s="106" t="str">
        <f>RTD("cqg.rtd",,"ContractData",$A$5&amp;A32,"LongDescription")</f>
        <v>Fed Fund 30 Day (Globex), Oct 14</v>
      </c>
      <c r="AB32" s="86"/>
      <c r="AC32" s="86"/>
      <c r="AD32" s="87"/>
    </row>
    <row r="33" spans="1:138" s="44" customFormat="1" ht="3" customHeight="1" x14ac:dyDescent="0.3">
      <c r="A33" s="29"/>
      <c r="B33" s="66"/>
      <c r="C33" s="67"/>
      <c r="D33" s="67"/>
      <c r="E33" s="68"/>
      <c r="F33" s="136"/>
      <c r="G33" s="18"/>
      <c r="H33" s="6">
        <f ca="1">H34</f>
        <v>1</v>
      </c>
      <c r="I33" s="6"/>
      <c r="J33" s="19"/>
      <c r="K33" s="19"/>
      <c r="L33" s="19"/>
      <c r="M33" s="20"/>
      <c r="N33" s="19"/>
      <c r="O33" s="30"/>
      <c r="P33" s="74"/>
      <c r="Q33" s="75"/>
      <c r="R33" s="76"/>
      <c r="S33" s="21"/>
      <c r="T33" s="19"/>
      <c r="U33" s="19"/>
      <c r="V33" s="19"/>
      <c r="W33" s="19"/>
      <c r="X33" s="31"/>
      <c r="Y33" s="39"/>
      <c r="Z33" s="28"/>
      <c r="AA33" s="63"/>
      <c r="AB33" s="64"/>
      <c r="AC33" s="64"/>
      <c r="AD33" s="65"/>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row>
    <row r="34" spans="1:138" ht="18" customHeight="1" x14ac:dyDescent="0.3">
      <c r="A34" s="29" t="s">
        <v>14</v>
      </c>
      <c r="B34" s="85" t="str">
        <f>RTD("cqg.rtd",,"ContractData",$A$5&amp;A34,"LongDescription")</f>
        <v>Fed Fund 30 Day (Globex), Nov 14</v>
      </c>
      <c r="C34" s="86"/>
      <c r="D34" s="86"/>
      <c r="E34" s="98"/>
      <c r="F34" s="137">
        <f>IF(B34="","",RTD("cqg.rtd",,"ContractData",$A$5&amp;A34,"ExpirationDate",,"D"))</f>
        <v>41971</v>
      </c>
      <c r="G34" s="26">
        <f t="shared" ca="1" si="0"/>
        <v>423</v>
      </c>
      <c r="H34" s="5">
        <f ca="1">RIGHT(B34,2)-RIGHT($A$2,2)</f>
        <v>1</v>
      </c>
      <c r="I34" s="6"/>
      <c r="J34" s="6">
        <f t="shared" si="6"/>
        <v>417</v>
      </c>
      <c r="K34" s="6">
        <f>RTD("cqg.rtd", ,"ContractData", $A$5&amp;A34, "T_CVol")</f>
        <v>417</v>
      </c>
      <c r="L34" s="6">
        <f xml:space="preserve"> RTD("cqg.rtd",,"StudyData", $A$5&amp;A34, "MA", "InputChoice=ContractVol,MAType=Sim,Period="&amp;$L$4&amp;"", "MA",,,"all",,,,"T")</f>
        <v>1044.41666667</v>
      </c>
      <c r="M34" s="27">
        <f t="shared" si="7"/>
        <v>0</v>
      </c>
      <c r="N34" s="6">
        <f>RTD("cqg.rtd", ,"ContractData", $A$5&amp;A34, "Y_CVol")</f>
        <v>169</v>
      </c>
      <c r="O34" s="37">
        <f t="shared" si="1"/>
        <v>2.4674556213017751</v>
      </c>
      <c r="P34" s="79">
        <f xml:space="preserve"> RTD("cqg.rtd",,"StudyData", "(MA("&amp;$A$5&amp;A34&amp;",Period:="&amp;$Q$5&amp;",MAType:=Sim,InputChoice:=ContractVol) when LocalYear("&amp;$A$5&amp;A34&amp;")="&amp;$R$5&amp;" And (LocalMonth("&amp;$A$5&amp;A34&amp;")="&amp;$P$4&amp;" And LocalDay("&amp;$A$5&amp;A34&amp;")="&amp;$Q$4&amp;" ))", "Bar", "", "Close","D", "0", "all", "", "","False",,)</f>
        <v>734</v>
      </c>
      <c r="Q34" s="80"/>
      <c r="R34" s="81"/>
      <c r="S34" s="42">
        <f t="shared" si="2"/>
        <v>7493</v>
      </c>
      <c r="T34" s="6">
        <f>IF(B34="","",RTD("cqg.rtd", ,"ContractData", $A$5&amp;A34, "COI"))</f>
        <v>7493</v>
      </c>
      <c r="U34" s="6">
        <f t="shared" si="3"/>
        <v>-13</v>
      </c>
      <c r="V34" s="6">
        <f t="shared" si="4"/>
        <v>-13</v>
      </c>
      <c r="W34" s="6">
        <f>IF(B34="","",RTD("cqg.rtd", ,"ContractData", $A$5&amp;A34, "P_OI"))</f>
        <v>7506</v>
      </c>
      <c r="X34" s="38">
        <f t="shared" si="5"/>
        <v>0.99826805222488679</v>
      </c>
      <c r="Y34" s="24">
        <f>RTD("cqg.rtd",,"StudyData",$A$5&amp;A34,"Vol","VolType=Exchange,CoCType=Contract","Vol",$Y$4,"0","ALL",,,"TRUE","T")</f>
        <v>52</v>
      </c>
      <c r="Z34" s="40">
        <f ca="1">IF(B34="","",RTD("cqg.rtd",,"StudyData","Vol("&amp;$A$5&amp;A34&amp;") when (LocalDay("&amp;$A$5&amp;A34&amp;")="&amp;$C$1&amp;" and LocalHour("&amp;$A$5&amp;A34&amp;")="&amp;$E$1&amp;" and LocalMinute("&amp;$A$5&amp;$A34&amp;")="&amp;$F$1&amp;")","Bar",,"Vol",$Y$4,"0"))</f>
        <v>5</v>
      </c>
      <c r="AA34" s="106" t="str">
        <f>RTD("cqg.rtd",,"ContractData",$A$5&amp;A34,"LongDescription")</f>
        <v>Fed Fund 30 Day (Globex), Nov 14</v>
      </c>
      <c r="AB34" s="86"/>
      <c r="AC34" s="86"/>
      <c r="AD34" s="87"/>
    </row>
    <row r="35" spans="1:138" s="44" customFormat="1" ht="3" customHeight="1" x14ac:dyDescent="0.3">
      <c r="A35" s="29"/>
      <c r="B35" s="66"/>
      <c r="C35" s="67"/>
      <c r="D35" s="67"/>
      <c r="E35" s="68"/>
      <c r="F35" s="136"/>
      <c r="G35" s="18"/>
      <c r="H35" s="6">
        <f ca="1">H36</f>
        <v>1</v>
      </c>
      <c r="I35" s="6"/>
      <c r="J35" s="19"/>
      <c r="K35" s="19"/>
      <c r="L35" s="19"/>
      <c r="M35" s="20"/>
      <c r="N35" s="19"/>
      <c r="O35" s="30"/>
      <c r="P35" s="74"/>
      <c r="Q35" s="75"/>
      <c r="R35" s="76"/>
      <c r="S35" s="21"/>
      <c r="T35" s="19"/>
      <c r="U35" s="19"/>
      <c r="V35" s="19"/>
      <c r="W35" s="19"/>
      <c r="X35" s="31"/>
      <c r="Y35" s="39"/>
      <c r="Z35" s="28"/>
      <c r="AA35" s="63"/>
      <c r="AB35" s="64"/>
      <c r="AC35" s="64"/>
      <c r="AD35" s="65"/>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row>
    <row r="36" spans="1:138" ht="18" customHeight="1" x14ac:dyDescent="0.3">
      <c r="A36" s="29" t="s">
        <v>15</v>
      </c>
      <c r="B36" s="85" t="str">
        <f>RTD("cqg.rtd",,"ContractData",$A$5&amp;A36,"LongDescription")</f>
        <v>Fed Fund 30 Day (Globex), Dec 14</v>
      </c>
      <c r="C36" s="86"/>
      <c r="D36" s="86"/>
      <c r="E36" s="98"/>
      <c r="F36" s="137">
        <f>IF(B36="","",RTD("cqg.rtd",,"ContractData",$A$5&amp;A36,"ExpirationDate",,"D"))</f>
        <v>42004</v>
      </c>
      <c r="G36" s="26">
        <f t="shared" ca="1" si="0"/>
        <v>456</v>
      </c>
      <c r="H36" s="5">
        <f ca="1">RIGHT(B36,2)-RIGHT($A$2,2)</f>
        <v>1</v>
      </c>
      <c r="I36" s="6"/>
      <c r="J36" s="6">
        <f t="shared" si="6"/>
        <v>131</v>
      </c>
      <c r="K36" s="6">
        <f>RTD("cqg.rtd", ,"ContractData", $A$5&amp;A36, "T_CVol")</f>
        <v>131</v>
      </c>
      <c r="L36" s="6">
        <f xml:space="preserve"> RTD("cqg.rtd",,"StudyData", $A$5&amp;A36, "MA", "InputChoice=ContractVol,MAType=Sim,Period="&amp;$L$4&amp;"", "MA",,,"all",,,,"T")</f>
        <v>836.5</v>
      </c>
      <c r="M36" s="27">
        <f t="shared" si="7"/>
        <v>0</v>
      </c>
      <c r="N36" s="6">
        <f>RTD("cqg.rtd", ,"ContractData", $A$5&amp;A36, "Y_CVol")</f>
        <v>559</v>
      </c>
      <c r="O36" s="37">
        <f t="shared" si="1"/>
        <v>0.23434704830053668</v>
      </c>
      <c r="P36" s="79">
        <f xml:space="preserve"> RTD("cqg.rtd",,"StudyData", "(MA("&amp;$A$5&amp;A36&amp;",Period:="&amp;$Q$5&amp;",MAType:=Sim,InputChoice:=ContractVol) when LocalYear("&amp;$A$5&amp;A36&amp;")="&amp;$R$5&amp;" And (LocalMonth("&amp;$A$5&amp;A36&amp;")="&amp;$P$4&amp;" And LocalDay("&amp;$A$5&amp;A36&amp;")="&amp;$Q$4&amp;" ))", "Bar", "", "Close","D", "0", "all", "", "","False",,)</f>
        <v>501</v>
      </c>
      <c r="Q36" s="80"/>
      <c r="R36" s="81"/>
      <c r="S36" s="42">
        <f t="shared" si="2"/>
        <v>7476</v>
      </c>
      <c r="T36" s="6">
        <f>IF(B36="","",RTD("cqg.rtd", ,"ContractData", $A$5&amp;A36, "COI"))</f>
        <v>7476</v>
      </c>
      <c r="U36" s="6">
        <f t="shared" si="3"/>
        <v>157</v>
      </c>
      <c r="V36" s="6">
        <f t="shared" si="4"/>
        <v>157</v>
      </c>
      <c r="W36" s="6">
        <f>IF(B36="","",RTD("cqg.rtd", ,"ContractData", $A$5&amp;A36, "P_OI"))</f>
        <v>7319</v>
      </c>
      <c r="X36" s="38">
        <f t="shared" si="5"/>
        <v>1.02145101789862</v>
      </c>
      <c r="Y36" s="24">
        <f>RTD("cqg.rtd",,"StudyData",$A$5&amp;A36,"Vol","VolType=Exchange,CoCType=Contract","Vol",$Y$4,"0","ALL",,,"TRUE","T")</f>
        <v>27</v>
      </c>
      <c r="Z36" s="40">
        <f ca="1">IF(B36="","",RTD("cqg.rtd",,"StudyData","Vol("&amp;$A$5&amp;A36&amp;") when (LocalDay("&amp;$A$5&amp;A36&amp;")="&amp;$C$1&amp;" and LocalHour("&amp;$A$5&amp;A36&amp;")="&amp;$E$1&amp;" and LocalMinute("&amp;$A$5&amp;$A36&amp;")="&amp;$F$1&amp;")","Bar",,"Vol",$Y$4,"0"))</f>
        <v>2</v>
      </c>
      <c r="AA36" s="106" t="str">
        <f>RTD("cqg.rtd",,"ContractData",$A$5&amp;A36,"LongDescription")</f>
        <v>Fed Fund 30 Day (Globex), Dec 14</v>
      </c>
      <c r="AB36" s="86"/>
      <c r="AC36" s="86"/>
      <c r="AD36" s="87"/>
    </row>
    <row r="37" spans="1:138" s="44" customFormat="1" ht="3" customHeight="1" x14ac:dyDescent="0.3">
      <c r="A37" s="29"/>
      <c r="B37" s="66"/>
      <c r="C37" s="67"/>
      <c r="D37" s="67"/>
      <c r="E37" s="68"/>
      <c r="F37" s="136"/>
      <c r="G37" s="18"/>
      <c r="H37" s="6">
        <f ca="1">H38</f>
        <v>2</v>
      </c>
      <c r="I37" s="6"/>
      <c r="J37" s="19"/>
      <c r="K37" s="19"/>
      <c r="L37" s="19"/>
      <c r="M37" s="20"/>
      <c r="N37" s="19"/>
      <c r="O37" s="30"/>
      <c r="P37" s="74"/>
      <c r="Q37" s="75"/>
      <c r="R37" s="76"/>
      <c r="S37" s="21"/>
      <c r="T37" s="19"/>
      <c r="U37" s="19"/>
      <c r="V37" s="19"/>
      <c r="W37" s="19"/>
      <c r="X37" s="31"/>
      <c r="Y37" s="39"/>
      <c r="Z37" s="28"/>
      <c r="AA37" s="63"/>
      <c r="AB37" s="64"/>
      <c r="AC37" s="64"/>
      <c r="AD37" s="65"/>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row>
    <row r="38" spans="1:138" ht="18" customHeight="1" x14ac:dyDescent="0.3">
      <c r="A38" s="29" t="s">
        <v>16</v>
      </c>
      <c r="B38" s="85" t="str">
        <f>RTD("cqg.rtd",,"ContractData",$A$5&amp;A38,"LongDescription")</f>
        <v>Fed Fund 30 Day (Globex), Jan 15</v>
      </c>
      <c r="C38" s="86"/>
      <c r="D38" s="86"/>
      <c r="E38" s="98"/>
      <c r="F38" s="137">
        <f>IF(B38="","",RTD("cqg.rtd",,"ContractData",$A$5&amp;A38,"ExpirationDate",,"D"))</f>
        <v>42034</v>
      </c>
      <c r="G38" s="26">
        <f t="shared" ca="1" si="0"/>
        <v>486</v>
      </c>
      <c r="H38" s="5">
        <f ca="1">RIGHT(B38,2)-RIGHT($A$2,2)</f>
        <v>2</v>
      </c>
      <c r="I38" s="6"/>
      <c r="J38" s="6">
        <f t="shared" si="6"/>
        <v>67</v>
      </c>
      <c r="K38" s="6">
        <f>RTD("cqg.rtd", ,"ContractData", $A$5&amp;A38, "T_CVol")</f>
        <v>67</v>
      </c>
      <c r="L38" s="6">
        <f xml:space="preserve"> RTD("cqg.rtd",,"StudyData", $A$5&amp;A38, "MA", "InputChoice=ContractVol,MAType=Sim,Period="&amp;$L$4&amp;"", "MA",,,"all",,,,"T")</f>
        <v>657.66666667000004</v>
      </c>
      <c r="M38" s="27">
        <f t="shared" si="7"/>
        <v>0</v>
      </c>
      <c r="N38" s="6">
        <f>RTD("cqg.rtd", ,"ContractData", $A$5&amp;A38, "Y_CVol")</f>
        <v>1153</v>
      </c>
      <c r="O38" s="37">
        <f t="shared" si="1"/>
        <v>5.8109280138768434E-2</v>
      </c>
      <c r="P38" s="79">
        <f xml:space="preserve"> RTD("cqg.rtd",,"StudyData", "(MA("&amp;$A$5&amp;A38&amp;",Period:="&amp;$Q$5&amp;",MAType:=Sim,InputChoice:=ContractVol) when LocalYear("&amp;$A$5&amp;A38&amp;")="&amp;$R$5&amp;" And (LocalMonth("&amp;$A$5&amp;A38&amp;")="&amp;$P$4&amp;" And LocalDay("&amp;$A$5&amp;A38&amp;")="&amp;$Q$4&amp;" ))", "Bar", "", "Close","D", "0", "all", "", "","False",,)</f>
        <v>234</v>
      </c>
      <c r="Q38" s="80"/>
      <c r="R38" s="81"/>
      <c r="S38" s="42">
        <f t="shared" si="2"/>
        <v>7018</v>
      </c>
      <c r="T38" s="6">
        <f>IF(B38="","",RTD("cqg.rtd", ,"ContractData", $A$5&amp;A38, "COI"))</f>
        <v>7018</v>
      </c>
      <c r="U38" s="6">
        <f t="shared" si="3"/>
        <v>673</v>
      </c>
      <c r="V38" s="6">
        <f t="shared" si="4"/>
        <v>673</v>
      </c>
      <c r="W38" s="6">
        <f>IF(B38="","",RTD("cqg.rtd", ,"ContractData", $A$5&amp;A38, "P_OI"))</f>
        <v>6345</v>
      </c>
      <c r="X38" s="38">
        <f t="shared" si="5"/>
        <v>1.1060677698975572</v>
      </c>
      <c r="Y38" s="24" t="str">
        <f>RTD("cqg.rtd",,"StudyData",$A$5&amp;A38,"Vol","VolType=Exchange,CoCType=Contract","Vol",$Y$4,"0","ALL",,,"TRUE","T")</f>
        <v/>
      </c>
      <c r="Z38" s="40">
        <f ca="1">IF(B38="","",RTD("cqg.rtd",,"StudyData","Vol("&amp;$A$5&amp;A38&amp;") when (LocalDay("&amp;$A$5&amp;A38&amp;")="&amp;$C$1&amp;" and LocalHour("&amp;$A$5&amp;A38&amp;")="&amp;$E$1&amp;" and LocalMinute("&amp;$A$5&amp;$A38&amp;")="&amp;$F$1&amp;")","Bar",,"Vol",$Y$4,"0"))</f>
        <v>3</v>
      </c>
      <c r="AA38" s="106" t="str">
        <f>RTD("cqg.rtd",,"ContractData",$A$5&amp;A38,"LongDescription")</f>
        <v>Fed Fund 30 Day (Globex), Jan 15</v>
      </c>
      <c r="AB38" s="86"/>
      <c r="AC38" s="86"/>
      <c r="AD38" s="87"/>
    </row>
    <row r="39" spans="1:138" s="44" customFormat="1" ht="3" customHeight="1" x14ac:dyDescent="0.3">
      <c r="A39" s="29"/>
      <c r="B39" s="66"/>
      <c r="C39" s="67"/>
      <c r="D39" s="67"/>
      <c r="E39" s="68"/>
      <c r="F39" s="136"/>
      <c r="G39" s="18"/>
      <c r="H39" s="6">
        <f ca="1">H40</f>
        <v>2</v>
      </c>
      <c r="I39" s="6"/>
      <c r="J39" s="19"/>
      <c r="K39" s="19"/>
      <c r="L39" s="19"/>
      <c r="M39" s="20"/>
      <c r="N39" s="19"/>
      <c r="O39" s="30"/>
      <c r="P39" s="74"/>
      <c r="Q39" s="75"/>
      <c r="R39" s="76"/>
      <c r="S39" s="21"/>
      <c r="T39" s="19"/>
      <c r="U39" s="19"/>
      <c r="V39" s="19"/>
      <c r="W39" s="19"/>
      <c r="X39" s="31"/>
      <c r="Y39" s="39"/>
      <c r="Z39" s="28"/>
      <c r="AA39" s="63"/>
      <c r="AB39" s="64"/>
      <c r="AC39" s="64"/>
      <c r="AD39" s="65"/>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row>
    <row r="40" spans="1:138" ht="18" customHeight="1" x14ac:dyDescent="0.3">
      <c r="A40" s="29" t="s">
        <v>17</v>
      </c>
      <c r="B40" s="85" t="str">
        <f>RTD("cqg.rtd",,"ContractData",$A$5&amp;A40,"LongDescription")</f>
        <v>Fed Fund 30 Day (Globex), Feb 15</v>
      </c>
      <c r="C40" s="86"/>
      <c r="D40" s="86"/>
      <c r="E40" s="98"/>
      <c r="F40" s="137">
        <f>IF(B40="","",RTD("cqg.rtd",,"ContractData",$A$5&amp;A40,"ExpirationDate",,"D"))</f>
        <v>42062</v>
      </c>
      <c r="G40" s="26">
        <f t="shared" ca="1" si="0"/>
        <v>514</v>
      </c>
      <c r="H40" s="16">
        <f ca="1">RIGHT(B40,2)-RIGHT($A$2,2)</f>
        <v>2</v>
      </c>
      <c r="I40" s="6"/>
      <c r="J40" s="6">
        <f t="shared" si="6"/>
        <v>206</v>
      </c>
      <c r="K40" s="6">
        <f>RTD("cqg.rtd", ,"ContractData", $A$5&amp;A40, "T_CVol")</f>
        <v>206</v>
      </c>
      <c r="L40" s="6">
        <f xml:space="preserve"> RTD("cqg.rtd",,"StudyData", $A$5&amp;A40, "MA", "InputChoice=ContractVol,MAType=Sim,Period="&amp;$L$4&amp;"", "MA",,,"all",,,,"T")</f>
        <v>619.16666667000004</v>
      </c>
      <c r="M40" s="27">
        <f t="shared" si="7"/>
        <v>0</v>
      </c>
      <c r="N40" s="6">
        <f>RTD("cqg.rtd", ,"ContractData", $A$5&amp;A40, "Y_CVol")</f>
        <v>1375</v>
      </c>
      <c r="O40" s="37">
        <f t="shared" si="1"/>
        <v>0.14981818181818182</v>
      </c>
      <c r="P40" s="79">
        <f xml:space="preserve"> RTD("cqg.rtd",,"StudyData", "(MA("&amp;$A$5&amp;A40&amp;",Period:="&amp;$Q$5&amp;",MAType:=Sim,InputChoice:=ContractVol) when LocalYear("&amp;$A$5&amp;A40&amp;")="&amp;$R$5&amp;" And (LocalMonth("&amp;$A$5&amp;A40&amp;")="&amp;$P$4&amp;" And LocalDay("&amp;$A$5&amp;A40&amp;")="&amp;$Q$4&amp;" ))", "Bar", "", "Close","D", "0", "all", "", "","False",,)</f>
        <v>274</v>
      </c>
      <c r="Q40" s="80"/>
      <c r="R40" s="81"/>
      <c r="S40" s="42">
        <f t="shared" si="2"/>
        <v>5281</v>
      </c>
      <c r="T40" s="6">
        <f>IF(B40="","",RTD("cqg.rtd", ,"ContractData", $A$5&amp;A40, "COI"))</f>
        <v>5281</v>
      </c>
      <c r="U40" s="6">
        <f t="shared" si="3"/>
        <v>904</v>
      </c>
      <c r="V40" s="6">
        <f t="shared" si="4"/>
        <v>904</v>
      </c>
      <c r="W40" s="6">
        <f>IF(B40="","",RTD("cqg.rtd", ,"ContractData", $A$5&amp;A40, "P_OI"))</f>
        <v>4377</v>
      </c>
      <c r="X40" s="38">
        <f t="shared" si="5"/>
        <v>1.2065341558144849</v>
      </c>
      <c r="Y40" s="24">
        <f>RTD("cqg.rtd",,"StudyData",$A$5&amp;A40,"Vol","VolType=Exchange,CoCType=Contract","Vol",$Y$4,"0","ALL",,,"TRUE","T")</f>
        <v>17</v>
      </c>
      <c r="Z40" s="40">
        <f ca="1">IF(B40="","",RTD("cqg.rtd",,"StudyData","Vol("&amp;$A$5&amp;A40&amp;") when (LocalDay("&amp;$A$5&amp;A40&amp;")="&amp;$C$1&amp;" and LocalHour("&amp;$A$5&amp;A40&amp;")="&amp;$E$1&amp;" and LocalMinute("&amp;$A$5&amp;$A40&amp;")="&amp;$F$1&amp;")","Bar",,"Vol",$Y$4,"0"))</f>
        <v>2</v>
      </c>
      <c r="AA40" s="106" t="str">
        <f>RTD("cqg.rtd",,"ContractData",$A$5&amp;A40,"LongDescription")</f>
        <v>Fed Fund 30 Day (Globex), Feb 15</v>
      </c>
      <c r="AB40" s="86"/>
      <c r="AC40" s="86"/>
      <c r="AD40" s="87"/>
    </row>
    <row r="41" spans="1:138" s="44" customFormat="1" ht="3" customHeight="1" x14ac:dyDescent="0.3">
      <c r="A41" s="29"/>
      <c r="B41" s="66"/>
      <c r="C41" s="67"/>
      <c r="D41" s="67"/>
      <c r="E41" s="68"/>
      <c r="F41" s="136"/>
      <c r="G41" s="18"/>
      <c r="H41" s="6">
        <f ca="1">H42</f>
        <v>2</v>
      </c>
      <c r="I41" s="6"/>
      <c r="J41" s="19"/>
      <c r="K41" s="19"/>
      <c r="L41" s="19"/>
      <c r="M41" s="20"/>
      <c r="N41" s="19"/>
      <c r="O41" s="30"/>
      <c r="P41" s="74"/>
      <c r="Q41" s="75"/>
      <c r="R41" s="76"/>
      <c r="S41" s="21"/>
      <c r="T41" s="19"/>
      <c r="U41" s="19"/>
      <c r="V41" s="19"/>
      <c r="W41" s="19"/>
      <c r="X41" s="31"/>
      <c r="Y41" s="39"/>
      <c r="Z41" s="28"/>
      <c r="AA41" s="63"/>
      <c r="AB41" s="64"/>
      <c r="AC41" s="64"/>
      <c r="AD41" s="65"/>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row>
    <row r="42" spans="1:138" ht="18" customHeight="1" x14ac:dyDescent="0.3">
      <c r="A42" s="29" t="s">
        <v>18</v>
      </c>
      <c r="B42" s="85" t="str">
        <f>RTD("cqg.rtd",,"ContractData",$A$5&amp;A42,"LongDescription")</f>
        <v>Fed Fund 30 Day (Globex), Mar 15</v>
      </c>
      <c r="C42" s="86"/>
      <c r="D42" s="86"/>
      <c r="E42" s="98"/>
      <c r="F42" s="136">
        <f>IF(B42="","",RTD("cqg.rtd",,"ContractData",$A$5&amp;A42,"ExpirationDate",,"D"))</f>
        <v>42094</v>
      </c>
      <c r="G42" s="18">
        <f t="shared" ca="1" si="0"/>
        <v>546</v>
      </c>
      <c r="H42" s="16">
        <f ca="1">RIGHT(B42,2)-RIGHT($A$2,2)</f>
        <v>2</v>
      </c>
      <c r="I42" s="6"/>
      <c r="J42" s="19">
        <f t="shared" si="6"/>
        <v>137</v>
      </c>
      <c r="K42" s="19">
        <f>RTD("cqg.rtd", ,"ContractData", $A$5&amp;A42, "T_CVol")</f>
        <v>137</v>
      </c>
      <c r="L42" s="19">
        <f xml:space="preserve"> RTD("cqg.rtd",,"StudyData", $A$5&amp;A42, "MA", "InputChoice=ContractVol,MAType=Sim,Period="&amp;$L$4&amp;"", "MA",,,"all",,,,"T")</f>
        <v>387.33333333000002</v>
      </c>
      <c r="M42" s="20">
        <f t="shared" si="7"/>
        <v>0</v>
      </c>
      <c r="N42" s="19">
        <f>RTD("cqg.rtd", ,"ContractData", $A$5&amp;A42, "Y_CVol")</f>
        <v>427</v>
      </c>
      <c r="O42" s="30">
        <f t="shared" si="1"/>
        <v>0.32084309133489464</v>
      </c>
      <c r="P42" s="79">
        <f xml:space="preserve"> RTD("cqg.rtd",,"StudyData", "(MA("&amp;$A$5&amp;A42&amp;",Period:="&amp;$Q$5&amp;",MAType:=Sim,InputChoice:=ContractVol) when LocalYear("&amp;$A$5&amp;A42&amp;")="&amp;$R$5&amp;" And (LocalMonth("&amp;$A$5&amp;A42&amp;")="&amp;$P$4&amp;" And LocalDay("&amp;$A$5&amp;A42&amp;")="&amp;$Q$4&amp;" ))", "Bar", "", "Close","D", "0", "all", "", "","False",,)</f>
        <v>103</v>
      </c>
      <c r="Q42" s="80"/>
      <c r="R42" s="81"/>
      <c r="S42" s="21">
        <f t="shared" si="2"/>
        <v>3647</v>
      </c>
      <c r="T42" s="19">
        <f>IF(B42="","",RTD("cqg.rtd", ,"ContractData", $A$5&amp;A42, "COI"))</f>
        <v>3647</v>
      </c>
      <c r="U42" s="19">
        <f t="shared" si="3"/>
        <v>291</v>
      </c>
      <c r="V42" s="19">
        <f t="shared" si="4"/>
        <v>291</v>
      </c>
      <c r="W42" s="19">
        <f>IF(B42="","",RTD("cqg.rtd", ,"ContractData", $A$5&amp;A42, "P_OI"))</f>
        <v>3356</v>
      </c>
      <c r="X42" s="31">
        <f t="shared" si="5"/>
        <v>1.0867103694874851</v>
      </c>
      <c r="Y42" s="24" t="str">
        <f>RTD("cqg.rtd",,"StudyData",$A$5&amp;A42,"Vol","VolType=Exchange,CoCType=Contract","Vol",$Y$4,"0","ALL",,,"TRUE","T")</f>
        <v/>
      </c>
      <c r="Z42" s="28">
        <f ca="1">IF(B42="","",RTD("cqg.rtd",,"StudyData","Vol("&amp;$A$5&amp;A42&amp;") when (LocalDay("&amp;$A$5&amp;A42&amp;")="&amp;$C$1&amp;" and LocalHour("&amp;$A$5&amp;A42&amp;")="&amp;$E$1&amp;" and LocalMinute("&amp;$A$5&amp;$A42&amp;")="&amp;$F$1&amp;")","Bar",,"Vol",$Y$4,"0"))</f>
        <v>1</v>
      </c>
      <c r="AA42" s="106" t="str">
        <f>RTD("cqg.rtd",,"ContractData",$A$5&amp;A42,"LongDescription")</f>
        <v>Fed Fund 30 Day (Globex), Mar 15</v>
      </c>
      <c r="AB42" s="86"/>
      <c r="AC42" s="86"/>
      <c r="AD42" s="87"/>
    </row>
    <row r="43" spans="1:138" s="44" customFormat="1" ht="3" customHeight="1" x14ac:dyDescent="0.3">
      <c r="A43" s="29"/>
      <c r="B43" s="66"/>
      <c r="C43" s="67"/>
      <c r="D43" s="67"/>
      <c r="E43" s="68"/>
      <c r="F43" s="136"/>
      <c r="G43" s="18"/>
      <c r="H43" s="6">
        <f ca="1">H44</f>
        <v>2</v>
      </c>
      <c r="I43" s="19"/>
      <c r="J43" s="19"/>
      <c r="K43" s="19"/>
      <c r="L43" s="19"/>
      <c r="M43" s="20"/>
      <c r="N43" s="19"/>
      <c r="O43" s="30"/>
      <c r="P43" s="77"/>
      <c r="Q43" s="78"/>
      <c r="R43" s="78"/>
      <c r="S43" s="21"/>
      <c r="T43" s="19"/>
      <c r="U43" s="19"/>
      <c r="V43" s="19"/>
      <c r="W43" s="19"/>
      <c r="X43" s="31"/>
      <c r="Y43" s="39"/>
      <c r="Z43" s="28"/>
      <c r="AA43" s="63"/>
      <c r="AB43" s="64"/>
      <c r="AC43" s="64"/>
      <c r="AD43" s="65"/>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row>
    <row r="44" spans="1:138" ht="18" customHeight="1" x14ac:dyDescent="0.3">
      <c r="A44" s="29" t="s">
        <v>19</v>
      </c>
      <c r="B44" s="85" t="str">
        <f>RTD("cqg.rtd",,"ContractData",$A$5&amp;A44,"LongDescription")</f>
        <v>Fed Fund 30 Day (Globex), Apr 15</v>
      </c>
      <c r="C44" s="86"/>
      <c r="D44" s="86"/>
      <c r="E44" s="98"/>
      <c r="F44" s="139">
        <f>IF(B44="","",RTD("cqg.rtd",,"ContractData",$A$5&amp;A44,"ExpirationDate",,"D"))</f>
        <v>42124</v>
      </c>
      <c r="G44" s="15">
        <f t="shared" ca="1" si="0"/>
        <v>576</v>
      </c>
      <c r="H44" s="5">
        <f ca="1">RIGHT(B44,2)-RIGHT($A$2,2)</f>
        <v>2</v>
      </c>
      <c r="I44" s="16"/>
      <c r="J44" s="16">
        <f t="shared" si="6"/>
        <v>120</v>
      </c>
      <c r="K44" s="16">
        <f>RTD("cqg.rtd", ,"ContractData", $A$5&amp;A44, "T_CVol")</f>
        <v>120</v>
      </c>
      <c r="L44" s="16">
        <f xml:space="preserve"> RTD("cqg.rtd",,"StudyData", $A$5&amp;A44, "MA", "InputChoice=ContractVol,MAType=Sim,Period="&amp;$L$4&amp;"", "MA",,,"all",,,,"T")</f>
        <v>356.5</v>
      </c>
      <c r="M44" s="17">
        <f t="shared" si="7"/>
        <v>0</v>
      </c>
      <c r="N44" s="16">
        <f>RTD("cqg.rtd", ,"ContractData", $A$5&amp;A44, "Y_CVol")</f>
        <v>90</v>
      </c>
      <c r="O44" s="22">
        <f t="shared" si="1"/>
        <v>1.3333333333333333</v>
      </c>
      <c r="P44" s="79">
        <f xml:space="preserve"> RTD("cqg.rtd",,"StudyData", "(MA("&amp;$A$5&amp;A44&amp;",Period:="&amp;$Q$5&amp;",MAType:=Sim,InputChoice:=ContractVol) when LocalYear("&amp;$A$5&amp;A44&amp;")="&amp;$R$5&amp;" And (LocalMonth("&amp;$A$5&amp;A44&amp;")="&amp;$P$4&amp;" And LocalDay("&amp;$A$5&amp;A44&amp;")="&amp;$Q$4&amp;" ))", "Bar", "", "Close","D", "0", "all", "", "","False",,)</f>
        <v>84</v>
      </c>
      <c r="Q44" s="80"/>
      <c r="R44" s="81"/>
      <c r="S44" s="43">
        <f t="shared" si="2"/>
        <v>2384</v>
      </c>
      <c r="T44" s="16">
        <f>IF(B44="","",RTD("cqg.rtd", ,"ContractData", $A$5&amp;A44, "COI"))</f>
        <v>2384</v>
      </c>
      <c r="U44" s="16">
        <f t="shared" si="3"/>
        <v>-8</v>
      </c>
      <c r="V44" s="16">
        <f t="shared" si="4"/>
        <v>-8</v>
      </c>
      <c r="W44" s="16">
        <f>IF(B44="","",RTD("cqg.rtd", ,"ContractData", $A$5&amp;A44, "P_OI"))</f>
        <v>2392</v>
      </c>
      <c r="X44" s="23">
        <f t="shared" si="5"/>
        <v>0.99665551839464883</v>
      </c>
      <c r="Y44" s="24" t="str">
        <f>RTD("cqg.rtd",,"StudyData",$A$5&amp;A44,"Vol","VolType=Exchange,CoCType=Contract","Vol",$Y$4,"0","ALL",,,"TRUE","T")</f>
        <v/>
      </c>
      <c r="Z44" s="25">
        <f ca="1">IF(B44="","",RTD("cqg.rtd",,"StudyData","Vol("&amp;$A$5&amp;A44&amp;") when (LocalDay("&amp;$A$5&amp;A44&amp;")="&amp;$C$1&amp;" and LocalHour("&amp;$A$5&amp;A44&amp;")="&amp;$E$1&amp;" and LocalMinute("&amp;$A$5&amp;$A44&amp;")="&amp;$F$1&amp;")","Bar",,"Vol",$Y$4,"0"))</f>
        <v>1</v>
      </c>
      <c r="AA44" s="106" t="str">
        <f>RTD("cqg.rtd",,"ContractData",$A$5&amp;A44,"LongDescription")</f>
        <v>Fed Fund 30 Day (Globex), Apr 15</v>
      </c>
      <c r="AB44" s="86"/>
      <c r="AC44" s="86"/>
      <c r="AD44" s="87"/>
    </row>
    <row r="45" spans="1:138" s="44" customFormat="1" ht="3" customHeight="1" x14ac:dyDescent="0.3">
      <c r="A45" s="29"/>
      <c r="B45" s="66"/>
      <c r="C45" s="67"/>
      <c r="D45" s="67"/>
      <c r="E45" s="68"/>
      <c r="F45" s="136"/>
      <c r="G45" s="18"/>
      <c r="H45" s="6">
        <f ca="1">H46</f>
        <v>2</v>
      </c>
      <c r="I45" s="6"/>
      <c r="J45" s="19"/>
      <c r="K45" s="19"/>
      <c r="L45" s="19"/>
      <c r="M45" s="20"/>
      <c r="N45" s="19"/>
      <c r="O45" s="30"/>
      <c r="P45" s="74"/>
      <c r="Q45" s="75"/>
      <c r="R45" s="76"/>
      <c r="S45" s="21"/>
      <c r="T45" s="19"/>
      <c r="U45" s="19"/>
      <c r="V45" s="19"/>
      <c r="W45" s="19"/>
      <c r="X45" s="31"/>
      <c r="Y45" s="39"/>
      <c r="Z45" s="28"/>
      <c r="AA45" s="63"/>
      <c r="AB45" s="64"/>
      <c r="AC45" s="64"/>
      <c r="AD45" s="65"/>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row>
    <row r="46" spans="1:138" ht="18" customHeight="1" x14ac:dyDescent="0.3">
      <c r="A46" s="29" t="s">
        <v>20</v>
      </c>
      <c r="B46" s="85" t="str">
        <f>RTD("cqg.rtd",,"ContractData",$A$5&amp;A46,"LongDescription")</f>
        <v>Fed Fund 30 Day (Globex), May 15</v>
      </c>
      <c r="C46" s="86"/>
      <c r="D46" s="86"/>
      <c r="E46" s="98"/>
      <c r="F46" s="137">
        <f>IF(B46="","",RTD("cqg.rtd",,"ContractData",$A$5&amp;A46,"ExpirationDate",,"D"))</f>
        <v>42153</v>
      </c>
      <c r="G46" s="26">
        <f t="shared" ca="1" si="0"/>
        <v>605</v>
      </c>
      <c r="H46" s="16">
        <f ca="1">RIGHT(B46,2)-RIGHT($A$2,2)</f>
        <v>2</v>
      </c>
      <c r="I46" s="6"/>
      <c r="J46" s="6">
        <f t="shared" si="6"/>
        <v>227</v>
      </c>
      <c r="K46" s="6">
        <f>RTD("cqg.rtd", ,"ContractData", $A$5&amp;A46, "T_CVol")</f>
        <v>227</v>
      </c>
      <c r="L46" s="6">
        <f xml:space="preserve"> RTD("cqg.rtd",,"StudyData", $A$5&amp;A46, "MA", "InputChoice=ContractVol,MAType=Sim,Period="&amp;$L$4&amp;"", "MA",,,"all",,,,"T")</f>
        <v>249.16666667000001</v>
      </c>
      <c r="M46" s="27">
        <f t="shared" si="7"/>
        <v>0</v>
      </c>
      <c r="N46" s="6">
        <f>RTD("cqg.rtd", ,"ContractData", $A$5&amp;A46, "Y_CVol")</f>
        <v>299</v>
      </c>
      <c r="O46" s="37">
        <f t="shared" si="1"/>
        <v>0.75919732441471577</v>
      </c>
      <c r="P46" s="79">
        <f xml:space="preserve"> RTD("cqg.rtd",,"StudyData", "(MA("&amp;$A$5&amp;A46&amp;",Period:="&amp;$Q$5&amp;",MAType:=Sim,InputChoice:=ContractVol) when LocalYear("&amp;$A$5&amp;A46&amp;")="&amp;$R$5&amp;" And (LocalMonth("&amp;$A$5&amp;A46&amp;")="&amp;$P$4&amp;" And LocalDay("&amp;$A$5&amp;A46&amp;")="&amp;$Q$4&amp;" ))", "Bar", "", "Close","D", "0", "all", "", "","False",,)</f>
        <v>140</v>
      </c>
      <c r="Q46" s="80"/>
      <c r="R46" s="81"/>
      <c r="S46" s="42">
        <f t="shared" si="2"/>
        <v>2391</v>
      </c>
      <c r="T46" s="6">
        <f>IF(B46="","",RTD("cqg.rtd", ,"ContractData", $A$5&amp;A46, "COI"))</f>
        <v>2391</v>
      </c>
      <c r="U46" s="6">
        <f t="shared" si="3"/>
        <v>258</v>
      </c>
      <c r="V46" s="6">
        <f t="shared" si="4"/>
        <v>258</v>
      </c>
      <c r="W46" s="6">
        <f>IF(B46="","",RTD("cqg.rtd", ,"ContractData", $A$5&amp;A46, "P_OI"))</f>
        <v>2133</v>
      </c>
      <c r="X46" s="38">
        <f t="shared" si="5"/>
        <v>1.1209563994374121</v>
      </c>
      <c r="Y46" s="24" t="str">
        <f>RTD("cqg.rtd",,"StudyData",$A$5&amp;A46,"Vol","VolType=Exchange,CoCType=Contract","Vol",$Y$4,"0","ALL",,,"TRUE","T")</f>
        <v/>
      </c>
      <c r="Z46" s="40">
        <f ca="1">IF(B46="","",RTD("cqg.rtd",,"StudyData","Vol("&amp;$A$5&amp;A46&amp;") when (LocalDay("&amp;$A$5&amp;A46&amp;")="&amp;$C$1&amp;" and LocalHour("&amp;$A$5&amp;A46&amp;")="&amp;$E$1&amp;" and LocalMinute("&amp;$A$5&amp;$A46&amp;")="&amp;$F$1&amp;")","Bar",,"Vol",$Y$4,"0"))</f>
        <v>88</v>
      </c>
      <c r="AA46" s="106" t="str">
        <f>RTD("cqg.rtd",,"ContractData",$A$5&amp;A46,"LongDescription")</f>
        <v>Fed Fund 30 Day (Globex), May 15</v>
      </c>
      <c r="AB46" s="86"/>
      <c r="AC46" s="86"/>
      <c r="AD46" s="87"/>
    </row>
    <row r="47" spans="1:138" s="44" customFormat="1" ht="3" customHeight="1" x14ac:dyDescent="0.3">
      <c r="A47" s="29"/>
      <c r="B47" s="66"/>
      <c r="C47" s="67"/>
      <c r="D47" s="67"/>
      <c r="E47" s="68"/>
      <c r="F47" s="136"/>
      <c r="G47" s="18"/>
      <c r="H47" s="6">
        <f ca="1">H48</f>
        <v>2</v>
      </c>
      <c r="I47" s="6"/>
      <c r="J47" s="19"/>
      <c r="K47" s="19"/>
      <c r="L47" s="19"/>
      <c r="M47" s="20"/>
      <c r="N47" s="19"/>
      <c r="O47" s="30"/>
      <c r="P47" s="74"/>
      <c r="Q47" s="75"/>
      <c r="R47" s="76"/>
      <c r="S47" s="21"/>
      <c r="T47" s="19"/>
      <c r="U47" s="19"/>
      <c r="V47" s="19"/>
      <c r="W47" s="19"/>
      <c r="X47" s="31"/>
      <c r="Y47" s="39"/>
      <c r="Z47" s="28"/>
      <c r="AA47" s="63"/>
      <c r="AB47" s="64"/>
      <c r="AC47" s="64"/>
      <c r="AD47" s="65"/>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row>
    <row r="48" spans="1:138" ht="18" customHeight="1" x14ac:dyDescent="0.3">
      <c r="A48" s="29" t="s">
        <v>21</v>
      </c>
      <c r="B48" s="85" t="str">
        <f>RTD("cqg.rtd",,"ContractData",$A$5&amp;A48,"LongDescription")</f>
        <v>Fed Fund 30 Day (Globex), Jun 15</v>
      </c>
      <c r="C48" s="86"/>
      <c r="D48" s="86"/>
      <c r="E48" s="98"/>
      <c r="F48" s="137">
        <f>IF(B48="","",RTD("cqg.rtd",,"ContractData",$A$5&amp;A48,"ExpirationDate",,"D"))</f>
        <v>42185</v>
      </c>
      <c r="G48" s="26">
        <f t="shared" ca="1" si="0"/>
        <v>637</v>
      </c>
      <c r="H48" s="16">
        <f ca="1">RIGHT(B48,2)-RIGHT($A$2,2)</f>
        <v>2</v>
      </c>
      <c r="I48" s="6"/>
      <c r="J48" s="6">
        <f t="shared" si="6"/>
        <v>157</v>
      </c>
      <c r="K48" s="6">
        <f>RTD("cqg.rtd", ,"ContractData", $A$5&amp;A48, "T_CVol")</f>
        <v>157</v>
      </c>
      <c r="L48" s="6">
        <f xml:space="preserve"> RTD("cqg.rtd",,"StudyData", $A$5&amp;A48, "MA", "InputChoice=ContractVol,MAType=Sim,Period="&amp;$L$4&amp;"", "MA",,,"all",,,,"T")</f>
        <v>156.66666667000001</v>
      </c>
      <c r="M48" s="27">
        <f t="shared" si="7"/>
        <v>1</v>
      </c>
      <c r="N48" s="6">
        <f>RTD("cqg.rtd", ,"ContractData", $A$5&amp;A48, "Y_CVol")</f>
        <v>60</v>
      </c>
      <c r="O48" s="37">
        <f t="shared" si="1"/>
        <v>2.6166666666666667</v>
      </c>
      <c r="P48" s="79">
        <f xml:space="preserve"> RTD("cqg.rtd",,"StudyData", "(MA("&amp;$A$5&amp;A48&amp;",Period:="&amp;$Q$5&amp;",MAType:=Sim,InputChoice:=ContractVol) when LocalYear("&amp;$A$5&amp;A48&amp;")="&amp;$R$5&amp;" And (LocalMonth("&amp;$A$5&amp;A48&amp;")="&amp;$P$4&amp;" And LocalDay("&amp;$A$5&amp;A48&amp;")="&amp;$Q$4&amp;" ))", "Bar", "", "Close","D", "0", "all", "", "","False",,)</f>
        <v>125</v>
      </c>
      <c r="Q48" s="80"/>
      <c r="R48" s="81"/>
      <c r="S48" s="42">
        <f t="shared" si="2"/>
        <v>3553</v>
      </c>
      <c r="T48" s="6">
        <f>IF(B48="","",RTD("cqg.rtd", ,"ContractData", $A$5&amp;A48, "COI"))</f>
        <v>3553</v>
      </c>
      <c r="U48" s="6">
        <f t="shared" si="3"/>
        <v>-1</v>
      </c>
      <c r="V48" s="6">
        <f t="shared" si="4"/>
        <v>-1</v>
      </c>
      <c r="W48" s="6">
        <f>IF(B48="","",RTD("cqg.rtd", ,"ContractData", $A$5&amp;A48, "P_OI"))</f>
        <v>3554</v>
      </c>
      <c r="X48" s="38">
        <f t="shared" si="5"/>
        <v>0.99971862689926838</v>
      </c>
      <c r="Y48" s="24" t="str">
        <f>RTD("cqg.rtd",,"StudyData",$A$5&amp;A48,"Vol","VolType=Exchange,CoCType=Contract","Vol",$Y$4,"0","ALL",,,"TRUE","T")</f>
        <v/>
      </c>
      <c r="Z48" s="40">
        <f ca="1">IF(B48="","",RTD("cqg.rtd",,"StudyData","Vol("&amp;$A$5&amp;A48&amp;") when (LocalDay("&amp;$A$5&amp;A48&amp;")="&amp;$C$1&amp;" and LocalHour("&amp;$A$5&amp;A48&amp;")="&amp;$E$1&amp;" and LocalMinute("&amp;$A$5&amp;$A48&amp;")="&amp;$F$1&amp;")","Bar",,"Vol",$Y$4,"0"))</f>
        <v>4</v>
      </c>
      <c r="AA48" s="106" t="str">
        <f>RTD("cqg.rtd",,"ContractData",$A$5&amp;A48,"LongDescription")</f>
        <v>Fed Fund 30 Day (Globex), Jun 15</v>
      </c>
      <c r="AB48" s="86"/>
      <c r="AC48" s="86"/>
      <c r="AD48" s="87"/>
    </row>
    <row r="49" spans="1:138" s="44" customFormat="1" ht="3" customHeight="1" x14ac:dyDescent="0.3">
      <c r="A49" s="29"/>
      <c r="B49" s="66"/>
      <c r="C49" s="67"/>
      <c r="D49" s="67"/>
      <c r="E49" s="68"/>
      <c r="F49" s="136"/>
      <c r="G49" s="18"/>
      <c r="H49" s="6">
        <f ca="1">H50</f>
        <v>2</v>
      </c>
      <c r="I49" s="6"/>
      <c r="J49" s="19"/>
      <c r="K49" s="19"/>
      <c r="L49" s="19"/>
      <c r="M49" s="20"/>
      <c r="N49" s="19"/>
      <c r="O49" s="30"/>
      <c r="P49" s="74"/>
      <c r="Q49" s="75"/>
      <c r="R49" s="76"/>
      <c r="S49" s="21"/>
      <c r="T49" s="19"/>
      <c r="U49" s="19"/>
      <c r="V49" s="19"/>
      <c r="W49" s="19"/>
      <c r="X49" s="31"/>
      <c r="Y49" s="39"/>
      <c r="Z49" s="28"/>
      <c r="AA49" s="63"/>
      <c r="AB49" s="64"/>
      <c r="AC49" s="64"/>
      <c r="AD49" s="65"/>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row>
    <row r="50" spans="1:138" ht="18" customHeight="1" x14ac:dyDescent="0.3">
      <c r="A50" s="29" t="s">
        <v>22</v>
      </c>
      <c r="B50" s="85" t="str">
        <f>RTD("cqg.rtd",,"ContractData",$A$5&amp;A50,"LongDescription")</f>
        <v>Fed Fund 30 Day (Globex), Jul 15</v>
      </c>
      <c r="C50" s="86"/>
      <c r="D50" s="86"/>
      <c r="E50" s="98"/>
      <c r="F50" s="137">
        <f>IF(B50="","",RTD("cqg.rtd",,"ContractData",$A$5&amp;A50,"ExpirationDate",,"D"))</f>
        <v>42216</v>
      </c>
      <c r="G50" s="26">
        <f t="shared" ca="1" si="0"/>
        <v>668</v>
      </c>
      <c r="H50" s="16">
        <f ca="1">RIGHT(B50,2)-RIGHT($A$2,2)</f>
        <v>2</v>
      </c>
      <c r="I50" s="6"/>
      <c r="J50" s="6">
        <f t="shared" si="6"/>
        <v>54</v>
      </c>
      <c r="K50" s="6">
        <f>RTD("cqg.rtd", ,"ContractData", $A$5&amp;A50, "T_CVol")</f>
        <v>54</v>
      </c>
      <c r="L50" s="6">
        <f xml:space="preserve"> RTD("cqg.rtd",,"StudyData", $A$5&amp;A50, "MA", "InputChoice=ContractVol,MAType=Sim,Period="&amp;$L$4&amp;"", "MA",,,"all",,,,"T")</f>
        <v>61.25</v>
      </c>
      <c r="M50" s="27">
        <f t="shared" si="7"/>
        <v>0</v>
      </c>
      <c r="N50" s="6">
        <f>RTD("cqg.rtd", ,"ContractData", $A$5&amp;A50, "Y_CVol")</f>
        <v>20</v>
      </c>
      <c r="O50" s="37">
        <f t="shared" si="1"/>
        <v>2.7</v>
      </c>
      <c r="P50" s="79">
        <f xml:space="preserve"> RTD("cqg.rtd",,"StudyData", "(MA("&amp;$A$5&amp;A50&amp;",Period:="&amp;$Q$5&amp;",MAType:=Sim,InputChoice:=ContractVol) when LocalYear("&amp;$A$5&amp;A50&amp;")="&amp;$R$5&amp;" And (LocalMonth("&amp;$A$5&amp;A50&amp;")="&amp;$P$4&amp;" And LocalDay("&amp;$A$5&amp;A50&amp;")="&amp;$Q$4&amp;" ))", "Bar", "", "Close","D", "0", "all", "", "","False",,)</f>
        <v>26</v>
      </c>
      <c r="Q50" s="80"/>
      <c r="R50" s="81"/>
      <c r="S50" s="42">
        <f t="shared" si="2"/>
        <v>1990</v>
      </c>
      <c r="T50" s="6">
        <f>IF(B50="","",RTD("cqg.rtd", ,"ContractData", $A$5&amp;A50, "COI"))</f>
        <v>1990</v>
      </c>
      <c r="U50" s="6">
        <f t="shared" si="3"/>
        <v>7</v>
      </c>
      <c r="V50" s="6">
        <f t="shared" si="4"/>
        <v>7</v>
      </c>
      <c r="W50" s="6">
        <f>IF(B50="","",RTD("cqg.rtd", ,"ContractData", $A$5&amp;A50, "P_OI"))</f>
        <v>1983</v>
      </c>
      <c r="X50" s="38">
        <f t="shared" si="5"/>
        <v>1.0035300050428644</v>
      </c>
      <c r="Y50" s="24" t="str">
        <f>RTD("cqg.rtd",,"StudyData",$A$5&amp;A50,"Vol","VolType=Exchange,CoCType=Contract","Vol",$Y$4,"0","ALL",,,"TRUE","T")</f>
        <v/>
      </c>
      <c r="Z50" s="40">
        <f ca="1">IF(B50="","",RTD("cqg.rtd",,"StudyData","Vol("&amp;$A$5&amp;A50&amp;") when (LocalDay("&amp;$A$5&amp;A50&amp;")="&amp;$C$1&amp;" and LocalHour("&amp;$A$5&amp;A50&amp;")="&amp;$E$1&amp;" and LocalMinute("&amp;$A$5&amp;$A50&amp;")="&amp;$F$1&amp;")","Bar",,"Vol",$Y$4,"0"))</f>
        <v>0</v>
      </c>
      <c r="AA50" s="106" t="str">
        <f>RTD("cqg.rtd",,"ContractData",$A$5&amp;A50,"LongDescription")</f>
        <v>Fed Fund 30 Day (Globex), Jul 15</v>
      </c>
      <c r="AB50" s="86"/>
      <c r="AC50" s="86"/>
      <c r="AD50" s="87"/>
    </row>
    <row r="51" spans="1:138" s="44" customFormat="1" ht="3" customHeight="1" x14ac:dyDescent="0.3">
      <c r="A51" s="29"/>
      <c r="B51" s="66"/>
      <c r="C51" s="67"/>
      <c r="D51" s="67"/>
      <c r="E51" s="68"/>
      <c r="F51" s="136"/>
      <c r="G51" s="18"/>
      <c r="H51" s="6">
        <f ca="1">H52</f>
        <v>2</v>
      </c>
      <c r="I51" s="6"/>
      <c r="J51" s="19"/>
      <c r="K51" s="19"/>
      <c r="L51" s="19"/>
      <c r="M51" s="20"/>
      <c r="N51" s="19"/>
      <c r="O51" s="30"/>
      <c r="P51" s="74"/>
      <c r="Q51" s="75"/>
      <c r="R51" s="76"/>
      <c r="S51" s="21"/>
      <c r="T51" s="19"/>
      <c r="U51" s="19"/>
      <c r="V51" s="19"/>
      <c r="W51" s="19"/>
      <c r="X51" s="31"/>
      <c r="Y51" s="39"/>
      <c r="Z51" s="28"/>
      <c r="AA51" s="63"/>
      <c r="AB51" s="64"/>
      <c r="AC51" s="64"/>
      <c r="AD51" s="65"/>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row>
    <row r="52" spans="1:138" ht="18" customHeight="1" x14ac:dyDescent="0.3">
      <c r="A52" s="29" t="s">
        <v>23</v>
      </c>
      <c r="B52" s="85" t="str">
        <f>RTD("cqg.rtd",,"ContractData",$A$5&amp;A52,"LongDescription")</f>
        <v>Fed Fund 30 Day (Globex), Aug 15</v>
      </c>
      <c r="C52" s="86"/>
      <c r="D52" s="86"/>
      <c r="E52" s="98"/>
      <c r="F52" s="137">
        <f>IF(B52="","",RTD("cqg.rtd",,"ContractData",$A$5&amp;A52,"ExpirationDate",,"D"))</f>
        <v>42247</v>
      </c>
      <c r="G52" s="26">
        <f t="shared" ca="1" si="0"/>
        <v>699</v>
      </c>
      <c r="H52" s="6">
        <f t="shared" ca="1" si="8"/>
        <v>2</v>
      </c>
      <c r="I52" s="6"/>
      <c r="J52" s="6">
        <f t="shared" si="6"/>
        <v>3</v>
      </c>
      <c r="K52" s="6">
        <f>RTD("cqg.rtd", ,"ContractData", $A$5&amp;A52, "T_CVol")</f>
        <v>3</v>
      </c>
      <c r="L52" s="6">
        <f xml:space="preserve"> RTD("cqg.rtd",,"StudyData", $A$5&amp;A52, "MA", "InputChoice=ContractVol,MAType=Sim,Period="&amp;$L$4&amp;"", "MA",,,"all",,,,"T")</f>
        <v>51.666666669999998</v>
      </c>
      <c r="M52" s="27">
        <f t="shared" si="7"/>
        <v>0</v>
      </c>
      <c r="N52" s="6">
        <f>RTD("cqg.rtd", ,"ContractData", $A$5&amp;A52, "Y_CVol")</f>
        <v>11</v>
      </c>
      <c r="O52" s="37">
        <f t="shared" si="1"/>
        <v>0.27272727272727271</v>
      </c>
      <c r="P52" s="79">
        <f xml:space="preserve"> RTD("cqg.rtd",,"StudyData", "(MA("&amp;$A$5&amp;A52&amp;",Period:="&amp;$Q$5&amp;",MAType:=Sim,InputChoice:=ContractVol) when LocalYear("&amp;$A$5&amp;A52&amp;")="&amp;$R$5&amp;" And (LocalMonth("&amp;$A$5&amp;A52&amp;")="&amp;$P$4&amp;" And LocalDay("&amp;$A$5&amp;A52&amp;")="&amp;$Q$4&amp;" ))", "Bar", "", "Close","D", "0", "all", "", "","False",,)</f>
        <v>11</v>
      </c>
      <c r="Q52" s="80"/>
      <c r="R52" s="81"/>
      <c r="S52" s="42">
        <f t="shared" si="2"/>
        <v>316</v>
      </c>
      <c r="T52" s="6">
        <f>IF(B52="","",RTD("cqg.rtd", ,"ContractData", $A$5&amp;A52, "COI"))</f>
        <v>316</v>
      </c>
      <c r="U52" s="6">
        <f t="shared" si="3"/>
        <v>-11</v>
      </c>
      <c r="V52" s="6">
        <f t="shared" si="4"/>
        <v>-11</v>
      </c>
      <c r="W52" s="6">
        <f>IF(B52="","",RTD("cqg.rtd", ,"ContractData", $A$5&amp;A52, "P_OI"))</f>
        <v>327</v>
      </c>
      <c r="X52" s="38">
        <f t="shared" si="5"/>
        <v>0.96636085626911317</v>
      </c>
      <c r="Y52" s="24" t="str">
        <f>RTD("cqg.rtd",,"StudyData",$A$5&amp;A52,"Vol","VolType=Exchange,CoCType=Contract","Vol",$Y$4,"0","ALL",,,"TRUE","T")</f>
        <v/>
      </c>
      <c r="Z52" s="40">
        <f ca="1">IF(B52="","",RTD("cqg.rtd",,"StudyData","Vol("&amp;$A$5&amp;A52&amp;") when (LocalDay("&amp;$A$5&amp;A52&amp;")="&amp;$C$1&amp;" and LocalHour("&amp;$A$5&amp;A52&amp;")="&amp;$E$1&amp;" and LocalMinute("&amp;$A$5&amp;$A52&amp;")="&amp;$F$1&amp;")","Bar",,"Vol",$Y$4,"0"))</f>
        <v>1</v>
      </c>
      <c r="AA52" s="106" t="str">
        <f>RTD("cqg.rtd",,"ContractData",$A$5&amp;A52,"LongDescription")</f>
        <v>Fed Fund 30 Day (Globex), Aug 15</v>
      </c>
      <c r="AB52" s="86"/>
      <c r="AC52" s="86"/>
      <c r="AD52" s="87"/>
    </row>
    <row r="53" spans="1:138" s="44" customFormat="1" ht="3" customHeight="1" x14ac:dyDescent="0.3">
      <c r="A53" s="29"/>
      <c r="B53" s="66"/>
      <c r="C53" s="67"/>
      <c r="D53" s="67"/>
      <c r="E53" s="68"/>
      <c r="F53" s="136"/>
      <c r="G53" s="18"/>
      <c r="H53" s="6">
        <f ca="1">H54</f>
        <v>2</v>
      </c>
      <c r="I53" s="6"/>
      <c r="J53" s="19"/>
      <c r="K53" s="19"/>
      <c r="L53" s="19"/>
      <c r="M53" s="20"/>
      <c r="N53" s="19"/>
      <c r="O53" s="30"/>
      <c r="P53" s="74"/>
      <c r="Q53" s="75"/>
      <c r="R53" s="76"/>
      <c r="S53" s="21"/>
      <c r="T53" s="19"/>
      <c r="U53" s="19"/>
      <c r="V53" s="19"/>
      <c r="W53" s="19"/>
      <c r="X53" s="31"/>
      <c r="Y53" s="39"/>
      <c r="Z53" s="28"/>
      <c r="AA53" s="63"/>
      <c r="AB53" s="64"/>
      <c r="AC53" s="64"/>
      <c r="AD53" s="65"/>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row>
    <row r="54" spans="1:138" ht="18" customHeight="1" x14ac:dyDescent="0.3">
      <c r="A54" s="29" t="s">
        <v>24</v>
      </c>
      <c r="B54" s="85" t="str">
        <f>RTD("cqg.rtd",,"ContractData",$A$5&amp;A54,"LongDescription")</f>
        <v>Fed Fund 30 Day (Globex), Sep 15</v>
      </c>
      <c r="C54" s="86"/>
      <c r="D54" s="86"/>
      <c r="E54" s="98"/>
      <c r="F54" s="137">
        <f>IF(B54="","",RTD("cqg.rtd",,"ContractData",$A$5&amp;A54,"ExpirationDate",,"D"))</f>
        <v>42277</v>
      </c>
      <c r="G54" s="26">
        <f t="shared" ca="1" si="0"/>
        <v>729</v>
      </c>
      <c r="H54" s="5">
        <f ca="1">RIGHT(B54,2)-RIGHT($A$2,2)</f>
        <v>2</v>
      </c>
      <c r="I54" s="6"/>
      <c r="J54" s="6">
        <f t="shared" si="6"/>
        <v>4</v>
      </c>
      <c r="K54" s="6">
        <f>RTD("cqg.rtd", ,"ContractData", $A$5&amp;A54, "T_CVol")</f>
        <v>4</v>
      </c>
      <c r="L54" s="6">
        <f xml:space="preserve"> RTD("cqg.rtd",,"StudyData", $A$5&amp;A54, "MA", "InputChoice=ContractVol,MAType=Sim,Period="&amp;$L$4&amp;"", "MA",,,"all",,,,"T")</f>
        <v>36.083333330000002</v>
      </c>
      <c r="M54" s="27">
        <f t="shared" si="7"/>
        <v>0</v>
      </c>
      <c r="N54" s="6">
        <f>RTD("cqg.rtd", ,"ContractData", $A$5&amp;A54, "Y_CVol")</f>
        <v>5</v>
      </c>
      <c r="O54" s="37">
        <f t="shared" si="1"/>
        <v>0.8</v>
      </c>
      <c r="P54" s="79">
        <f xml:space="preserve"> RTD("cqg.rtd",,"StudyData", "(MA("&amp;$A$5&amp;A54&amp;",Period:="&amp;$Q$5&amp;",MAType:=Sim,InputChoice:=ContractVol) when LocalYear("&amp;$A$5&amp;A54&amp;")="&amp;$R$5&amp;" And (LocalMonth("&amp;$A$5&amp;A54&amp;")="&amp;$P$4&amp;" And LocalDay("&amp;$A$5&amp;A54&amp;")="&amp;$Q$4&amp;" ))", "Bar", "", "Close","D", "0", "all", "", "","False",,)</f>
        <v>7</v>
      </c>
      <c r="Q54" s="80"/>
      <c r="R54" s="81"/>
      <c r="S54" s="42">
        <f t="shared" si="2"/>
        <v>604</v>
      </c>
      <c r="T54" s="6">
        <f>IF(B54="","",RTD("cqg.rtd", ,"ContractData", $A$5&amp;A54, "COI"))</f>
        <v>604</v>
      </c>
      <c r="U54" s="6">
        <f t="shared" si="3"/>
        <v>4</v>
      </c>
      <c r="V54" s="6">
        <f t="shared" si="4"/>
        <v>4</v>
      </c>
      <c r="W54" s="6">
        <f>IF(B54="","",RTD("cqg.rtd", ,"ContractData", $A$5&amp;A54, "P_OI"))</f>
        <v>600</v>
      </c>
      <c r="X54" s="38">
        <f t="shared" si="5"/>
        <v>1.0066666666666666</v>
      </c>
      <c r="Y54" s="24">
        <f>RTD("cqg.rtd",,"StudyData",$A$5&amp;A54,"Vol","VolType=Exchange,CoCType=Contract","Vol",$Y$4,"0","ALL",,,"TRUE","T")</f>
        <v>0</v>
      </c>
      <c r="Z54" s="40">
        <f ca="1">IF(B54="","",RTD("cqg.rtd",,"StudyData","Vol("&amp;$A$5&amp;A54&amp;") when (LocalDay("&amp;$A$5&amp;A54&amp;")="&amp;$C$1&amp;" and LocalHour("&amp;$A$5&amp;A54&amp;")="&amp;$E$1&amp;" and LocalMinute("&amp;$A$5&amp;$A54&amp;")="&amp;$F$1&amp;")","Bar",,"Vol",$Y$4,"0"))</f>
        <v>1</v>
      </c>
      <c r="AA54" s="106" t="str">
        <f>RTD("cqg.rtd",,"ContractData",$A$5&amp;A54,"LongDescription")</f>
        <v>Fed Fund 30 Day (Globex), Sep 15</v>
      </c>
      <c r="AB54" s="86"/>
      <c r="AC54" s="86"/>
      <c r="AD54" s="87"/>
    </row>
    <row r="55" spans="1:138" s="44" customFormat="1" ht="3" customHeight="1" x14ac:dyDescent="0.3">
      <c r="A55" s="29"/>
      <c r="B55" s="66"/>
      <c r="C55" s="67"/>
      <c r="D55" s="67"/>
      <c r="E55" s="68"/>
      <c r="F55" s="136"/>
      <c r="G55" s="18"/>
      <c r="H55" s="6">
        <f ca="1">H56</f>
        <v>2</v>
      </c>
      <c r="I55" s="6"/>
      <c r="J55" s="19"/>
      <c r="K55" s="19"/>
      <c r="L55" s="19"/>
      <c r="M55" s="20"/>
      <c r="N55" s="19"/>
      <c r="O55" s="30"/>
      <c r="P55" s="74"/>
      <c r="Q55" s="75"/>
      <c r="R55" s="76"/>
      <c r="S55" s="21"/>
      <c r="T55" s="19"/>
      <c r="U55" s="19"/>
      <c r="V55" s="19"/>
      <c r="W55" s="19"/>
      <c r="X55" s="31"/>
      <c r="Y55" s="39"/>
      <c r="Z55" s="28"/>
      <c r="AA55" s="63"/>
      <c r="AB55" s="64"/>
      <c r="AC55" s="64"/>
      <c r="AD55" s="65"/>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row>
    <row r="56" spans="1:138" ht="18" customHeight="1" x14ac:dyDescent="0.3">
      <c r="A56" s="29" t="s">
        <v>25</v>
      </c>
      <c r="B56" s="85" t="str">
        <f>RTD("cqg.rtd",,"ContractData",$A$5&amp;A56,"LongDescription")</f>
        <v>Fed Fund 30 Day (Globex), Oct 15</v>
      </c>
      <c r="C56" s="86"/>
      <c r="D56" s="86"/>
      <c r="E56" s="98"/>
      <c r="F56" s="137">
        <f>IF(B56="","",RTD("cqg.rtd",,"ContractData",$A$5&amp;A56,"ExpirationDate",,"D"))</f>
        <v>42307</v>
      </c>
      <c r="G56" s="26">
        <f t="shared" ca="1" si="0"/>
        <v>759</v>
      </c>
      <c r="H56" s="16">
        <f ca="1">RIGHT(B56,2)-RIGHT($A$2,2)</f>
        <v>2</v>
      </c>
      <c r="I56" s="6"/>
      <c r="J56" s="6">
        <f t="shared" si="6"/>
        <v>0</v>
      </c>
      <c r="K56" s="6">
        <f>RTD("cqg.rtd", ,"ContractData", $A$5&amp;A56, "T_CVol")</f>
        <v>0</v>
      </c>
      <c r="L56" s="6">
        <f xml:space="preserve"> RTD("cqg.rtd",,"StudyData", $A$5&amp;A56, "MA", "InputChoice=ContractVol,MAType=Sim,Period="&amp;$L$4&amp;"", "MA",,,"all",,,,"T")</f>
        <v>12.16666667</v>
      </c>
      <c r="M56" s="27">
        <f t="shared" si="7"/>
        <v>0</v>
      </c>
      <c r="N56" s="6">
        <f>RTD("cqg.rtd", ,"ContractData", $A$5&amp;A56, "Y_CVol")</f>
        <v>1</v>
      </c>
      <c r="O56" s="37">
        <f t="shared" si="1"/>
        <v>0</v>
      </c>
      <c r="P56" s="79">
        <f xml:space="preserve"> RTD("cqg.rtd",,"StudyData", "(MA("&amp;$A$5&amp;A56&amp;",Period:="&amp;$Q$5&amp;",MAType:=Sim,InputChoice:=ContractVol) when LocalYear("&amp;$A$5&amp;A56&amp;")="&amp;$R$5&amp;" And (LocalMonth("&amp;$A$5&amp;A56&amp;")="&amp;$P$4&amp;" And LocalDay("&amp;$A$5&amp;A56&amp;")="&amp;$Q$4&amp;" ))", "Bar", "", "Close","D", "0", "all", "", "","False",,)</f>
        <v>10</v>
      </c>
      <c r="Q56" s="80"/>
      <c r="R56" s="81"/>
      <c r="S56" s="42">
        <f t="shared" si="2"/>
        <v>166</v>
      </c>
      <c r="T56" s="6">
        <f>IF(B56="","",RTD("cqg.rtd", ,"ContractData", $A$5&amp;A56, "COI"))</f>
        <v>166</v>
      </c>
      <c r="U56" s="6">
        <f t="shared" si="3"/>
        <v>1</v>
      </c>
      <c r="V56" s="6">
        <f t="shared" si="4"/>
        <v>1</v>
      </c>
      <c r="W56" s="6">
        <f>IF(B56="","",RTD("cqg.rtd", ,"ContractData", $A$5&amp;A56, "P_OI"))</f>
        <v>165</v>
      </c>
      <c r="X56" s="38">
        <f t="shared" si="5"/>
        <v>1.0060606060606061</v>
      </c>
      <c r="Y56" s="24">
        <f>RTD("cqg.rtd",,"StudyData",$A$5&amp;A56,"Vol","VolType=Exchange,CoCType=Contract","Vol",$Y$4,"0","ALL",,,"TRUE","T")</f>
        <v>0</v>
      </c>
      <c r="Z56" s="40">
        <f ca="1">IF(B56="","",RTD("cqg.rtd",,"StudyData","Vol("&amp;$A$5&amp;A56&amp;") when (LocalDay("&amp;$A$5&amp;A56&amp;")="&amp;$C$1&amp;" and LocalHour("&amp;$A$5&amp;A56&amp;")="&amp;$E$1&amp;" and LocalMinute("&amp;$A$5&amp;$A56&amp;")="&amp;$F$1&amp;")","Bar",,"Vol",$Y$4,"0"))</f>
        <v>0</v>
      </c>
      <c r="AA56" s="106" t="str">
        <f>RTD("cqg.rtd",,"ContractData",$A$5&amp;A56,"LongDescription")</f>
        <v>Fed Fund 30 Day (Globex), Oct 15</v>
      </c>
      <c r="AB56" s="86"/>
      <c r="AC56" s="86"/>
      <c r="AD56" s="87"/>
    </row>
    <row r="57" spans="1:138" s="44" customFormat="1" ht="3" customHeight="1" x14ac:dyDescent="0.3">
      <c r="A57" s="29"/>
      <c r="B57" s="66"/>
      <c r="C57" s="67"/>
      <c r="D57" s="67"/>
      <c r="E57" s="68"/>
      <c r="F57" s="136"/>
      <c r="G57" s="18"/>
      <c r="H57" s="6">
        <f ca="1">H58</f>
        <v>2</v>
      </c>
      <c r="I57" s="6"/>
      <c r="J57" s="19"/>
      <c r="K57" s="19"/>
      <c r="L57" s="19"/>
      <c r="M57" s="20"/>
      <c r="N57" s="19"/>
      <c r="O57" s="30"/>
      <c r="P57" s="74"/>
      <c r="Q57" s="75"/>
      <c r="R57" s="76"/>
      <c r="S57" s="21"/>
      <c r="T57" s="19"/>
      <c r="U57" s="19"/>
      <c r="V57" s="19"/>
      <c r="W57" s="19"/>
      <c r="X57" s="31"/>
      <c r="Y57" s="39"/>
      <c r="Z57" s="28"/>
      <c r="AA57" s="63"/>
      <c r="AB57" s="64"/>
      <c r="AC57" s="64"/>
      <c r="AD57" s="65"/>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row>
    <row r="58" spans="1:138" ht="18" customHeight="1" x14ac:dyDescent="0.3">
      <c r="A58" s="29" t="s">
        <v>26</v>
      </c>
      <c r="B58" s="85" t="str">
        <f>RTD("cqg.rtd",,"ContractData",$A$5&amp;A58,"LongDescription")</f>
        <v>Fed Fund 30 Day (Globex), Nov 15</v>
      </c>
      <c r="C58" s="86"/>
      <c r="D58" s="86"/>
      <c r="E58" s="98"/>
      <c r="F58" s="137">
        <f>IF(B58="","",RTD("cqg.rtd",,"ContractData",$A$5&amp;A58,"ExpirationDate",,"D"))</f>
        <v>42338</v>
      </c>
      <c r="G58" s="26">
        <f t="shared" ca="1" si="0"/>
        <v>790</v>
      </c>
      <c r="H58" s="5">
        <f ca="1">RIGHT(B58,2)-RIGHT($A$2,2)</f>
        <v>2</v>
      </c>
      <c r="I58" s="6"/>
      <c r="J58" s="6">
        <f t="shared" si="6"/>
        <v>1</v>
      </c>
      <c r="K58" s="6">
        <f>RTD("cqg.rtd", ,"ContractData", $A$5&amp;A58, "T_CVol")</f>
        <v>1</v>
      </c>
      <c r="L58" s="6">
        <f xml:space="preserve"> RTD("cqg.rtd",,"StudyData", $A$5&amp;A58, "MA", "InputChoice=ContractVol,MAType=Sim,Period="&amp;$L$4&amp;"", "MA",,,"all",,,,"T")</f>
        <v>5.0833333300000003</v>
      </c>
      <c r="M58" s="27">
        <f t="shared" si="7"/>
        <v>0</v>
      </c>
      <c r="N58" s="6">
        <f>RTD("cqg.rtd", ,"ContractData", $A$5&amp;A58, "Y_CVol")</f>
        <v>0</v>
      </c>
      <c r="O58" s="37" t="str">
        <f t="shared" si="1"/>
        <v/>
      </c>
      <c r="P58" s="79">
        <f xml:space="preserve"> RTD("cqg.rtd",,"StudyData", "(MA("&amp;$A$5&amp;A58&amp;",Period:="&amp;$Q$5&amp;",MAType:=Sim,InputChoice:=ContractVol) when LocalYear("&amp;$A$5&amp;A58&amp;")="&amp;$R$5&amp;" And (LocalMonth("&amp;$A$5&amp;A58&amp;")="&amp;$P$4&amp;" And LocalDay("&amp;$A$5&amp;A58&amp;")="&amp;$Q$4&amp;" ))", "Bar", "", "Close","D", "0", "all", "", "","False",,)</f>
        <v>6</v>
      </c>
      <c r="Q58" s="80"/>
      <c r="R58" s="81"/>
      <c r="S58" s="42">
        <f t="shared" si="2"/>
        <v>256</v>
      </c>
      <c r="T58" s="6">
        <f>IF(B58="","",RTD("cqg.rtd", ,"ContractData", $A$5&amp;A58, "COI"))</f>
        <v>256</v>
      </c>
      <c r="U58" s="6">
        <f t="shared" si="3"/>
        <v>0</v>
      </c>
      <c r="V58" s="6">
        <f t="shared" si="4"/>
        <v>0</v>
      </c>
      <c r="W58" s="6">
        <f>IF(B58="","",RTD("cqg.rtd", ,"ContractData", $A$5&amp;A58, "P_OI"))</f>
        <v>256</v>
      </c>
      <c r="X58" s="38">
        <f t="shared" si="5"/>
        <v>1</v>
      </c>
      <c r="Y58" s="24">
        <f>RTD("cqg.rtd",,"StudyData",$A$5&amp;A58,"Vol","VolType=Exchange,CoCType=Contract","Vol",$Y$4,"0","ALL",,,"TRUE","T")</f>
        <v>0</v>
      </c>
      <c r="Z58" s="40">
        <f ca="1">IF(B58="","",RTD("cqg.rtd",,"StudyData","Vol("&amp;$A$5&amp;A58&amp;") when (LocalDay("&amp;$A$5&amp;A58&amp;")="&amp;$C$1&amp;" and LocalHour("&amp;$A$5&amp;A58&amp;")="&amp;$E$1&amp;" and LocalMinute("&amp;$A$5&amp;$A58&amp;")="&amp;$F$1&amp;")","Bar",,"Vol",$Y$4,"0"))</f>
        <v>0</v>
      </c>
      <c r="AA58" s="106" t="str">
        <f>RTD("cqg.rtd",,"ContractData",$A$5&amp;A58,"LongDescription")</f>
        <v>Fed Fund 30 Day (Globex), Nov 15</v>
      </c>
      <c r="AB58" s="86"/>
      <c r="AC58" s="86"/>
      <c r="AD58" s="87"/>
    </row>
    <row r="59" spans="1:138" s="44" customFormat="1" ht="3" customHeight="1" x14ac:dyDescent="0.3">
      <c r="A59" s="29"/>
      <c r="B59" s="66"/>
      <c r="C59" s="67"/>
      <c r="D59" s="67"/>
      <c r="E59" s="68"/>
      <c r="F59" s="136"/>
      <c r="G59" s="18"/>
      <c r="H59" s="6">
        <f ca="1">H60</f>
        <v>2</v>
      </c>
      <c r="I59" s="6"/>
      <c r="J59" s="19"/>
      <c r="K59" s="19"/>
      <c r="L59" s="19"/>
      <c r="M59" s="20"/>
      <c r="N59" s="19"/>
      <c r="O59" s="30"/>
      <c r="P59" s="74"/>
      <c r="Q59" s="75"/>
      <c r="R59" s="76"/>
      <c r="S59" s="21"/>
      <c r="T59" s="19"/>
      <c r="U59" s="19"/>
      <c r="V59" s="19"/>
      <c r="W59" s="19"/>
      <c r="X59" s="31"/>
      <c r="Y59" s="39"/>
      <c r="Z59" s="28"/>
      <c r="AA59" s="63"/>
      <c r="AB59" s="64"/>
      <c r="AC59" s="64"/>
      <c r="AD59" s="65"/>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row>
    <row r="60" spans="1:138" ht="18" customHeight="1" x14ac:dyDescent="0.3">
      <c r="A60" s="29" t="s">
        <v>27</v>
      </c>
      <c r="B60" s="85" t="str">
        <f>RTD("cqg.rtd",,"ContractData",$A$5&amp;A60,"LongDescription")</f>
        <v>Fed Fund 30 Day (Globex), Dec 15</v>
      </c>
      <c r="C60" s="86"/>
      <c r="D60" s="86"/>
      <c r="E60" s="98"/>
      <c r="F60" s="137">
        <f>IF(B60="","",RTD("cqg.rtd",,"ContractData",$A$5&amp;A60,"ExpirationDate",,"D"))</f>
        <v>42369</v>
      </c>
      <c r="G60" s="26">
        <f t="shared" ca="1" si="0"/>
        <v>821</v>
      </c>
      <c r="H60" s="5">
        <f ca="1">RIGHT(B60,2)-RIGHT($A$2,2)</f>
        <v>2</v>
      </c>
      <c r="I60" s="6"/>
      <c r="J60" s="6">
        <f t="shared" si="6"/>
        <v>0</v>
      </c>
      <c r="K60" s="6">
        <f>RTD("cqg.rtd", ,"ContractData", $A$5&amp;A60, "T_CVol")</f>
        <v>0</v>
      </c>
      <c r="L60" s="6">
        <f xml:space="preserve"> RTD("cqg.rtd",,"StudyData", $A$5&amp;A60, "MA", "InputChoice=ContractVol,MAType=Sim,Period="&amp;$L$4&amp;"", "MA",,,"all",,,,"T")</f>
        <v>16</v>
      </c>
      <c r="M60" s="27">
        <f t="shared" si="7"/>
        <v>0</v>
      </c>
      <c r="N60" s="6">
        <f>RTD("cqg.rtd", ,"ContractData", $A$5&amp;A60, "Y_CVol")</f>
        <v>0</v>
      </c>
      <c r="O60" s="37" t="str">
        <f t="shared" si="1"/>
        <v/>
      </c>
      <c r="P60" s="79">
        <f xml:space="preserve"> RTD("cqg.rtd",,"StudyData", "(MA("&amp;$A$5&amp;A60&amp;",Period:="&amp;$Q$5&amp;",MAType:=Sim,InputChoice:=ContractVol) when LocalYear("&amp;$A$5&amp;A60&amp;")="&amp;$R$5&amp;" And (LocalMonth("&amp;$A$5&amp;A60&amp;")="&amp;$P$4&amp;" And LocalDay("&amp;$A$5&amp;A60&amp;")="&amp;$Q$4&amp;" ))", "Bar", "", "Close","D", "0", "all", "", "","False",,)</f>
        <v>7</v>
      </c>
      <c r="Q60" s="80"/>
      <c r="R60" s="81"/>
      <c r="S60" s="42">
        <f t="shared" si="2"/>
        <v>230</v>
      </c>
      <c r="T60" s="6">
        <f>IF(B60="","",RTD("cqg.rtd", ,"ContractData", $A$5&amp;A60, "COI"))</f>
        <v>230</v>
      </c>
      <c r="U60" s="6">
        <f t="shared" si="3"/>
        <v>0</v>
      </c>
      <c r="V60" s="6">
        <f t="shared" si="4"/>
        <v>0</v>
      </c>
      <c r="W60" s="6">
        <f>IF(B60="","",RTD("cqg.rtd", ,"ContractData", $A$5&amp;A60, "P_OI"))</f>
        <v>230</v>
      </c>
      <c r="X60" s="38">
        <f t="shared" si="5"/>
        <v>1</v>
      </c>
      <c r="Y60" s="24" t="str">
        <f>RTD("cqg.rtd",,"StudyData",$A$5&amp;A60,"Vol","VolType=Exchange,CoCType=Contract","Vol",$Y$4,"0","ALL",,,"TRUE","T")</f>
        <v/>
      </c>
      <c r="Z60" s="40">
        <f ca="1">IF(B60="","",RTD("cqg.rtd",,"StudyData","Vol("&amp;$A$5&amp;A60&amp;") when (LocalDay("&amp;$A$5&amp;A60&amp;")="&amp;$C$1&amp;" and LocalHour("&amp;$A$5&amp;A60&amp;")="&amp;$E$1&amp;" and LocalMinute("&amp;$A$5&amp;$A60&amp;")="&amp;$F$1&amp;")","Bar",,"Vol",$Y$4,"0"))</f>
        <v>0</v>
      </c>
      <c r="AA60" s="106" t="str">
        <f>RTD("cqg.rtd",,"ContractData",$A$5&amp;A60,"LongDescription")</f>
        <v>Fed Fund 30 Day (Globex), Dec 15</v>
      </c>
      <c r="AB60" s="86"/>
      <c r="AC60" s="86"/>
      <c r="AD60" s="87"/>
    </row>
    <row r="61" spans="1:138" s="44" customFormat="1" ht="3" customHeight="1" x14ac:dyDescent="0.3">
      <c r="A61" s="29"/>
      <c r="B61" s="66"/>
      <c r="C61" s="67"/>
      <c r="D61" s="67"/>
      <c r="E61" s="68"/>
      <c r="F61" s="136"/>
      <c r="G61" s="18"/>
      <c r="H61" s="6">
        <f ca="1">H62</f>
        <v>3</v>
      </c>
      <c r="I61" s="6"/>
      <c r="J61" s="19"/>
      <c r="K61" s="19"/>
      <c r="L61" s="19"/>
      <c r="M61" s="20"/>
      <c r="N61" s="19"/>
      <c r="O61" s="30"/>
      <c r="P61" s="74"/>
      <c r="Q61" s="75"/>
      <c r="R61" s="76"/>
      <c r="S61" s="21"/>
      <c r="T61" s="19"/>
      <c r="U61" s="19"/>
      <c r="V61" s="19"/>
      <c r="W61" s="19"/>
      <c r="X61" s="31"/>
      <c r="Y61" s="39"/>
      <c r="Z61" s="28"/>
      <c r="AA61" s="63"/>
      <c r="AB61" s="64"/>
      <c r="AC61" s="64"/>
      <c r="AD61" s="65"/>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row>
    <row r="62" spans="1:138" ht="18" customHeight="1" x14ac:dyDescent="0.3">
      <c r="A62" s="29" t="s">
        <v>48</v>
      </c>
      <c r="B62" s="85" t="str">
        <f>RTD("cqg.rtd",,"ContractData",$A$5&amp;A62,"LongDescription")</f>
        <v>Fed Fund 30 Day (Globex), Jan 16</v>
      </c>
      <c r="C62" s="86"/>
      <c r="D62" s="86"/>
      <c r="E62" s="98"/>
      <c r="F62" s="137">
        <f>IF(B62="","",RTD("cqg.rtd",,"ContractData",$A$5&amp;A62,"ExpirationDate",,"D"))</f>
        <v>42398</v>
      </c>
      <c r="G62" s="26">
        <f t="shared" ref="G62" ca="1" si="9">F62-$A$1</f>
        <v>850</v>
      </c>
      <c r="H62" s="5">
        <f ca="1">RIGHT(B62,2)-RIGHT($A$2,2)</f>
        <v>3</v>
      </c>
      <c r="I62" s="6"/>
      <c r="J62" s="6">
        <f t="shared" ref="J62" si="10">K62</f>
        <v>0</v>
      </c>
      <c r="K62" s="6">
        <f>RTD("cqg.rtd", ,"ContractData", $A$5&amp;A62, "T_CVol")</f>
        <v>0</v>
      </c>
      <c r="L62" s="6">
        <f xml:space="preserve"> RTD("cqg.rtd",,"StudyData", $A$5&amp;A62, "MA", "InputChoice=ContractVol,MAType=Sim,Period="&amp;$L$4&amp;"", "MA",,,"all",,,,"T")</f>
        <v>5.5</v>
      </c>
      <c r="M62" s="27">
        <f t="shared" ref="M62" si="11">IF(K62&gt;L62,1,0)</f>
        <v>0</v>
      </c>
      <c r="N62" s="6">
        <f>RTD("cqg.rtd", ,"ContractData", $A$5&amp;A62, "Y_CVol")</f>
        <v>0</v>
      </c>
      <c r="O62" s="37" t="str">
        <f t="shared" ref="O62" si="12">IF(ISERROR(K62/N62),"",K62/N62)</f>
        <v/>
      </c>
      <c r="P62" s="79">
        <f xml:space="preserve"> RTD("cqg.rtd",,"StudyData", "(MA("&amp;$A$5&amp;A62&amp;",Period:="&amp;$Q$5&amp;",MAType:=Sim,InputChoice:=ContractVol) when LocalYear("&amp;$A$5&amp;A62&amp;")="&amp;$R$5&amp;" And (LocalMonth("&amp;$A$5&amp;A62&amp;")="&amp;$P$4&amp;" And LocalDay("&amp;$A$5&amp;A62&amp;")="&amp;$Q$4&amp;" ))", "Bar", "", "Close","D", "0", "all", "", "","False",,)</f>
        <v>12</v>
      </c>
      <c r="Q62" s="80"/>
      <c r="R62" s="81"/>
      <c r="S62" s="42">
        <f t="shared" ref="S62" si="13">T62</f>
        <v>443</v>
      </c>
      <c r="T62" s="6">
        <f>IF(B62="","",RTD("cqg.rtd", ,"ContractData", $A$5&amp;A62, "COI"))</f>
        <v>443</v>
      </c>
      <c r="U62" s="6">
        <f t="shared" ref="U62" si="14">T62-W62</f>
        <v>0</v>
      </c>
      <c r="V62" s="6">
        <f t="shared" ref="V62" si="15">U62</f>
        <v>0</v>
      </c>
      <c r="W62" s="6">
        <f>IF(B62="","",RTD("cqg.rtd", ,"ContractData", $A$5&amp;A62, "P_OI"))</f>
        <v>443</v>
      </c>
      <c r="X62" s="38">
        <f t="shared" ref="X62" si="16">IF(ISERROR(T62/W62),"",(T62/W62))</f>
        <v>1</v>
      </c>
      <c r="Y62" s="24" t="str">
        <f>RTD("cqg.rtd",,"StudyData",$A$5&amp;A62,"Vol","VolType=Exchange,CoCType=Contract","Vol",$Y$4,"0","ALL",,,"TRUE","T")</f>
        <v/>
      </c>
      <c r="Z62" s="40">
        <f ca="1">IF(B62="","",RTD("cqg.rtd",,"StudyData","Vol("&amp;$A$5&amp;A62&amp;") when (LocalDay("&amp;$A$5&amp;A62&amp;")="&amp;$C$1&amp;" and LocalHour("&amp;$A$5&amp;A62&amp;")="&amp;$E$1&amp;" and LocalMinute("&amp;$A$5&amp;$A62&amp;")="&amp;$F$1&amp;")","Bar",,"Vol",$Y$4,"0"))</f>
        <v>0</v>
      </c>
      <c r="AA62" s="106" t="str">
        <f>RTD("cqg.rtd",,"ContractData",$A$5&amp;A62,"LongDescription")</f>
        <v>Fed Fund 30 Day (Globex), Jan 16</v>
      </c>
      <c r="AB62" s="86"/>
      <c r="AC62" s="86"/>
      <c r="AD62" s="87"/>
    </row>
    <row r="63" spans="1:138" s="44" customFormat="1" ht="3" customHeight="1" x14ac:dyDescent="0.3">
      <c r="A63" s="29"/>
      <c r="B63" s="66"/>
      <c r="C63" s="67"/>
      <c r="D63" s="67"/>
      <c r="E63" s="68"/>
      <c r="F63" s="136"/>
      <c r="G63" s="18"/>
      <c r="H63" s="6">
        <f ca="1">H64</f>
        <v>3</v>
      </c>
      <c r="I63" s="6"/>
      <c r="J63" s="19"/>
      <c r="K63" s="19"/>
      <c r="L63" s="19"/>
      <c r="M63" s="20"/>
      <c r="N63" s="19"/>
      <c r="O63" s="30"/>
      <c r="P63" s="74"/>
      <c r="Q63" s="75"/>
      <c r="R63" s="76"/>
      <c r="S63" s="21"/>
      <c r="T63" s="19"/>
      <c r="U63" s="19"/>
      <c r="V63" s="19"/>
      <c r="W63" s="19"/>
      <c r="X63" s="31"/>
      <c r="Y63" s="39"/>
      <c r="Z63" s="28"/>
      <c r="AA63" s="63"/>
      <c r="AB63" s="64"/>
      <c r="AC63" s="64"/>
      <c r="AD63" s="65"/>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row>
    <row r="64" spans="1:138" ht="18" customHeight="1" x14ac:dyDescent="0.3">
      <c r="A64" s="29" t="s">
        <v>49</v>
      </c>
      <c r="B64" s="85" t="str">
        <f>RTD("cqg.rtd",,"ContractData",$A$5&amp;A64,"LongDescription")</f>
        <v>Fed Fund 30 Day (Globex), Feb 16</v>
      </c>
      <c r="C64" s="86"/>
      <c r="D64" s="86"/>
      <c r="E64" s="98"/>
      <c r="F64" s="137">
        <f>IF(B64="","",RTD("cqg.rtd",,"ContractData",$A$5&amp;A64,"ExpirationDate",,"D"))</f>
        <v>42429</v>
      </c>
      <c r="G64" s="26">
        <f t="shared" ref="G64" ca="1" si="17">F64-$A$1</f>
        <v>881</v>
      </c>
      <c r="H64" s="16">
        <f ca="1">RIGHT(B64,2)-RIGHT($A$2,2)</f>
        <v>3</v>
      </c>
      <c r="I64" s="6"/>
      <c r="J64" s="6">
        <f t="shared" ref="J64" si="18">K64</f>
        <v>0</v>
      </c>
      <c r="K64" s="6">
        <f>RTD("cqg.rtd", ,"ContractData", $A$5&amp;A64, "T_CVol")</f>
        <v>0</v>
      </c>
      <c r="L64" s="6">
        <f xml:space="preserve"> RTD("cqg.rtd",,"StudyData", $A$5&amp;A64, "MA", "InputChoice=ContractVol,MAType=Sim,Period="&amp;$L$4&amp;"", "MA",,,"all",,,,"T")</f>
        <v>2.1666666700000001</v>
      </c>
      <c r="M64" s="27">
        <f t="shared" ref="M64" si="19">IF(K64&gt;L64,1,0)</f>
        <v>0</v>
      </c>
      <c r="N64" s="6">
        <f>RTD("cqg.rtd", ,"ContractData", $A$5&amp;A64, "Y_CVol")</f>
        <v>0</v>
      </c>
      <c r="O64" s="37" t="str">
        <f t="shared" ref="O64" si="20">IF(ISERROR(K64/N64),"",K64/N64)</f>
        <v/>
      </c>
      <c r="P64" s="79">
        <f xml:space="preserve"> RTD("cqg.rtd",,"StudyData", "(MA("&amp;$A$5&amp;A64&amp;",Period:="&amp;$Q$5&amp;",MAType:=Sim,InputChoice:=ContractVol) when LocalYear("&amp;$A$5&amp;A64&amp;")="&amp;$R$5&amp;" And (LocalMonth("&amp;$A$5&amp;A64&amp;")="&amp;$P$4&amp;" And LocalDay("&amp;$A$5&amp;A64&amp;")="&amp;$Q$4&amp;" ))", "Bar", "", "Close","D", "0", "all", "", "","False",,)</f>
        <v>9</v>
      </c>
      <c r="Q64" s="80"/>
      <c r="R64" s="81"/>
      <c r="S64" s="42">
        <f t="shared" ref="S64" si="21">T64</f>
        <v>27</v>
      </c>
      <c r="T64" s="6">
        <f>IF(B64="","",RTD("cqg.rtd", ,"ContractData", $A$5&amp;A64, "COI"))</f>
        <v>27</v>
      </c>
      <c r="U64" s="6">
        <f t="shared" ref="U64" si="22">T64-W64</f>
        <v>0</v>
      </c>
      <c r="V64" s="6">
        <f t="shared" ref="V64" si="23">U64</f>
        <v>0</v>
      </c>
      <c r="W64" s="6">
        <f>IF(B64="","",RTD("cqg.rtd", ,"ContractData", $A$5&amp;A64, "P_OI"))</f>
        <v>27</v>
      </c>
      <c r="X64" s="38">
        <f t="shared" ref="X64" si="24">IF(ISERROR(T64/W64),"",(T64/W64))</f>
        <v>1</v>
      </c>
      <c r="Y64" s="24">
        <f>RTD("cqg.rtd",,"StudyData",$A$5&amp;A64,"Vol","VolType=Exchange,CoCType=Contract","Vol",$Y$4,"0","ALL",,,"TRUE","T")</f>
        <v>0</v>
      </c>
      <c r="Z64" s="40">
        <f ca="1">IF(B64="","",RTD("cqg.rtd",,"StudyData","Vol("&amp;$A$5&amp;A64&amp;") when (LocalDay("&amp;$A$5&amp;A64&amp;")="&amp;$C$1&amp;" and LocalHour("&amp;$A$5&amp;A64&amp;")="&amp;$E$1&amp;" and LocalMinute("&amp;$A$5&amp;$A64&amp;")="&amp;$F$1&amp;")","Bar",,"Vol",$Y$4,"0"))</f>
        <v>0</v>
      </c>
      <c r="AA64" s="106" t="str">
        <f>RTD("cqg.rtd",,"ContractData",$A$5&amp;A64,"LongDescription")</f>
        <v>Fed Fund 30 Day (Globex), Feb 16</v>
      </c>
      <c r="AB64" s="86"/>
      <c r="AC64" s="86"/>
      <c r="AD64" s="87"/>
    </row>
    <row r="65" spans="1:138" s="44" customFormat="1" ht="3" customHeight="1" x14ac:dyDescent="0.3">
      <c r="A65" s="29"/>
      <c r="B65" s="66"/>
      <c r="C65" s="67"/>
      <c r="D65" s="67"/>
      <c r="E65" s="68"/>
      <c r="F65" s="136"/>
      <c r="G65" s="18"/>
      <c r="H65" s="6">
        <f ca="1">H66</f>
        <v>3</v>
      </c>
      <c r="I65" s="6"/>
      <c r="J65" s="19"/>
      <c r="K65" s="19"/>
      <c r="L65" s="19"/>
      <c r="M65" s="20"/>
      <c r="N65" s="19"/>
      <c r="O65" s="30"/>
      <c r="P65" s="74"/>
      <c r="Q65" s="75"/>
      <c r="R65" s="76"/>
      <c r="S65" s="21"/>
      <c r="T65" s="19"/>
      <c r="U65" s="19"/>
      <c r="V65" s="19"/>
      <c r="W65" s="19"/>
      <c r="X65" s="31"/>
      <c r="Y65" s="39"/>
      <c r="Z65" s="28"/>
      <c r="AA65" s="63"/>
      <c r="AB65" s="64"/>
      <c r="AC65" s="64"/>
      <c r="AD65" s="65"/>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row>
    <row r="66" spans="1:138" ht="18" customHeight="1" x14ac:dyDescent="0.3">
      <c r="A66" s="29" t="s">
        <v>50</v>
      </c>
      <c r="B66" s="85" t="str">
        <f>RTD("cqg.rtd",,"ContractData",$A$5&amp;A66,"LongDescription")</f>
        <v>Fed Fund 30 Day (Globex), Mar 16</v>
      </c>
      <c r="C66" s="86"/>
      <c r="D66" s="86"/>
      <c r="E66" s="98"/>
      <c r="F66" s="139">
        <f>IF(B66="","",RTD("cqg.rtd",,"ContractData",$A$5&amp;A66,"ExpirationDate",,"D"))</f>
        <v>42460</v>
      </c>
      <c r="G66" s="18">
        <f t="shared" ref="G66:G68" ca="1" si="25">F66-$A$1</f>
        <v>912</v>
      </c>
      <c r="H66" s="5">
        <f ca="1">RIGHT(B66,2)-RIGHT($A$2,2)</f>
        <v>3</v>
      </c>
      <c r="I66" s="6"/>
      <c r="J66" s="19">
        <f t="shared" ref="J66" si="26">K66</f>
        <v>0</v>
      </c>
      <c r="K66" s="6">
        <f>RTD("cqg.rtd", ,"ContractData", $A$5&amp;A66, "T_CVol")</f>
        <v>0</v>
      </c>
      <c r="L66" s="6">
        <f xml:space="preserve"> RTD("cqg.rtd",,"StudyData", $A$5&amp;A66, "MA", "InputChoice=ContractVol,MAType=Sim,Period="&amp;$L$4&amp;"", "MA",,,"all",,,,"T")</f>
        <v>1</v>
      </c>
      <c r="M66" s="27">
        <f t="shared" ref="M66" si="27">IF(K66&gt;L66,1,0)</f>
        <v>0</v>
      </c>
      <c r="N66" s="6">
        <f>RTD("cqg.rtd", ,"ContractData", $A$5&amp;A66, "Y_CVol")</f>
        <v>0</v>
      </c>
      <c r="O66" s="30" t="str">
        <f t="shared" ref="O66:O68" si="28">IF(ISERROR(K66/N66),"",K66/N66)</f>
        <v/>
      </c>
      <c r="P66" s="79">
        <f xml:space="preserve"> RTD("cqg.rtd",,"StudyData", "(MA("&amp;$A$5&amp;A66&amp;",Period:="&amp;$Q$5&amp;",MAType:=Sim,InputChoice:=ContractVol) when LocalYear("&amp;$A$5&amp;A66&amp;")="&amp;$R$5&amp;" And (LocalMonth("&amp;$A$5&amp;A66&amp;")="&amp;$P$4&amp;" And LocalDay("&amp;$A$5&amp;A66&amp;")="&amp;$Q$4&amp;" ))", "Bar", "", "Close","D", "0", "all", "", "","False",,)</f>
        <v>2</v>
      </c>
      <c r="Q66" s="80"/>
      <c r="R66" s="81"/>
      <c r="S66" s="21">
        <f t="shared" ref="S66" si="29">T66</f>
        <v>6</v>
      </c>
      <c r="T66" s="19">
        <f>IF(B66="","",RTD("cqg.rtd", ,"ContractData", $A$5&amp;A66, "COI"))</f>
        <v>6</v>
      </c>
      <c r="U66" s="19">
        <f t="shared" ref="U66" si="30">T66-W66</f>
        <v>0</v>
      </c>
      <c r="V66" s="19">
        <f t="shared" ref="V66" si="31">U66</f>
        <v>0</v>
      </c>
      <c r="W66" s="19">
        <f>IF(B66="","",RTD("cqg.rtd", ,"ContractData", $A$5&amp;A66, "P_OI"))</f>
        <v>6</v>
      </c>
      <c r="X66" s="31">
        <f t="shared" ref="X66" si="32">IF(ISERROR(T66/W66),"",(T66/W66))</f>
        <v>1</v>
      </c>
      <c r="Y66" s="24" t="str">
        <f>RTD("cqg.rtd",,"StudyData",$A$5&amp;A66,"Vol","VolType=Exchange,CoCType=Contract","Vol",$Y$4,"0","ALL",,,"TRUE","T")</f>
        <v/>
      </c>
      <c r="Z66" s="28">
        <f ca="1">IF(B66="","",RTD("cqg.rtd",,"StudyData","Vol("&amp;$A$5&amp;A66&amp;") when (LocalDay("&amp;$A$5&amp;A66&amp;")="&amp;$C$1&amp;" and LocalHour("&amp;$A$5&amp;A66&amp;")="&amp;$E$1&amp;" and LocalMinute("&amp;$A$5&amp;$A66&amp;")="&amp;$F$1&amp;")","Bar",,"Vol",$Y$4,"0"))</f>
        <v>0</v>
      </c>
      <c r="AA66" s="106" t="str">
        <f>RTD("cqg.rtd",,"ContractData",$A$5&amp;A66,"LongDescription")</f>
        <v>Fed Fund 30 Day (Globex), Mar 16</v>
      </c>
      <c r="AB66" s="86"/>
      <c r="AC66" s="86"/>
      <c r="AD66" s="87"/>
    </row>
    <row r="67" spans="1:138" s="44" customFormat="1" ht="3" customHeight="1" x14ac:dyDescent="0.3">
      <c r="A67" s="29"/>
      <c r="B67" s="66"/>
      <c r="C67" s="67"/>
      <c r="D67" s="67"/>
      <c r="E67" s="68"/>
      <c r="F67" s="136"/>
      <c r="G67" s="18"/>
      <c r="H67" s="6">
        <f ca="1">H68</f>
        <v>3</v>
      </c>
      <c r="I67" s="19"/>
      <c r="J67" s="19"/>
      <c r="K67" s="19"/>
      <c r="L67" s="19"/>
      <c r="M67" s="20"/>
      <c r="N67" s="19"/>
      <c r="O67" s="30"/>
      <c r="P67" s="77"/>
      <c r="Q67" s="78"/>
      <c r="R67" s="78"/>
      <c r="S67" s="21"/>
      <c r="T67" s="19"/>
      <c r="U67" s="19"/>
      <c r="V67" s="19"/>
      <c r="W67" s="19"/>
      <c r="X67" s="31"/>
      <c r="Y67" s="39"/>
      <c r="Z67" s="28"/>
      <c r="AA67" s="63"/>
      <c r="AB67" s="64"/>
      <c r="AC67" s="64"/>
      <c r="AD67" s="65"/>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row>
    <row r="68" spans="1:138" ht="18" customHeight="1" x14ac:dyDescent="0.3">
      <c r="A68" s="29" t="s">
        <v>51</v>
      </c>
      <c r="B68" s="85" t="str">
        <f>RTD("cqg.rtd",,"ContractData",$A$5&amp;A68,"LongDescription")</f>
        <v>Fed Fund 30 Day (Globex), Apr 16</v>
      </c>
      <c r="C68" s="86"/>
      <c r="D68" s="86"/>
      <c r="E68" s="98"/>
      <c r="F68" s="137">
        <f>IF(B68="","",RTD("cqg.rtd",,"ContractData",$A$5&amp;A68,"ExpirationDate",,"D"))</f>
        <v>42489</v>
      </c>
      <c r="G68" s="15">
        <f t="shared" ca="1" si="25"/>
        <v>941</v>
      </c>
      <c r="H68" s="16">
        <f ca="1">RIGHT(B68,2)-RIGHT($A$2,2)</f>
        <v>3</v>
      </c>
      <c r="I68" s="16"/>
      <c r="J68" s="16"/>
      <c r="K68" s="6">
        <f>RTD("cqg.rtd", ,"ContractData", $A$5&amp;A68, "T_CVol")</f>
        <v>0</v>
      </c>
      <c r="L68" s="6">
        <f xml:space="preserve"> RTD("cqg.rtd",,"StudyData", $A$5&amp;A68, "MA", "InputChoice=ContractVol,MAType=Sim,Period="&amp;$L$4&amp;"", "MA",,,"all",,,,"T")</f>
        <v>1.3333333300000001</v>
      </c>
      <c r="M68" s="27">
        <f t="shared" ref="M68" si="33">IF(K68&gt;L68,1,0)</f>
        <v>0</v>
      </c>
      <c r="N68" s="6">
        <f>RTD("cqg.rtd", ,"ContractData", $A$5&amp;A68, "Y_CVol")</f>
        <v>0</v>
      </c>
      <c r="O68" s="22" t="str">
        <f t="shared" si="28"/>
        <v/>
      </c>
      <c r="P68" s="79" t="str">
        <f xml:space="preserve"> RTD("cqg.rtd",,"StudyData", "(MA("&amp;$A$5&amp;A68&amp;",Period:="&amp;$Q$5&amp;",MAType:=Sim,InputChoice:=ContractVol) when LocalYear("&amp;$A$5&amp;A68&amp;")="&amp;$R$5&amp;" And (LocalMonth("&amp;$A$5&amp;A68&amp;")="&amp;$P$4&amp;" And LocalDay("&amp;$A$5&amp;A68&amp;")="&amp;$Q$4&amp;" ))", "Bar", "", "Close","D", "0", "all", "", "","False",,)</f>
        <v/>
      </c>
      <c r="Q68" s="80"/>
      <c r="R68" s="81"/>
      <c r="S68" s="43"/>
      <c r="T68" s="16"/>
      <c r="U68" s="16"/>
      <c r="V68" s="16"/>
      <c r="W68" s="16"/>
      <c r="X68" s="61"/>
      <c r="Y68" s="24" t="str">
        <f>RTD("cqg.rtd",,"StudyData",$A$5&amp;A68,"Vol","VolType=Exchange,CoCType=Contract","Vol",$Y$4,"0","ALL",,,"TRUE","T")</f>
        <v/>
      </c>
      <c r="Z68" s="24"/>
      <c r="AA68" s="106" t="str">
        <f>RTD("cqg.rtd",,"ContractData",$A$5&amp;A68,"LongDescription")</f>
        <v>Fed Fund 30 Day (Globex), Apr 16</v>
      </c>
      <c r="AB68" s="86"/>
      <c r="AC68" s="86"/>
      <c r="AD68" s="87"/>
    </row>
    <row r="69" spans="1:138" s="44" customFormat="1" ht="3" customHeight="1" x14ac:dyDescent="0.3">
      <c r="A69" s="29"/>
      <c r="B69" s="66"/>
      <c r="C69" s="67"/>
      <c r="D69" s="67"/>
      <c r="E69" s="68"/>
      <c r="F69" s="136"/>
      <c r="G69" s="18"/>
      <c r="H69" s="6">
        <f ca="1">H70</f>
        <v>3</v>
      </c>
      <c r="I69" s="6"/>
      <c r="J69" s="19"/>
      <c r="K69" s="19"/>
      <c r="L69" s="19"/>
      <c r="M69" s="20"/>
      <c r="N69" s="19"/>
      <c r="O69" s="30"/>
      <c r="P69" s="74"/>
      <c r="Q69" s="75"/>
      <c r="R69" s="76"/>
      <c r="S69" s="21"/>
      <c r="T69" s="19"/>
      <c r="U69" s="19"/>
      <c r="V69" s="19"/>
      <c r="W69" s="19"/>
      <c r="X69" s="31"/>
      <c r="Y69" s="39"/>
      <c r="Z69" s="28"/>
      <c r="AA69" s="63"/>
      <c r="AB69" s="64"/>
      <c r="AC69" s="64"/>
      <c r="AD69" s="65"/>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row>
    <row r="70" spans="1:138" ht="18" customHeight="1" x14ac:dyDescent="0.3">
      <c r="A70" s="29" t="s">
        <v>52</v>
      </c>
      <c r="B70" s="85" t="str">
        <f>RTD("cqg.rtd",,"ContractData",$A$5&amp;A70,"LongDescription")</f>
        <v>Fed Fund 30 Day (Globex), May 16</v>
      </c>
      <c r="C70" s="86"/>
      <c r="D70" s="86"/>
      <c r="E70" s="98"/>
      <c r="F70" s="139">
        <f>IF(B70="","",RTD("cqg.rtd",,"ContractData",$A$5&amp;A70,"ExpirationDate",,"D"))</f>
        <v>42521</v>
      </c>
      <c r="G70" s="15">
        <f t="shared" ref="G70" ca="1" si="34">F70-$A$1</f>
        <v>973</v>
      </c>
      <c r="H70" s="5">
        <f ca="1">RIGHT(B70,2)-RIGHT($A$2,2)</f>
        <v>3</v>
      </c>
      <c r="I70" s="6"/>
      <c r="J70" s="16">
        <f t="shared" ref="J70" si="35">K70</f>
        <v>0</v>
      </c>
      <c r="K70" s="6">
        <f>RTD("cqg.rtd", ,"ContractData", $A$5&amp;A70, "T_CVol")</f>
        <v>0</v>
      </c>
      <c r="L70" s="6">
        <f xml:space="preserve"> RTD("cqg.rtd",,"StudyData", $A$5&amp;A70, "MA", "InputChoice=ContractVol,MAType=Sim,Period="&amp;$L$4&amp;"", "MA",,,"all",,,,"T")</f>
        <v>1.3333333300000001</v>
      </c>
      <c r="M70" s="27">
        <f t="shared" ref="M70" si="36">IF(K70&gt;L70,1,0)</f>
        <v>0</v>
      </c>
      <c r="N70" s="6">
        <f>RTD("cqg.rtd", ,"ContractData", $A$5&amp;A70, "Y_CVol")</f>
        <v>0</v>
      </c>
      <c r="O70" s="22" t="str">
        <f t="shared" ref="O70" si="37">IF(ISERROR(K70/N70),"",K70/N70)</f>
        <v/>
      </c>
      <c r="P70" s="79" t="str">
        <f xml:space="preserve"> RTD("cqg.rtd",,"StudyData", "(MA("&amp;$A$5&amp;A70&amp;",Period:="&amp;$Q$5&amp;",MAType:=Sim,InputChoice:=ContractVol) when LocalYear("&amp;$A$5&amp;A70&amp;")="&amp;$R$5&amp;" And (LocalMonth("&amp;$A$5&amp;A70&amp;")="&amp;$P$4&amp;" And LocalDay("&amp;$A$5&amp;A70&amp;")="&amp;$Q$4&amp;" ))", "Bar", "", "Close","D", "0", "all", "", "","False",,)</f>
        <v/>
      </c>
      <c r="Q70" s="80"/>
      <c r="R70" s="81"/>
      <c r="S70" s="43">
        <f t="shared" ref="S70" si="38">T70</f>
        <v>83</v>
      </c>
      <c r="T70" s="16">
        <f>IF(B70="","",RTD("cqg.rtd", ,"ContractData", $A$5&amp;A70, "COI"))</f>
        <v>83</v>
      </c>
      <c r="U70" s="16">
        <f t="shared" ref="U70" si="39">T70-W70</f>
        <v>0</v>
      </c>
      <c r="V70" s="16">
        <f t="shared" ref="V70" si="40">U70</f>
        <v>0</v>
      </c>
      <c r="W70" s="16">
        <f>IF(B70="","",RTD("cqg.rtd", ,"ContractData", $A$5&amp;A70, "P_OI"))</f>
        <v>83</v>
      </c>
      <c r="X70" s="61">
        <f t="shared" ref="X70" si="41">IF(ISERROR(T70/W70),"",(T70/W70))</f>
        <v>1</v>
      </c>
      <c r="Y70" s="24" t="str">
        <f>RTD("cqg.rtd",,"StudyData",$A$5&amp;A70,"Vol","VolType=Exchange,CoCType=Contract","Vol",$Y$4,"0","ALL",,,"TRUE","T")</f>
        <v/>
      </c>
      <c r="Z70" s="24">
        <f ca="1">IF(B70="","",RTD("cqg.rtd",,"StudyData","Vol("&amp;$A$5&amp;A70&amp;") when (LocalDay("&amp;$A$5&amp;A70&amp;")="&amp;$C$1&amp;" and LocalHour("&amp;$A$5&amp;A70&amp;")="&amp;$E$1&amp;" and LocalMinute("&amp;$A$5&amp;$A70&amp;")="&amp;$F$1&amp;")","Bar",,"Vol",$Y$4,"0"))</f>
        <v>0</v>
      </c>
      <c r="AA70" s="106" t="str">
        <f>RTD("cqg.rtd",,"ContractData",$A$5&amp;A70,"LongDescription")</f>
        <v>Fed Fund 30 Day (Globex), May 16</v>
      </c>
      <c r="AB70" s="86"/>
      <c r="AC70" s="86"/>
      <c r="AD70" s="87"/>
    </row>
    <row r="71" spans="1:138" s="44" customFormat="1" ht="3" customHeight="1" x14ac:dyDescent="0.3">
      <c r="A71" s="29"/>
      <c r="B71" s="66"/>
      <c r="C71" s="67"/>
      <c r="D71" s="67"/>
      <c r="E71" s="68"/>
      <c r="F71" s="136"/>
      <c r="G71" s="18"/>
      <c r="H71" s="6">
        <f ca="1">H72</f>
        <v>3</v>
      </c>
      <c r="I71" s="6"/>
      <c r="J71" s="19"/>
      <c r="K71" s="19"/>
      <c r="L71" s="19"/>
      <c r="M71" s="20"/>
      <c r="N71" s="19"/>
      <c r="O71" s="30"/>
      <c r="P71" s="74"/>
      <c r="Q71" s="75"/>
      <c r="R71" s="76"/>
      <c r="S71" s="21"/>
      <c r="T71" s="19"/>
      <c r="U71" s="19"/>
      <c r="V71" s="19"/>
      <c r="W71" s="19"/>
      <c r="X71" s="31"/>
      <c r="Y71" s="39"/>
      <c r="Z71" s="28"/>
      <c r="AA71" s="63"/>
      <c r="AB71" s="64"/>
      <c r="AC71" s="64"/>
      <c r="AD71" s="65"/>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row>
    <row r="72" spans="1:138" ht="18" customHeight="1" x14ac:dyDescent="0.3">
      <c r="A72" s="29" t="s">
        <v>53</v>
      </c>
      <c r="B72" s="85" t="str">
        <f>RTD("cqg.rtd",,"ContractData",$A$5&amp;A72,"LongDescription")</f>
        <v>Fed Fund 30 Day (Globex), Jun 16</v>
      </c>
      <c r="C72" s="86"/>
      <c r="D72" s="86"/>
      <c r="E72" s="98"/>
      <c r="F72" s="137">
        <f>IF(B72="","",RTD("cqg.rtd",,"ContractData",$A$5&amp;A72,"ExpirationDate",,"D"))</f>
        <v>42551</v>
      </c>
      <c r="G72" s="15">
        <f t="shared" ref="G72" ca="1" si="42">F72-$A$1</f>
        <v>1003</v>
      </c>
      <c r="H72" s="5">
        <f ca="1">RIGHT(B72,2)-RIGHT($A$2,2)</f>
        <v>3</v>
      </c>
      <c r="I72" s="6"/>
      <c r="J72" s="16">
        <f t="shared" ref="J72" si="43">K72</f>
        <v>0</v>
      </c>
      <c r="K72" s="6">
        <f>RTD("cqg.rtd", ,"ContractData", $A$5&amp;A72, "T_CVol")</f>
        <v>0</v>
      </c>
      <c r="L72" s="6">
        <f xml:space="preserve"> RTD("cqg.rtd",,"StudyData", $A$5&amp;A72, "MA", "InputChoice=ContractVol,MAType=Sim,Period="&amp;$L$4&amp;"", "MA",,,"all",,,,"T")</f>
        <v>1</v>
      </c>
      <c r="M72" s="27">
        <f t="shared" ref="M72" si="44">IF(K72&gt;L72,1,0)</f>
        <v>0</v>
      </c>
      <c r="N72" s="6">
        <f>RTD("cqg.rtd", ,"ContractData", $A$5&amp;A72, "Y_CVol")</f>
        <v>0</v>
      </c>
      <c r="O72" s="22" t="str">
        <f t="shared" ref="O72" si="45">IF(ISERROR(K72/N72),"",K72/N72)</f>
        <v/>
      </c>
      <c r="P72" s="79" t="str">
        <f xml:space="preserve"> RTD("cqg.rtd",,"StudyData", "(MA("&amp;$A$5&amp;A72&amp;",Period:="&amp;$Q$5&amp;",MAType:=Sim,InputChoice:=ContractVol) when LocalYear("&amp;$A$5&amp;A72&amp;")="&amp;$R$5&amp;" And (LocalMonth("&amp;$A$5&amp;A72&amp;")="&amp;$P$4&amp;" And LocalDay("&amp;$A$5&amp;A72&amp;")="&amp;$Q$4&amp;" ))", "Bar", "", "Close","D", "0", "all", "", "","False",,)</f>
        <v/>
      </c>
      <c r="Q72" s="80"/>
      <c r="R72" s="81"/>
      <c r="S72" s="43">
        <f t="shared" ref="S72" si="46">T72</f>
        <v>3</v>
      </c>
      <c r="T72" s="16">
        <f>IF(B72="","",RTD("cqg.rtd", ,"ContractData", $A$5&amp;A72, "COI"))</f>
        <v>3</v>
      </c>
      <c r="U72" s="16">
        <f t="shared" ref="U72" si="47">T72-W72</f>
        <v>0</v>
      </c>
      <c r="V72" s="16">
        <f t="shared" ref="V72" si="48">U72</f>
        <v>0</v>
      </c>
      <c r="W72" s="16">
        <f>IF(B72="","",RTD("cqg.rtd", ,"ContractData", $A$5&amp;A72, "P_OI"))</f>
        <v>3</v>
      </c>
      <c r="X72" s="61">
        <f t="shared" ref="X72" si="49">IF(ISERROR(T72/W72),"",(T72/W72))</f>
        <v>1</v>
      </c>
      <c r="Y72" s="24">
        <f>RTD("cqg.rtd",,"StudyData",$A$5&amp;A72,"Vol","VolType=Exchange,CoCType=Contract","Vol",$Y$4,"0","ALL",,,"TRUE","T")</f>
        <v>0</v>
      </c>
      <c r="Z72" s="24">
        <f ca="1">IF(B72="","",RTD("cqg.rtd",,"StudyData","Vol("&amp;$A$5&amp;A72&amp;") when (LocalDay("&amp;$A$5&amp;A72&amp;")="&amp;$C$1&amp;" and LocalHour("&amp;$A$5&amp;A72&amp;")="&amp;$E$1&amp;" and LocalMinute("&amp;$A$5&amp;$A72&amp;")="&amp;$F$1&amp;")","Bar",,"Vol",$Y$4,"0"))</f>
        <v>0</v>
      </c>
      <c r="AA72" s="106" t="str">
        <f>RTD("cqg.rtd",,"ContractData",$A$5&amp;A72,"LongDescription")</f>
        <v>Fed Fund 30 Day (Globex), Jun 16</v>
      </c>
      <c r="AB72" s="86"/>
      <c r="AC72" s="86"/>
      <c r="AD72" s="87"/>
    </row>
    <row r="73" spans="1:138" s="44" customFormat="1" ht="3" customHeight="1" x14ac:dyDescent="0.3">
      <c r="A73" s="29"/>
      <c r="B73" s="66"/>
      <c r="C73" s="67"/>
      <c r="D73" s="67"/>
      <c r="E73" s="68"/>
      <c r="F73" s="136"/>
      <c r="G73" s="18"/>
      <c r="H73" s="6">
        <f ca="1">H74</f>
        <v>3</v>
      </c>
      <c r="I73" s="6"/>
      <c r="J73" s="19"/>
      <c r="K73" s="19"/>
      <c r="L73" s="19"/>
      <c r="M73" s="20"/>
      <c r="N73" s="19"/>
      <c r="O73" s="30"/>
      <c r="P73" s="74"/>
      <c r="Q73" s="75"/>
      <c r="R73" s="76"/>
      <c r="S73" s="21"/>
      <c r="T73" s="19"/>
      <c r="U73" s="19"/>
      <c r="V73" s="19"/>
      <c r="W73" s="19"/>
      <c r="X73" s="31"/>
      <c r="Y73" s="39"/>
      <c r="Z73" s="28"/>
      <c r="AA73" s="63"/>
      <c r="AB73" s="64"/>
      <c r="AC73" s="64"/>
      <c r="AD73" s="65"/>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row>
    <row r="74" spans="1:138" ht="18" customHeight="1" x14ac:dyDescent="0.3">
      <c r="A74" s="29" t="s">
        <v>54</v>
      </c>
      <c r="B74" s="85" t="str">
        <f>RTD("cqg.rtd",,"ContractData",$A$5&amp;A74,"LongDescription")</f>
        <v>Fed Fund 30 Day (Globex), Jul 16</v>
      </c>
      <c r="C74" s="86"/>
      <c r="D74" s="86"/>
      <c r="E74" s="98"/>
      <c r="F74" s="139">
        <f>IF(B74="","",RTD("cqg.rtd",,"ContractData",$A$5&amp;A74,"ExpirationDate",,"D"))</f>
        <v>42580</v>
      </c>
      <c r="G74" s="15">
        <f t="shared" ref="G74" ca="1" si="50">F74-$A$1</f>
        <v>1032</v>
      </c>
      <c r="H74" s="16">
        <f ca="1">RIGHT(B74,2)-RIGHT($A$2,2)</f>
        <v>3</v>
      </c>
      <c r="I74" s="6"/>
      <c r="J74" s="16">
        <f t="shared" ref="J74" si="51">K74</f>
        <v>0</v>
      </c>
      <c r="K74" s="6">
        <f>RTD("cqg.rtd", ,"ContractData", $A$5&amp;A74, "T_CVol")</f>
        <v>0</v>
      </c>
      <c r="L74" s="6">
        <f xml:space="preserve"> RTD("cqg.rtd",,"StudyData", $A$5&amp;A74, "MA", "InputChoice=ContractVol,MAType=Sim,Period="&amp;$L$4&amp;"", "MA",,,"all",,,,"T")</f>
        <v>1</v>
      </c>
      <c r="M74" s="27">
        <f t="shared" ref="M74" si="52">IF(K74&gt;L74,1,0)</f>
        <v>0</v>
      </c>
      <c r="N74" s="6">
        <f>RTD("cqg.rtd", ,"ContractData", $A$5&amp;A74, "Y_CVol")</f>
        <v>0</v>
      </c>
      <c r="O74" s="22" t="str">
        <f t="shared" ref="O74" si="53">IF(ISERROR(K74/N74),"",K74/N74)</f>
        <v/>
      </c>
      <c r="P74" s="79" t="str">
        <f xml:space="preserve"> RTD("cqg.rtd",,"StudyData", "(MA("&amp;$A$5&amp;A74&amp;",Period:="&amp;$Q$5&amp;",MAType:=Sim,InputChoice:=ContractVol) when LocalYear("&amp;$A$5&amp;A74&amp;")="&amp;$R$5&amp;" And (LocalMonth("&amp;$A$5&amp;A74&amp;")="&amp;$P$4&amp;" And LocalDay("&amp;$A$5&amp;A74&amp;")="&amp;$Q$4&amp;" ))", "Bar", "", "Close","D", "0", "all", "", "","False",,)</f>
        <v/>
      </c>
      <c r="Q74" s="80"/>
      <c r="R74" s="81"/>
      <c r="S74" s="43">
        <f t="shared" ref="S74" si="54">T74</f>
        <v>3</v>
      </c>
      <c r="T74" s="16">
        <f>IF(B74="","",RTD("cqg.rtd", ,"ContractData", $A$5&amp;A74, "COI"))</f>
        <v>3</v>
      </c>
      <c r="U74" s="16">
        <f t="shared" ref="U74" si="55">T74-W74</f>
        <v>0</v>
      </c>
      <c r="V74" s="16">
        <f t="shared" ref="V74" si="56">U74</f>
        <v>0</v>
      </c>
      <c r="W74" s="16">
        <f>IF(B74="","",RTD("cqg.rtd", ,"ContractData", $A$5&amp;A74, "P_OI"))</f>
        <v>3</v>
      </c>
      <c r="X74" s="61">
        <f t="shared" ref="X74" si="57">IF(ISERROR(T74/W74),"",(T74/W74))</f>
        <v>1</v>
      </c>
      <c r="Y74" s="24" t="str">
        <f>RTD("cqg.rtd",,"StudyData",$A$5&amp;A74,"Vol","VolType=Exchange,CoCType=Contract","Vol",$Y$4,"0","ALL",,,"TRUE","T")</f>
        <v/>
      </c>
      <c r="Z74" s="24">
        <f ca="1">IF(B74="","",RTD("cqg.rtd",,"StudyData","Vol("&amp;$A$5&amp;A74&amp;") when (LocalDay("&amp;$A$5&amp;A74&amp;")="&amp;$C$1&amp;" and LocalHour("&amp;$A$5&amp;A74&amp;")="&amp;$E$1&amp;" and LocalMinute("&amp;$A$5&amp;$A74&amp;")="&amp;$F$1&amp;")","Bar",,"Vol",$Y$4,"0"))</f>
        <v>0</v>
      </c>
      <c r="AA74" s="106" t="str">
        <f>RTD("cqg.rtd",,"ContractData",$A$5&amp;A74,"LongDescription")</f>
        <v>Fed Fund 30 Day (Globex), Jul 16</v>
      </c>
      <c r="AB74" s="86"/>
      <c r="AC74" s="86"/>
      <c r="AD74" s="87"/>
    </row>
    <row r="75" spans="1:138" s="44" customFormat="1" ht="3" customHeight="1" x14ac:dyDescent="0.3">
      <c r="A75" s="29"/>
      <c r="B75" s="66"/>
      <c r="C75" s="67"/>
      <c r="D75" s="67"/>
      <c r="E75" s="68"/>
      <c r="F75" s="136"/>
      <c r="G75" s="18"/>
      <c r="H75" s="6">
        <f ca="1">H76</f>
        <v>3</v>
      </c>
      <c r="I75" s="6"/>
      <c r="J75" s="19"/>
      <c r="K75" s="19"/>
      <c r="L75" s="19"/>
      <c r="M75" s="20"/>
      <c r="N75" s="19"/>
      <c r="O75" s="30"/>
      <c r="P75" s="74"/>
      <c r="Q75" s="75"/>
      <c r="R75" s="76"/>
      <c r="S75" s="21"/>
      <c r="T75" s="19"/>
      <c r="U75" s="19"/>
      <c r="V75" s="19"/>
      <c r="W75" s="19"/>
      <c r="X75" s="31"/>
      <c r="Y75" s="39"/>
      <c r="Z75" s="28"/>
      <c r="AA75" s="63"/>
      <c r="AB75" s="64"/>
      <c r="AC75" s="64"/>
      <c r="AD75" s="65"/>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2"/>
      <c r="EC75" s="32"/>
      <c r="ED75" s="32"/>
      <c r="EE75" s="32"/>
      <c r="EF75" s="32"/>
      <c r="EG75" s="32"/>
      <c r="EH75" s="32"/>
    </row>
    <row r="76" spans="1:138" ht="18" customHeight="1" x14ac:dyDescent="0.3">
      <c r="A76" s="29" t="s">
        <v>55</v>
      </c>
      <c r="B76" s="85" t="str">
        <f>RTD("cqg.rtd",,"ContractData",$A$5&amp;A76,"LongDescription")</f>
        <v>Fed Fund 30 Day (Globex), Aug 16</v>
      </c>
      <c r="C76" s="86"/>
      <c r="D76" s="86"/>
      <c r="E76" s="98"/>
      <c r="F76" s="137">
        <f>IF(B76="","",RTD("cqg.rtd",,"ContractData",$A$5&amp;A76,"ExpirationDate",,"D"))</f>
        <v>42613</v>
      </c>
      <c r="G76" s="11">
        <f t="shared" ref="G76" ca="1" si="58">F76-$A$1</f>
        <v>1065</v>
      </c>
      <c r="H76" s="6">
        <f t="shared" ca="1" si="8"/>
        <v>3</v>
      </c>
      <c r="I76" s="19"/>
      <c r="J76" s="2">
        <f t="shared" ref="J76" si="59">K76</f>
        <v>0</v>
      </c>
      <c r="K76" s="2">
        <f>RTD("cqg.rtd", ,"ContractData", $A$5&amp;A76, "T_CVol")</f>
        <v>0</v>
      </c>
      <c r="L76" s="2">
        <f xml:space="preserve"> RTD("cqg.rtd",,"StudyData", $A$5&amp;A76, "MA", "InputChoice=ContractVol,MAType=Sim,Period="&amp;$L$4&amp;"", "MA",,,"all",,,,"T")</f>
        <v>23</v>
      </c>
      <c r="M76" s="3">
        <f t="shared" ref="M76" si="60">IF(K76&gt;L76,1,0)</f>
        <v>0</v>
      </c>
      <c r="N76" s="2">
        <f>RTD("cqg.rtd", ,"ContractData", $A$5&amp;A76, "Y_CVol")</f>
        <v>0</v>
      </c>
      <c r="O76" s="37" t="str">
        <f t="shared" ref="O76" si="61">IF(ISERROR(K76/N76),"",K76/N76)</f>
        <v/>
      </c>
      <c r="P76" s="79" t="str">
        <f xml:space="preserve"> RTD("cqg.rtd",,"StudyData", "(MA("&amp;$A$5&amp;A76&amp;",Period:="&amp;$Q$5&amp;",MAType:=Sim,InputChoice:=ContractVol) when LocalYear("&amp;$A$5&amp;A76&amp;")="&amp;$R$5&amp;" And (LocalMonth("&amp;$A$5&amp;A76&amp;")="&amp;$P$4&amp;" And LocalDay("&amp;$A$5&amp;A76&amp;")="&amp;$Q$4&amp;" ))", "Bar", "", "Close","D", "0", "all", "", "","False",,)</f>
        <v/>
      </c>
      <c r="Q76" s="80"/>
      <c r="R76" s="81"/>
      <c r="S76" s="43">
        <f t="shared" ref="S76" si="62">T76</f>
        <v>84</v>
      </c>
      <c r="T76" s="2">
        <f>IF(B76="","",RTD("cqg.rtd", ,"ContractData", $A$5&amp;A76, "COI"))</f>
        <v>84</v>
      </c>
      <c r="U76" s="2">
        <f t="shared" ref="U76" si="63">T76-W76</f>
        <v>0</v>
      </c>
      <c r="V76" s="2">
        <f t="shared" ref="V76" si="64">U76</f>
        <v>0</v>
      </c>
      <c r="W76" s="2">
        <f>IF(B76="","",RTD("cqg.rtd", ,"ContractData", $A$5&amp;A76, "P_OI"))</f>
        <v>84</v>
      </c>
      <c r="X76" s="13">
        <f t="shared" ref="X76" si="65">IF(ISERROR(T76/W76),"",(T76/W76))</f>
        <v>1</v>
      </c>
      <c r="Y76" s="14" t="str">
        <f>RTD("cqg.rtd",,"StudyData",$A$5&amp;A76,"Vol","VolType=Exchange,CoCType=Contract","Vol",$Y$4,"0","ALL",,,"TRUE","T")</f>
        <v/>
      </c>
      <c r="Z76" s="10">
        <f ca="1">IF(B76="","",RTD("cqg.rtd",,"StudyData","Vol("&amp;$A$5&amp;A76&amp;") when (LocalDay("&amp;$A$5&amp;A76&amp;")="&amp;$C$1&amp;" and LocalHour("&amp;$A$5&amp;A76&amp;")="&amp;$E$1&amp;" and LocalMinute("&amp;$A$5&amp;$A76&amp;")="&amp;$F$1&amp;")","Bar",,"Vol",$Y$4,"0"))</f>
        <v>0</v>
      </c>
      <c r="AA76" s="85" t="str">
        <f>RTD("cqg.rtd",,"ContractData",$A$5&amp;A76,"LongDescription")</f>
        <v>Fed Fund 30 Day (Globex), Aug 16</v>
      </c>
      <c r="AB76" s="86"/>
      <c r="AC76" s="86"/>
      <c r="AD76" s="87"/>
    </row>
    <row r="77" spans="1:138" ht="18" customHeight="1" x14ac:dyDescent="0.3">
      <c r="B77" s="101" t="s">
        <v>40</v>
      </c>
      <c r="C77" s="102"/>
      <c r="D77" s="102"/>
      <c r="E77" s="102"/>
      <c r="F77" s="128" t="s">
        <v>41</v>
      </c>
      <c r="G77" s="128"/>
      <c r="H77" s="12"/>
      <c r="I77" s="12"/>
      <c r="J77" s="129" t="s">
        <v>42</v>
      </c>
      <c r="K77" s="129"/>
      <c r="L77" s="130">
        <f>RTD("cqg.rtd", ,"SystemInfo", "Linetime")</f>
        <v>41548.514444444445</v>
      </c>
      <c r="M77" s="130"/>
      <c r="N77" s="130"/>
      <c r="O77" s="129" t="s">
        <v>43</v>
      </c>
      <c r="P77" s="129"/>
      <c r="Q77" s="129"/>
      <c r="R77" s="129"/>
      <c r="S77" s="129"/>
      <c r="T77" s="130">
        <f>RTD("cqg.rtd", ,"SystemInfo", "Linetime")+1/24</f>
        <v>41548.556111111109</v>
      </c>
      <c r="U77" s="130"/>
      <c r="V77" s="131" t="s">
        <v>44</v>
      </c>
      <c r="W77" s="131"/>
      <c r="X77" s="130">
        <f>RTD("cqg.rtd", ,"SystemInfo", "Linetime")+6/24</f>
        <v>41548.764444444445</v>
      </c>
      <c r="Y77" s="130"/>
      <c r="Z77" s="131" t="s">
        <v>45</v>
      </c>
      <c r="AA77" s="131"/>
      <c r="AB77" s="142">
        <f>RTD("cqg.rtd", ,"SystemInfo", "Linetime")+14/24</f>
        <v>41549.097777777781</v>
      </c>
      <c r="AC77" s="142"/>
      <c r="AD77" s="143"/>
    </row>
  </sheetData>
  <sheetProtection algorithmName="SHA-512" hashValue="jFpkMihkL3bndy6vJFC2HSIK4sCY41UD/dQunBzE+vKuGswVLOevY07a6XSDPimxYtWoBK7SSKngxca9G0F6Yw==" saltValue="izlPgnh051NzQmdTea6bNg==" spinCount="100000" sheet="1" objects="1" scenarios="1" selectLockedCells="1"/>
  <mergeCells count="193">
    <mergeCell ref="F77:G77"/>
    <mergeCell ref="J77:K77"/>
    <mergeCell ref="AA62:AD62"/>
    <mergeCell ref="AA64:AD64"/>
    <mergeCell ref="AA66:AD66"/>
    <mergeCell ref="AA68:AD68"/>
    <mergeCell ref="AA70:AD70"/>
    <mergeCell ref="AA72:AD72"/>
    <mergeCell ref="L77:N77"/>
    <mergeCell ref="T77:U77"/>
    <mergeCell ref="O77:S77"/>
    <mergeCell ref="AB77:AC77"/>
    <mergeCell ref="Z77:AA77"/>
    <mergeCell ref="X77:Y77"/>
    <mergeCell ref="V77:W77"/>
    <mergeCell ref="AA74:AD74"/>
    <mergeCell ref="P68:R68"/>
    <mergeCell ref="P70:R70"/>
    <mergeCell ref="P72:R72"/>
    <mergeCell ref="P74:R74"/>
    <mergeCell ref="P76:R76"/>
    <mergeCell ref="P69:R69"/>
    <mergeCell ref="P71:R71"/>
    <mergeCell ref="P73:R73"/>
    <mergeCell ref="AA58:AD58"/>
    <mergeCell ref="AA60:AD60"/>
    <mergeCell ref="AA46:AD46"/>
    <mergeCell ref="AA48:AD48"/>
    <mergeCell ref="AA50:AD50"/>
    <mergeCell ref="AA52:AD52"/>
    <mergeCell ref="AA54:AD54"/>
    <mergeCell ref="AA56:AD56"/>
    <mergeCell ref="AA36:AD36"/>
    <mergeCell ref="AA38:AD38"/>
    <mergeCell ref="AA40:AD40"/>
    <mergeCell ref="AA42:AD42"/>
    <mergeCell ref="AA44:AD44"/>
    <mergeCell ref="AA6:AD6"/>
    <mergeCell ref="AA8:AD8"/>
    <mergeCell ref="AA4:AD5"/>
    <mergeCell ref="N4:O5"/>
    <mergeCell ref="Y5:Z5"/>
    <mergeCell ref="S4:T5"/>
    <mergeCell ref="U4:V5"/>
    <mergeCell ref="W4:X5"/>
    <mergeCell ref="AA7:AD7"/>
    <mergeCell ref="P6:R6"/>
    <mergeCell ref="P8:R8"/>
    <mergeCell ref="P7:R7"/>
    <mergeCell ref="B6:E6"/>
    <mergeCell ref="B8:E8"/>
    <mergeCell ref="B10:E10"/>
    <mergeCell ref="B12:E12"/>
    <mergeCell ref="B7:E7"/>
    <mergeCell ref="B9:E9"/>
    <mergeCell ref="J4:K4"/>
    <mergeCell ref="J5:K5"/>
    <mergeCell ref="B4:E5"/>
    <mergeCell ref="P31:R31"/>
    <mergeCell ref="AA10:AD10"/>
    <mergeCell ref="B42:E42"/>
    <mergeCell ref="B13:E13"/>
    <mergeCell ref="B17:E17"/>
    <mergeCell ref="B15:E15"/>
    <mergeCell ref="AA17:AD17"/>
    <mergeCell ref="AA19:AD19"/>
    <mergeCell ref="AA31:AD31"/>
    <mergeCell ref="AA29:AD29"/>
    <mergeCell ref="AA27:AD27"/>
    <mergeCell ref="B16:E16"/>
    <mergeCell ref="B18:E18"/>
    <mergeCell ref="B20:E20"/>
    <mergeCell ref="AA20:AD20"/>
    <mergeCell ref="AA22:AD22"/>
    <mergeCell ref="AA21:AD21"/>
    <mergeCell ref="B21:E21"/>
    <mergeCell ref="B14:E14"/>
    <mergeCell ref="AA28:AD28"/>
    <mergeCell ref="AA30:AD30"/>
    <mergeCell ref="AA32:AD32"/>
    <mergeCell ref="AA34:AD34"/>
    <mergeCell ref="AA16:AD16"/>
    <mergeCell ref="AA12:AD12"/>
    <mergeCell ref="AA14:AD14"/>
    <mergeCell ref="AA24:AD24"/>
    <mergeCell ref="AA26:AD26"/>
    <mergeCell ref="AA25:AD25"/>
    <mergeCell ref="AA23:AD23"/>
    <mergeCell ref="P28:R28"/>
    <mergeCell ref="P30:R30"/>
    <mergeCell ref="P27:R27"/>
    <mergeCell ref="P29:R29"/>
    <mergeCell ref="AA18:AD18"/>
    <mergeCell ref="B22:E22"/>
    <mergeCell ref="B77:E77"/>
    <mergeCell ref="B52:E52"/>
    <mergeCell ref="B54:E54"/>
    <mergeCell ref="B56:E56"/>
    <mergeCell ref="B58:E58"/>
    <mergeCell ref="B60:E60"/>
    <mergeCell ref="B62:E62"/>
    <mergeCell ref="B64:E64"/>
    <mergeCell ref="B66:E66"/>
    <mergeCell ref="B70:E70"/>
    <mergeCell ref="B72:E72"/>
    <mergeCell ref="B74:E74"/>
    <mergeCell ref="B76:E76"/>
    <mergeCell ref="B68:E68"/>
    <mergeCell ref="B24:E24"/>
    <mergeCell ref="B26:E26"/>
    <mergeCell ref="B23:E23"/>
    <mergeCell ref="B25:E25"/>
    <mergeCell ref="B27:E27"/>
    <mergeCell ref="B29:E29"/>
    <mergeCell ref="B31:E31"/>
    <mergeCell ref="P26:R26"/>
    <mergeCell ref="AA9:AD9"/>
    <mergeCell ref="AA11:AD11"/>
    <mergeCell ref="AA13:AD13"/>
    <mergeCell ref="AA15:AD15"/>
    <mergeCell ref="AA76:AD76"/>
    <mergeCell ref="B2:C3"/>
    <mergeCell ref="D2:E3"/>
    <mergeCell ref="F2:Z3"/>
    <mergeCell ref="AA2:AB3"/>
    <mergeCell ref="AC2:AD3"/>
    <mergeCell ref="B50:E50"/>
    <mergeCell ref="B28:E28"/>
    <mergeCell ref="B30:E30"/>
    <mergeCell ref="B32:E32"/>
    <mergeCell ref="B34:E34"/>
    <mergeCell ref="B36:E36"/>
    <mergeCell ref="B38:E38"/>
    <mergeCell ref="B40:E40"/>
    <mergeCell ref="B19:E19"/>
    <mergeCell ref="B11:E11"/>
    <mergeCell ref="B44:E44"/>
    <mergeCell ref="B46:E46"/>
    <mergeCell ref="B48:E48"/>
    <mergeCell ref="P32:R32"/>
    <mergeCell ref="P34:R34"/>
    <mergeCell ref="P36:R36"/>
    <mergeCell ref="P38:R38"/>
    <mergeCell ref="P40:R40"/>
    <mergeCell ref="P42:R42"/>
    <mergeCell ref="P44:R44"/>
    <mergeCell ref="P46:R46"/>
    <mergeCell ref="P48:R48"/>
    <mergeCell ref="P33:R33"/>
    <mergeCell ref="P35:R35"/>
    <mergeCell ref="P37:R37"/>
    <mergeCell ref="P39:R39"/>
    <mergeCell ref="P41:R41"/>
    <mergeCell ref="P45:R45"/>
    <mergeCell ref="P43:R43"/>
    <mergeCell ref="P47:R47"/>
    <mergeCell ref="P9:R9"/>
    <mergeCell ref="P11:R11"/>
    <mergeCell ref="P13:R13"/>
    <mergeCell ref="P15:R15"/>
    <mergeCell ref="P17:R17"/>
    <mergeCell ref="P21:R21"/>
    <mergeCell ref="P19:R19"/>
    <mergeCell ref="P23:R23"/>
    <mergeCell ref="P25:R25"/>
    <mergeCell ref="P10:R10"/>
    <mergeCell ref="P12:R12"/>
    <mergeCell ref="P14:R14"/>
    <mergeCell ref="P16:R16"/>
    <mergeCell ref="P18:R18"/>
    <mergeCell ref="P20:R20"/>
    <mergeCell ref="P22:R22"/>
    <mergeCell ref="P24:R24"/>
    <mergeCell ref="P75:R75"/>
    <mergeCell ref="P67:R67"/>
    <mergeCell ref="P49:R49"/>
    <mergeCell ref="P51:R51"/>
    <mergeCell ref="P53:R53"/>
    <mergeCell ref="P55:R55"/>
    <mergeCell ref="P57:R57"/>
    <mergeCell ref="P59:R59"/>
    <mergeCell ref="P61:R61"/>
    <mergeCell ref="P63:R63"/>
    <mergeCell ref="P65:R65"/>
    <mergeCell ref="P50:R50"/>
    <mergeCell ref="P52:R52"/>
    <mergeCell ref="P54:R54"/>
    <mergeCell ref="P56:R56"/>
    <mergeCell ref="P58:R58"/>
    <mergeCell ref="P60:R60"/>
    <mergeCell ref="P62:R62"/>
    <mergeCell ref="P64:R64"/>
    <mergeCell ref="P66:R66"/>
  </mergeCells>
  <conditionalFormatting sqref="K6">
    <cfRule type="expression" dxfId="474" priority="2734">
      <formula>M6=1</formula>
    </cfRule>
  </conditionalFormatting>
  <conditionalFormatting sqref="V20 V6 V18 V16 V14 V12 V10 V8">
    <cfRule type="dataBar" priority="2557">
      <dataBar showValue="0">
        <cfvo type="min"/>
        <cfvo type="max"/>
        <color rgb="FF638EC6"/>
      </dataBar>
      <extLst>
        <ext xmlns:x14="http://schemas.microsoft.com/office/spreadsheetml/2009/9/main" uri="{B025F937-C7B1-47D3-B67F-A62EFF666E3E}">
          <x14:id>{BA526413-FEA3-4A78-8100-4D8B6CCA2277}</x14:id>
        </ext>
      </extLst>
    </cfRule>
  </conditionalFormatting>
  <conditionalFormatting sqref="V22 V28 V26 V24">
    <cfRule type="dataBar" priority="2556">
      <dataBar showValue="0">
        <cfvo type="min"/>
        <cfvo type="max"/>
        <color rgb="FF638EC6"/>
      </dataBar>
      <extLst>
        <ext xmlns:x14="http://schemas.microsoft.com/office/spreadsheetml/2009/9/main" uri="{B025F937-C7B1-47D3-B67F-A62EFF666E3E}">
          <x14:id>{2B0A653A-00FA-4253-B34A-B21651F86EDC}</x14:id>
        </ext>
      </extLst>
    </cfRule>
  </conditionalFormatting>
  <conditionalFormatting sqref="V38 V44 V42 V40">
    <cfRule type="dataBar" priority="2554">
      <dataBar showValue="0">
        <cfvo type="min"/>
        <cfvo type="max"/>
        <color rgb="FF638EC6"/>
      </dataBar>
      <extLst>
        <ext xmlns:x14="http://schemas.microsoft.com/office/spreadsheetml/2009/9/main" uri="{B025F937-C7B1-47D3-B67F-A62EFF666E3E}">
          <x14:id>{BC42F34A-13B8-465F-82B2-D67991F13E33}</x14:id>
        </ext>
      </extLst>
    </cfRule>
  </conditionalFormatting>
  <conditionalFormatting sqref="V46 V52 V50 V48">
    <cfRule type="dataBar" priority="2553">
      <dataBar showValue="0">
        <cfvo type="min"/>
        <cfvo type="max"/>
        <color rgb="FF638EC6"/>
      </dataBar>
      <extLst>
        <ext xmlns:x14="http://schemas.microsoft.com/office/spreadsheetml/2009/9/main" uri="{B025F937-C7B1-47D3-B67F-A62EFF666E3E}">
          <x14:id>{EAFC7104-A3FF-4407-B82F-A9043632B08A}</x14:id>
        </ext>
      </extLst>
    </cfRule>
  </conditionalFormatting>
  <conditionalFormatting sqref="V54 V60 V58 V56">
    <cfRule type="dataBar" priority="2552">
      <dataBar showValue="0">
        <cfvo type="min"/>
        <cfvo type="max"/>
        <color rgb="FF638EC6"/>
      </dataBar>
      <extLst>
        <ext xmlns:x14="http://schemas.microsoft.com/office/spreadsheetml/2009/9/main" uri="{B025F937-C7B1-47D3-B67F-A62EFF666E3E}">
          <x14:id>{5A4E8830-C531-4932-909E-59D9D8EDB0B2}</x14:id>
        </ext>
      </extLst>
    </cfRule>
  </conditionalFormatting>
  <conditionalFormatting sqref="V62">
    <cfRule type="dataBar" priority="2506">
      <dataBar showValue="0">
        <cfvo type="min"/>
        <cfvo type="max"/>
        <color rgb="FF638EC6"/>
      </dataBar>
      <extLst>
        <ext xmlns:x14="http://schemas.microsoft.com/office/spreadsheetml/2009/9/main" uri="{B025F937-C7B1-47D3-B67F-A62EFF666E3E}">
          <x14:id>{E9AD60F7-061D-4B46-A762-7AD7770B8810}</x14:id>
        </ext>
      </extLst>
    </cfRule>
  </conditionalFormatting>
  <conditionalFormatting sqref="V64">
    <cfRule type="dataBar" priority="2495">
      <dataBar showValue="0">
        <cfvo type="min"/>
        <cfvo type="max"/>
        <color rgb="FF638EC6"/>
      </dataBar>
      <extLst>
        <ext xmlns:x14="http://schemas.microsoft.com/office/spreadsheetml/2009/9/main" uri="{B025F937-C7B1-47D3-B67F-A62EFF666E3E}">
          <x14:id>{21481861-DD46-4317-B024-C674354A1D2A}</x14:id>
        </ext>
      </extLst>
    </cfRule>
  </conditionalFormatting>
  <conditionalFormatting sqref="V68 V66">
    <cfRule type="dataBar" priority="2484">
      <dataBar showValue="0">
        <cfvo type="min"/>
        <cfvo type="max"/>
        <color rgb="FF638EC6"/>
      </dataBar>
      <extLst>
        <ext xmlns:x14="http://schemas.microsoft.com/office/spreadsheetml/2009/9/main" uri="{B025F937-C7B1-47D3-B67F-A62EFF666E3E}">
          <x14:id>{FA13DD50-38E6-4875-94AB-46392A94DA89}</x14:id>
        </ext>
      </extLst>
    </cfRule>
  </conditionalFormatting>
  <conditionalFormatting sqref="V70">
    <cfRule type="dataBar" priority="2462">
      <dataBar showValue="0">
        <cfvo type="min"/>
        <cfvo type="max"/>
        <color rgb="FF638EC6"/>
      </dataBar>
      <extLst>
        <ext xmlns:x14="http://schemas.microsoft.com/office/spreadsheetml/2009/9/main" uri="{B025F937-C7B1-47D3-B67F-A62EFF666E3E}">
          <x14:id>{DECBB304-2020-4FBB-87AE-81238CC620D5}</x14:id>
        </ext>
      </extLst>
    </cfRule>
  </conditionalFormatting>
  <conditionalFormatting sqref="V72">
    <cfRule type="dataBar" priority="2451">
      <dataBar showValue="0">
        <cfvo type="min"/>
        <cfvo type="max"/>
        <color rgb="FF638EC6"/>
      </dataBar>
      <extLst>
        <ext xmlns:x14="http://schemas.microsoft.com/office/spreadsheetml/2009/9/main" uri="{B025F937-C7B1-47D3-B67F-A62EFF666E3E}">
          <x14:id>{1F6CEBEA-FFF1-48D3-8F78-94555682C28B}</x14:id>
        </ext>
      </extLst>
    </cfRule>
  </conditionalFormatting>
  <conditionalFormatting sqref="V74">
    <cfRule type="dataBar" priority="2440">
      <dataBar showValue="0">
        <cfvo type="min"/>
        <cfvo type="max"/>
        <color rgb="FF638EC6"/>
      </dataBar>
      <extLst>
        <ext xmlns:x14="http://schemas.microsoft.com/office/spreadsheetml/2009/9/main" uri="{B025F937-C7B1-47D3-B67F-A62EFF666E3E}">
          <x14:id>{196290D4-403C-4CA4-ACF0-7A85BBA505DC}</x14:id>
        </ext>
      </extLst>
    </cfRule>
  </conditionalFormatting>
  <conditionalFormatting sqref="V76">
    <cfRule type="dataBar" priority="2429">
      <dataBar showValue="0">
        <cfvo type="min"/>
        <cfvo type="max"/>
        <color rgb="FF638EC6"/>
      </dataBar>
      <extLst>
        <ext xmlns:x14="http://schemas.microsoft.com/office/spreadsheetml/2009/9/main" uri="{B025F937-C7B1-47D3-B67F-A62EFF666E3E}">
          <x14:id>{DBA419AC-D453-4B28-8C48-FEB0309D51B3}</x14:id>
        </ext>
      </extLst>
    </cfRule>
  </conditionalFormatting>
  <conditionalFormatting sqref="K8">
    <cfRule type="expression" dxfId="473" priority="2013">
      <formula>M8=1</formula>
    </cfRule>
  </conditionalFormatting>
  <conditionalFormatting sqref="K10">
    <cfRule type="expression" dxfId="472" priority="2012">
      <formula>M10=1</formula>
    </cfRule>
  </conditionalFormatting>
  <conditionalFormatting sqref="K12">
    <cfRule type="expression" dxfId="471" priority="2011">
      <formula>M12=1</formula>
    </cfRule>
  </conditionalFormatting>
  <conditionalFormatting sqref="K14">
    <cfRule type="expression" dxfId="470" priority="2010">
      <formula>M14=1</formula>
    </cfRule>
  </conditionalFormatting>
  <conditionalFormatting sqref="K16">
    <cfRule type="expression" dxfId="469" priority="2009">
      <formula>M16=1</formula>
    </cfRule>
  </conditionalFormatting>
  <conditionalFormatting sqref="K18">
    <cfRule type="expression" dxfId="468" priority="2008">
      <formula>M18=1</formula>
    </cfRule>
  </conditionalFormatting>
  <conditionalFormatting sqref="K20">
    <cfRule type="expression" dxfId="467" priority="2007">
      <formula>M20=1</formula>
    </cfRule>
  </conditionalFormatting>
  <conditionalFormatting sqref="K22">
    <cfRule type="expression" dxfId="466" priority="2006">
      <formula>M22=1</formula>
    </cfRule>
  </conditionalFormatting>
  <conditionalFormatting sqref="K24">
    <cfRule type="expression" dxfId="465" priority="2005">
      <formula>M24=1</formula>
    </cfRule>
  </conditionalFormatting>
  <conditionalFormatting sqref="K26">
    <cfRule type="expression" dxfId="464" priority="2004">
      <formula>M26=1</formula>
    </cfRule>
  </conditionalFormatting>
  <conditionalFormatting sqref="K28">
    <cfRule type="expression" dxfId="463" priority="2003">
      <formula>M28=1</formula>
    </cfRule>
  </conditionalFormatting>
  <conditionalFormatting sqref="K30">
    <cfRule type="expression" dxfId="462" priority="2002">
      <formula>M30=1</formula>
    </cfRule>
  </conditionalFormatting>
  <conditionalFormatting sqref="K32">
    <cfRule type="expression" dxfId="461" priority="2001">
      <formula>M32=1</formula>
    </cfRule>
  </conditionalFormatting>
  <conditionalFormatting sqref="K34">
    <cfRule type="expression" dxfId="460" priority="2000">
      <formula>M34=1</formula>
    </cfRule>
  </conditionalFormatting>
  <conditionalFormatting sqref="K38">
    <cfRule type="expression" dxfId="459" priority="1998">
      <formula>M38=1</formula>
    </cfRule>
  </conditionalFormatting>
  <conditionalFormatting sqref="K40">
    <cfRule type="expression" dxfId="458" priority="1997">
      <formula>M40=1</formula>
    </cfRule>
  </conditionalFormatting>
  <conditionalFormatting sqref="K42">
    <cfRule type="expression" dxfId="457" priority="1996">
      <formula>M42=1</formula>
    </cfRule>
  </conditionalFormatting>
  <conditionalFormatting sqref="K44">
    <cfRule type="expression" dxfId="456" priority="1995">
      <formula>M44=1</formula>
    </cfRule>
  </conditionalFormatting>
  <conditionalFormatting sqref="K46">
    <cfRule type="expression" dxfId="455" priority="1994">
      <formula>M46=1</formula>
    </cfRule>
  </conditionalFormatting>
  <conditionalFormatting sqref="K48">
    <cfRule type="expression" dxfId="454" priority="1993">
      <formula>M48=1</formula>
    </cfRule>
  </conditionalFormatting>
  <conditionalFormatting sqref="K50">
    <cfRule type="expression" dxfId="453" priority="1992">
      <formula>M50=1</formula>
    </cfRule>
  </conditionalFormatting>
  <conditionalFormatting sqref="O76 O6 O74 O72 O70 O68 O66 O64 O62 O60 O58 O56 O54 O52 O50 O48 O46 O44 O42 O40 O38 O36 O34 O32 O30 O28 O26 O24 O22 O20 O18 O16 O14 O12 O10 O8">
    <cfRule type="colorScale" priority="1989">
      <colorScale>
        <cfvo type="min"/>
        <cfvo type="percentile" val="100"/>
        <cfvo type="max"/>
        <color rgb="FF00B050"/>
        <color theme="4"/>
        <color rgb="FFFF0000"/>
      </colorScale>
    </cfRule>
  </conditionalFormatting>
  <conditionalFormatting sqref="T76 T44 T6 T38 T42 T40 T36 T34 T32 T30 T28 T26 T24 T22 T66 T64 T62 T60 T58 T56 T54 T52 T50 T48 T46 T74 T72 T70 T68 T20 T18 T16 T14 T12 T10 T8">
    <cfRule type="top10" dxfId="452" priority="1988" rank="5"/>
  </conditionalFormatting>
  <conditionalFormatting sqref="X76 X6 X44 X20 X38 X42 X40 X36 X34 X32 X30 X28 X26 X24 X22 X66 X64 X62 X60 X58 X56 X54 X52 X50 X48 X46 X74 X72 X70 X68 X18 X16 X14 X12 X10 X8">
    <cfRule type="colorScale" priority="1987">
      <colorScale>
        <cfvo type="min"/>
        <cfvo type="percentile" val="100"/>
        <cfvo type="max"/>
        <color rgb="FF00B050"/>
        <color theme="4"/>
        <color rgb="FFFF0000"/>
      </colorScale>
    </cfRule>
  </conditionalFormatting>
  <conditionalFormatting sqref="S6 S76 S44 S38 S42 S40 S36 S34 S32 S30 S28 S26 S24 S22 S66 S64 S62 S60 S58 S56 S54 S52 S50 S48 S46 S74 S72 S70 S68 S20 S18 S16 S14 S12 S10 S8">
    <cfRule type="dataBar" priority="1694">
      <dataBar showValue="0">
        <cfvo type="min"/>
        <cfvo type="max"/>
        <color rgb="FF638EC6"/>
      </dataBar>
      <extLst>
        <ext xmlns:x14="http://schemas.microsoft.com/office/spreadsheetml/2009/9/main" uri="{B025F937-C7B1-47D3-B67F-A62EFF666E3E}">
          <x14:id>{63A8862C-CC71-49D9-BE40-004227DD0514}</x14:id>
        </ext>
      </extLst>
    </cfRule>
  </conditionalFormatting>
  <conditionalFormatting sqref="J6 J76 J44 J38 J42 J40 J36 J34 J32 J30 J28 J26 J24 J22 J66 J64 J62 J60 J58 J56 J54 J52 J50 J48 J46 J74 J72 J70 J68 J20 J18 J16 J14 J12 J10 J8">
    <cfRule type="dataBar" priority="1693">
      <dataBar showValue="0">
        <cfvo type="min"/>
        <cfvo type="max"/>
        <color rgb="FF638EC6"/>
      </dataBar>
      <extLst>
        <ext xmlns:x14="http://schemas.microsoft.com/office/spreadsheetml/2009/9/main" uri="{B025F937-C7B1-47D3-B67F-A62EFF666E3E}">
          <x14:id>{1B74FBB4-F37B-4F97-83C0-DC392E208571}</x14:id>
        </ext>
      </extLst>
    </cfRule>
  </conditionalFormatting>
  <conditionalFormatting sqref="K52">
    <cfRule type="expression" dxfId="451" priority="1384">
      <formula>M52=1</formula>
    </cfRule>
  </conditionalFormatting>
  <conditionalFormatting sqref="K54">
    <cfRule type="expression" dxfId="450" priority="1383">
      <formula>M54=1</formula>
    </cfRule>
  </conditionalFormatting>
  <conditionalFormatting sqref="K56">
    <cfRule type="expression" dxfId="449" priority="1382">
      <formula>M56=1</formula>
    </cfRule>
  </conditionalFormatting>
  <conditionalFormatting sqref="K58">
    <cfRule type="expression" dxfId="448" priority="1381">
      <formula>M58=1</formula>
    </cfRule>
  </conditionalFormatting>
  <conditionalFormatting sqref="K60">
    <cfRule type="expression" dxfId="447" priority="1380">
      <formula>M60=1</formula>
    </cfRule>
  </conditionalFormatting>
  <conditionalFormatting sqref="K62">
    <cfRule type="expression" dxfId="446" priority="1379">
      <formula>M62=1</formula>
    </cfRule>
  </conditionalFormatting>
  <conditionalFormatting sqref="K76">
    <cfRule type="expression" dxfId="445" priority="1372">
      <formula>M76=1</formula>
    </cfRule>
  </conditionalFormatting>
  <conditionalFormatting sqref="Y74">
    <cfRule type="expression" dxfId="444" priority="722">
      <formula>Y74=""</formula>
    </cfRule>
    <cfRule type="expression" dxfId="443" priority="723">
      <formula>Y74&gt;Z74</formula>
    </cfRule>
  </conditionalFormatting>
  <conditionalFormatting sqref="B6:E6">
    <cfRule type="expression" dxfId="442" priority="617">
      <formula>H6=3</formula>
    </cfRule>
    <cfRule type="expression" dxfId="441" priority="618">
      <formula>H6=2</formula>
    </cfRule>
    <cfRule type="expression" dxfId="440" priority="619">
      <formula>H6=1</formula>
    </cfRule>
    <cfRule type="expression" dxfId="439" priority="620">
      <formula>H6=0</formula>
    </cfRule>
  </conditionalFormatting>
  <conditionalFormatting sqref="V30 V36 V34 V32">
    <cfRule type="dataBar" priority="2764">
      <dataBar showValue="0">
        <cfvo type="min"/>
        <cfvo type="max"/>
        <color rgb="FF638EC6"/>
      </dataBar>
      <extLst>
        <ext xmlns:x14="http://schemas.microsoft.com/office/spreadsheetml/2009/9/main" uri="{B025F937-C7B1-47D3-B67F-A62EFF666E3E}">
          <x14:id>{187E363E-1AE4-40DC-A4AC-C88BA63C2AB7}</x14:id>
        </ext>
      </extLst>
    </cfRule>
  </conditionalFormatting>
  <conditionalFormatting sqref="B8:E8">
    <cfRule type="expression" dxfId="438" priority="561">
      <formula>H8=3</formula>
    </cfRule>
    <cfRule type="expression" dxfId="437" priority="562">
      <formula>H8=2</formula>
    </cfRule>
    <cfRule type="expression" dxfId="436" priority="563">
      <formula>H8=1</formula>
    </cfRule>
    <cfRule type="expression" dxfId="435" priority="564">
      <formula>H8=0</formula>
    </cfRule>
  </conditionalFormatting>
  <conditionalFormatting sqref="B10:E10">
    <cfRule type="expression" dxfId="434" priority="557">
      <formula>H10=3</formula>
    </cfRule>
    <cfRule type="expression" dxfId="433" priority="558">
      <formula>H10=2</formula>
    </cfRule>
    <cfRule type="expression" dxfId="432" priority="559">
      <formula>H10=1</formula>
    </cfRule>
    <cfRule type="expression" dxfId="431" priority="560">
      <formula>H10=0</formula>
    </cfRule>
  </conditionalFormatting>
  <conditionalFormatting sqref="B12:E12">
    <cfRule type="expression" dxfId="430" priority="553">
      <formula>H12=3</formula>
    </cfRule>
    <cfRule type="expression" dxfId="429" priority="554">
      <formula>H12=2</formula>
    </cfRule>
    <cfRule type="expression" dxfId="428" priority="555">
      <formula>H12=1</formula>
    </cfRule>
    <cfRule type="expression" dxfId="427" priority="556">
      <formula>H12=0</formula>
    </cfRule>
  </conditionalFormatting>
  <conditionalFormatting sqref="B14:E14">
    <cfRule type="expression" dxfId="426" priority="549">
      <formula>H14=3</formula>
    </cfRule>
    <cfRule type="expression" dxfId="425" priority="550">
      <formula>H14=2</formula>
    </cfRule>
    <cfRule type="expression" dxfId="424" priority="551">
      <formula>H14=1</formula>
    </cfRule>
    <cfRule type="expression" dxfId="423" priority="552">
      <formula>H14=0</formula>
    </cfRule>
  </conditionalFormatting>
  <conditionalFormatting sqref="B16:E16">
    <cfRule type="expression" dxfId="422" priority="545">
      <formula>H16=3</formula>
    </cfRule>
    <cfRule type="expression" dxfId="421" priority="546">
      <formula>H16=2</formula>
    </cfRule>
    <cfRule type="expression" dxfId="420" priority="547">
      <formula>H16=1</formula>
    </cfRule>
    <cfRule type="expression" dxfId="419" priority="548">
      <formula>H16=0</formula>
    </cfRule>
  </conditionalFormatting>
  <conditionalFormatting sqref="B18:E18">
    <cfRule type="expression" dxfId="418" priority="541">
      <formula>H18=3</formula>
    </cfRule>
    <cfRule type="expression" dxfId="417" priority="542">
      <formula>H18=2</formula>
    </cfRule>
    <cfRule type="expression" dxfId="416" priority="543">
      <formula>H18=1</formula>
    </cfRule>
    <cfRule type="expression" dxfId="415" priority="544">
      <formula>H18=0</formula>
    </cfRule>
  </conditionalFormatting>
  <conditionalFormatting sqref="B20:E20">
    <cfRule type="expression" dxfId="414" priority="537">
      <formula>H20=3</formula>
    </cfRule>
    <cfRule type="expression" dxfId="413" priority="538">
      <formula>H20=2</formula>
    </cfRule>
    <cfRule type="expression" dxfId="412" priority="539">
      <formula>H20=1</formula>
    </cfRule>
    <cfRule type="expression" dxfId="411" priority="540">
      <formula>H20=0</formula>
    </cfRule>
  </conditionalFormatting>
  <conditionalFormatting sqref="B22:E22">
    <cfRule type="expression" dxfId="410" priority="533">
      <formula>H22=3</formula>
    </cfRule>
    <cfRule type="expression" dxfId="409" priority="534">
      <formula>H22=2</formula>
    </cfRule>
    <cfRule type="expression" dxfId="408" priority="535">
      <formula>H22=1</formula>
    </cfRule>
    <cfRule type="expression" dxfId="407" priority="536">
      <formula>H22=0</formula>
    </cfRule>
  </conditionalFormatting>
  <conditionalFormatting sqref="B24:E24">
    <cfRule type="expression" dxfId="406" priority="529">
      <formula>H24=3</formula>
    </cfRule>
    <cfRule type="expression" dxfId="405" priority="530">
      <formula>H24=2</formula>
    </cfRule>
    <cfRule type="expression" dxfId="404" priority="531">
      <formula>H24=1</formula>
    </cfRule>
    <cfRule type="expression" dxfId="403" priority="532">
      <formula>H24=0</formula>
    </cfRule>
  </conditionalFormatting>
  <conditionalFormatting sqref="B26:E26">
    <cfRule type="expression" dxfId="402" priority="525">
      <formula>H26=3</formula>
    </cfRule>
    <cfRule type="expression" dxfId="401" priority="526">
      <formula>H26=2</formula>
    </cfRule>
    <cfRule type="expression" dxfId="400" priority="527">
      <formula>H26=1</formula>
    </cfRule>
    <cfRule type="expression" dxfId="399" priority="528">
      <formula>H26=0</formula>
    </cfRule>
  </conditionalFormatting>
  <conditionalFormatting sqref="B28:E28">
    <cfRule type="expression" dxfId="398" priority="521">
      <formula>H28=3</formula>
    </cfRule>
    <cfRule type="expression" dxfId="397" priority="522">
      <formula>H28=2</formula>
    </cfRule>
    <cfRule type="expression" dxfId="396" priority="523">
      <formula>H28=1</formula>
    </cfRule>
    <cfRule type="expression" dxfId="395" priority="524">
      <formula>H28=0</formula>
    </cfRule>
  </conditionalFormatting>
  <conditionalFormatting sqref="B30:E30">
    <cfRule type="expression" dxfId="394" priority="517">
      <formula>H30=3</formula>
    </cfRule>
    <cfRule type="expression" dxfId="393" priority="518">
      <formula>H30=2</formula>
    </cfRule>
    <cfRule type="expression" dxfId="392" priority="519">
      <formula>H30=1</formula>
    </cfRule>
    <cfRule type="expression" dxfId="391" priority="520">
      <formula>H30=0</formula>
    </cfRule>
  </conditionalFormatting>
  <conditionalFormatting sqref="B32:E32">
    <cfRule type="expression" dxfId="390" priority="513">
      <formula>H32=3</formula>
    </cfRule>
    <cfRule type="expression" dxfId="389" priority="514">
      <formula>H32=2</formula>
    </cfRule>
    <cfRule type="expression" dxfId="388" priority="515">
      <formula>H32=1</formula>
    </cfRule>
    <cfRule type="expression" dxfId="387" priority="516">
      <formula>H32=0</formula>
    </cfRule>
  </conditionalFormatting>
  <conditionalFormatting sqref="B34:E34">
    <cfRule type="expression" dxfId="386" priority="509">
      <formula>H34=3</formula>
    </cfRule>
    <cfRule type="expression" dxfId="385" priority="510">
      <formula>H34=2</formula>
    </cfRule>
    <cfRule type="expression" dxfId="384" priority="511">
      <formula>H34=1</formula>
    </cfRule>
    <cfRule type="expression" dxfId="383" priority="512">
      <formula>H34=0</formula>
    </cfRule>
  </conditionalFormatting>
  <conditionalFormatting sqref="B36:E36">
    <cfRule type="expression" dxfId="382" priority="505">
      <formula>H36=3</formula>
    </cfRule>
    <cfRule type="expression" dxfId="381" priority="506">
      <formula>H36=2</formula>
    </cfRule>
    <cfRule type="expression" dxfId="380" priority="507">
      <formula>H36=1</formula>
    </cfRule>
    <cfRule type="expression" dxfId="379" priority="508">
      <formula>H36=0</formula>
    </cfRule>
  </conditionalFormatting>
  <conditionalFormatting sqref="B38:E38">
    <cfRule type="expression" dxfId="378" priority="501">
      <formula>H38=3</formula>
    </cfRule>
    <cfRule type="expression" dxfId="377" priority="502">
      <formula>H38=2</formula>
    </cfRule>
    <cfRule type="expression" dxfId="376" priority="503">
      <formula>H38=1</formula>
    </cfRule>
    <cfRule type="expression" dxfId="375" priority="504">
      <formula>H38=0</formula>
    </cfRule>
  </conditionalFormatting>
  <conditionalFormatting sqref="B40:E40">
    <cfRule type="expression" dxfId="374" priority="497">
      <formula>H40=3</formula>
    </cfRule>
    <cfRule type="expression" dxfId="373" priority="498">
      <formula>H40=2</formula>
    </cfRule>
    <cfRule type="expression" dxfId="372" priority="499">
      <formula>H40=1</formula>
    </cfRule>
    <cfRule type="expression" dxfId="371" priority="500">
      <formula>H40=0</formula>
    </cfRule>
  </conditionalFormatting>
  <conditionalFormatting sqref="B42:E42">
    <cfRule type="expression" dxfId="370" priority="493">
      <formula>H42=3</formula>
    </cfRule>
    <cfRule type="expression" dxfId="369" priority="494">
      <formula>H42=2</formula>
    </cfRule>
    <cfRule type="expression" dxfId="368" priority="495">
      <formula>H42=1</formula>
    </cfRule>
    <cfRule type="expression" dxfId="367" priority="496">
      <formula>H42=0</formula>
    </cfRule>
  </conditionalFormatting>
  <conditionalFormatting sqref="B44:E44">
    <cfRule type="expression" dxfId="366" priority="489">
      <formula>H44=3</formula>
    </cfRule>
    <cfRule type="expression" dxfId="365" priority="490">
      <formula>H44=2</formula>
    </cfRule>
    <cfRule type="expression" dxfId="364" priority="491">
      <formula>H44=1</formula>
    </cfRule>
    <cfRule type="expression" dxfId="363" priority="492">
      <formula>H44=0</formula>
    </cfRule>
  </conditionalFormatting>
  <conditionalFormatting sqref="B46:E46">
    <cfRule type="expression" dxfId="362" priority="485">
      <formula>H46=3</formula>
    </cfRule>
    <cfRule type="expression" dxfId="361" priority="486">
      <formula>H46=2</formula>
    </cfRule>
    <cfRule type="expression" dxfId="360" priority="487">
      <formula>H46=1</formula>
    </cfRule>
    <cfRule type="expression" dxfId="359" priority="488">
      <formula>H46=0</formula>
    </cfRule>
  </conditionalFormatting>
  <conditionalFormatting sqref="B48:E48">
    <cfRule type="expression" dxfId="358" priority="481">
      <formula>H48=3</formula>
    </cfRule>
    <cfRule type="expression" dxfId="357" priority="482">
      <formula>H48=2</formula>
    </cfRule>
    <cfRule type="expression" dxfId="356" priority="483">
      <formula>H48=1</formula>
    </cfRule>
    <cfRule type="expression" dxfId="355" priority="484">
      <formula>H48=0</formula>
    </cfRule>
  </conditionalFormatting>
  <conditionalFormatting sqref="B50:E50">
    <cfRule type="expression" dxfId="354" priority="477">
      <formula>H50=3</formula>
    </cfRule>
    <cfRule type="expression" dxfId="353" priority="478">
      <formula>H50=2</formula>
    </cfRule>
    <cfRule type="expression" dxfId="352" priority="479">
      <formula>H50=1</formula>
    </cfRule>
    <cfRule type="expression" dxfId="351" priority="480">
      <formula>H50=0</formula>
    </cfRule>
  </conditionalFormatting>
  <conditionalFormatting sqref="B52:E52">
    <cfRule type="expression" dxfId="350" priority="473">
      <formula>H52=3</formula>
    </cfRule>
    <cfRule type="expression" dxfId="349" priority="474">
      <formula>H52=2</formula>
    </cfRule>
    <cfRule type="expression" dxfId="348" priority="475">
      <formula>H52=1</formula>
    </cfRule>
    <cfRule type="expression" dxfId="347" priority="476">
      <formula>H52=0</formula>
    </cfRule>
  </conditionalFormatting>
  <conditionalFormatting sqref="B54:E54">
    <cfRule type="expression" dxfId="346" priority="469">
      <formula>H54=3</formula>
    </cfRule>
    <cfRule type="expression" dxfId="345" priority="470">
      <formula>H54=2</formula>
    </cfRule>
    <cfRule type="expression" dxfId="344" priority="471">
      <formula>H54=1</formula>
    </cfRule>
    <cfRule type="expression" dxfId="343" priority="472">
      <formula>H54=0</formula>
    </cfRule>
  </conditionalFormatting>
  <conditionalFormatting sqref="B56:E56">
    <cfRule type="expression" dxfId="342" priority="465">
      <formula>H56=3</formula>
    </cfRule>
    <cfRule type="expression" dxfId="341" priority="466">
      <formula>H56=2</formula>
    </cfRule>
    <cfRule type="expression" dxfId="340" priority="467">
      <formula>H56=1</formula>
    </cfRule>
    <cfRule type="expression" dxfId="339" priority="468">
      <formula>H56=0</formula>
    </cfRule>
  </conditionalFormatting>
  <conditionalFormatting sqref="B58:E58">
    <cfRule type="expression" dxfId="338" priority="461">
      <formula>H58=3</formula>
    </cfRule>
    <cfRule type="expression" dxfId="337" priority="462">
      <formula>H58=2</formula>
    </cfRule>
    <cfRule type="expression" dxfId="336" priority="463">
      <formula>H58=1</formula>
    </cfRule>
    <cfRule type="expression" dxfId="335" priority="464">
      <formula>H58=0</formula>
    </cfRule>
  </conditionalFormatting>
  <conditionalFormatting sqref="B60:E60">
    <cfRule type="expression" dxfId="334" priority="457">
      <formula>H60=3</formula>
    </cfRule>
    <cfRule type="expression" dxfId="333" priority="458">
      <formula>H60=2</formula>
    </cfRule>
    <cfRule type="expression" dxfId="332" priority="459">
      <formula>H60=1</formula>
    </cfRule>
    <cfRule type="expression" dxfId="331" priority="460">
      <formula>H60=0</formula>
    </cfRule>
  </conditionalFormatting>
  <conditionalFormatting sqref="B62:E62">
    <cfRule type="expression" dxfId="330" priority="453">
      <formula>H62=3</formula>
    </cfRule>
    <cfRule type="expression" dxfId="329" priority="454">
      <formula>H62=2</formula>
    </cfRule>
    <cfRule type="expression" dxfId="328" priority="455">
      <formula>H62=1</formula>
    </cfRule>
    <cfRule type="expression" dxfId="327" priority="456">
      <formula>H62=0</formula>
    </cfRule>
  </conditionalFormatting>
  <conditionalFormatting sqref="B64:E64">
    <cfRule type="expression" dxfId="326" priority="449">
      <formula>H64=3</formula>
    </cfRule>
    <cfRule type="expression" dxfId="325" priority="450">
      <formula>H64=2</formula>
    </cfRule>
    <cfRule type="expression" dxfId="324" priority="451">
      <formula>H64=1</formula>
    </cfRule>
    <cfRule type="expression" dxfId="323" priority="452">
      <formula>H64=0</formula>
    </cfRule>
  </conditionalFormatting>
  <conditionalFormatting sqref="B72:E72">
    <cfRule type="expression" dxfId="322" priority="433">
      <formula>H72=3</formula>
    </cfRule>
    <cfRule type="expression" dxfId="321" priority="434">
      <formula>H72=2</formula>
    </cfRule>
    <cfRule type="expression" dxfId="320" priority="435">
      <formula>H72=1</formula>
    </cfRule>
    <cfRule type="expression" dxfId="319" priority="436">
      <formula>H72=0</formula>
    </cfRule>
  </conditionalFormatting>
  <conditionalFormatting sqref="B70:E70">
    <cfRule type="expression" dxfId="318" priority="437">
      <formula>H70=3</formula>
    </cfRule>
    <cfRule type="expression" dxfId="317" priority="438">
      <formula>H70=2</formula>
    </cfRule>
    <cfRule type="expression" dxfId="316" priority="439">
      <formula>H70=1</formula>
    </cfRule>
    <cfRule type="expression" dxfId="315" priority="440">
      <formula>H70=0</formula>
    </cfRule>
  </conditionalFormatting>
  <conditionalFormatting sqref="B74:E74">
    <cfRule type="expression" dxfId="314" priority="429">
      <formula>H74=3</formula>
    </cfRule>
    <cfRule type="expression" dxfId="313" priority="430">
      <formula>H74=2</formula>
    </cfRule>
    <cfRule type="expression" dxfId="312" priority="431">
      <formula>H74=1</formula>
    </cfRule>
    <cfRule type="expression" dxfId="311" priority="432">
      <formula>H74=0</formula>
    </cfRule>
  </conditionalFormatting>
  <conditionalFormatting sqref="B76:E76">
    <cfRule type="expression" dxfId="310" priority="425">
      <formula>H76=3</formula>
    </cfRule>
    <cfRule type="expression" dxfId="309" priority="426">
      <formula>H76=2</formula>
    </cfRule>
    <cfRule type="expression" dxfId="308" priority="427">
      <formula>H76=1</formula>
    </cfRule>
    <cfRule type="expression" dxfId="307" priority="428">
      <formula>H76=0</formula>
    </cfRule>
  </conditionalFormatting>
  <conditionalFormatting sqref="AA6:AD6">
    <cfRule type="expression" dxfId="306" priority="417">
      <formula>H6=3</formula>
    </cfRule>
    <cfRule type="expression" dxfId="305" priority="418">
      <formula>H6=2</formula>
    </cfRule>
    <cfRule type="expression" dxfId="304" priority="419">
      <formula>H6=1</formula>
    </cfRule>
    <cfRule type="expression" dxfId="303" priority="420">
      <formula>H6=0</formula>
    </cfRule>
  </conditionalFormatting>
  <conditionalFormatting sqref="AA8:AD8">
    <cfRule type="expression" dxfId="302" priority="413">
      <formula>H8=3</formula>
    </cfRule>
    <cfRule type="expression" dxfId="301" priority="414">
      <formula>H8=2</formula>
    </cfRule>
    <cfRule type="expression" dxfId="300" priority="415">
      <formula>H8=1</formula>
    </cfRule>
    <cfRule type="expression" dxfId="299" priority="416">
      <formula>H8=0</formula>
    </cfRule>
  </conditionalFormatting>
  <conditionalFormatting sqref="AA10:AD10">
    <cfRule type="expression" dxfId="298" priority="409">
      <formula>H10=3</formula>
    </cfRule>
    <cfRule type="expression" dxfId="297" priority="410">
      <formula>H10=2</formula>
    </cfRule>
    <cfRule type="expression" dxfId="296" priority="411">
      <formula>H10=1</formula>
    </cfRule>
    <cfRule type="expression" dxfId="295" priority="412">
      <formula>H10=0</formula>
    </cfRule>
  </conditionalFormatting>
  <conditionalFormatting sqref="AA12:AD12">
    <cfRule type="expression" dxfId="294" priority="405">
      <formula>H12=3</formula>
    </cfRule>
    <cfRule type="expression" dxfId="293" priority="406">
      <formula>H12=2</formula>
    </cfRule>
    <cfRule type="expression" dxfId="292" priority="407">
      <formula>H12=1</formula>
    </cfRule>
    <cfRule type="expression" dxfId="291" priority="408">
      <formula>H12=0</formula>
    </cfRule>
  </conditionalFormatting>
  <conditionalFormatting sqref="AA14:AD14">
    <cfRule type="expression" dxfId="290" priority="401">
      <formula>H14=3</formula>
    </cfRule>
    <cfRule type="expression" dxfId="289" priority="402">
      <formula>H14=2</formula>
    </cfRule>
    <cfRule type="expression" dxfId="288" priority="403">
      <formula>H14=1</formula>
    </cfRule>
    <cfRule type="expression" dxfId="287" priority="404">
      <formula>H14=0</formula>
    </cfRule>
  </conditionalFormatting>
  <conditionalFormatting sqref="AA16:AD16">
    <cfRule type="expression" dxfId="286" priority="397">
      <formula>H16=3</formula>
    </cfRule>
    <cfRule type="expression" dxfId="285" priority="398">
      <formula>H16=2</formula>
    </cfRule>
    <cfRule type="expression" dxfId="284" priority="399">
      <formula>H16=1</formula>
    </cfRule>
    <cfRule type="expression" dxfId="283" priority="400">
      <formula>H16=0</formula>
    </cfRule>
  </conditionalFormatting>
  <conditionalFormatting sqref="AA18:AD18">
    <cfRule type="expression" dxfId="282" priority="393">
      <formula>H18=3</formula>
    </cfRule>
    <cfRule type="expression" dxfId="281" priority="394">
      <formula>H18=2</formula>
    </cfRule>
    <cfRule type="expression" dxfId="280" priority="395">
      <formula>H18=1</formula>
    </cfRule>
    <cfRule type="expression" dxfId="279" priority="396">
      <formula>H18=0</formula>
    </cfRule>
  </conditionalFormatting>
  <conditionalFormatting sqref="AA20:AD20">
    <cfRule type="expression" dxfId="278" priority="389">
      <formula>H20=3</formula>
    </cfRule>
    <cfRule type="expression" dxfId="277" priority="390">
      <formula>H20=2</formula>
    </cfRule>
    <cfRule type="expression" dxfId="276" priority="391">
      <formula>H20=1</formula>
    </cfRule>
    <cfRule type="expression" dxfId="275" priority="392">
      <formula>H20=0</formula>
    </cfRule>
  </conditionalFormatting>
  <conditionalFormatting sqref="AA22:AD22">
    <cfRule type="expression" dxfId="274" priority="385">
      <formula>H22=3</formula>
    </cfRule>
    <cfRule type="expression" dxfId="273" priority="386">
      <formula>H22=2</formula>
    </cfRule>
    <cfRule type="expression" dxfId="272" priority="387">
      <formula>H22=1</formula>
    </cfRule>
    <cfRule type="expression" dxfId="271" priority="388">
      <formula>H22=0</formula>
    </cfRule>
  </conditionalFormatting>
  <conditionalFormatting sqref="AA24:AD24">
    <cfRule type="expression" dxfId="270" priority="381">
      <formula>H24=3</formula>
    </cfRule>
    <cfRule type="expression" dxfId="269" priority="382">
      <formula>H24=2</formula>
    </cfRule>
    <cfRule type="expression" dxfId="268" priority="383">
      <formula>H24=1</formula>
    </cfRule>
    <cfRule type="expression" dxfId="267" priority="384">
      <formula>H24=0</formula>
    </cfRule>
  </conditionalFormatting>
  <conditionalFormatting sqref="AA26:AD26">
    <cfRule type="expression" dxfId="266" priority="377">
      <formula>H26=3</formula>
    </cfRule>
    <cfRule type="expression" dxfId="265" priority="378">
      <formula>H26=2</formula>
    </cfRule>
    <cfRule type="expression" dxfId="264" priority="379">
      <formula>H26=1</formula>
    </cfRule>
    <cfRule type="expression" dxfId="263" priority="380">
      <formula>H26=0</formula>
    </cfRule>
  </conditionalFormatting>
  <conditionalFormatting sqref="AA28:AD28">
    <cfRule type="expression" dxfId="262" priority="373">
      <formula>H28=3</formula>
    </cfRule>
    <cfRule type="expression" dxfId="261" priority="374">
      <formula>H28=2</formula>
    </cfRule>
    <cfRule type="expression" dxfId="260" priority="375">
      <formula>H28=1</formula>
    </cfRule>
    <cfRule type="expression" dxfId="259" priority="376">
      <formula>H28=0</formula>
    </cfRule>
  </conditionalFormatting>
  <conditionalFormatting sqref="AA30:AD30">
    <cfRule type="expression" dxfId="258" priority="369">
      <formula>H30=3</formula>
    </cfRule>
    <cfRule type="expression" dxfId="257" priority="370">
      <formula>H30=2</formula>
    </cfRule>
    <cfRule type="expression" dxfId="256" priority="371">
      <formula>H30=1</formula>
    </cfRule>
    <cfRule type="expression" dxfId="255" priority="372">
      <formula>H30=0</formula>
    </cfRule>
  </conditionalFormatting>
  <conditionalFormatting sqref="AA32:AD32">
    <cfRule type="expression" dxfId="254" priority="365">
      <formula>H32=3</formula>
    </cfRule>
    <cfRule type="expression" dxfId="253" priority="366">
      <formula>H32=2</formula>
    </cfRule>
    <cfRule type="expression" dxfId="252" priority="367">
      <formula>H32=1</formula>
    </cfRule>
    <cfRule type="expression" dxfId="251" priority="368">
      <formula>H32=0</formula>
    </cfRule>
  </conditionalFormatting>
  <conditionalFormatting sqref="AA34:AD34">
    <cfRule type="expression" dxfId="250" priority="361">
      <formula>H34=3</formula>
    </cfRule>
    <cfRule type="expression" dxfId="249" priority="362">
      <formula>H34=2</formula>
    </cfRule>
    <cfRule type="expression" dxfId="248" priority="363">
      <formula>H34=1</formula>
    </cfRule>
    <cfRule type="expression" dxfId="247" priority="364">
      <formula>H34=0</formula>
    </cfRule>
  </conditionalFormatting>
  <conditionalFormatting sqref="AA36:AD36">
    <cfRule type="expression" dxfId="246" priority="357">
      <formula>H36=3</formula>
    </cfRule>
    <cfRule type="expression" dxfId="245" priority="358">
      <formula>H36=2</formula>
    </cfRule>
    <cfRule type="expression" dxfId="244" priority="359">
      <formula>H36=1</formula>
    </cfRule>
    <cfRule type="expression" dxfId="243" priority="360">
      <formula>H36=0</formula>
    </cfRule>
  </conditionalFormatting>
  <conditionalFormatting sqref="AA38:AD38">
    <cfRule type="expression" dxfId="242" priority="353">
      <formula>H38=3</formula>
    </cfRule>
    <cfRule type="expression" dxfId="241" priority="354">
      <formula>H38=2</formula>
    </cfRule>
    <cfRule type="expression" dxfId="240" priority="355">
      <formula>H38=1</formula>
    </cfRule>
    <cfRule type="expression" dxfId="239" priority="356">
      <formula>H38=0</formula>
    </cfRule>
  </conditionalFormatting>
  <conditionalFormatting sqref="AA40:AD40">
    <cfRule type="expression" dxfId="238" priority="349">
      <formula>H40=3</formula>
    </cfRule>
    <cfRule type="expression" dxfId="237" priority="350">
      <formula>H40=2</formula>
    </cfRule>
    <cfRule type="expression" dxfId="236" priority="351">
      <formula>H40=1</formula>
    </cfRule>
    <cfRule type="expression" dxfId="235" priority="352">
      <formula>H40=0</formula>
    </cfRule>
  </conditionalFormatting>
  <conditionalFormatting sqref="AA42:AD42">
    <cfRule type="expression" dxfId="234" priority="345">
      <formula>H42=3</formula>
    </cfRule>
    <cfRule type="expression" dxfId="233" priority="346">
      <formula>H42=2</formula>
    </cfRule>
    <cfRule type="expression" dxfId="232" priority="347">
      <formula>H42=1</formula>
    </cfRule>
    <cfRule type="expression" dxfId="231" priority="348">
      <formula>H42=0</formula>
    </cfRule>
  </conditionalFormatting>
  <conditionalFormatting sqref="AA44:AD44">
    <cfRule type="expression" dxfId="230" priority="341">
      <formula>H44=3</formula>
    </cfRule>
    <cfRule type="expression" dxfId="229" priority="342">
      <formula>H44=2</formula>
    </cfRule>
    <cfRule type="expression" dxfId="228" priority="343">
      <formula>H44=1</formula>
    </cfRule>
    <cfRule type="expression" dxfId="227" priority="344">
      <formula>H44=0</formula>
    </cfRule>
  </conditionalFormatting>
  <conditionalFormatting sqref="AA46:AD46">
    <cfRule type="expression" dxfId="226" priority="337">
      <formula>H46=3</formula>
    </cfRule>
    <cfRule type="expression" dxfId="225" priority="338">
      <formula>H46=2</formula>
    </cfRule>
    <cfRule type="expression" dxfId="224" priority="339">
      <formula>H46=1</formula>
    </cfRule>
    <cfRule type="expression" dxfId="223" priority="340">
      <formula>H46=0</formula>
    </cfRule>
  </conditionalFormatting>
  <conditionalFormatting sqref="AA48:AD48">
    <cfRule type="expression" dxfId="222" priority="333">
      <formula>H48=3</formula>
    </cfRule>
    <cfRule type="expression" dxfId="221" priority="334">
      <formula>H48=2</formula>
    </cfRule>
    <cfRule type="expression" dxfId="220" priority="335">
      <formula>H48=1</formula>
    </cfRule>
    <cfRule type="expression" dxfId="219" priority="336">
      <formula>H48=0</formula>
    </cfRule>
  </conditionalFormatting>
  <conditionalFormatting sqref="AA50:AD50">
    <cfRule type="expression" dxfId="218" priority="329">
      <formula>H50=3</formula>
    </cfRule>
    <cfRule type="expression" dxfId="217" priority="330">
      <formula>H50=2</formula>
    </cfRule>
    <cfRule type="expression" dxfId="216" priority="331">
      <formula>H50=1</formula>
    </cfRule>
    <cfRule type="expression" dxfId="215" priority="332">
      <formula>H50=0</formula>
    </cfRule>
  </conditionalFormatting>
  <conditionalFormatting sqref="AA52:AD52">
    <cfRule type="expression" dxfId="214" priority="325">
      <formula>H52=3</formula>
    </cfRule>
    <cfRule type="expression" dxfId="213" priority="326">
      <formula>H52=2</formula>
    </cfRule>
    <cfRule type="expression" dxfId="212" priority="327">
      <formula>H52=1</formula>
    </cfRule>
    <cfRule type="expression" dxfId="211" priority="328">
      <formula>H52=0</formula>
    </cfRule>
  </conditionalFormatting>
  <conditionalFormatting sqref="AA54:AD54">
    <cfRule type="expression" dxfId="210" priority="321">
      <formula>H54=3</formula>
    </cfRule>
    <cfRule type="expression" dxfId="209" priority="322">
      <formula>H54=2</formula>
    </cfRule>
    <cfRule type="expression" dxfId="208" priority="323">
      <formula>H54=1</formula>
    </cfRule>
    <cfRule type="expression" dxfId="207" priority="324">
      <formula>H54=0</formula>
    </cfRule>
  </conditionalFormatting>
  <conditionalFormatting sqref="AA56:AD56">
    <cfRule type="expression" dxfId="206" priority="317">
      <formula>H56=3</formula>
    </cfRule>
    <cfRule type="expression" dxfId="205" priority="318">
      <formula>H56=2</formula>
    </cfRule>
    <cfRule type="expression" dxfId="204" priority="319">
      <formula>H56=1</formula>
    </cfRule>
    <cfRule type="expression" dxfId="203" priority="320">
      <formula>H56=0</formula>
    </cfRule>
  </conditionalFormatting>
  <conditionalFormatting sqref="AA58:AD58">
    <cfRule type="expression" dxfId="202" priority="313">
      <formula>H58=3</formula>
    </cfRule>
    <cfRule type="expression" dxfId="201" priority="314">
      <formula>H58=2</formula>
    </cfRule>
    <cfRule type="expression" dxfId="200" priority="315">
      <formula>H58=1</formula>
    </cfRule>
    <cfRule type="expression" dxfId="199" priority="316">
      <formula>H58=0</formula>
    </cfRule>
  </conditionalFormatting>
  <conditionalFormatting sqref="AA60:AD60">
    <cfRule type="expression" dxfId="198" priority="309">
      <formula>H60=3</formula>
    </cfRule>
    <cfRule type="expression" dxfId="197" priority="310">
      <formula>H60=2</formula>
    </cfRule>
    <cfRule type="expression" dxfId="196" priority="311">
      <formula>H60=1</formula>
    </cfRule>
    <cfRule type="expression" dxfId="195" priority="312">
      <formula>H60=0</formula>
    </cfRule>
  </conditionalFormatting>
  <conditionalFormatting sqref="AA62:AD62">
    <cfRule type="expression" dxfId="194" priority="305">
      <formula>H62=3</formula>
    </cfRule>
    <cfRule type="expression" dxfId="193" priority="306">
      <formula>H62=2</formula>
    </cfRule>
    <cfRule type="expression" dxfId="192" priority="307">
      <formula>H62=1</formula>
    </cfRule>
    <cfRule type="expression" dxfId="191" priority="308">
      <formula>H62=0</formula>
    </cfRule>
  </conditionalFormatting>
  <conditionalFormatting sqref="AA64:AD64">
    <cfRule type="expression" dxfId="190" priority="301">
      <formula>H64=3</formula>
    </cfRule>
    <cfRule type="expression" dxfId="189" priority="302">
      <formula>H64=2</formula>
    </cfRule>
    <cfRule type="expression" dxfId="188" priority="303">
      <formula>H64=1</formula>
    </cfRule>
    <cfRule type="expression" dxfId="187" priority="304">
      <formula>H64=0</formula>
    </cfRule>
  </conditionalFormatting>
  <conditionalFormatting sqref="AA70:AD70">
    <cfRule type="expression" dxfId="186" priority="289">
      <formula>H70=3</formula>
    </cfRule>
    <cfRule type="expression" dxfId="185" priority="290">
      <formula>H70=2</formula>
    </cfRule>
    <cfRule type="expression" dxfId="184" priority="291">
      <formula>H70=1</formula>
    </cfRule>
    <cfRule type="expression" dxfId="183" priority="292">
      <formula>H70=0</formula>
    </cfRule>
  </conditionalFormatting>
  <conditionalFormatting sqref="AA72:AD72">
    <cfRule type="expression" dxfId="182" priority="285">
      <formula>H72=3</formula>
    </cfRule>
    <cfRule type="expression" dxfId="181" priority="286">
      <formula>H72=2</formula>
    </cfRule>
    <cfRule type="expression" dxfId="180" priority="287">
      <formula>H72=1</formula>
    </cfRule>
    <cfRule type="expression" dxfId="179" priority="288">
      <formula>H72=0</formula>
    </cfRule>
  </conditionalFormatting>
  <conditionalFormatting sqref="AA74:AD74">
    <cfRule type="expression" dxfId="178" priority="281">
      <formula>H74=3</formula>
    </cfRule>
    <cfRule type="expression" dxfId="177" priority="282">
      <formula>H74=2</formula>
    </cfRule>
    <cfRule type="expression" dxfId="176" priority="283">
      <formula>H74=1</formula>
    </cfRule>
    <cfRule type="expression" dxfId="175" priority="284">
      <formula>H74=0</formula>
    </cfRule>
  </conditionalFormatting>
  <conditionalFormatting sqref="AA76:AD76">
    <cfRule type="expression" dxfId="174" priority="277">
      <formula>H76=3</formula>
    </cfRule>
    <cfRule type="expression" dxfId="173" priority="278">
      <formula>H76=2</formula>
    </cfRule>
    <cfRule type="expression" dxfId="172" priority="279">
      <formula>H76=1</formula>
    </cfRule>
    <cfRule type="expression" dxfId="171" priority="280">
      <formula>H76=0</formula>
    </cfRule>
  </conditionalFormatting>
  <conditionalFormatting sqref="G6">
    <cfRule type="expression" dxfId="170" priority="275">
      <formula>$G$6&lt;6</formula>
    </cfRule>
  </conditionalFormatting>
  <conditionalFormatting sqref="F6">
    <cfRule type="expression" dxfId="169" priority="274">
      <formula>$G$6&lt;6</formula>
    </cfRule>
  </conditionalFormatting>
  <conditionalFormatting sqref="B68:E68">
    <cfRule type="expression" dxfId="168" priority="270">
      <formula>H68=3</formula>
    </cfRule>
    <cfRule type="expression" dxfId="167" priority="271">
      <formula>H68=2</formula>
    </cfRule>
    <cfRule type="expression" dxfId="166" priority="272">
      <formula>H68=1</formula>
    </cfRule>
    <cfRule type="expression" dxfId="165" priority="273">
      <formula>H68=0</formula>
    </cfRule>
  </conditionalFormatting>
  <conditionalFormatting sqref="B66:E66">
    <cfRule type="expression" dxfId="164" priority="266">
      <formula>H66=3</formula>
    </cfRule>
    <cfRule type="expression" dxfId="163" priority="267">
      <formula>H66=2</formula>
    </cfRule>
    <cfRule type="expression" dxfId="162" priority="268">
      <formula>H66=1</formula>
    </cfRule>
    <cfRule type="expression" dxfId="161" priority="269">
      <formula>H66=0</formula>
    </cfRule>
  </conditionalFormatting>
  <conditionalFormatting sqref="AA66:AD66">
    <cfRule type="expression" dxfId="160" priority="262">
      <formula>H66=3</formula>
    </cfRule>
    <cfRule type="expression" dxfId="159" priority="263">
      <formula>H66=2</formula>
    </cfRule>
    <cfRule type="expression" dxfId="158" priority="264">
      <formula>H66=1</formula>
    </cfRule>
    <cfRule type="expression" dxfId="157" priority="265">
      <formula>H66=0</formula>
    </cfRule>
  </conditionalFormatting>
  <conditionalFormatting sqref="AA68:AD68">
    <cfRule type="expression" dxfId="156" priority="258">
      <formula>H68=3</formula>
    </cfRule>
    <cfRule type="expression" dxfId="155" priority="259">
      <formula>H68=2</formula>
    </cfRule>
    <cfRule type="expression" dxfId="154" priority="260">
      <formula>H68=1</formula>
    </cfRule>
    <cfRule type="expression" dxfId="153" priority="261">
      <formula>H68=0</formula>
    </cfRule>
  </conditionalFormatting>
  <conditionalFormatting sqref="K64">
    <cfRule type="expression" dxfId="152" priority="255">
      <formula>M64=1</formula>
    </cfRule>
  </conditionalFormatting>
  <conditionalFormatting sqref="K66">
    <cfRule type="expression" dxfId="151" priority="254">
      <formula>M66=1</formula>
    </cfRule>
  </conditionalFormatting>
  <conditionalFormatting sqref="K68">
    <cfRule type="expression" dxfId="150" priority="253">
      <formula>M68=1</formula>
    </cfRule>
  </conditionalFormatting>
  <conditionalFormatting sqref="K70">
    <cfRule type="expression" dxfId="149" priority="250">
      <formula>M70=1</formula>
    </cfRule>
  </conditionalFormatting>
  <conditionalFormatting sqref="K72">
    <cfRule type="expression" dxfId="148" priority="249">
      <formula>M72=1</formula>
    </cfRule>
  </conditionalFormatting>
  <conditionalFormatting sqref="K74">
    <cfRule type="expression" dxfId="147" priority="248">
      <formula>M74=1</formula>
    </cfRule>
  </conditionalFormatting>
  <conditionalFormatting sqref="K6 K76 K74 K72 K70 K68 K66 K64 K62 K60 K58 K56 K54 K52 K50 K48 K46 K44 K42 K40 K38 K36 K34 K32 K30 K28 K26 K24 K22 K20 K18 K16 K14 K12 K10 K8">
    <cfRule type="top10" dxfId="146" priority="246" rank="1"/>
  </conditionalFormatting>
  <conditionalFormatting sqref="L6 L76 L74 L72 L70 L68 L66 L64 L62 L60 L58 L56 L54 L52 L50 L48 L46 L44 L42 L40 L38 L36 L34 L32 L30 L28 L26 L24 L22 L20 L18 L16 L14 L12 L10 L8">
    <cfRule type="top10" dxfId="145" priority="245" rank="1"/>
  </conditionalFormatting>
  <conditionalFormatting sqref="Y6">
    <cfRule type="expression" dxfId="144" priority="867">
      <formula>Y6=""</formula>
    </cfRule>
    <cfRule type="expression" dxfId="143" priority="2664">
      <formula>Y6&gt;Z6</formula>
    </cfRule>
  </conditionalFormatting>
  <conditionalFormatting sqref="Y74">
    <cfRule type="expression" dxfId="142" priority="173">
      <formula>Y74=""</formula>
    </cfRule>
    <cfRule type="expression" dxfId="141" priority="174">
      <formula>Y74&gt;Z74</formula>
    </cfRule>
  </conditionalFormatting>
  <conditionalFormatting sqref="Y76">
    <cfRule type="expression" dxfId="140" priority="171">
      <formula>Y76=""</formula>
    </cfRule>
    <cfRule type="expression" dxfId="139" priority="172">
      <formula>Y76&gt;Z76</formula>
    </cfRule>
  </conditionalFormatting>
  <conditionalFormatting sqref="Y76">
    <cfRule type="expression" dxfId="138" priority="169">
      <formula>Y76=""</formula>
    </cfRule>
    <cfRule type="expression" dxfId="137" priority="170">
      <formula>Y76&gt;Z76</formula>
    </cfRule>
  </conditionalFormatting>
  <conditionalFormatting sqref="B7:O7 S7:AD7">
    <cfRule type="expression" dxfId="136" priority="168">
      <formula>$H$6+$H$7=1</formula>
    </cfRule>
  </conditionalFormatting>
  <conditionalFormatting sqref="B9:O9 S9:AD9">
    <cfRule type="expression" dxfId="135" priority="167">
      <formula>$H$8+$H$9=1</formula>
    </cfRule>
  </conditionalFormatting>
  <conditionalFormatting sqref="B11:O11 S11:AD11">
    <cfRule type="expression" dxfId="134" priority="166">
      <formula>$H$10+$H$11=1</formula>
    </cfRule>
  </conditionalFormatting>
  <conditionalFormatting sqref="B13:O13 S13:AD13">
    <cfRule type="expression" dxfId="133" priority="165">
      <formula>$H$12+$H$13=1</formula>
    </cfRule>
  </conditionalFormatting>
  <conditionalFormatting sqref="B15:O15 S15:AD15">
    <cfRule type="expression" dxfId="132" priority="164">
      <formula>$H$14+$H$15=1</formula>
    </cfRule>
  </conditionalFormatting>
  <conditionalFormatting sqref="B17:O17 S17:AD17">
    <cfRule type="expression" dxfId="131" priority="163">
      <formula>$H$16+$H$17=1</formula>
    </cfRule>
  </conditionalFormatting>
  <conditionalFormatting sqref="B19:O19 S19:AD19">
    <cfRule type="expression" dxfId="130" priority="162">
      <formula>$H$18+$H$19=1</formula>
    </cfRule>
  </conditionalFormatting>
  <conditionalFormatting sqref="Y8">
    <cfRule type="expression" dxfId="129" priority="160">
      <formula>Y8=""</formula>
    </cfRule>
    <cfRule type="expression" dxfId="128" priority="161">
      <formula>Y8&gt;Z8</formula>
    </cfRule>
  </conditionalFormatting>
  <conditionalFormatting sqref="Y10">
    <cfRule type="expression" dxfId="127" priority="158">
      <formula>Y10=""</formula>
    </cfRule>
    <cfRule type="expression" dxfId="126" priority="159">
      <formula>Y10&gt;Z10</formula>
    </cfRule>
  </conditionalFormatting>
  <conditionalFormatting sqref="Y12">
    <cfRule type="expression" dxfId="125" priority="156">
      <formula>Y12=""</formula>
    </cfRule>
    <cfRule type="expression" dxfId="124" priority="157">
      <formula>Y12&gt;Z12</formula>
    </cfRule>
  </conditionalFormatting>
  <conditionalFormatting sqref="Y14">
    <cfRule type="expression" dxfId="123" priority="154">
      <formula>Y14=""</formula>
    </cfRule>
    <cfRule type="expression" dxfId="122" priority="155">
      <formula>Y14&gt;Z14</formula>
    </cfRule>
  </conditionalFormatting>
  <conditionalFormatting sqref="Y16">
    <cfRule type="expression" dxfId="121" priority="152">
      <formula>Y16=""</formula>
    </cfRule>
    <cfRule type="expression" dxfId="120" priority="153">
      <formula>Y16&gt;Z16</formula>
    </cfRule>
  </conditionalFormatting>
  <conditionalFormatting sqref="Y18">
    <cfRule type="expression" dxfId="119" priority="150">
      <formula>Y18=""</formula>
    </cfRule>
    <cfRule type="expression" dxfId="118" priority="151">
      <formula>Y18&gt;Z18</formula>
    </cfRule>
  </conditionalFormatting>
  <conditionalFormatting sqref="Y20">
    <cfRule type="expression" dxfId="117" priority="148">
      <formula>Y20=""</formula>
    </cfRule>
    <cfRule type="expression" dxfId="116" priority="149">
      <formula>Y20&gt;Z20</formula>
    </cfRule>
  </conditionalFormatting>
  <conditionalFormatting sqref="Y22">
    <cfRule type="expression" dxfId="115" priority="146">
      <formula>Y22=""</formula>
    </cfRule>
    <cfRule type="expression" dxfId="114" priority="147">
      <formula>Y22&gt;Z22</formula>
    </cfRule>
  </conditionalFormatting>
  <conditionalFormatting sqref="Y24">
    <cfRule type="expression" dxfId="113" priority="144">
      <formula>Y24=""</formula>
    </cfRule>
    <cfRule type="expression" dxfId="112" priority="145">
      <formula>Y24&gt;Z24</formula>
    </cfRule>
  </conditionalFormatting>
  <conditionalFormatting sqref="Y26">
    <cfRule type="expression" dxfId="111" priority="142">
      <formula>Y26=""</formula>
    </cfRule>
    <cfRule type="expression" dxfId="110" priority="143">
      <formula>Y26&gt;Z26</formula>
    </cfRule>
  </conditionalFormatting>
  <conditionalFormatting sqref="Y28">
    <cfRule type="expression" dxfId="109" priority="140">
      <formula>Y28=""</formula>
    </cfRule>
    <cfRule type="expression" dxfId="108" priority="141">
      <formula>Y28&gt;Z28</formula>
    </cfRule>
  </conditionalFormatting>
  <conditionalFormatting sqref="Y30">
    <cfRule type="expression" dxfId="107" priority="138">
      <formula>Y30=""</formula>
    </cfRule>
    <cfRule type="expression" dxfId="106" priority="139">
      <formula>Y30&gt;Z30</formula>
    </cfRule>
  </conditionalFormatting>
  <conditionalFormatting sqref="Y32">
    <cfRule type="expression" dxfId="105" priority="136">
      <formula>Y32=""</formula>
    </cfRule>
    <cfRule type="expression" dxfId="104" priority="137">
      <formula>Y32&gt;Z32</formula>
    </cfRule>
  </conditionalFormatting>
  <conditionalFormatting sqref="Y34">
    <cfRule type="expression" dxfId="103" priority="134">
      <formula>Y34=""</formula>
    </cfRule>
    <cfRule type="expression" dxfId="102" priority="135">
      <formula>Y34&gt;Z34</formula>
    </cfRule>
  </conditionalFormatting>
  <conditionalFormatting sqref="Y36">
    <cfRule type="expression" dxfId="101" priority="132">
      <formula>Y36=""</formula>
    </cfRule>
    <cfRule type="expression" dxfId="100" priority="133">
      <formula>Y36&gt;Z36</formula>
    </cfRule>
  </conditionalFormatting>
  <conditionalFormatting sqref="Y38">
    <cfRule type="expression" dxfId="99" priority="130">
      <formula>Y38=""</formula>
    </cfRule>
    <cfRule type="expression" dxfId="98" priority="131">
      <formula>Y38&gt;Z38</formula>
    </cfRule>
  </conditionalFormatting>
  <conditionalFormatting sqref="Y40">
    <cfRule type="expression" dxfId="97" priority="128">
      <formula>Y40=""</formula>
    </cfRule>
    <cfRule type="expression" dxfId="96" priority="129">
      <formula>Y40&gt;Z40</formula>
    </cfRule>
  </conditionalFormatting>
  <conditionalFormatting sqref="Y42">
    <cfRule type="expression" dxfId="95" priority="126">
      <formula>Y42=""</formula>
    </cfRule>
    <cfRule type="expression" dxfId="94" priority="127">
      <formula>Y42&gt;Z42</formula>
    </cfRule>
  </conditionalFormatting>
  <conditionalFormatting sqref="Y44">
    <cfRule type="expression" dxfId="93" priority="124">
      <formula>Y44=""</formula>
    </cfRule>
    <cfRule type="expression" dxfId="92" priority="125">
      <formula>Y44&gt;Z44</formula>
    </cfRule>
  </conditionalFormatting>
  <conditionalFormatting sqref="Y46">
    <cfRule type="expression" dxfId="91" priority="122">
      <formula>Y46=""</formula>
    </cfRule>
    <cfRule type="expression" dxfId="90" priority="123">
      <formula>Y46&gt;Z46</formula>
    </cfRule>
  </conditionalFormatting>
  <conditionalFormatting sqref="Y48">
    <cfRule type="expression" dxfId="89" priority="120">
      <formula>Y48=""</formula>
    </cfRule>
    <cfRule type="expression" dxfId="88" priority="121">
      <formula>Y48&gt;Z48</formula>
    </cfRule>
  </conditionalFormatting>
  <conditionalFormatting sqref="Y50">
    <cfRule type="expression" dxfId="87" priority="118">
      <formula>Y50=""</formula>
    </cfRule>
    <cfRule type="expression" dxfId="86" priority="119">
      <formula>Y50&gt;Z50</formula>
    </cfRule>
  </conditionalFormatting>
  <conditionalFormatting sqref="Y52">
    <cfRule type="expression" dxfId="85" priority="116">
      <formula>Y52=""</formula>
    </cfRule>
    <cfRule type="expression" dxfId="84" priority="117">
      <formula>Y52&gt;Z52</formula>
    </cfRule>
  </conditionalFormatting>
  <conditionalFormatting sqref="Y54">
    <cfRule type="expression" dxfId="83" priority="114">
      <formula>Y54=""</formula>
    </cfRule>
    <cfRule type="expression" dxfId="82" priority="115">
      <formula>Y54&gt;Z54</formula>
    </cfRule>
  </conditionalFormatting>
  <conditionalFormatting sqref="Y56">
    <cfRule type="expression" dxfId="81" priority="112">
      <formula>Y56=""</formula>
    </cfRule>
    <cfRule type="expression" dxfId="80" priority="113">
      <formula>Y56&gt;Z56</formula>
    </cfRule>
  </conditionalFormatting>
  <conditionalFormatting sqref="Y58">
    <cfRule type="expression" dxfId="79" priority="110">
      <formula>Y58=""</formula>
    </cfRule>
    <cfRule type="expression" dxfId="78" priority="111">
      <formula>Y58&gt;Z58</formula>
    </cfRule>
  </conditionalFormatting>
  <conditionalFormatting sqref="Y60">
    <cfRule type="expression" dxfId="77" priority="108">
      <formula>Y60=""</formula>
    </cfRule>
    <cfRule type="expression" dxfId="76" priority="109">
      <formula>Y60&gt;Z60</formula>
    </cfRule>
  </conditionalFormatting>
  <conditionalFormatting sqref="Y62">
    <cfRule type="expression" dxfId="75" priority="106">
      <formula>Y62=""</formula>
    </cfRule>
    <cfRule type="expression" dxfId="74" priority="107">
      <formula>Y62&gt;Z62</formula>
    </cfRule>
  </conditionalFormatting>
  <conditionalFormatting sqref="Y64">
    <cfRule type="expression" dxfId="73" priority="104">
      <formula>Y64=""</formula>
    </cfRule>
    <cfRule type="expression" dxfId="72" priority="105">
      <formula>Y64&gt;Z64</formula>
    </cfRule>
  </conditionalFormatting>
  <conditionalFormatting sqref="Y66">
    <cfRule type="expression" dxfId="71" priority="102">
      <formula>Y66=""</formula>
    </cfRule>
    <cfRule type="expression" dxfId="70" priority="103">
      <formula>Y66&gt;Z66</formula>
    </cfRule>
  </conditionalFormatting>
  <conditionalFormatting sqref="Y68">
    <cfRule type="expression" dxfId="69" priority="100">
      <formula>Y68=""</formula>
    </cfRule>
    <cfRule type="expression" dxfId="68" priority="101">
      <formula>Y68&gt;Z68</formula>
    </cfRule>
  </conditionalFormatting>
  <conditionalFormatting sqref="Y70">
    <cfRule type="expression" dxfId="67" priority="98">
      <formula>Y70=""</formula>
    </cfRule>
    <cfRule type="expression" dxfId="66" priority="99">
      <formula>Y70&gt;Z70</formula>
    </cfRule>
  </conditionalFormatting>
  <conditionalFormatting sqref="Y72">
    <cfRule type="expression" dxfId="65" priority="96">
      <formula>Y72=""</formula>
    </cfRule>
    <cfRule type="expression" dxfId="64" priority="97">
      <formula>Y72&gt;Z72</formula>
    </cfRule>
  </conditionalFormatting>
  <conditionalFormatting sqref="B21:O21 S21:AD21">
    <cfRule type="expression" dxfId="63" priority="95">
      <formula>$H20+$H21=3</formula>
    </cfRule>
  </conditionalFormatting>
  <conditionalFormatting sqref="B23:O23 S23:AD23">
    <cfRule type="expression" dxfId="62" priority="63">
      <formula>$H22+$H23=3</formula>
    </cfRule>
  </conditionalFormatting>
  <conditionalFormatting sqref="B25:O25 S25:AD25">
    <cfRule type="expression" dxfId="61" priority="62">
      <formula>$H24+$H25=3</formula>
    </cfRule>
  </conditionalFormatting>
  <conditionalFormatting sqref="B27:O27 S27:AD27">
    <cfRule type="expression" dxfId="60" priority="61">
      <formula>$H26+$H27=3</formula>
    </cfRule>
  </conditionalFormatting>
  <conditionalFormatting sqref="B29:O29 S29:AD29">
    <cfRule type="expression" dxfId="59" priority="60">
      <formula>$H28+$H29=3</formula>
    </cfRule>
  </conditionalFormatting>
  <conditionalFormatting sqref="B31:O31 S31:AD31">
    <cfRule type="expression" dxfId="58" priority="59">
      <formula>$H30+$H31=3</formula>
    </cfRule>
  </conditionalFormatting>
  <conditionalFormatting sqref="B33:O33 S33:AD33">
    <cfRule type="expression" dxfId="57" priority="58">
      <formula>$H32+$H33=3</formula>
    </cfRule>
  </conditionalFormatting>
  <conditionalFormatting sqref="B35:O35 S35:AD35">
    <cfRule type="expression" dxfId="56" priority="57">
      <formula>$H34+$H35=3</formula>
    </cfRule>
  </conditionalFormatting>
  <conditionalFormatting sqref="B37:O37 S37:AD37">
    <cfRule type="expression" dxfId="55" priority="56">
      <formula>$H36+$H37=3</formula>
    </cfRule>
  </conditionalFormatting>
  <conditionalFormatting sqref="B39:O39 S39:AD39">
    <cfRule type="expression" dxfId="54" priority="55">
      <formula>$H38+$H39=3</formula>
    </cfRule>
  </conditionalFormatting>
  <conditionalFormatting sqref="B41:O41 S41:AD41">
    <cfRule type="expression" dxfId="53" priority="54">
      <formula>$H40+$H41=3</formula>
    </cfRule>
  </conditionalFormatting>
  <conditionalFormatting sqref="B43:O43 S43:AD43">
    <cfRule type="expression" dxfId="52" priority="53">
      <formula>$H42+$H43=3</formula>
    </cfRule>
  </conditionalFormatting>
  <conditionalFormatting sqref="B45:O45 S45:AD45">
    <cfRule type="expression" dxfId="51" priority="52">
      <formula>$H44+$H45=5</formula>
    </cfRule>
  </conditionalFormatting>
  <conditionalFormatting sqref="B47:O47 S47:AD47">
    <cfRule type="expression" dxfId="50" priority="51">
      <formula>$H46+$H47=5</formula>
    </cfRule>
  </conditionalFormatting>
  <conditionalFormatting sqref="B49:O49 S49:AD49">
    <cfRule type="expression" dxfId="49" priority="50">
      <formula>$H48+$H49=5</formula>
    </cfRule>
  </conditionalFormatting>
  <conditionalFormatting sqref="B51:O51 S51:AD51">
    <cfRule type="expression" dxfId="48" priority="49">
      <formula>$H50+$H51=5</formula>
    </cfRule>
  </conditionalFormatting>
  <conditionalFormatting sqref="B53:O53 S53:AD53">
    <cfRule type="expression" dxfId="47" priority="48">
      <formula>$H52+$H53=5</formula>
    </cfRule>
  </conditionalFormatting>
  <conditionalFormatting sqref="B55:O55 S55:AD55">
    <cfRule type="expression" dxfId="46" priority="47">
      <formula>$H54+$H55=5</formula>
    </cfRule>
  </conditionalFormatting>
  <conditionalFormatting sqref="B57:O57 S57:AD57">
    <cfRule type="expression" dxfId="45" priority="46">
      <formula>$H56+$H57=5</formula>
    </cfRule>
  </conditionalFormatting>
  <conditionalFormatting sqref="B59:O59 S59:AD59">
    <cfRule type="expression" dxfId="44" priority="45">
      <formula>$H58+$H59=5</formula>
    </cfRule>
  </conditionalFormatting>
  <conditionalFormatting sqref="B61:O61 S61:AD61">
    <cfRule type="expression" dxfId="43" priority="44">
      <formula>$H60+$H61=5</formula>
    </cfRule>
  </conditionalFormatting>
  <conditionalFormatting sqref="B63:O63 S63:AD63">
    <cfRule type="expression" dxfId="42" priority="43">
      <formula>$H62+$H63=5</formula>
    </cfRule>
  </conditionalFormatting>
  <conditionalFormatting sqref="B65:O65 S65:AD65">
    <cfRule type="expression" dxfId="41" priority="42">
      <formula>$H64+$H65=5</formula>
    </cfRule>
  </conditionalFormatting>
  <conditionalFormatting sqref="B67:O67 S67:AD67">
    <cfRule type="expression" dxfId="40" priority="41">
      <formula>$H66+$H67=5</formula>
    </cfRule>
  </conditionalFormatting>
  <conditionalFormatting sqref="B69:O69 S69:AD69">
    <cfRule type="expression" dxfId="39" priority="40">
      <formula>$H68+$H69=5</formula>
    </cfRule>
  </conditionalFormatting>
  <conditionalFormatting sqref="B71:O71 S71:AD71">
    <cfRule type="expression" dxfId="38" priority="39">
      <formula>$H70+$H71=5</formula>
    </cfRule>
  </conditionalFormatting>
  <conditionalFormatting sqref="B73:O73 S73:AD73">
    <cfRule type="expression" dxfId="37" priority="38">
      <formula>$H72+$H73=5</formula>
    </cfRule>
  </conditionalFormatting>
  <conditionalFormatting sqref="B75:O75 S75:AD75">
    <cfRule type="expression" dxfId="36" priority="37">
      <formula>$H74+$H75=5</formula>
    </cfRule>
  </conditionalFormatting>
  <conditionalFormatting sqref="P7">
    <cfRule type="expression" dxfId="35" priority="36">
      <formula>$H$6+$H$7=1</formula>
    </cfRule>
  </conditionalFormatting>
  <conditionalFormatting sqref="P9">
    <cfRule type="expression" dxfId="34" priority="35">
      <formula>$H$6+$H$7=1</formula>
    </cfRule>
  </conditionalFormatting>
  <conditionalFormatting sqref="P11">
    <cfRule type="expression" dxfId="33" priority="34">
      <formula>$H$6+$H$7=1</formula>
    </cfRule>
  </conditionalFormatting>
  <conditionalFormatting sqref="P13">
    <cfRule type="expression" dxfId="32" priority="33">
      <formula>$H$6+$H$7=1</formula>
    </cfRule>
  </conditionalFormatting>
  <conditionalFormatting sqref="P15">
    <cfRule type="expression" dxfId="31" priority="32">
      <formula>$H$6+$H$7=1</formula>
    </cfRule>
  </conditionalFormatting>
  <conditionalFormatting sqref="P17">
    <cfRule type="expression" dxfId="30" priority="31">
      <formula>$H$6+$H$7=1</formula>
    </cfRule>
  </conditionalFormatting>
  <conditionalFormatting sqref="P21">
    <cfRule type="expression" dxfId="29" priority="30">
      <formula>$H$6+$H$7=1</formula>
    </cfRule>
  </conditionalFormatting>
  <conditionalFormatting sqref="P19">
    <cfRule type="expression" dxfId="28" priority="29">
      <formula>$H$18+$H$19=1</formula>
    </cfRule>
  </conditionalFormatting>
  <conditionalFormatting sqref="P23">
    <cfRule type="expression" dxfId="27" priority="28">
      <formula>$H$6+$H$7=1</formula>
    </cfRule>
  </conditionalFormatting>
  <conditionalFormatting sqref="P25">
    <cfRule type="expression" dxfId="26" priority="27">
      <formula>$H$6+$H$7=1</formula>
    </cfRule>
  </conditionalFormatting>
  <conditionalFormatting sqref="P27">
    <cfRule type="expression" dxfId="25" priority="26">
      <formula>$H$6+$H$7=1</formula>
    </cfRule>
  </conditionalFormatting>
  <conditionalFormatting sqref="P29">
    <cfRule type="expression" dxfId="24" priority="25">
      <formula>$H$6+$H$7=1</formula>
    </cfRule>
  </conditionalFormatting>
  <conditionalFormatting sqref="P31">
    <cfRule type="expression" dxfId="23" priority="24">
      <formula>$H$6+$H$7=1</formula>
    </cfRule>
  </conditionalFormatting>
  <conditionalFormatting sqref="P33">
    <cfRule type="expression" dxfId="22" priority="23">
      <formula>$H$6+$H$7=1</formula>
    </cfRule>
  </conditionalFormatting>
  <conditionalFormatting sqref="P35">
    <cfRule type="expression" dxfId="21" priority="22">
      <formula>$H$6+$H$7=1</formula>
    </cfRule>
  </conditionalFormatting>
  <conditionalFormatting sqref="P37">
    <cfRule type="expression" dxfId="20" priority="21">
      <formula>$H$6+$H$7=1</formula>
    </cfRule>
  </conditionalFormatting>
  <conditionalFormatting sqref="P39">
    <cfRule type="expression" dxfId="19" priority="20">
      <formula>$H$6+$H$7=1</formula>
    </cfRule>
  </conditionalFormatting>
  <conditionalFormatting sqref="P41">
    <cfRule type="expression" dxfId="18" priority="19">
      <formula>$H$6+$H$7=1</formula>
    </cfRule>
  </conditionalFormatting>
  <conditionalFormatting sqref="P45">
    <cfRule type="expression" dxfId="17" priority="18">
      <formula>$H$6+$H$7=1</formula>
    </cfRule>
  </conditionalFormatting>
  <conditionalFormatting sqref="P43">
    <cfRule type="expression" dxfId="16" priority="17">
      <formula>$H42+$H43=3</formula>
    </cfRule>
  </conditionalFormatting>
  <conditionalFormatting sqref="P47">
    <cfRule type="expression" dxfId="15" priority="16">
      <formula>$H$6+$H$7=1</formula>
    </cfRule>
  </conditionalFormatting>
  <conditionalFormatting sqref="P49">
    <cfRule type="expression" dxfId="14" priority="15">
      <formula>$H$6+$H$7=1</formula>
    </cfRule>
  </conditionalFormatting>
  <conditionalFormatting sqref="P51">
    <cfRule type="expression" dxfId="13" priority="14">
      <formula>$H$6+$H$7=1</formula>
    </cfRule>
  </conditionalFormatting>
  <conditionalFormatting sqref="P53">
    <cfRule type="expression" dxfId="12" priority="13">
      <formula>$H$6+$H$7=1</formula>
    </cfRule>
  </conditionalFormatting>
  <conditionalFormatting sqref="P55">
    <cfRule type="expression" dxfId="11" priority="12">
      <formula>$H$6+$H$7=1</formula>
    </cfRule>
  </conditionalFormatting>
  <conditionalFormatting sqref="P57">
    <cfRule type="expression" dxfId="10" priority="11">
      <formula>$H$6+$H$7=1</formula>
    </cfRule>
  </conditionalFormatting>
  <conditionalFormatting sqref="P59">
    <cfRule type="expression" dxfId="9" priority="10">
      <formula>$H$6+$H$7=1</formula>
    </cfRule>
  </conditionalFormatting>
  <conditionalFormatting sqref="P61">
    <cfRule type="expression" dxfId="8" priority="9">
      <formula>$H$6+$H$7=1</formula>
    </cfRule>
  </conditionalFormatting>
  <conditionalFormatting sqref="P63">
    <cfRule type="expression" dxfId="7" priority="8">
      <formula>$H$6+$H$7=1</formula>
    </cfRule>
  </conditionalFormatting>
  <conditionalFormatting sqref="P65">
    <cfRule type="expression" dxfId="6" priority="7">
      <formula>$H$6+$H$7=1</formula>
    </cfRule>
  </conditionalFormatting>
  <conditionalFormatting sqref="P69">
    <cfRule type="expression" dxfId="5" priority="6">
      <formula>$H$6+$H$7=1</formula>
    </cfRule>
  </conditionalFormatting>
  <conditionalFormatting sqref="P71">
    <cfRule type="expression" dxfId="4" priority="5">
      <formula>$H$6+$H$7=1</formula>
    </cfRule>
  </conditionalFormatting>
  <conditionalFormatting sqref="P73">
    <cfRule type="expression" dxfId="3" priority="4">
      <formula>$H$6+$H$7=1</formula>
    </cfRule>
  </conditionalFormatting>
  <conditionalFormatting sqref="P75">
    <cfRule type="expression" dxfId="2" priority="3">
      <formula>$H$6+$H$7=1</formula>
    </cfRule>
  </conditionalFormatting>
  <conditionalFormatting sqref="P67">
    <cfRule type="expression" dxfId="1" priority="2">
      <formula>$H66+$H67=5</formula>
    </cfRule>
  </conditionalFormatting>
  <conditionalFormatting sqref="P6:R76">
    <cfRule type="top10" dxfId="0" priority="1" rank="3"/>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BA526413-FEA3-4A78-8100-4D8B6CCA2277}">
            <x14:dataBar minLength="0" maxLength="100" border="1" negativeBarBorderColorSameAsPositive="0" axisPosition="middle">
              <x14:cfvo type="autoMin"/>
              <x14:cfvo type="autoMax"/>
              <x14:borderColor rgb="FF638EC6"/>
              <x14:negativeFillColor rgb="FFFF0000"/>
              <x14:negativeBorderColor rgb="FFFF0000"/>
              <x14:axisColor rgb="FF000000"/>
            </x14:dataBar>
          </x14:cfRule>
          <xm:sqref>V20 V6 V18 V16 V14 V12 V10 V8</xm:sqref>
        </x14:conditionalFormatting>
        <x14:conditionalFormatting xmlns:xm="http://schemas.microsoft.com/office/excel/2006/main">
          <x14:cfRule type="dataBar" id="{2B0A653A-00FA-4253-B34A-B21651F86EDC}">
            <x14:dataBar minLength="0" maxLength="100" border="1" negativeBarBorderColorSameAsPositive="0" axisPosition="middle">
              <x14:cfvo type="autoMin"/>
              <x14:cfvo type="autoMax"/>
              <x14:borderColor rgb="FF638EC6"/>
              <x14:negativeFillColor rgb="FFFF0000"/>
              <x14:negativeBorderColor rgb="FFFF0000"/>
              <x14:axisColor rgb="FF000000"/>
            </x14:dataBar>
          </x14:cfRule>
          <xm:sqref>V22 V28 V26 V24</xm:sqref>
        </x14:conditionalFormatting>
        <x14:conditionalFormatting xmlns:xm="http://schemas.microsoft.com/office/excel/2006/main">
          <x14:cfRule type="dataBar" id="{BC42F34A-13B8-465F-82B2-D67991F13E33}">
            <x14:dataBar minLength="0" maxLength="100" border="1" negativeBarBorderColorSameAsPositive="0" axisPosition="middle">
              <x14:cfvo type="autoMin"/>
              <x14:cfvo type="autoMax"/>
              <x14:borderColor rgb="FF638EC6"/>
              <x14:negativeFillColor rgb="FFFF0000"/>
              <x14:negativeBorderColor rgb="FFFF0000"/>
              <x14:axisColor rgb="FF000000"/>
            </x14:dataBar>
          </x14:cfRule>
          <xm:sqref>V38 V44 V42 V40</xm:sqref>
        </x14:conditionalFormatting>
        <x14:conditionalFormatting xmlns:xm="http://schemas.microsoft.com/office/excel/2006/main">
          <x14:cfRule type="dataBar" id="{EAFC7104-A3FF-4407-B82F-A9043632B08A}">
            <x14:dataBar minLength="0" maxLength="100" border="1" negativeBarBorderColorSameAsPositive="0" axisPosition="middle">
              <x14:cfvo type="autoMin"/>
              <x14:cfvo type="autoMax"/>
              <x14:borderColor rgb="FF638EC6"/>
              <x14:negativeFillColor rgb="FFFF0000"/>
              <x14:negativeBorderColor rgb="FFFF0000"/>
              <x14:axisColor rgb="FF000000"/>
            </x14:dataBar>
          </x14:cfRule>
          <xm:sqref>V46 V52 V50 V48</xm:sqref>
        </x14:conditionalFormatting>
        <x14:conditionalFormatting xmlns:xm="http://schemas.microsoft.com/office/excel/2006/main">
          <x14:cfRule type="dataBar" id="{5A4E8830-C531-4932-909E-59D9D8EDB0B2}">
            <x14:dataBar minLength="0" maxLength="100" border="1" negativeBarBorderColorSameAsPositive="0" axisPosition="middle">
              <x14:cfvo type="autoMin"/>
              <x14:cfvo type="autoMax"/>
              <x14:borderColor rgb="FF638EC6"/>
              <x14:negativeFillColor rgb="FFFF0000"/>
              <x14:negativeBorderColor rgb="FFFF0000"/>
              <x14:axisColor rgb="FF000000"/>
            </x14:dataBar>
          </x14:cfRule>
          <xm:sqref>V54 V60 V58 V56</xm:sqref>
        </x14:conditionalFormatting>
        <x14:conditionalFormatting xmlns:xm="http://schemas.microsoft.com/office/excel/2006/main">
          <x14:cfRule type="dataBar" id="{E9AD60F7-061D-4B46-A762-7AD7770B8810}">
            <x14:dataBar minLength="0" maxLength="100" border="1" negativeBarBorderColorSameAsPositive="0" axisPosition="middle">
              <x14:cfvo type="autoMin"/>
              <x14:cfvo type="autoMax"/>
              <x14:borderColor rgb="FF638EC6"/>
              <x14:negativeFillColor rgb="FFFF0000"/>
              <x14:negativeBorderColor rgb="FFFF0000"/>
              <x14:axisColor rgb="FF000000"/>
            </x14:dataBar>
          </x14:cfRule>
          <xm:sqref>V62</xm:sqref>
        </x14:conditionalFormatting>
        <x14:conditionalFormatting xmlns:xm="http://schemas.microsoft.com/office/excel/2006/main">
          <x14:cfRule type="dataBar" id="{21481861-DD46-4317-B024-C674354A1D2A}">
            <x14:dataBar minLength="0" maxLength="100" border="1" negativeBarBorderColorSameAsPositive="0" axisPosition="middle">
              <x14:cfvo type="autoMin"/>
              <x14:cfvo type="autoMax"/>
              <x14:borderColor rgb="FF638EC6"/>
              <x14:negativeFillColor rgb="FFFF0000"/>
              <x14:negativeBorderColor rgb="FFFF0000"/>
              <x14:axisColor rgb="FF000000"/>
            </x14:dataBar>
          </x14:cfRule>
          <xm:sqref>V64</xm:sqref>
        </x14:conditionalFormatting>
        <x14:conditionalFormatting xmlns:xm="http://schemas.microsoft.com/office/excel/2006/main">
          <x14:cfRule type="dataBar" id="{FA13DD50-38E6-4875-94AB-46392A94DA89}">
            <x14:dataBar minLength="0" maxLength="100" border="1" negativeBarBorderColorSameAsPositive="0" axisPosition="middle">
              <x14:cfvo type="autoMin"/>
              <x14:cfvo type="autoMax"/>
              <x14:borderColor rgb="FF638EC6"/>
              <x14:negativeFillColor rgb="FFFF0000"/>
              <x14:negativeBorderColor rgb="FFFF0000"/>
              <x14:axisColor rgb="FF000000"/>
            </x14:dataBar>
          </x14:cfRule>
          <xm:sqref>V68 V66</xm:sqref>
        </x14:conditionalFormatting>
        <x14:conditionalFormatting xmlns:xm="http://schemas.microsoft.com/office/excel/2006/main">
          <x14:cfRule type="dataBar" id="{DECBB304-2020-4FBB-87AE-81238CC620D5}">
            <x14:dataBar minLength="0" maxLength="100" border="1" negativeBarBorderColorSameAsPositive="0" axisPosition="middle">
              <x14:cfvo type="autoMin"/>
              <x14:cfvo type="autoMax"/>
              <x14:borderColor rgb="FF638EC6"/>
              <x14:negativeFillColor rgb="FFFF0000"/>
              <x14:negativeBorderColor rgb="FFFF0000"/>
              <x14:axisColor rgb="FF000000"/>
            </x14:dataBar>
          </x14:cfRule>
          <xm:sqref>V70</xm:sqref>
        </x14:conditionalFormatting>
        <x14:conditionalFormatting xmlns:xm="http://schemas.microsoft.com/office/excel/2006/main">
          <x14:cfRule type="dataBar" id="{1F6CEBEA-FFF1-48D3-8F78-94555682C28B}">
            <x14:dataBar minLength="0" maxLength="100" border="1" negativeBarBorderColorSameAsPositive="0" axisPosition="middle">
              <x14:cfvo type="autoMin"/>
              <x14:cfvo type="autoMax"/>
              <x14:borderColor rgb="FF638EC6"/>
              <x14:negativeFillColor rgb="FFFF0000"/>
              <x14:negativeBorderColor rgb="FFFF0000"/>
              <x14:axisColor rgb="FF000000"/>
            </x14:dataBar>
          </x14:cfRule>
          <xm:sqref>V72</xm:sqref>
        </x14:conditionalFormatting>
        <x14:conditionalFormatting xmlns:xm="http://schemas.microsoft.com/office/excel/2006/main">
          <x14:cfRule type="dataBar" id="{196290D4-403C-4CA4-ACF0-7A85BBA505DC}">
            <x14:dataBar minLength="0" maxLength="100" border="1" negativeBarBorderColorSameAsPositive="0" axisPosition="middle">
              <x14:cfvo type="autoMin"/>
              <x14:cfvo type="autoMax"/>
              <x14:borderColor rgb="FF638EC6"/>
              <x14:negativeFillColor rgb="FFFF0000"/>
              <x14:negativeBorderColor rgb="FFFF0000"/>
              <x14:axisColor rgb="FF000000"/>
            </x14:dataBar>
          </x14:cfRule>
          <xm:sqref>V74</xm:sqref>
        </x14:conditionalFormatting>
        <x14:conditionalFormatting xmlns:xm="http://schemas.microsoft.com/office/excel/2006/main">
          <x14:cfRule type="dataBar" id="{DBA419AC-D453-4B28-8C48-FEB0309D51B3}">
            <x14:dataBar minLength="0" maxLength="100" border="1" negativeBarBorderColorSameAsPositive="0" axisPosition="middle">
              <x14:cfvo type="autoMin"/>
              <x14:cfvo type="autoMax"/>
              <x14:borderColor rgb="FF638EC6"/>
              <x14:negativeFillColor rgb="FFFF0000"/>
              <x14:negativeBorderColor rgb="FFFF0000"/>
              <x14:axisColor rgb="FF000000"/>
            </x14:dataBar>
          </x14:cfRule>
          <xm:sqref>V76</xm:sqref>
        </x14:conditionalFormatting>
        <x14:conditionalFormatting xmlns:xm="http://schemas.microsoft.com/office/excel/2006/main">
          <x14:cfRule type="dataBar" id="{63A8862C-CC71-49D9-BE40-004227DD0514}">
            <x14:dataBar minLength="0" maxLength="100" border="1" negativeBarBorderColorSameAsPositive="0">
              <x14:cfvo type="autoMin"/>
              <x14:cfvo type="autoMax"/>
              <x14:borderColor rgb="FF638EC6"/>
              <x14:negativeFillColor rgb="FFFF0000"/>
              <x14:negativeBorderColor rgb="FFFF0000"/>
              <x14:axisColor rgb="FF000000"/>
            </x14:dataBar>
          </x14:cfRule>
          <xm:sqref>S6 S76 S44 S38 S42 S40 S36 S34 S32 S30 S28 S26 S24 S22 S66 S64 S62 S60 S58 S56 S54 S52 S50 S48 S46 S74 S72 S70 S68 S20 S18 S16 S14 S12 S10 S8</xm:sqref>
        </x14:conditionalFormatting>
        <x14:conditionalFormatting xmlns:xm="http://schemas.microsoft.com/office/excel/2006/main">
          <x14:cfRule type="dataBar" id="{1B74FBB4-F37B-4F97-83C0-DC392E208571}">
            <x14:dataBar minLength="0" maxLength="100" border="1" negativeBarBorderColorSameAsPositive="0">
              <x14:cfvo type="autoMin"/>
              <x14:cfvo type="autoMax"/>
              <x14:borderColor rgb="FF638EC6"/>
              <x14:negativeFillColor rgb="FFFF0000"/>
              <x14:negativeBorderColor rgb="FFFF0000"/>
              <x14:axisColor rgb="FF000000"/>
            </x14:dataBar>
          </x14:cfRule>
          <xm:sqref>J6 J76 J44 J38 J42 J40 J36 J34 J32 J30 J28 J26 J24 J22 J66 J64 J62 J60 J58 J56 J54 J52 J50 J48 J46 J74 J72 J70 J68 J20 J18 J16 J14 J12 J10 J8</xm:sqref>
        </x14:conditionalFormatting>
        <x14:conditionalFormatting xmlns:xm="http://schemas.microsoft.com/office/excel/2006/main">
          <x14:cfRule type="dataBar" id="{187E363E-1AE4-40DC-A4AC-C88BA63C2AB7}">
            <x14:dataBar minLength="0" maxLength="100" border="1" negativeBarBorderColorSameAsPositive="0" axisPosition="middle">
              <x14:cfvo type="autoMin"/>
              <x14:cfvo type="autoMax"/>
              <x14:borderColor rgb="FF638EC6"/>
              <x14:negativeFillColor rgb="FFFF0000"/>
              <x14:negativeBorderColor rgb="FFFF0000"/>
              <x14:axisColor rgb="FF000000"/>
            </x14:dataBar>
          </x14:cfRule>
          <xm:sqref>V30 V36 V34 V32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 Contracts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 Hartle</dc:creator>
  <cp:lastModifiedBy>Thom Hartle</cp:lastModifiedBy>
  <dcterms:created xsi:type="dcterms:W3CDTF">2013-05-30T19:33:29Z</dcterms:created>
  <dcterms:modified xsi:type="dcterms:W3CDTF">2013-10-01T17:20:49Z</dcterms:modified>
</cp:coreProperties>
</file>