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volatileDependencies.xml" ContentType="application/vnd.openxmlformats-officedocument.spreadsheetml.volatileDependenc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hartle\Downloads\Roll Dashboards\"/>
    </mc:Choice>
  </mc:AlternateContent>
  <bookViews>
    <workbookView showHorizontalScroll="0" showVerticalScroll="0" showSheetTabs="0" xWindow="0" yWindow="0" windowWidth="28800" windowHeight="15870"/>
  </bookViews>
  <sheets>
    <sheet name="All Contracts"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5" i="1" l="1"/>
  <c r="P30" i="1"/>
  <c r="P70" i="1"/>
  <c r="P28" i="1"/>
  <c r="P36" i="1"/>
  <c r="P66" i="1"/>
  <c r="P24" i="1"/>
  <c r="P46" i="1"/>
  <c r="P32" i="1"/>
  <c r="P60" i="1"/>
  <c r="P20" i="1"/>
  <c r="P42" i="1"/>
  <c r="P62" i="1"/>
  <c r="P76" i="1"/>
  <c r="P44" i="1"/>
  <c r="P74" i="1"/>
  <c r="P26" i="1"/>
  <c r="P72" i="1"/>
  <c r="P50" i="1"/>
  <c r="P64" i="1"/>
  <c r="P56" i="1"/>
  <c r="P58" i="1"/>
  <c r="P40" i="1"/>
  <c r="P18" i="1"/>
  <c r="P54" i="1"/>
  <c r="P38" i="1"/>
  <c r="P22" i="1"/>
  <c r="P68" i="1"/>
  <c r="P52" i="1"/>
  <c r="P34" i="1"/>
  <c r="P48" i="1"/>
  <c r="P10" i="1"/>
  <c r="P6" i="1"/>
  <c r="P14" i="1"/>
  <c r="P12" i="1"/>
  <c r="P8" i="1"/>
  <c r="P16" i="1"/>
  <c r="Y66" i="1"/>
  <c r="Y58" i="1"/>
  <c r="Y60" i="1"/>
  <c r="Y48" i="1"/>
  <c r="Y18" i="1"/>
  <c r="Y70" i="1"/>
  <c r="Y30" i="1"/>
  <c r="Y26" i="1"/>
  <c r="Y72" i="1"/>
  <c r="Y40" i="1"/>
  <c r="Y56" i="1"/>
  <c r="Y24" i="1"/>
  <c r="Y20" i="1"/>
  <c r="Y44" i="1"/>
  <c r="Y38" i="1"/>
  <c r="Y22" i="1"/>
  <c r="Y42" i="1"/>
  <c r="Y62" i="1"/>
  <c r="Y74" i="1"/>
  <c r="Y32" i="1"/>
  <c r="Y34" i="1"/>
  <c r="Y64" i="1"/>
  <c r="Y52" i="1"/>
  <c r="Y54" i="1"/>
  <c r="Y28" i="1"/>
  <c r="Y50" i="1"/>
  <c r="Y36" i="1"/>
  <c r="Y46" i="1"/>
  <c r="Y76" i="1"/>
  <c r="L70" i="1"/>
  <c r="Y12" i="1"/>
  <c r="L66" i="1"/>
  <c r="Y10" i="1"/>
  <c r="L62" i="1"/>
  <c r="Y16" i="1"/>
  <c r="L64" i="1"/>
  <c r="L72" i="1"/>
  <c r="L68" i="1"/>
  <c r="L74" i="1"/>
  <c r="Y14" i="1"/>
  <c r="Y8" i="1"/>
  <c r="Y6" i="1"/>
  <c r="Y68" i="1"/>
  <c r="N64" i="1"/>
  <c r="K64" i="1"/>
  <c r="K72" i="1"/>
  <c r="N72" i="1"/>
  <c r="N70" i="1"/>
  <c r="K70" i="1"/>
  <c r="K74" i="1"/>
  <c r="N74" i="1"/>
  <c r="B62" i="1"/>
  <c r="K62" i="1"/>
  <c r="K66" i="1"/>
  <c r="N66" i="1"/>
  <c r="N68" i="1"/>
  <c r="K68" i="1"/>
  <c r="O68" i="1" l="1"/>
  <c r="M72" i="1"/>
  <c r="M70" i="1"/>
  <c r="M74" i="1"/>
  <c r="M66" i="1"/>
  <c r="M64" i="1"/>
  <c r="M68" i="1"/>
  <c r="M62" i="1"/>
  <c r="AA64" i="1"/>
  <c r="B64" i="1"/>
  <c r="B38" i="1"/>
  <c r="AA38" i="1"/>
  <c r="AA28" i="1"/>
  <c r="B28" i="1"/>
  <c r="AA72" i="1"/>
  <c r="B72" i="1"/>
  <c r="AA70" i="1"/>
  <c r="B76" i="1"/>
  <c r="B70" i="1"/>
  <c r="AA76" i="1"/>
  <c r="AA42" i="1"/>
  <c r="B42" i="1"/>
  <c r="B74" i="1"/>
  <c r="AA74" i="1"/>
  <c r="B22" i="1"/>
  <c r="AA22" i="1"/>
  <c r="B34" i="1"/>
  <c r="AA34" i="1"/>
  <c r="B56" i="1"/>
  <c r="AA56" i="1"/>
  <c r="AA62" i="1"/>
  <c r="N62" i="1"/>
  <c r="B18" i="1"/>
  <c r="AA18" i="1"/>
  <c r="AA52" i="1"/>
  <c r="B52" i="1"/>
  <c r="AA32" i="1"/>
  <c r="B32" i="1"/>
  <c r="B24" i="1"/>
  <c r="AA24" i="1"/>
  <c r="B48" i="1"/>
  <c r="AA48" i="1"/>
  <c r="B30" i="1"/>
  <c r="AA30" i="1"/>
  <c r="B66" i="1"/>
  <c r="AA66" i="1"/>
  <c r="AA40" i="1"/>
  <c r="B40" i="1"/>
  <c r="B50" i="1"/>
  <c r="AA50" i="1"/>
  <c r="AA54" i="1"/>
  <c r="B54" i="1"/>
  <c r="AA46" i="1"/>
  <c r="B46" i="1"/>
  <c r="AA60" i="1"/>
  <c r="B60" i="1"/>
  <c r="AA68" i="1"/>
  <c r="B68" i="1"/>
  <c r="B36" i="1"/>
  <c r="AA36" i="1"/>
  <c r="B20" i="1"/>
  <c r="AA20" i="1"/>
  <c r="B58" i="1"/>
  <c r="AA58" i="1"/>
  <c r="B26" i="1"/>
  <c r="AA26" i="1"/>
  <c r="AA44" i="1"/>
  <c r="B44" i="1"/>
  <c r="AA16" i="1"/>
  <c r="B16" i="1"/>
  <c r="B14" i="1"/>
  <c r="AA14" i="1"/>
  <c r="AA12" i="1"/>
  <c r="B12" i="1"/>
  <c r="B10" i="1"/>
  <c r="AA10" i="1"/>
  <c r="AA8" i="1"/>
  <c r="B19" i="1"/>
  <c r="AA6" i="1"/>
  <c r="B8" i="1"/>
  <c r="B6" i="1"/>
  <c r="A2" i="1" l="1"/>
  <c r="H20" i="1" s="1"/>
  <c r="F72" i="1"/>
  <c r="K76" i="1"/>
  <c r="F76" i="1"/>
  <c r="F70" i="1"/>
  <c r="F74" i="1"/>
  <c r="K56" i="1"/>
  <c r="K52" i="1"/>
  <c r="F66" i="1"/>
  <c r="K54" i="1"/>
  <c r="K60" i="1"/>
  <c r="F68" i="1"/>
  <c r="K58" i="1"/>
  <c r="AC2" i="1"/>
  <c r="D2" i="1"/>
  <c r="H26" i="1" l="1"/>
  <c r="H25" i="1" s="1"/>
  <c r="H19" i="1"/>
  <c r="H8" i="1"/>
  <c r="H7" i="1" s="1"/>
  <c r="H6" i="1"/>
  <c r="H74" i="1"/>
  <c r="H73" i="1" s="1"/>
  <c r="H72" i="1"/>
  <c r="H71" i="1" s="1"/>
  <c r="H70" i="1"/>
  <c r="H69" i="1" s="1"/>
  <c r="H66" i="1"/>
  <c r="H65" i="1" s="1"/>
  <c r="H68" i="1"/>
  <c r="H67" i="1" s="1"/>
  <c r="H58" i="1"/>
  <c r="H57" i="1" s="1"/>
  <c r="H50" i="1"/>
  <c r="H49" i="1" s="1"/>
  <c r="H64" i="1"/>
  <c r="H63" i="1" s="1"/>
  <c r="H62" i="1"/>
  <c r="H61" i="1" s="1"/>
  <c r="H54" i="1"/>
  <c r="H53" i="1" s="1"/>
  <c r="H46" i="1"/>
  <c r="H45" i="1" s="1"/>
  <c r="H48" i="1"/>
  <c r="H47" i="1" s="1"/>
  <c r="H60" i="1"/>
  <c r="H59" i="1" s="1"/>
  <c r="H52" i="1"/>
  <c r="H51" i="1" s="1"/>
  <c r="H44" i="1"/>
  <c r="H43" i="1" s="1"/>
  <c r="H56" i="1"/>
  <c r="H55" i="1" s="1"/>
  <c r="H40" i="1"/>
  <c r="H39" i="1" s="1"/>
  <c r="H42" i="1"/>
  <c r="H41" i="1" s="1"/>
  <c r="H38" i="1"/>
  <c r="H37" i="1" s="1"/>
  <c r="H36" i="1"/>
  <c r="H35" i="1" s="1"/>
  <c r="H34" i="1"/>
  <c r="H33" i="1" s="1"/>
  <c r="H32" i="1"/>
  <c r="H31" i="1" s="1"/>
  <c r="H30" i="1"/>
  <c r="H29" i="1" s="1"/>
  <c r="H22" i="1"/>
  <c r="H21" i="1" s="1"/>
  <c r="H28" i="1"/>
  <c r="H27" i="1" s="1"/>
  <c r="H24" i="1"/>
  <c r="H23" i="1" s="1"/>
  <c r="H18" i="1"/>
  <c r="H17" i="1" s="1"/>
  <c r="H12" i="1"/>
  <c r="H11" i="1" s="1"/>
  <c r="H10" i="1"/>
  <c r="H9" i="1" s="1"/>
  <c r="H14" i="1"/>
  <c r="H13" i="1" s="1"/>
  <c r="H16" i="1"/>
  <c r="H15" i="1" s="1"/>
  <c r="H76" i="1"/>
  <c r="H75" i="1" s="1"/>
  <c r="L60" i="1"/>
  <c r="L42" i="1"/>
  <c r="L30" i="1"/>
  <c r="L46" i="1"/>
  <c r="L24" i="1"/>
  <c r="L32" i="1"/>
  <c r="L36" i="1"/>
  <c r="L28" i="1"/>
  <c r="L20" i="1"/>
  <c r="L26" i="1"/>
  <c r="L34" i="1"/>
  <c r="L22" i="1"/>
  <c r="L48" i="1"/>
  <c r="L50" i="1"/>
  <c r="L18" i="1"/>
  <c r="L38" i="1"/>
  <c r="L56" i="1"/>
  <c r="L76" i="1"/>
  <c r="L54" i="1"/>
  <c r="L44" i="1"/>
  <c r="L52" i="1"/>
  <c r="L58" i="1"/>
  <c r="L40" i="1"/>
  <c r="L10" i="1"/>
  <c r="L6" i="1"/>
  <c r="L14" i="1"/>
  <c r="L12" i="1"/>
  <c r="L8" i="1"/>
  <c r="L16" i="1"/>
  <c r="K38" i="1"/>
  <c r="K28" i="1"/>
  <c r="N76" i="1"/>
  <c r="K42" i="1"/>
  <c r="K22" i="1"/>
  <c r="K34" i="1"/>
  <c r="K18" i="1"/>
  <c r="K32" i="1"/>
  <c r="K24" i="1"/>
  <c r="K48" i="1"/>
  <c r="K30" i="1"/>
  <c r="K40" i="1"/>
  <c r="K50" i="1"/>
  <c r="K46" i="1"/>
  <c r="K36" i="1"/>
  <c r="K20" i="1"/>
  <c r="K26" i="1"/>
  <c r="K44" i="1"/>
  <c r="K14" i="1"/>
  <c r="K16" i="1"/>
  <c r="K12" i="1"/>
  <c r="K10" i="1"/>
  <c r="K8" i="1"/>
  <c r="O76" i="1" l="1"/>
  <c r="J76" i="1"/>
  <c r="M76" i="1"/>
  <c r="O74" i="1"/>
  <c r="J74" i="1"/>
  <c r="O72" i="1"/>
  <c r="J72" i="1"/>
  <c r="O70" i="1"/>
  <c r="J70" i="1"/>
  <c r="J66" i="1"/>
  <c r="O66" i="1"/>
  <c r="J64" i="1"/>
  <c r="O64" i="1"/>
  <c r="J62" i="1"/>
  <c r="O62" i="1"/>
  <c r="A1" i="1"/>
  <c r="G68" i="1" s="1"/>
  <c r="D1" i="1"/>
  <c r="F1" i="1"/>
  <c r="F64" i="1"/>
  <c r="W64" i="1"/>
  <c r="T64" i="1"/>
  <c r="W72" i="1"/>
  <c r="T72" i="1"/>
  <c r="W76" i="1"/>
  <c r="T76" i="1"/>
  <c r="T70" i="1"/>
  <c r="W70" i="1"/>
  <c r="T74" i="1"/>
  <c r="W74" i="1"/>
  <c r="F62" i="1"/>
  <c r="W62" i="1"/>
  <c r="T62" i="1"/>
  <c r="T66" i="1"/>
  <c r="W66" i="1"/>
  <c r="X77" i="1"/>
  <c r="L77" i="1"/>
  <c r="AB77" i="1"/>
  <c r="T77" i="1"/>
  <c r="G76" i="1" l="1"/>
  <c r="S76" i="1"/>
  <c r="X76" i="1"/>
  <c r="U76" i="1"/>
  <c r="V76" i="1" s="1"/>
  <c r="G74" i="1"/>
  <c r="X74" i="1"/>
  <c r="U74" i="1"/>
  <c r="V74" i="1" s="1"/>
  <c r="S74" i="1"/>
  <c r="G72" i="1"/>
  <c r="X72" i="1"/>
  <c r="U72" i="1"/>
  <c r="V72" i="1" s="1"/>
  <c r="S72" i="1"/>
  <c r="G70" i="1"/>
  <c r="X70" i="1"/>
  <c r="S70" i="1"/>
  <c r="U70" i="1"/>
  <c r="V70" i="1" s="1"/>
  <c r="G66" i="1"/>
  <c r="X66" i="1"/>
  <c r="U66" i="1"/>
  <c r="V66" i="1" s="1"/>
  <c r="S66" i="1"/>
  <c r="G64" i="1"/>
  <c r="X64" i="1"/>
  <c r="U64" i="1"/>
  <c r="V64" i="1" s="1"/>
  <c r="S64" i="1"/>
  <c r="G62" i="1"/>
  <c r="U62" i="1"/>
  <c r="V62" i="1" s="1"/>
  <c r="S62" i="1"/>
  <c r="X62" i="1"/>
  <c r="B1" i="1"/>
  <c r="C1" i="1" s="1"/>
  <c r="E1" i="1"/>
  <c r="N38" i="1"/>
  <c r="W28" i="1"/>
  <c r="N28" i="1"/>
  <c r="T28" i="1"/>
  <c r="N42" i="1"/>
  <c r="T22" i="1"/>
  <c r="N22" i="1"/>
  <c r="W22" i="1"/>
  <c r="N34" i="1"/>
  <c r="N56" i="1"/>
  <c r="W18" i="1"/>
  <c r="N18" i="1"/>
  <c r="T18" i="1"/>
  <c r="N52" i="1"/>
  <c r="N32" i="1"/>
  <c r="N24" i="1"/>
  <c r="T24" i="1"/>
  <c r="N48" i="1"/>
  <c r="W24" i="1"/>
  <c r="T30" i="1"/>
  <c r="W30" i="1"/>
  <c r="N30" i="1"/>
  <c r="N40" i="1"/>
  <c r="N50" i="1"/>
  <c r="N54" i="1"/>
  <c r="N60" i="1"/>
  <c r="N46" i="1"/>
  <c r="N36" i="1"/>
  <c r="W20" i="1"/>
  <c r="N20" i="1"/>
  <c r="T20" i="1"/>
  <c r="N58" i="1"/>
  <c r="W26" i="1"/>
  <c r="T26" i="1"/>
  <c r="N26" i="1"/>
  <c r="N44" i="1"/>
  <c r="W14" i="1"/>
  <c r="N16" i="1"/>
  <c r="T16" i="1"/>
  <c r="W16" i="1"/>
  <c r="T14" i="1"/>
  <c r="N14" i="1"/>
  <c r="T12" i="1"/>
  <c r="N12" i="1"/>
  <c r="W12" i="1"/>
  <c r="N8" i="1"/>
  <c r="T10" i="1"/>
  <c r="N10" i="1"/>
  <c r="T8" i="1"/>
  <c r="K6" i="1"/>
  <c r="W8" i="1"/>
  <c r="N6" i="1"/>
  <c r="W10" i="1"/>
  <c r="Z62" i="1"/>
  <c r="X12" i="1" l="1"/>
  <c r="X8" i="1"/>
  <c r="X28" i="1"/>
  <c r="X26" i="1"/>
  <c r="X30" i="1"/>
  <c r="X24" i="1"/>
  <c r="X10" i="1"/>
  <c r="X14" i="1"/>
  <c r="X18" i="1"/>
  <c r="X20" i="1"/>
  <c r="X22" i="1"/>
  <c r="X16" i="1"/>
  <c r="S14" i="1"/>
  <c r="S30" i="1"/>
  <c r="S20" i="1"/>
  <c r="S10" i="1"/>
  <c r="S26" i="1"/>
  <c r="S16" i="1"/>
  <c r="S22" i="1"/>
  <c r="S18" i="1"/>
  <c r="S12" i="1"/>
  <c r="S28" i="1"/>
  <c r="S8" i="1"/>
  <c r="S24" i="1"/>
  <c r="U14" i="1"/>
  <c r="V14" i="1" s="1"/>
  <c r="U8" i="1"/>
  <c r="V8" i="1" s="1"/>
  <c r="U24" i="1"/>
  <c r="V24" i="1" s="1"/>
  <c r="U30" i="1"/>
  <c r="V30" i="1" s="1"/>
  <c r="U16" i="1"/>
  <c r="V16" i="1" s="1"/>
  <c r="U10" i="1"/>
  <c r="V10" i="1" s="1"/>
  <c r="U18" i="1"/>
  <c r="V18" i="1" s="1"/>
  <c r="U26" i="1"/>
  <c r="V26" i="1" s="1"/>
  <c r="U22" i="1"/>
  <c r="V22" i="1" s="1"/>
  <c r="U12" i="1"/>
  <c r="V12" i="1" s="1"/>
  <c r="U20" i="1"/>
  <c r="V20" i="1" s="1"/>
  <c r="U28" i="1"/>
  <c r="V28" i="1" s="1"/>
  <c r="O14" i="1"/>
  <c r="O16" i="1"/>
  <c r="O8" i="1"/>
  <c r="O10" i="1"/>
  <c r="O54" i="1"/>
  <c r="O58" i="1"/>
  <c r="O56" i="1"/>
  <c r="O60" i="1"/>
  <c r="O20" i="1"/>
  <c r="O22" i="1"/>
  <c r="O30" i="1"/>
  <c r="O38" i="1"/>
  <c r="O46" i="1"/>
  <c r="O26" i="1"/>
  <c r="O34" i="1"/>
  <c r="O42" i="1"/>
  <c r="O50" i="1"/>
  <c r="O24" i="1"/>
  <c r="O28" i="1"/>
  <c r="O36" i="1"/>
  <c r="O40" i="1"/>
  <c r="O44" i="1"/>
  <c r="O48" i="1"/>
  <c r="O52" i="1"/>
  <c r="O32" i="1"/>
  <c r="O12" i="1"/>
  <c r="O18" i="1"/>
  <c r="O6" i="1"/>
  <c r="M14" i="1"/>
  <c r="J14" i="1"/>
  <c r="M22" i="1"/>
  <c r="J22" i="1"/>
  <c r="M30" i="1"/>
  <c r="J30" i="1"/>
  <c r="M38" i="1"/>
  <c r="J38" i="1"/>
  <c r="M46" i="1"/>
  <c r="J46" i="1"/>
  <c r="M54" i="1"/>
  <c r="J54" i="1"/>
  <c r="M58" i="1"/>
  <c r="J58" i="1"/>
  <c r="J10" i="1"/>
  <c r="M10" i="1"/>
  <c r="J18" i="1"/>
  <c r="M18" i="1"/>
  <c r="J26" i="1"/>
  <c r="M26" i="1"/>
  <c r="J34" i="1"/>
  <c r="M34" i="1"/>
  <c r="J42" i="1"/>
  <c r="M42" i="1"/>
  <c r="J50" i="1"/>
  <c r="M50" i="1"/>
  <c r="M12" i="1"/>
  <c r="J12" i="1"/>
  <c r="M16" i="1"/>
  <c r="J16" i="1"/>
  <c r="M20" i="1"/>
  <c r="J20" i="1"/>
  <c r="M24" i="1"/>
  <c r="J24" i="1"/>
  <c r="M28" i="1"/>
  <c r="J28" i="1"/>
  <c r="M32" i="1"/>
  <c r="J32" i="1"/>
  <c r="M36" i="1"/>
  <c r="J36" i="1"/>
  <c r="M40" i="1"/>
  <c r="J40" i="1"/>
  <c r="M44" i="1"/>
  <c r="J44" i="1"/>
  <c r="M48" i="1"/>
  <c r="J48" i="1"/>
  <c r="M52" i="1"/>
  <c r="J52" i="1"/>
  <c r="M56" i="1"/>
  <c r="J56" i="1"/>
  <c r="M60" i="1"/>
  <c r="J60" i="1"/>
  <c r="J8" i="1"/>
  <c r="M8" i="1"/>
  <c r="M6" i="1"/>
  <c r="J6" i="1"/>
  <c r="F38" i="1"/>
  <c r="W38" i="1"/>
  <c r="T38" i="1"/>
  <c r="F28" i="1"/>
  <c r="F42" i="1"/>
  <c r="T42" i="1"/>
  <c r="W42" i="1"/>
  <c r="F22" i="1"/>
  <c r="F34" i="1"/>
  <c r="W34" i="1"/>
  <c r="T34" i="1"/>
  <c r="T56" i="1"/>
  <c r="W56" i="1"/>
  <c r="F56" i="1"/>
  <c r="F18" i="1"/>
  <c r="W52" i="1"/>
  <c r="T52" i="1"/>
  <c r="F52" i="1"/>
  <c r="W32" i="1"/>
  <c r="F32" i="1"/>
  <c r="T32" i="1"/>
  <c r="F24" i="1"/>
  <c r="W48" i="1"/>
  <c r="T48" i="1"/>
  <c r="F48" i="1"/>
  <c r="F30" i="1"/>
  <c r="T40" i="1"/>
  <c r="F40" i="1"/>
  <c r="W40" i="1"/>
  <c r="T50" i="1"/>
  <c r="F50" i="1"/>
  <c r="W50" i="1"/>
  <c r="T54" i="1"/>
  <c r="W54" i="1"/>
  <c r="F54" i="1"/>
  <c r="W46" i="1"/>
  <c r="T60" i="1"/>
  <c r="F46" i="1"/>
  <c r="W60" i="1"/>
  <c r="F60" i="1"/>
  <c r="T46" i="1"/>
  <c r="F36" i="1"/>
  <c r="T36" i="1"/>
  <c r="W36" i="1"/>
  <c r="F20" i="1"/>
  <c r="W58" i="1"/>
  <c r="T58" i="1"/>
  <c r="F58" i="1"/>
  <c r="F26" i="1"/>
  <c r="F44" i="1"/>
  <c r="T44" i="1"/>
  <c r="W44" i="1"/>
  <c r="F16" i="1"/>
  <c r="F14" i="1"/>
  <c r="F12" i="1"/>
  <c r="F6" i="1"/>
  <c r="T6" i="1"/>
  <c r="W6" i="1"/>
  <c r="F8" i="1"/>
  <c r="F10" i="1"/>
  <c r="Z24" i="1"/>
  <c r="Z38" i="1"/>
  <c r="Z14" i="1"/>
  <c r="Z74" i="1"/>
  <c r="Z76" i="1"/>
  <c r="Z36" i="1"/>
  <c r="Z8" i="1"/>
  <c r="Z52" i="1"/>
  <c r="Z40" i="1"/>
  <c r="Z60" i="1"/>
  <c r="Z28" i="1"/>
  <c r="Z48" i="1"/>
  <c r="Z72" i="1"/>
  <c r="Z42" i="1"/>
  <c r="Z32" i="1"/>
  <c r="Z30" i="1"/>
  <c r="Z6" i="1"/>
  <c r="Z18" i="1"/>
  <c r="Z54" i="1"/>
  <c r="Z22" i="1"/>
  <c r="Z58" i="1"/>
  <c r="Z46" i="1"/>
  <c r="Z12" i="1"/>
  <c r="Z10" i="1"/>
  <c r="Z34" i="1"/>
  <c r="Z50" i="1"/>
  <c r="Z20" i="1"/>
  <c r="Z64" i="1"/>
  <c r="Z44" i="1"/>
  <c r="Z16" i="1"/>
  <c r="Z26" i="1"/>
  <c r="Z66" i="1"/>
  <c r="Z70" i="1"/>
  <c r="Z56" i="1"/>
  <c r="G6" i="1" l="1"/>
  <c r="X6" i="1"/>
  <c r="X50" i="1"/>
  <c r="X32" i="1"/>
  <c r="X44" i="1"/>
  <c r="X34" i="1"/>
  <c r="X48" i="1"/>
  <c r="X36" i="1"/>
  <c r="X42" i="1"/>
  <c r="X46" i="1"/>
  <c r="X40" i="1"/>
  <c r="X52" i="1"/>
  <c r="X38" i="1"/>
  <c r="X60" i="1"/>
  <c r="X54" i="1"/>
  <c r="X56" i="1"/>
  <c r="X58" i="1"/>
  <c r="U58" i="1"/>
  <c r="V58" i="1" s="1"/>
  <c r="S58" i="1"/>
  <c r="S56" i="1"/>
  <c r="U56" i="1"/>
  <c r="V56" i="1" s="1"/>
  <c r="S60" i="1"/>
  <c r="U60" i="1"/>
  <c r="V60" i="1" s="1"/>
  <c r="U52" i="1"/>
  <c r="V52" i="1" s="1"/>
  <c r="S52" i="1"/>
  <c r="S54" i="1"/>
  <c r="U54" i="1"/>
  <c r="V54" i="1" s="1"/>
  <c r="S50" i="1"/>
  <c r="U50" i="1"/>
  <c r="V50" i="1" s="1"/>
  <c r="S48" i="1"/>
  <c r="U48" i="1"/>
  <c r="V48" i="1" s="1"/>
  <c r="U46" i="1"/>
  <c r="V46" i="1" s="1"/>
  <c r="S46" i="1"/>
  <c r="S44" i="1"/>
  <c r="U44" i="1"/>
  <c r="V44" i="1" s="1"/>
  <c r="S42" i="1"/>
  <c r="U42" i="1"/>
  <c r="V42" i="1" s="1"/>
  <c r="S34" i="1"/>
  <c r="U34" i="1"/>
  <c r="V34" i="1" s="1"/>
  <c r="S36" i="1"/>
  <c r="U36" i="1"/>
  <c r="V36" i="1" s="1"/>
  <c r="S40" i="1"/>
  <c r="U40" i="1"/>
  <c r="V40" i="1" s="1"/>
  <c r="U32" i="1"/>
  <c r="V32" i="1" s="1"/>
  <c r="S32" i="1"/>
  <c r="U38" i="1"/>
  <c r="V38" i="1" s="1"/>
  <c r="S38" i="1"/>
  <c r="S6" i="1"/>
  <c r="U6" i="1"/>
  <c r="V6" i="1" s="1"/>
  <c r="G48" i="1"/>
  <c r="G10" i="1"/>
  <c r="G46" i="1"/>
  <c r="G44" i="1"/>
  <c r="G28" i="1"/>
  <c r="G40" i="1"/>
  <c r="G12" i="1"/>
  <c r="G54" i="1"/>
  <c r="G52" i="1"/>
  <c r="G24" i="1"/>
  <c r="G38" i="1"/>
  <c r="G36" i="1"/>
  <c r="G8" i="1"/>
  <c r="G22" i="1"/>
  <c r="G58" i="1"/>
  <c r="G20" i="1"/>
  <c r="G50" i="1"/>
  <c r="G42" i="1"/>
  <c r="G34" i="1"/>
  <c r="G26" i="1"/>
  <c r="G60" i="1"/>
  <c r="G32" i="1"/>
  <c r="G30" i="1"/>
  <c r="G18" i="1"/>
  <c r="G56" i="1"/>
  <c r="G16" i="1"/>
  <c r="G14" i="1"/>
</calcChain>
</file>

<file path=xl/sharedStrings.xml><?xml version="1.0" encoding="utf-8"?>
<sst xmlns="http://schemas.openxmlformats.org/spreadsheetml/2006/main" count="62" uniqueCount="61">
  <si>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</si>
  <si>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</si>
  <si>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</si>
  <si>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</si>
  <si>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</si>
  <si>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</si>
  <si>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</si>
  <si>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</si>
  <si>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</si>
  <si>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</si>
  <si>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</si>
  <si>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</si>
  <si>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</si>
  <si>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</si>
  <si>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</si>
  <si>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</si>
  <si>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</si>
  <si>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</si>
  <si>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</si>
  <si>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</si>
  <si>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</si>
  <si>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</si>
  <si>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</si>
  <si>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</si>
  <si>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</si>
  <si>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</si>
  <si>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</si>
  <si>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</si>
  <si>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Long Description</t>
  </si>
  <si>
    <t>Expiration</t>
  </si>
  <si>
    <t>Days</t>
  </si>
  <si>
    <t>Until</t>
  </si>
  <si>
    <t>Today's Daily</t>
  </si>
  <si>
    <t>Traded Volume</t>
  </si>
  <si>
    <t>Vol MA</t>
  </si>
  <si>
    <t>Volume</t>
  </si>
  <si>
    <t>Today's Open Interest</t>
  </si>
  <si>
    <t>Net Change</t>
  </si>
  <si>
    <t>Ystdy Volume &amp; Percentage</t>
  </si>
  <si>
    <t>Ystdy OI &amp; Percentage</t>
  </si>
  <si>
    <t xml:space="preserve">  Copyright © 2013</t>
  </si>
  <si>
    <t>Designed by Thom Hartle</t>
  </si>
  <si>
    <t>CHICAGO:</t>
  </si>
  <si>
    <t>NEW YORK:</t>
  </si>
  <si>
    <t>LONDON:</t>
  </si>
  <si>
    <t>TOKYO:</t>
  </si>
  <si>
    <t>ZQE</t>
  </si>
  <si>
    <t>CQG Fed Funds Volume and Open Interest Dashboard</t>
  </si>
  <si>
    <t>??29</t>
  </si>
  <si>
    <t>??30</t>
  </si>
  <si>
    <t>??31</t>
  </si>
  <si>
    <t>??32</t>
  </si>
  <si>
    <t>??33</t>
  </si>
  <si>
    <t>??34</t>
  </si>
  <si>
    <t>??35</t>
  </si>
  <si>
    <t>??36</t>
  </si>
  <si>
    <t>Chicago:</t>
  </si>
  <si>
    <t>New York:</t>
  </si>
  <si>
    <t>Min</t>
  </si>
  <si>
    <t>Date</t>
  </si>
  <si>
    <t>MA: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</si>
</sst>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mmmm\ d\,\ yyyy;@"/>
    <numFmt numFmtId="165" formatCode="[$-F400]h:mm:ss\ AM/PM"/>
  </numFmts>
  <fonts count="10" x14ac:knownFonts="1">
    <font>
      <sz val="11"/>
      <color theme="1"/>
      <name val="Calibri"/>
      <family val="2"/>
      <scheme val="minor"/>
    </font>
    <font>
      <sz val="12"/>
      <color theme="0"/>
      <name val="Century Gothic"/>
      <family val="2"/>
    </font>
    <font>
      <sz val="12"/>
      <color theme="1"/>
      <name val="Century Gothic"/>
      <family val="2"/>
    </font>
    <font>
      <sz val="8"/>
      <color theme="1"/>
      <name val="Century Gothic"/>
      <family val="2"/>
    </font>
    <font>
      <sz val="14"/>
      <color theme="1"/>
      <name val="Century Gothic"/>
      <family val="2"/>
    </font>
    <font>
      <b/>
      <sz val="28"/>
      <color theme="4"/>
      <name val="Century Gothic"/>
      <family val="2"/>
    </font>
    <font>
      <sz val="20"/>
      <color rgb="FF00B050"/>
      <name val="Century Gothic"/>
      <family val="2"/>
    </font>
    <font>
      <sz val="16"/>
      <color theme="1"/>
      <name val="Century Gothic"/>
      <family val="2"/>
    </font>
    <font>
      <sz val="13"/>
      <color theme="0"/>
      <name val="Century Gothic"/>
      <family val="2"/>
    </font>
    <font>
      <sz val="1"/>
      <color theme="0"/>
      <name val="Century Gothic"/>
      <family val="2"/>
    </font>
  </fonts>
  <fills count="9">
    <fill>
      <patternFill patternType="none"/>
    </fill>
    <fill>
      <patternFill patternType="gray125"/>
    </fill>
    <fill>
      <patternFill patternType="solid">
        <fgColor theme="1"/>
        <bgColor indexed="64"/>
      </patternFill>
    </fill>
    <fill>
      <gradientFill degree="90">
        <stop position="0">
          <color theme="1"/>
        </stop>
        <stop position="0.5">
          <color rgb="FF002060"/>
        </stop>
        <stop position="1">
          <color theme="1"/>
        </stop>
      </gradientFill>
    </fill>
    <fill>
      <gradientFill degree="270">
        <stop position="0">
          <color theme="0"/>
        </stop>
        <stop position="1">
          <color theme="4"/>
        </stop>
      </gradientFill>
    </fill>
    <fill>
      <gradientFill degree="90">
        <stop position="0">
          <color theme="0"/>
        </stop>
        <stop position="1">
          <color theme="4"/>
        </stop>
      </gradientFill>
    </fill>
    <fill>
      <gradientFill degree="90">
        <stop position="0">
          <color theme="4"/>
        </stop>
        <stop position="0.5">
          <color theme="0"/>
        </stop>
        <stop position="1">
          <color theme="4"/>
        </stop>
      </gradientFill>
    </fill>
    <fill>
      <gradientFill degree="90">
        <stop position="0">
          <color theme="4"/>
        </stop>
        <stop position="1">
          <color theme="0"/>
        </stop>
      </gradientFill>
    </fill>
    <fill>
      <gradientFill degree="270">
        <stop position="0">
          <color theme="4"/>
        </stop>
        <stop position="1">
          <color theme="0"/>
        </stop>
      </gradientFill>
    </fill>
  </fills>
  <borders count="29">
    <border>
      <left/>
      <right/>
      <top/>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thin">
        <color theme="3"/>
      </left>
      <right style="thin">
        <color theme="3"/>
      </right>
      <top style="thin">
        <color theme="3"/>
      </top>
      <bottom style="thin">
        <color theme="3"/>
      </bottom>
      <diagonal/>
    </border>
    <border>
      <left style="thin">
        <color theme="3"/>
      </left>
      <right style="thin">
        <color theme="3"/>
      </right>
      <top style="thin">
        <color theme="3"/>
      </top>
      <bottom/>
      <diagonal/>
    </border>
    <border>
      <left style="thin">
        <color theme="3"/>
      </left>
      <right style="thin">
        <color theme="3"/>
      </right>
      <top style="thin">
        <color rgb="FFFF0000"/>
      </top>
      <bottom/>
      <diagonal/>
    </border>
    <border>
      <left style="thin">
        <color theme="3"/>
      </left>
      <right style="thin">
        <color theme="3"/>
      </right>
      <top/>
      <bottom/>
      <diagonal/>
    </border>
    <border>
      <left/>
      <right style="thin">
        <color theme="3"/>
      </right>
      <top/>
      <bottom style="thin">
        <color theme="3"/>
      </bottom>
      <diagonal/>
    </border>
    <border>
      <left style="thin">
        <color theme="3"/>
      </left>
      <right style="thin">
        <color theme="3"/>
      </right>
      <top/>
      <bottom style="thin">
        <color theme="3"/>
      </bottom>
      <diagonal/>
    </border>
    <border>
      <left style="thin">
        <color theme="3"/>
      </left>
      <right/>
      <top style="thin">
        <color theme="3"/>
      </top>
      <bottom style="thin">
        <color theme="3"/>
      </bottom>
      <diagonal/>
    </border>
    <border>
      <left/>
      <right/>
      <top/>
      <bottom style="thin">
        <color theme="3"/>
      </bottom>
      <diagonal/>
    </border>
    <border>
      <left style="thin">
        <color rgb="FFFF0000"/>
      </left>
      <right style="thin">
        <color rgb="FFFF0000"/>
      </right>
      <top style="thin">
        <color rgb="FFFF0000"/>
      </top>
      <bottom/>
      <diagonal/>
    </border>
    <border>
      <left style="thin">
        <color rgb="FFFF0000"/>
      </left>
      <right style="thin">
        <color rgb="FFFF0000"/>
      </right>
      <top/>
      <bottom style="thin">
        <color rgb="FFFF0000"/>
      </bottom>
      <diagonal/>
    </border>
    <border>
      <left/>
      <right style="thin">
        <color rgb="FFFF0000"/>
      </right>
      <top/>
      <bottom style="thin">
        <color theme="3"/>
      </bottom>
      <diagonal/>
    </border>
    <border>
      <left/>
      <right/>
      <top style="thin">
        <color theme="3"/>
      </top>
      <bottom style="thin">
        <color rgb="FFFF0000"/>
      </bottom>
      <diagonal/>
    </border>
    <border>
      <left/>
      <right style="thin">
        <color theme="3"/>
      </right>
      <top style="thin">
        <color rgb="FFFF0000"/>
      </top>
      <bottom/>
      <diagonal/>
    </border>
    <border>
      <left style="thin">
        <color theme="3"/>
      </left>
      <right/>
      <top style="thin">
        <color theme="3"/>
      </top>
      <bottom/>
      <diagonal/>
    </border>
    <border>
      <left style="thin">
        <color theme="3"/>
      </left>
      <right/>
      <top/>
      <bottom style="thin">
        <color theme="3"/>
      </bottom>
      <diagonal/>
    </border>
    <border>
      <left style="thin">
        <color theme="3"/>
      </left>
      <right/>
      <top/>
      <bottom style="thin">
        <color rgb="FFFF0000"/>
      </bottom>
      <diagonal/>
    </border>
    <border>
      <left/>
      <right style="thin">
        <color theme="3"/>
      </right>
      <top/>
      <bottom/>
      <diagonal/>
    </border>
    <border>
      <left style="thin">
        <color theme="3"/>
      </left>
      <right/>
      <top/>
      <bottom/>
      <diagonal/>
    </border>
    <border>
      <left style="thin">
        <color theme="3"/>
      </left>
      <right/>
      <top style="thin">
        <color rgb="FFFF0000"/>
      </top>
      <bottom/>
      <diagonal/>
    </border>
    <border>
      <left/>
      <right style="thin">
        <color theme="3"/>
      </right>
      <top style="thin">
        <color theme="3"/>
      </top>
      <bottom/>
      <diagonal/>
    </border>
    <border>
      <left style="thin">
        <color rgb="FFFF0000"/>
      </left>
      <right/>
      <top style="thin">
        <color theme="3"/>
      </top>
      <bottom style="thin">
        <color rgb="FFFF0000"/>
      </bottom>
      <diagonal/>
    </border>
    <border>
      <left style="thin">
        <color rgb="FFFF0000"/>
      </left>
      <right style="thin">
        <color rgb="FFFF0000"/>
      </right>
      <top style="thin">
        <color rgb="FFFF0000"/>
      </top>
      <bottom style="thin">
        <color rgb="FFFF0000"/>
      </bottom>
      <diagonal/>
    </border>
  </borders>
  <cellStyleXfs count="1">
    <xf numFmtId="0" fontId="0" fillId="0" borderId="0"/>
  </cellStyleXfs>
  <cellXfs count="144">
    <xf numFmtId="0" fontId="0" fillId="0" borderId="0" xfId="0"/>
    <xf numFmtId="0" fontId="1" fillId="2" borderId="0" xfId="0" applyFont="1" applyFill="1"/>
    <xf numFmtId="3" fontId="1" fillId="2" borderId="7" xfId="0" applyNumberFormat="1" applyFont="1" applyFill="1" applyBorder="1"/>
    <xf numFmtId="0" fontId="1" fillId="2" borderId="7" xfId="0" applyFont="1" applyFill="1" applyBorder="1"/>
    <xf numFmtId="0" fontId="1" fillId="2" borderId="0" xfId="0" applyFont="1" applyFill="1" applyAlignment="1">
      <alignment shrinkToFit="1"/>
    </xf>
    <xf numFmtId="3" fontId="1" fillId="2" borderId="9" xfId="0" applyNumberFormat="1" applyFont="1" applyFill="1" applyBorder="1"/>
    <xf numFmtId="3" fontId="1" fillId="2" borderId="10" xfId="0" applyNumberFormat="1" applyFont="1" applyFill="1" applyBorder="1"/>
    <xf numFmtId="0" fontId="2" fillId="2" borderId="0" xfId="0" applyFont="1" applyFill="1" applyAlignment="1">
      <alignment shrinkToFit="1"/>
    </xf>
    <xf numFmtId="165" fontId="2" fillId="2" borderId="0" xfId="0" applyNumberFormat="1" applyFont="1" applyFill="1" applyAlignment="1">
      <alignment shrinkToFit="1"/>
    </xf>
    <xf numFmtId="0" fontId="2" fillId="2" borderId="0" xfId="0" applyNumberFormat="1" applyFont="1" applyFill="1" applyAlignment="1">
      <alignment shrinkToFit="1"/>
    </xf>
    <xf numFmtId="0" fontId="1" fillId="2" borderId="13" xfId="0" applyFont="1" applyFill="1" applyBorder="1" applyAlignment="1">
      <alignment shrinkToFit="1"/>
    </xf>
    <xf numFmtId="3" fontId="1" fillId="2" borderId="7" xfId="0" applyNumberFormat="1" applyFont="1" applyFill="1" applyBorder="1" applyAlignment="1">
      <alignment shrinkToFit="1"/>
    </xf>
    <xf numFmtId="0" fontId="1" fillId="3" borderId="5" xfId="0" applyFont="1" applyFill="1" applyBorder="1" applyAlignment="1"/>
    <xf numFmtId="10" fontId="2" fillId="2" borderId="13" xfId="0" applyNumberFormat="1" applyFont="1" applyFill="1" applyBorder="1"/>
    <xf numFmtId="0" fontId="1" fillId="2" borderId="7" xfId="0" applyFont="1" applyFill="1" applyBorder="1" applyAlignment="1">
      <alignment shrinkToFit="1"/>
    </xf>
    <xf numFmtId="3" fontId="1" fillId="2" borderId="8" xfId="0" applyNumberFormat="1" applyFont="1" applyFill="1" applyBorder="1" applyAlignment="1">
      <alignment shrinkToFit="1"/>
    </xf>
    <xf numFmtId="3" fontId="1" fillId="2" borderId="8" xfId="0" applyNumberFormat="1" applyFont="1" applyFill="1" applyBorder="1"/>
    <xf numFmtId="0" fontId="1" fillId="2" borderId="8" xfId="0" applyFont="1" applyFill="1" applyBorder="1"/>
    <xf numFmtId="3" fontId="1" fillId="2" borderId="12" xfId="0" applyNumberFormat="1" applyFont="1" applyFill="1" applyBorder="1" applyAlignment="1">
      <alignment shrinkToFit="1"/>
    </xf>
    <xf numFmtId="3" fontId="1" fillId="2" borderId="12" xfId="0" applyNumberFormat="1" applyFont="1" applyFill="1" applyBorder="1"/>
    <xf numFmtId="0" fontId="1" fillId="2" borderId="12" xfId="0" applyFont="1" applyFill="1" applyBorder="1"/>
    <xf numFmtId="3" fontId="1" fillId="2" borderId="11" xfId="0" applyNumberFormat="1" applyFont="1" applyFill="1" applyBorder="1"/>
    <xf numFmtId="10" fontId="2" fillId="2" borderId="8" xfId="0" applyNumberFormat="1" applyFont="1" applyFill="1" applyBorder="1" applyAlignment="1">
      <alignment shrinkToFit="1"/>
    </xf>
    <xf numFmtId="10" fontId="2" fillId="2" borderId="20" xfId="0" applyNumberFormat="1" applyFont="1" applyFill="1" applyBorder="1"/>
    <xf numFmtId="0" fontId="1" fillId="2" borderId="8" xfId="0" applyFont="1" applyFill="1" applyBorder="1" applyAlignment="1">
      <alignment shrinkToFit="1"/>
    </xf>
    <xf numFmtId="0" fontId="1" fillId="2" borderId="20" xfId="0" applyFont="1" applyFill="1" applyBorder="1" applyAlignment="1">
      <alignment shrinkToFit="1"/>
    </xf>
    <xf numFmtId="3" fontId="1" fillId="2" borderId="10" xfId="0" applyNumberFormat="1" applyFont="1" applyFill="1" applyBorder="1" applyAlignment="1">
      <alignment shrinkToFit="1"/>
    </xf>
    <xf numFmtId="0" fontId="1" fillId="2" borderId="10" xfId="0" applyFont="1" applyFill="1" applyBorder="1"/>
    <xf numFmtId="0" fontId="1" fillId="2" borderId="21" xfId="0" applyFont="1" applyFill="1" applyBorder="1" applyAlignment="1">
      <alignment shrinkToFit="1"/>
    </xf>
    <xf numFmtId="0" fontId="2" fillId="2" borderId="0" xfId="0" applyFont="1" applyFill="1" applyBorder="1"/>
    <xf numFmtId="10" fontId="2" fillId="2" borderId="12" xfId="0" applyNumberFormat="1" applyFont="1" applyFill="1" applyBorder="1" applyAlignment="1">
      <alignment shrinkToFit="1"/>
    </xf>
    <xf numFmtId="10" fontId="2" fillId="2" borderId="21" xfId="0" applyNumberFormat="1" applyFont="1" applyFill="1" applyBorder="1"/>
    <xf numFmtId="0" fontId="1" fillId="2" borderId="0" xfId="0" applyFont="1" applyFill="1" applyBorder="1"/>
    <xf numFmtId="3" fontId="1" fillId="2" borderId="9" xfId="0" applyNumberFormat="1" applyFont="1" applyFill="1" applyBorder="1" applyAlignment="1">
      <alignment shrinkToFit="1"/>
    </xf>
    <xf numFmtId="0" fontId="1" fillId="2" borderId="9" xfId="0" applyFont="1" applyFill="1" applyBorder="1"/>
    <xf numFmtId="10" fontId="2" fillId="2" borderId="9" xfId="0" applyNumberFormat="1" applyFont="1" applyFill="1" applyBorder="1" applyAlignment="1">
      <alignment shrinkToFit="1"/>
    </xf>
    <xf numFmtId="0" fontId="1" fillId="2" borderId="25" xfId="0" applyFont="1" applyFill="1" applyBorder="1" applyAlignment="1">
      <alignment shrinkToFit="1"/>
    </xf>
    <xf numFmtId="10" fontId="2" fillId="2" borderId="10" xfId="0" applyNumberFormat="1" applyFont="1" applyFill="1" applyBorder="1" applyAlignment="1">
      <alignment shrinkToFit="1"/>
    </xf>
    <xf numFmtId="10" fontId="2" fillId="2" borderId="24" xfId="0" applyNumberFormat="1" applyFont="1" applyFill="1" applyBorder="1"/>
    <xf numFmtId="0" fontId="1" fillId="2" borderId="10" xfId="0" applyFont="1" applyFill="1" applyBorder="1" applyAlignment="1">
      <alignment shrinkToFit="1"/>
    </xf>
    <xf numFmtId="0" fontId="1" fillId="2" borderId="24" xfId="0" applyFont="1" applyFill="1" applyBorder="1" applyAlignment="1">
      <alignment shrinkToFit="1"/>
    </xf>
    <xf numFmtId="10" fontId="2" fillId="2" borderId="12" xfId="0" applyNumberFormat="1" applyFont="1" applyFill="1" applyBorder="1"/>
    <xf numFmtId="3" fontId="1" fillId="2" borderId="23" xfId="0" applyNumberFormat="1" applyFont="1" applyFill="1" applyBorder="1"/>
    <xf numFmtId="3" fontId="1" fillId="2" borderId="26" xfId="0" applyNumberFormat="1" applyFont="1" applyFill="1" applyBorder="1"/>
    <xf numFmtId="0" fontId="1" fillId="2" borderId="14" xfId="0" applyFont="1" applyFill="1" applyBorder="1"/>
    <xf numFmtId="0" fontId="7" fillId="4" borderId="15" xfId="0" applyFont="1" applyFill="1" applyBorder="1" applyAlignment="1">
      <alignment horizontal="center" vertical="center" shrinkToFit="1"/>
    </xf>
    <xf numFmtId="0" fontId="7" fillId="4" borderId="2" xfId="0" applyFont="1" applyFill="1" applyBorder="1" applyAlignment="1">
      <alignment horizontal="center" vertical="center"/>
    </xf>
    <xf numFmtId="0" fontId="7" fillId="5" borderId="16" xfId="0" applyFont="1" applyFill="1" applyBorder="1" applyAlignment="1">
      <alignment horizontal="center" vertical="center" shrinkToFit="1"/>
    </xf>
    <xf numFmtId="0" fontId="7" fillId="5" borderId="5" xfId="0" applyFont="1" applyFill="1" applyBorder="1" applyAlignment="1">
      <alignment horizontal="center" vertical="center"/>
    </xf>
    <xf numFmtId="3" fontId="1" fillId="2" borderId="0" xfId="0" applyNumberFormat="1" applyFont="1" applyFill="1" applyBorder="1" applyAlignment="1">
      <alignment shrinkToFit="1"/>
    </xf>
    <xf numFmtId="3" fontId="1" fillId="2" borderId="0" xfId="0" applyNumberFormat="1" applyFont="1" applyFill="1" applyBorder="1"/>
    <xf numFmtId="10" fontId="2" fillId="2" borderId="0" xfId="0" applyNumberFormat="1" applyFont="1" applyFill="1" applyBorder="1" applyAlignment="1">
      <alignment shrinkToFit="1"/>
    </xf>
    <xf numFmtId="10" fontId="2" fillId="2" borderId="0" xfId="0" applyNumberFormat="1" applyFont="1" applyFill="1" applyBorder="1"/>
    <xf numFmtId="0" fontId="1" fillId="2" borderId="0" xfId="0" applyFont="1" applyFill="1" applyBorder="1" applyAlignment="1">
      <alignment shrinkToFit="1"/>
    </xf>
    <xf numFmtId="0" fontId="7" fillId="4" borderId="0" xfId="0" applyFont="1" applyFill="1" applyBorder="1" applyAlignment="1">
      <alignment horizontal="center" vertical="center"/>
    </xf>
    <xf numFmtId="0" fontId="7" fillId="4" borderId="0" xfId="0" applyFont="1" applyFill="1" applyBorder="1" applyAlignment="1" applyProtection="1">
      <alignment horizontal="center" vertical="center" shrinkToFit="1"/>
      <protection locked="0"/>
    </xf>
    <xf numFmtId="0" fontId="7" fillId="4" borderId="0" xfId="0" applyFont="1" applyFill="1" applyBorder="1" applyAlignment="1">
      <alignment horizontal="center" vertical="center" shrinkToFit="1"/>
    </xf>
    <xf numFmtId="0" fontId="7" fillId="5" borderId="0" xfId="0" applyFont="1" applyFill="1" applyBorder="1" applyAlignment="1">
      <alignment horizontal="center" vertical="center"/>
    </xf>
    <xf numFmtId="14" fontId="2" fillId="2" borderId="0" xfId="0" applyNumberFormat="1" applyFont="1" applyFill="1" applyBorder="1"/>
    <xf numFmtId="0" fontId="3" fillId="2" borderId="0" xfId="0" applyFont="1" applyFill="1" applyBorder="1" applyAlignment="1">
      <alignment shrinkToFit="1"/>
    </xf>
    <xf numFmtId="0" fontId="2" fillId="2" borderId="23" xfId="0" applyFont="1" applyFill="1" applyBorder="1"/>
    <xf numFmtId="10" fontId="2" fillId="2" borderId="8" xfId="0" applyNumberFormat="1" applyFont="1" applyFill="1" applyBorder="1"/>
    <xf numFmtId="0" fontId="7" fillId="4" borderId="2" xfId="0" applyFont="1" applyFill="1" applyBorder="1" applyAlignment="1" applyProtection="1">
      <alignment horizontal="center" vertical="center"/>
      <protection locked="0"/>
    </xf>
    <xf numFmtId="0" fontId="1" fillId="2" borderId="22" xfId="0" applyFont="1" applyFill="1" applyBorder="1" applyAlignment="1">
      <alignment horizontal="center" shrinkToFit="1"/>
    </xf>
    <xf numFmtId="0" fontId="1" fillId="2" borderId="5" xfId="0" applyFont="1" applyFill="1" applyBorder="1" applyAlignment="1">
      <alignment horizontal="center" shrinkToFit="1"/>
    </xf>
    <xf numFmtId="0" fontId="1" fillId="2" borderId="6" xfId="0" applyFont="1" applyFill="1" applyBorder="1" applyAlignment="1">
      <alignment horizontal="center" shrinkToFit="1"/>
    </xf>
    <xf numFmtId="0" fontId="8" fillId="2" borderId="21" xfId="0" applyFont="1" applyFill="1" applyBorder="1" applyAlignment="1">
      <alignment horizontal="left" shrinkToFit="1"/>
    </xf>
    <xf numFmtId="0" fontId="8" fillId="2" borderId="14" xfId="0" applyFont="1" applyFill="1" applyBorder="1" applyAlignment="1">
      <alignment horizontal="left" shrinkToFit="1"/>
    </xf>
    <xf numFmtId="0" fontId="8" fillId="2" borderId="11" xfId="0" applyFont="1" applyFill="1" applyBorder="1" applyAlignment="1">
      <alignment horizontal="left" shrinkToFit="1"/>
    </xf>
    <xf numFmtId="0" fontId="9" fillId="8" borderId="28" xfId="0" applyFont="1" applyFill="1" applyBorder="1" applyAlignment="1">
      <alignment horizontal="left" vertical="top"/>
    </xf>
    <xf numFmtId="0" fontId="7" fillId="7" borderId="1" xfId="0" applyFont="1" applyFill="1" applyBorder="1" applyAlignment="1" applyProtection="1">
      <alignment horizontal="center" vertical="center"/>
      <protection locked="0"/>
    </xf>
    <xf numFmtId="0" fontId="7" fillId="7" borderId="28" xfId="0" applyFont="1" applyFill="1" applyBorder="1" applyAlignment="1" applyProtection="1">
      <alignment horizontal="center" vertical="center"/>
      <protection locked="0"/>
    </xf>
    <xf numFmtId="0" fontId="7" fillId="8" borderId="28" xfId="0" applyFont="1" applyFill="1" applyBorder="1" applyAlignment="1" applyProtection="1">
      <alignment horizontal="center" vertical="center"/>
      <protection locked="0"/>
    </xf>
    <xf numFmtId="0" fontId="2" fillId="8" borderId="28" xfId="0" applyFont="1" applyFill="1" applyBorder="1" applyAlignment="1">
      <alignment horizontal="center" vertical="center"/>
    </xf>
    <xf numFmtId="3" fontId="1" fillId="2" borderId="21" xfId="0" applyNumberFormat="1" applyFont="1" applyFill="1" applyBorder="1" applyAlignment="1">
      <alignment horizontal="center"/>
    </xf>
    <xf numFmtId="3" fontId="1" fillId="2" borderId="14" xfId="0" applyNumberFormat="1" applyFont="1" applyFill="1" applyBorder="1" applyAlignment="1">
      <alignment horizontal="center"/>
    </xf>
    <xf numFmtId="3" fontId="1" fillId="2" borderId="11" xfId="0" applyNumberFormat="1" applyFont="1" applyFill="1" applyBorder="1" applyAlignment="1">
      <alignment horizontal="center"/>
    </xf>
    <xf numFmtId="3" fontId="1" fillId="2" borderId="24" xfId="0" applyNumberFormat="1" applyFont="1" applyFill="1" applyBorder="1" applyAlignment="1">
      <alignment horizontal="center"/>
    </xf>
    <xf numFmtId="3" fontId="1" fillId="2" borderId="0" xfId="0" applyNumberFormat="1" applyFont="1" applyFill="1" applyBorder="1" applyAlignment="1">
      <alignment horizontal="center"/>
    </xf>
    <xf numFmtId="3" fontId="1" fillId="2" borderId="24" xfId="0" applyNumberFormat="1" applyFont="1" applyFill="1" applyBorder="1" applyAlignment="1">
      <alignment horizontal="center" shrinkToFit="1"/>
    </xf>
    <xf numFmtId="3" fontId="1" fillId="2" borderId="0" xfId="0" applyNumberFormat="1" applyFont="1" applyFill="1" applyBorder="1" applyAlignment="1">
      <alignment horizontal="center" shrinkToFit="1"/>
    </xf>
    <xf numFmtId="3" fontId="1" fillId="2" borderId="23" xfId="0" applyNumberFormat="1" applyFont="1" applyFill="1" applyBorder="1" applyAlignment="1">
      <alignment horizontal="center" shrinkToFit="1"/>
    </xf>
    <xf numFmtId="0" fontId="1" fillId="2" borderId="22" xfId="0" applyFont="1" applyFill="1" applyBorder="1" applyAlignment="1">
      <alignment horizontal="center" shrinkToFit="1"/>
    </xf>
    <xf numFmtId="0" fontId="1" fillId="2" borderId="5" xfId="0" applyFont="1" applyFill="1" applyBorder="1" applyAlignment="1">
      <alignment horizontal="center" shrinkToFit="1"/>
    </xf>
    <xf numFmtId="0" fontId="1" fillId="2" borderId="6" xfId="0" applyFont="1" applyFill="1" applyBorder="1" applyAlignment="1">
      <alignment horizontal="center" shrinkToFit="1"/>
    </xf>
    <xf numFmtId="0" fontId="8" fillId="2" borderId="1" xfId="0" applyFont="1" applyFill="1" applyBorder="1" applyAlignment="1">
      <alignment horizontal="left" shrinkToFit="1"/>
    </xf>
    <xf numFmtId="0" fontId="8" fillId="2" borderId="2" xfId="0" applyFont="1" applyFill="1" applyBorder="1" applyAlignment="1">
      <alignment horizontal="left" shrinkToFit="1"/>
    </xf>
    <xf numFmtId="0" fontId="8" fillId="2" borderId="3" xfId="0" applyFont="1" applyFill="1" applyBorder="1" applyAlignment="1">
      <alignment horizontal="left" shrinkToFit="1"/>
    </xf>
    <xf numFmtId="0" fontId="6" fillId="3" borderId="1" xfId="0" applyFont="1" applyFill="1" applyBorder="1" applyAlignment="1">
      <alignment horizontal="center" vertical="center" shrinkToFit="1"/>
    </xf>
    <xf numFmtId="0" fontId="6" fillId="3" borderId="2" xfId="0" applyFont="1" applyFill="1" applyBorder="1" applyAlignment="1">
      <alignment horizontal="center" vertical="center" shrinkToFit="1"/>
    </xf>
    <xf numFmtId="0" fontId="6" fillId="3" borderId="4" xfId="0" applyFont="1" applyFill="1" applyBorder="1" applyAlignment="1">
      <alignment horizontal="center" vertical="center" shrinkToFit="1"/>
    </xf>
    <xf numFmtId="0" fontId="6" fillId="3" borderId="5" xfId="0" applyFont="1" applyFill="1" applyBorder="1" applyAlignment="1">
      <alignment horizontal="center" vertical="center" shrinkToFit="1"/>
    </xf>
    <xf numFmtId="165" fontId="6" fillId="3" borderId="2" xfId="0" applyNumberFormat="1" applyFont="1" applyFill="1" applyBorder="1" applyAlignment="1">
      <alignment horizontal="center" vertical="center" shrinkToFit="1"/>
    </xf>
    <xf numFmtId="165" fontId="6" fillId="3" borderId="5" xfId="0" applyNumberFormat="1" applyFont="1" applyFill="1" applyBorder="1" applyAlignment="1">
      <alignment horizontal="center" vertical="center" shrinkToFit="1"/>
    </xf>
    <xf numFmtId="0" fontId="5" fillId="3" borderId="2" xfId="0" applyFont="1" applyFill="1" applyBorder="1" applyAlignment="1">
      <alignment horizontal="center" vertical="center" shrinkToFit="1"/>
    </xf>
    <xf numFmtId="0" fontId="5" fillId="3" borderId="5" xfId="0" applyFont="1" applyFill="1" applyBorder="1" applyAlignment="1">
      <alignment horizontal="center" vertical="center" shrinkToFit="1"/>
    </xf>
    <xf numFmtId="165" fontId="6" fillId="3" borderId="3" xfId="0" applyNumberFormat="1" applyFont="1" applyFill="1" applyBorder="1" applyAlignment="1">
      <alignment horizontal="center" vertical="center" shrinkToFit="1"/>
    </xf>
    <xf numFmtId="165" fontId="6" fillId="3" borderId="6" xfId="0" applyNumberFormat="1" applyFont="1" applyFill="1" applyBorder="1" applyAlignment="1">
      <alignment horizontal="center" vertical="center" shrinkToFit="1"/>
    </xf>
    <xf numFmtId="0" fontId="8" fillId="2" borderId="19" xfId="0" applyFont="1" applyFill="1" applyBorder="1" applyAlignment="1">
      <alignment horizontal="left" shrinkToFit="1"/>
    </xf>
    <xf numFmtId="0" fontId="8" fillId="2" borderId="0" xfId="0" applyFont="1" applyFill="1" applyBorder="1" applyAlignment="1">
      <alignment horizontal="left" shrinkToFit="1"/>
    </xf>
    <xf numFmtId="0" fontId="8" fillId="2" borderId="23" xfId="0" applyFont="1" applyFill="1" applyBorder="1" applyAlignment="1">
      <alignment horizontal="left" shrinkToFit="1"/>
    </xf>
    <xf numFmtId="0" fontId="1" fillId="3" borderId="27" xfId="0" applyFont="1" applyFill="1" applyBorder="1" applyAlignment="1">
      <alignment horizontal="left" shrinkToFit="1"/>
    </xf>
    <xf numFmtId="0" fontId="1" fillId="3" borderId="18" xfId="0" applyFont="1" applyFill="1" applyBorder="1" applyAlignment="1">
      <alignment horizontal="left" shrinkToFit="1"/>
    </xf>
    <xf numFmtId="0" fontId="8" fillId="2" borderId="21" xfId="0" applyFont="1" applyFill="1" applyBorder="1" applyAlignment="1">
      <alignment horizontal="left" shrinkToFit="1"/>
    </xf>
    <xf numFmtId="0" fontId="8" fillId="2" borderId="14" xfId="0" applyFont="1" applyFill="1" applyBorder="1" applyAlignment="1">
      <alignment horizontal="left" shrinkToFit="1"/>
    </xf>
    <xf numFmtId="0" fontId="8" fillId="2" borderId="11" xfId="0" applyFont="1" applyFill="1" applyBorder="1" applyAlignment="1">
      <alignment horizontal="left" shrinkToFit="1"/>
    </xf>
    <xf numFmtId="0" fontId="8" fillId="2" borderId="25" xfId="0" applyFont="1" applyFill="1" applyBorder="1" applyAlignment="1">
      <alignment horizontal="left" shrinkToFit="1"/>
    </xf>
    <xf numFmtId="0" fontId="7" fillId="4" borderId="2" xfId="0" applyFont="1" applyFill="1" applyBorder="1" applyAlignment="1">
      <alignment horizontal="center" vertical="center"/>
    </xf>
    <xf numFmtId="0" fontId="7" fillId="5" borderId="5" xfId="0" applyFont="1" applyFill="1" applyBorder="1" applyAlignment="1">
      <alignment horizontal="center" vertical="center"/>
    </xf>
    <xf numFmtId="0" fontId="7" fillId="6" borderId="1" xfId="0" applyFont="1" applyFill="1" applyBorder="1" applyAlignment="1">
      <alignment horizontal="center" vertical="center" shrinkToFit="1"/>
    </xf>
    <xf numFmtId="0" fontId="7" fillId="6" borderId="2" xfId="0" applyFont="1" applyFill="1" applyBorder="1" applyAlignment="1">
      <alignment horizontal="center" vertical="center" shrinkToFit="1"/>
    </xf>
    <xf numFmtId="0" fontId="7" fillId="6" borderId="4" xfId="0" applyFont="1" applyFill="1" applyBorder="1" applyAlignment="1">
      <alignment horizontal="center" vertical="center" shrinkToFit="1"/>
    </xf>
    <xf numFmtId="0" fontId="7" fillId="6" borderId="5" xfId="0" applyFont="1" applyFill="1" applyBorder="1" applyAlignment="1">
      <alignment horizontal="center" vertical="center" shrinkToFit="1"/>
    </xf>
    <xf numFmtId="0" fontId="7" fillId="6" borderId="2" xfId="0" applyFont="1" applyFill="1" applyBorder="1" applyAlignment="1">
      <alignment horizontal="center" vertical="center"/>
    </xf>
    <xf numFmtId="0" fontId="4" fillId="6" borderId="2"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7" fillId="5" borderId="0" xfId="0" applyFont="1" applyFill="1" applyBorder="1" applyAlignment="1">
      <alignment horizontal="center" vertical="center" shrinkToFit="1"/>
    </xf>
    <xf numFmtId="0" fontId="7" fillId="5" borderId="5" xfId="0" applyFont="1" applyFill="1" applyBorder="1" applyAlignment="1">
      <alignment horizontal="center" vertical="center" shrinkToFit="1"/>
    </xf>
    <xf numFmtId="0" fontId="7" fillId="6" borderId="2" xfId="0" applyFont="1" applyFill="1" applyBorder="1" applyAlignment="1">
      <alignment horizontal="center" vertical="center" wrapText="1"/>
    </xf>
    <xf numFmtId="0" fontId="7" fillId="6" borderId="14" xfId="0" applyFont="1" applyFill="1" applyBorder="1" applyAlignment="1">
      <alignment horizontal="center" vertical="center" wrapText="1"/>
    </xf>
    <xf numFmtId="0" fontId="7" fillId="6" borderId="14" xfId="0" applyFont="1" applyFill="1" applyBorder="1" applyAlignment="1">
      <alignment horizontal="center" vertical="center"/>
    </xf>
    <xf numFmtId="0" fontId="7" fillId="6" borderId="3" xfId="0" applyFont="1" applyFill="1" applyBorder="1" applyAlignment="1">
      <alignment horizontal="center" vertical="center" wrapText="1"/>
    </xf>
    <xf numFmtId="0" fontId="7" fillId="6" borderId="17" xfId="0" applyFont="1" applyFill="1" applyBorder="1" applyAlignment="1">
      <alignment horizontal="center" vertical="center" wrapText="1"/>
    </xf>
    <xf numFmtId="3" fontId="1" fillId="2" borderId="25" xfId="0" applyNumberFormat="1" applyFont="1" applyFill="1" applyBorder="1" applyAlignment="1">
      <alignment horizontal="center" shrinkToFit="1"/>
    </xf>
    <xf numFmtId="3" fontId="1" fillId="2" borderId="2" xfId="0" applyNumberFormat="1" applyFont="1" applyFill="1" applyBorder="1" applyAlignment="1">
      <alignment horizontal="center" shrinkToFit="1"/>
    </xf>
    <xf numFmtId="3" fontId="1" fillId="2" borderId="19" xfId="0" applyNumberFormat="1" applyFont="1" applyFill="1" applyBorder="1" applyAlignment="1">
      <alignment horizontal="center" shrinkToFit="1"/>
    </xf>
    <xf numFmtId="0" fontId="1" fillId="3" borderId="18" xfId="0" applyFont="1" applyFill="1" applyBorder="1" applyAlignment="1">
      <alignment horizontal="center"/>
    </xf>
    <xf numFmtId="0" fontId="1" fillId="3" borderId="18" xfId="0" applyFont="1" applyFill="1" applyBorder="1" applyAlignment="1">
      <alignment horizontal="right"/>
    </xf>
    <xf numFmtId="165" fontId="1" fillId="3" borderId="5" xfId="0" applyNumberFormat="1" applyFont="1" applyFill="1" applyBorder="1" applyAlignment="1">
      <alignment horizontal="left"/>
    </xf>
    <xf numFmtId="0" fontId="1" fillId="3" borderId="5" xfId="0" applyFont="1" applyFill="1" applyBorder="1" applyAlignment="1">
      <alignment horizontal="right"/>
    </xf>
    <xf numFmtId="164" fontId="8" fillId="2" borderId="21" xfId="0" applyNumberFormat="1" applyFont="1" applyFill="1" applyBorder="1" applyAlignment="1">
      <alignment horizontal="left" shrinkToFit="1"/>
    </xf>
    <xf numFmtId="164" fontId="8" fillId="2" borderId="14" xfId="0" applyNumberFormat="1" applyFont="1" applyFill="1" applyBorder="1" applyAlignment="1">
      <alignment horizontal="left" shrinkToFit="1"/>
    </xf>
    <xf numFmtId="164" fontId="8" fillId="2" borderId="11" xfId="0" applyNumberFormat="1" applyFont="1" applyFill="1" applyBorder="1" applyAlignment="1">
      <alignment horizontal="left" shrinkToFit="1"/>
    </xf>
    <xf numFmtId="164" fontId="1" fillId="2" borderId="19" xfId="0" applyNumberFormat="1" applyFont="1" applyFill="1" applyBorder="1" applyAlignment="1">
      <alignment horizontal="left" shrinkToFit="1"/>
    </xf>
    <xf numFmtId="164" fontId="1" fillId="2" borderId="11" xfId="0" applyNumberFormat="1" applyFont="1" applyFill="1" applyBorder="1" applyAlignment="1">
      <alignment horizontal="left" shrinkToFit="1"/>
    </xf>
    <xf numFmtId="164" fontId="1" fillId="2" borderId="23" xfId="0" applyNumberFormat="1" applyFont="1" applyFill="1" applyBorder="1" applyAlignment="1">
      <alignment horizontal="left" shrinkToFit="1"/>
    </xf>
    <xf numFmtId="164" fontId="1" fillId="2" borderId="0" xfId="0" applyNumberFormat="1" applyFont="1" applyFill="1" applyBorder="1" applyAlignment="1">
      <alignment horizontal="left" shrinkToFit="1"/>
    </xf>
    <xf numFmtId="164" fontId="1" fillId="2" borderId="26" xfId="0" applyNumberFormat="1" applyFont="1" applyFill="1" applyBorder="1" applyAlignment="1">
      <alignment horizontal="left" shrinkToFit="1"/>
    </xf>
    <xf numFmtId="0" fontId="7" fillId="6" borderId="3" xfId="0" applyFont="1" applyFill="1" applyBorder="1" applyAlignment="1">
      <alignment horizontal="center" vertical="center" shrinkToFit="1"/>
    </xf>
    <xf numFmtId="0" fontId="7" fillId="6" borderId="6" xfId="0" applyFont="1" applyFill="1" applyBorder="1" applyAlignment="1">
      <alignment horizontal="center" vertical="center" shrinkToFit="1"/>
    </xf>
    <xf numFmtId="165" fontId="1" fillId="3" borderId="5" xfId="0" applyNumberFormat="1" applyFont="1" applyFill="1" applyBorder="1" applyAlignment="1">
      <alignment horizontal="left" shrinkToFit="1"/>
    </xf>
    <xf numFmtId="0" fontId="1" fillId="3" borderId="6" xfId="0" applyFont="1" applyFill="1" applyBorder="1" applyAlignment="1">
      <alignment shrinkToFit="1"/>
    </xf>
  </cellXfs>
  <cellStyles count="1">
    <cellStyle name="Normal" xfId="0" builtinId="0"/>
  </cellStyles>
  <dxfs count="475">
    <dxf>
      <font>
        <color theme="1"/>
      </font>
      <fill>
        <gradientFill degree="90">
          <stop position="0">
            <color theme="1"/>
          </stop>
          <stop position="0.5">
            <color rgb="FFFFFF00"/>
          </stop>
          <stop position="1">
            <color theme="1"/>
          </stop>
        </gradientFill>
      </fill>
    </dxf>
    <dxf>
      <fill>
        <gradientFill degree="90">
          <stop position="0">
            <color theme="1"/>
          </stop>
          <stop position="0.5">
            <color rgb="FF0070C0"/>
          </stop>
          <stop position="1">
            <color theme="1"/>
          </stop>
        </gradientFill>
      </fill>
      <border>
        <top/>
        <bottom/>
        <vertical/>
        <horizontal/>
      </border>
    </dxf>
    <dxf>
      <fill>
        <gradientFill degree="90">
          <stop position="0">
            <color theme="1"/>
          </stop>
          <stop position="0.5">
            <color rgb="FFFF0000"/>
          </stop>
          <stop position="1">
            <color theme="1"/>
          </stop>
        </gradientFill>
      </fill>
      <border>
        <top/>
        <bottom/>
      </border>
    </dxf>
    <dxf>
      <fill>
        <gradientFill degree="90">
          <stop position="0">
            <color theme="1"/>
          </stop>
          <stop position="0.5">
            <color rgb="FFFF0000"/>
          </stop>
          <stop position="1">
            <color theme="1"/>
          </stop>
        </gradientFill>
      </fill>
      <border>
        <top/>
        <bottom/>
      </border>
    </dxf>
    <dxf>
      <fill>
        <gradientFill degree="90">
          <stop position="0">
            <color theme="1"/>
          </stop>
          <stop position="0.5">
            <color rgb="FFFF0000"/>
          </stop>
          <stop position="1">
            <color theme="1"/>
          </stop>
        </gradientFill>
      </fill>
      <border>
        <top/>
        <bottom/>
      </border>
    </dxf>
    <dxf>
      <fill>
        <gradientFill degree="90">
          <stop position="0">
            <color theme="1"/>
          </stop>
          <stop position="0.5">
            <color rgb="FFFF0000"/>
          </stop>
          <stop position="1">
            <color theme="1"/>
          </stop>
        </gradientFill>
      </fill>
      <border>
        <top/>
        <bottom/>
      </border>
    </dxf>
    <dxf>
      <fill>
        <gradientFill degree="90">
          <stop position="0">
            <color theme="1"/>
          </stop>
          <stop position="0.5">
            <color rgb="FFFF0000"/>
          </stop>
          <stop position="1">
            <color theme="1"/>
          </stop>
        </gradientFill>
      </fill>
      <border>
        <top/>
        <bottom/>
      </border>
    </dxf>
    <dxf>
      <fill>
        <gradientFill degree="90">
          <stop position="0">
            <color theme="1"/>
          </stop>
          <stop position="0.5">
            <color rgb="FFFF0000"/>
          </stop>
          <stop position="1">
            <color theme="1"/>
          </stop>
        </gradientFill>
      </fill>
      <border>
        <top/>
        <bottom/>
      </border>
    </dxf>
    <dxf>
      <fill>
        <gradientFill degree="90">
          <stop position="0">
            <color theme="1"/>
          </stop>
          <stop position="0.5">
            <color rgb="FFFF0000"/>
          </stop>
          <stop position="1">
            <color theme="1"/>
          </stop>
        </gradientFill>
      </fill>
      <border>
        <top/>
        <bottom/>
      </border>
    </dxf>
    <dxf>
      <fill>
        <gradientFill degree="90">
          <stop position="0">
            <color theme="1"/>
          </stop>
          <stop position="0.5">
            <color rgb="FFFF0000"/>
          </stop>
          <stop position="1">
            <color theme="1"/>
          </stop>
        </gradientFill>
      </fill>
      <border>
        <top/>
        <bottom/>
      </border>
    </dxf>
    <dxf>
      <fill>
        <gradientFill degree="90">
          <stop position="0">
            <color theme="1"/>
          </stop>
          <stop position="0.5">
            <color rgb="FFFF0000"/>
          </stop>
          <stop position="1">
            <color theme="1"/>
          </stop>
        </gradientFill>
      </fill>
      <border>
        <top/>
        <bottom/>
      </border>
    </dxf>
    <dxf>
      <fill>
        <gradientFill degree="90">
          <stop position="0">
            <color theme="1"/>
          </stop>
          <stop position="0.5">
            <color rgb="FFFF0000"/>
          </stop>
          <stop position="1">
            <color theme="1"/>
          </stop>
        </gradientFill>
      </fill>
      <border>
        <top/>
        <bottom/>
      </border>
    </dxf>
    <dxf>
      <fill>
        <gradientFill degree="90">
          <stop position="0">
            <color theme="1"/>
          </stop>
          <stop position="0.5">
            <color rgb="FFFF0000"/>
          </stop>
          <stop position="1">
            <color theme="1"/>
          </stop>
        </gradientFill>
      </fill>
      <border>
        <top/>
        <bottom/>
      </border>
    </dxf>
    <dxf>
      <fill>
        <gradientFill degree="90">
          <stop position="0">
            <color theme="1"/>
          </stop>
          <stop position="0.5">
            <color rgb="FFFF0000"/>
          </stop>
          <stop position="1">
            <color theme="1"/>
          </stop>
        </gradientFill>
      </fill>
      <border>
        <top/>
        <bottom/>
      </border>
    </dxf>
    <dxf>
      <fill>
        <gradientFill degree="90">
          <stop position="0">
            <color theme="1"/>
          </stop>
          <stop position="0.5">
            <color rgb="FFFF0000"/>
          </stop>
          <stop position="1">
            <color theme="1"/>
          </stop>
        </gradientFill>
      </fill>
      <border>
        <top/>
        <bottom/>
      </border>
    </dxf>
    <dxf>
      <fill>
        <gradientFill degree="90">
          <stop position="0">
            <color theme="1"/>
          </stop>
          <stop position="0.5">
            <color rgb="FFFF0000"/>
          </stop>
          <stop position="1">
            <color theme="1"/>
          </stop>
        </gradientFill>
      </fill>
      <border>
        <top/>
        <bottom/>
      </border>
    </dxf>
    <dxf>
      <fill>
        <gradientFill degree="90">
          <stop position="0">
            <color theme="1"/>
          </stop>
          <stop position="0.5">
            <color rgb="FF00B050"/>
          </stop>
          <stop position="1">
            <color theme="1"/>
          </stop>
        </gradientFill>
      </fill>
      <border>
        <top/>
        <bottom/>
        <vertical/>
        <horizontal/>
      </border>
    </dxf>
    <dxf>
      <fill>
        <gradientFill degree="90">
          <stop position="0">
            <color theme="1"/>
          </stop>
          <stop position="0.5">
            <color rgb="FFFF0000"/>
          </stop>
          <stop position="1">
            <color theme="1"/>
          </stop>
        </gradientFill>
      </fill>
      <border>
        <top/>
        <bottom/>
      </border>
    </dxf>
    <dxf>
      <fill>
        <gradientFill degree="90">
          <stop position="0">
            <color theme="1"/>
          </stop>
          <stop position="0.5">
            <color rgb="FFFF0000"/>
          </stop>
          <stop position="1">
            <color theme="1"/>
          </stop>
        </gradientFill>
      </fill>
      <border>
        <top/>
        <bottom/>
      </border>
    </dxf>
    <dxf>
      <fill>
        <gradientFill degree="90">
          <stop position="0">
            <color theme="1"/>
          </stop>
          <stop position="0.5">
            <color rgb="FFFF0000"/>
          </stop>
          <stop position="1">
            <color theme="1"/>
          </stop>
        </gradientFill>
      </fill>
      <border>
        <top/>
        <bottom/>
      </border>
    </dxf>
    <dxf>
      <fill>
        <gradientFill degree="90">
          <stop position="0">
            <color theme="1"/>
          </stop>
          <stop position="0.5">
            <color rgb="FFFF0000"/>
          </stop>
          <stop position="1">
            <color theme="1"/>
          </stop>
        </gradientFill>
      </fill>
      <border>
        <top/>
        <bottom/>
      </border>
    </dxf>
    <dxf>
      <fill>
        <gradientFill degree="90">
          <stop position="0">
            <color theme="1"/>
          </stop>
          <stop position="0.5">
            <color rgb="FFFF0000"/>
          </stop>
          <stop position="1">
            <color theme="1"/>
          </stop>
        </gradientFill>
      </fill>
      <border>
        <top/>
        <bottom/>
      </border>
    </dxf>
    <dxf>
      <fill>
        <gradientFill degree="90">
          <stop position="0">
            <color theme="1"/>
          </stop>
          <stop position="0.5">
            <color rgb="FFFF0000"/>
          </stop>
          <stop position="1">
            <color theme="1"/>
          </stop>
        </gradientFill>
      </fill>
      <border>
        <top/>
        <bottom/>
      </border>
    </dxf>
    <dxf>
      <fill>
        <gradientFill degree="90">
          <stop position="0">
            <color theme="1"/>
          </stop>
          <stop position="0.5">
            <color rgb="FFFF0000"/>
          </stop>
          <stop position="1">
            <color theme="1"/>
          </stop>
        </gradientFill>
      </fill>
      <border>
        <top/>
        <bottom/>
      </border>
    </dxf>
    <dxf>
      <fill>
        <gradientFill degree="90">
          <stop position="0">
            <color theme="1"/>
          </stop>
          <stop position="0.5">
            <color rgb="FFFF0000"/>
          </stop>
          <stop position="1">
            <color theme="1"/>
          </stop>
        </gradientFill>
      </fill>
      <border>
        <top/>
        <bottom/>
      </border>
    </dxf>
    <dxf>
      <fill>
        <gradientFill degree="90">
          <stop position="0">
            <color theme="1"/>
          </stop>
          <stop position="0.5">
            <color rgb="FFFF0000"/>
          </stop>
          <stop position="1">
            <color theme="1"/>
          </stop>
        </gradientFill>
      </fill>
      <border>
        <top/>
        <bottom/>
      </border>
    </dxf>
    <dxf>
      <fill>
        <gradientFill degree="90">
          <stop position="0">
            <color theme="1"/>
          </stop>
          <stop position="0.5">
            <color rgb="FFFF0000"/>
          </stop>
          <stop position="1">
            <color theme="1"/>
          </stop>
        </gradientFill>
      </fill>
      <border>
        <top/>
        <bottom/>
      </border>
    </dxf>
    <dxf>
      <fill>
        <gradientFill degree="90">
          <stop position="0">
            <color theme="1"/>
          </stop>
          <stop position="0.5">
            <color rgb="FFFF0000"/>
          </stop>
          <stop position="1">
            <color theme="1"/>
          </stop>
        </gradientFill>
      </fill>
      <border>
        <top/>
        <bottom/>
      </border>
    </dxf>
    <dxf>
      <fill>
        <gradientFill degree="90">
          <stop position="0">
            <color theme="1"/>
          </stop>
          <stop position="0.5">
            <color rgb="FFFF0000"/>
          </stop>
          <stop position="1">
            <color theme="1"/>
          </stop>
        </gradientFill>
      </fill>
      <border>
        <top/>
        <bottom/>
      </border>
    </dxf>
    <dxf>
      <fill>
        <gradientFill degree="90">
          <stop position="0">
            <color theme="1"/>
          </stop>
          <stop position="0.5">
            <color rgb="FFFF0000"/>
          </stop>
          <stop position="1">
            <color theme="1"/>
          </stop>
        </gradientFill>
      </fill>
      <border>
        <top/>
        <bottom/>
      </border>
    </dxf>
    <dxf>
      <fill>
        <gradientFill degree="90">
          <stop position="0">
            <color theme="1"/>
          </stop>
          <stop position="0.5">
            <color rgb="FFFF0000"/>
          </stop>
          <stop position="1">
            <color theme="1"/>
          </stop>
        </gradientFill>
      </fill>
      <border>
        <top/>
        <bottom/>
      </border>
    </dxf>
    <dxf>
      <fill>
        <gradientFill degree="90">
          <stop position="0">
            <color theme="1"/>
          </stop>
          <stop position="0.5">
            <color rgb="FFFF0000"/>
          </stop>
          <stop position="1">
            <color theme="1"/>
          </stop>
        </gradientFill>
      </fill>
      <border>
        <top/>
        <bottom/>
      </border>
    </dxf>
    <dxf>
      <fill>
        <gradientFill degree="90">
          <stop position="0">
            <color theme="1"/>
          </stop>
          <stop position="0.5">
            <color rgb="FFFF0000"/>
          </stop>
          <stop position="1">
            <color theme="1"/>
          </stop>
        </gradientFill>
      </fill>
      <border>
        <top/>
        <bottom/>
      </border>
    </dxf>
    <dxf>
      <fill>
        <gradientFill degree="90">
          <stop position="0">
            <color theme="1"/>
          </stop>
          <stop position="0.5">
            <color rgb="FFFF0000"/>
          </stop>
          <stop position="1">
            <color theme="1"/>
          </stop>
        </gradientFill>
      </fill>
      <border>
        <top/>
        <bottom/>
      </border>
    </dxf>
    <dxf>
      <fill>
        <gradientFill degree="90">
          <stop position="0">
            <color theme="1"/>
          </stop>
          <stop position="0.5">
            <color rgb="FFFF0000"/>
          </stop>
          <stop position="1">
            <color theme="1"/>
          </stop>
        </gradientFill>
      </fill>
      <border>
        <top/>
        <bottom/>
      </border>
    </dxf>
    <dxf>
      <fill>
        <gradientFill degree="90">
          <stop position="0">
            <color theme="1"/>
          </stop>
          <stop position="0.5">
            <color rgb="FFFF0000"/>
          </stop>
          <stop position="1">
            <color theme="1"/>
          </stop>
        </gradientFill>
      </fill>
      <border>
        <top/>
        <bottom/>
      </border>
    </dxf>
    <dxf>
      <fill>
        <gradientFill degree="90">
          <stop position="0">
            <color theme="1"/>
          </stop>
          <stop position="0.5">
            <color rgb="FF0070C0"/>
          </stop>
          <stop position="1">
            <color theme="1"/>
          </stop>
        </gradientFill>
      </fill>
      <border>
        <top/>
        <bottom/>
        <vertical/>
        <horizontal/>
      </border>
    </dxf>
    <dxf>
      <fill>
        <gradientFill degree="90">
          <stop position="0">
            <color theme="1"/>
          </stop>
          <stop position="0.5">
            <color rgb="FF0070C0"/>
          </stop>
          <stop position="1">
            <color theme="1"/>
          </stop>
        </gradientFill>
      </fill>
      <border>
        <top/>
        <bottom/>
        <vertical/>
        <horizontal/>
      </border>
    </dxf>
    <dxf>
      <fill>
        <gradientFill degree="90">
          <stop position="0">
            <color theme="1"/>
          </stop>
          <stop position="0.5">
            <color rgb="FF0070C0"/>
          </stop>
          <stop position="1">
            <color theme="1"/>
          </stop>
        </gradientFill>
      </fill>
      <border>
        <top/>
        <bottom/>
        <vertical/>
        <horizontal/>
      </border>
    </dxf>
    <dxf>
      <fill>
        <gradientFill degree="90">
          <stop position="0">
            <color theme="1"/>
          </stop>
          <stop position="0.5">
            <color rgb="FF0070C0"/>
          </stop>
          <stop position="1">
            <color theme="1"/>
          </stop>
        </gradientFill>
      </fill>
      <border>
        <top/>
        <bottom/>
        <vertical/>
        <horizontal/>
      </border>
    </dxf>
    <dxf>
      <fill>
        <gradientFill degree="90">
          <stop position="0">
            <color theme="1"/>
          </stop>
          <stop position="0.5">
            <color rgb="FF0070C0"/>
          </stop>
          <stop position="1">
            <color theme="1"/>
          </stop>
        </gradientFill>
      </fill>
      <border>
        <top/>
        <bottom/>
        <vertical/>
        <horizontal/>
      </border>
    </dxf>
    <dxf>
      <fill>
        <gradientFill degree="90">
          <stop position="0">
            <color theme="1"/>
          </stop>
          <stop position="0.5">
            <color rgb="FF0070C0"/>
          </stop>
          <stop position="1">
            <color theme="1"/>
          </stop>
        </gradientFill>
      </fill>
      <border>
        <top/>
        <bottom/>
        <vertical/>
        <horizontal/>
      </border>
    </dxf>
    <dxf>
      <fill>
        <gradientFill degree="90">
          <stop position="0">
            <color theme="1"/>
          </stop>
          <stop position="0.5">
            <color rgb="FF0070C0"/>
          </stop>
          <stop position="1">
            <color theme="1"/>
          </stop>
        </gradientFill>
      </fill>
      <border>
        <top/>
        <bottom/>
        <vertical/>
        <horizontal/>
      </border>
    </dxf>
    <dxf>
      <fill>
        <gradientFill degree="90">
          <stop position="0">
            <color theme="1"/>
          </stop>
          <stop position="0.5">
            <color rgb="FF0070C0"/>
          </stop>
          <stop position="1">
            <color theme="1"/>
          </stop>
        </gradientFill>
      </fill>
      <border>
        <top/>
        <bottom/>
        <vertical/>
        <horizontal/>
      </border>
    </dxf>
    <dxf>
      <fill>
        <gradientFill degree="90">
          <stop position="0">
            <color theme="1"/>
          </stop>
          <stop position="0.5">
            <color rgb="FF0070C0"/>
          </stop>
          <stop position="1">
            <color theme="1"/>
          </stop>
        </gradientFill>
      </fill>
      <border>
        <top/>
        <bottom/>
        <vertical/>
        <horizontal/>
      </border>
    </dxf>
    <dxf>
      <fill>
        <gradientFill degree="90">
          <stop position="0">
            <color theme="1"/>
          </stop>
          <stop position="0.5">
            <color rgb="FF0070C0"/>
          </stop>
          <stop position="1">
            <color theme="1"/>
          </stop>
        </gradientFill>
      </fill>
      <border>
        <top/>
        <bottom/>
        <vertical/>
        <horizontal/>
      </border>
    </dxf>
    <dxf>
      <fill>
        <gradientFill degree="90">
          <stop position="0">
            <color theme="1"/>
          </stop>
          <stop position="0.5">
            <color rgb="FF0070C0"/>
          </stop>
          <stop position="1">
            <color theme="1"/>
          </stop>
        </gradientFill>
      </fill>
      <border>
        <top/>
        <bottom/>
        <vertical/>
        <horizontal/>
      </border>
    </dxf>
    <dxf>
      <fill>
        <gradientFill degree="90">
          <stop position="0">
            <color theme="1"/>
          </stop>
          <stop position="0.5">
            <color rgb="FF0070C0"/>
          </stop>
          <stop position="1">
            <color theme="1"/>
          </stop>
        </gradientFill>
      </fill>
      <border>
        <top/>
        <bottom/>
        <vertical/>
        <horizontal/>
      </border>
    </dxf>
    <dxf>
      <fill>
        <gradientFill degree="90">
          <stop position="0">
            <color theme="1"/>
          </stop>
          <stop position="0.5">
            <color rgb="FF0070C0"/>
          </stop>
          <stop position="1">
            <color theme="1"/>
          </stop>
        </gradientFill>
      </fill>
      <border>
        <top/>
        <bottom/>
        <vertical/>
        <horizontal/>
      </border>
    </dxf>
    <dxf>
      <fill>
        <gradientFill degree="90">
          <stop position="0">
            <color theme="1"/>
          </stop>
          <stop position="0.5">
            <color rgb="FF0070C0"/>
          </stop>
          <stop position="1">
            <color theme="1"/>
          </stop>
        </gradientFill>
      </fill>
      <border>
        <top/>
        <bottom/>
        <vertical/>
        <horizontal/>
      </border>
    </dxf>
    <dxf>
      <fill>
        <gradientFill degree="90">
          <stop position="0">
            <color theme="1"/>
          </stop>
          <stop position="0.5">
            <color rgb="FF0070C0"/>
          </stop>
          <stop position="1">
            <color theme="1"/>
          </stop>
        </gradientFill>
      </fill>
      <border>
        <top/>
        <bottom/>
        <vertical/>
        <horizontal/>
      </border>
    </dxf>
    <dxf>
      <fill>
        <gradientFill degree="90">
          <stop position="0">
            <color theme="1"/>
          </stop>
          <stop position="0.5">
            <color rgb="FF0070C0"/>
          </stop>
          <stop position="1">
            <color theme="1"/>
          </stop>
        </gradientFill>
      </fill>
      <border>
        <top/>
        <bottom/>
        <vertical/>
        <horizontal/>
      </border>
    </dxf>
    <dxf>
      <fill>
        <gradientFill degree="90">
          <stop position="0">
            <color theme="1"/>
          </stop>
          <stop position="0.5">
            <color rgb="FF00B050"/>
          </stop>
          <stop position="1">
            <color theme="1"/>
          </stop>
        </gradientFill>
      </fill>
      <border>
        <top/>
        <bottom/>
        <vertical/>
        <horizontal/>
      </border>
    </dxf>
    <dxf>
      <fill>
        <gradientFill degree="90">
          <stop position="0">
            <color theme="1"/>
          </stop>
          <stop position="0.5">
            <color rgb="FF00B050"/>
          </stop>
          <stop position="1">
            <color theme="1"/>
          </stop>
        </gradientFill>
      </fill>
      <border>
        <top/>
        <bottom/>
        <vertical/>
        <horizontal/>
      </border>
    </dxf>
    <dxf>
      <fill>
        <gradientFill degree="90">
          <stop position="0">
            <color theme="1"/>
          </stop>
          <stop position="0.5">
            <color rgb="FF00B050"/>
          </stop>
          <stop position="1">
            <color theme="1"/>
          </stop>
        </gradientFill>
      </fill>
      <border>
        <top/>
        <bottom/>
        <vertical/>
        <horizontal/>
      </border>
    </dxf>
    <dxf>
      <fill>
        <gradientFill degree="90">
          <stop position="0">
            <color theme="1"/>
          </stop>
          <stop position="0.5">
            <color rgb="FF00B050"/>
          </stop>
          <stop position="1">
            <color theme="1"/>
          </stop>
        </gradientFill>
      </fill>
      <border>
        <top/>
        <bottom/>
        <vertical/>
        <horizontal/>
      </border>
    </dxf>
    <dxf>
      <fill>
        <gradientFill degree="90">
          <stop position="0">
            <color theme="1"/>
          </stop>
          <stop position="0.5">
            <color rgb="FF00B050"/>
          </stop>
          <stop position="1">
            <color theme="1"/>
          </stop>
        </gradientFill>
      </fill>
      <border>
        <top/>
        <bottom/>
        <vertical/>
        <horizontal/>
      </border>
    </dxf>
    <dxf>
      <fill>
        <gradientFill degree="90">
          <stop position="0">
            <color theme="1"/>
          </stop>
          <stop position="0.5">
            <color rgb="FF00B050"/>
          </stop>
          <stop position="1">
            <color theme="1"/>
          </stop>
        </gradientFill>
      </fill>
      <border>
        <top/>
        <bottom/>
        <vertical/>
        <horizontal/>
      </border>
    </dxf>
    <dxf>
      <fill>
        <gradientFill degree="90">
          <stop position="0">
            <color theme="1"/>
          </stop>
          <stop position="0.5">
            <color rgb="FF00B050"/>
          </stop>
          <stop position="1">
            <color theme="1"/>
          </stop>
        </gradientFill>
      </fill>
      <border>
        <top/>
        <bottom/>
        <vertical/>
        <horizontal/>
      </border>
    </dxf>
    <dxf>
      <fill>
        <gradientFill degree="90">
          <stop position="0">
            <color theme="1"/>
          </stop>
          <stop position="0.5">
            <color rgb="FF00B050"/>
          </stop>
          <stop position="1">
            <color theme="1"/>
          </stop>
        </gradientFill>
      </fill>
      <border>
        <top/>
        <bottom/>
        <vertical/>
        <horizontal/>
      </border>
    </dxf>
    <dxf>
      <fill>
        <gradientFill degree="90">
          <stop position="0">
            <color theme="1"/>
          </stop>
          <stop position="0.5">
            <color rgb="FF00B050"/>
          </stop>
          <stop position="1">
            <color theme="1"/>
          </stop>
        </gradientFill>
      </fill>
      <border>
        <top/>
        <bottom/>
        <vertical/>
        <horizontal/>
      </border>
    </dxf>
    <dxf>
      <fill>
        <gradientFill degree="90">
          <stop position="0">
            <color theme="1"/>
          </stop>
          <stop position="0.5">
            <color rgb="FF00B050"/>
          </stop>
          <stop position="1">
            <color theme="1"/>
          </stop>
        </gradientFill>
      </fill>
      <border>
        <top/>
        <bottom/>
        <vertical/>
        <horizontal/>
      </border>
    </dxf>
    <dxf>
      <fill>
        <gradientFill degree="90">
          <stop position="0">
            <color theme="1"/>
          </stop>
          <stop position="0.5">
            <color rgb="FF00B050"/>
          </stop>
          <stop position="1">
            <color theme="1"/>
          </stop>
        </gradientFill>
      </fill>
      <border>
        <top/>
        <bottom/>
        <vertical/>
        <horizontal/>
      </border>
    </dxf>
    <dxf>
      <fill>
        <gradientFill degree="90">
          <stop position="0">
            <color theme="1"/>
          </stop>
          <stop position="0.5">
            <color rgb="FF00B050"/>
          </stop>
          <stop position="1">
            <color theme="1"/>
          </stop>
        </gradientFill>
      </fill>
      <border>
        <top/>
        <bottom/>
        <vertical/>
        <horizontal/>
      </border>
    </dxf>
    <dxf>
      <font>
        <color theme="0"/>
      </font>
      <fill>
        <gradientFill degree="90">
          <stop position="0">
            <color theme="1"/>
          </stop>
          <stop position="0.5">
            <color rgb="FFFF0000"/>
          </stop>
          <stop position="1">
            <color theme="1"/>
          </stop>
        </gradientFill>
      </fill>
      <border>
        <left style="thin">
          <color theme="3"/>
        </left>
        <right style="thin">
          <color theme="3"/>
        </right>
        <top/>
        <bottom/>
        <vertical/>
        <horizontal/>
      </border>
    </dxf>
    <dxf>
      <fill>
        <patternFill>
          <bgColor theme="1"/>
        </patternFill>
      </fill>
      <border>
        <left style="thin">
          <color theme="3"/>
        </left>
        <right style="thin">
          <color theme="3"/>
        </right>
        <top/>
        <bottom/>
      </border>
    </dxf>
    <dxf>
      <font>
        <color theme="0"/>
      </font>
      <fill>
        <gradientFill degree="90">
          <stop position="0">
            <color theme="1"/>
          </stop>
          <stop position="0.5">
            <color rgb="FFFF0000"/>
          </stop>
          <stop position="1">
            <color theme="1"/>
          </stop>
        </gradientFill>
      </fill>
      <border>
        <left style="thin">
          <color theme="3"/>
        </left>
        <right style="thin">
          <color theme="3"/>
        </right>
        <top/>
        <bottom/>
        <vertical/>
        <horizontal/>
      </border>
    </dxf>
    <dxf>
      <fill>
        <patternFill>
          <bgColor theme="1"/>
        </patternFill>
      </fill>
      <border>
        <left style="thin">
          <color theme="3"/>
        </left>
        <right style="thin">
          <color theme="3"/>
        </right>
        <top/>
        <bottom/>
      </border>
    </dxf>
    <dxf>
      <font>
        <color theme="0"/>
      </font>
      <fill>
        <gradientFill degree="90">
          <stop position="0">
            <color theme="1"/>
          </stop>
          <stop position="0.5">
            <color rgb="FFFF0000"/>
          </stop>
          <stop position="1">
            <color theme="1"/>
          </stop>
        </gradientFill>
      </fill>
      <border>
        <left style="thin">
          <color theme="3"/>
        </left>
        <right style="thin">
          <color theme="3"/>
        </right>
        <top/>
        <bottom/>
        <vertical/>
        <horizontal/>
      </border>
    </dxf>
    <dxf>
      <fill>
        <patternFill>
          <bgColor theme="1"/>
        </patternFill>
      </fill>
      <border>
        <left style="thin">
          <color theme="3"/>
        </left>
        <right style="thin">
          <color theme="3"/>
        </right>
        <top/>
        <bottom/>
      </border>
    </dxf>
    <dxf>
      <font>
        <color theme="0"/>
      </font>
      <fill>
        <gradientFill degree="90">
          <stop position="0">
            <color theme="1"/>
          </stop>
          <stop position="0.5">
            <color rgb="FFFF0000"/>
          </stop>
          <stop position="1">
            <color theme="1"/>
          </stop>
        </gradientFill>
      </fill>
      <border>
        <left style="thin">
          <color theme="3"/>
        </left>
        <right style="thin">
          <color theme="3"/>
        </right>
        <top/>
        <bottom/>
        <vertical/>
        <horizontal/>
      </border>
    </dxf>
    <dxf>
      <fill>
        <patternFill>
          <bgColor theme="1"/>
        </patternFill>
      </fill>
      <border>
        <left style="thin">
          <color theme="3"/>
        </left>
        <right style="thin">
          <color theme="3"/>
        </right>
        <top/>
        <bottom/>
      </border>
    </dxf>
    <dxf>
      <font>
        <color theme="0"/>
      </font>
      <fill>
        <gradientFill degree="90">
          <stop position="0">
            <color theme="1"/>
          </stop>
          <stop position="0.5">
            <color rgb="FFFF0000"/>
          </stop>
          <stop position="1">
            <color theme="1"/>
          </stop>
        </gradientFill>
      </fill>
      <border>
        <left style="thin">
          <color theme="3"/>
        </left>
        <right style="thin">
          <color theme="3"/>
        </right>
        <top/>
        <bottom/>
        <vertical/>
        <horizontal/>
      </border>
    </dxf>
    <dxf>
      <fill>
        <patternFill>
          <bgColor theme="1"/>
        </patternFill>
      </fill>
      <border>
        <left style="thin">
          <color theme="3"/>
        </left>
        <right style="thin">
          <color theme="3"/>
        </right>
        <top/>
        <bottom/>
      </border>
    </dxf>
    <dxf>
      <font>
        <color theme="0"/>
      </font>
      <fill>
        <gradientFill degree="90">
          <stop position="0">
            <color theme="1"/>
          </stop>
          <stop position="0.5">
            <color rgb="FFFF0000"/>
          </stop>
          <stop position="1">
            <color theme="1"/>
          </stop>
        </gradientFill>
      </fill>
      <border>
        <left style="thin">
          <color theme="3"/>
        </left>
        <right style="thin">
          <color theme="3"/>
        </right>
        <top/>
        <bottom/>
        <vertical/>
        <horizontal/>
      </border>
    </dxf>
    <dxf>
      <fill>
        <patternFill>
          <bgColor theme="1"/>
        </patternFill>
      </fill>
      <border>
        <left style="thin">
          <color theme="3"/>
        </left>
        <right style="thin">
          <color theme="3"/>
        </right>
        <top/>
        <bottom/>
      </border>
    </dxf>
    <dxf>
      <font>
        <color theme="0"/>
      </font>
      <fill>
        <gradientFill degree="90">
          <stop position="0">
            <color theme="1"/>
          </stop>
          <stop position="0.5">
            <color rgb="FFFF0000"/>
          </stop>
          <stop position="1">
            <color theme="1"/>
          </stop>
        </gradientFill>
      </fill>
      <border>
        <left style="thin">
          <color theme="3"/>
        </left>
        <right style="thin">
          <color theme="3"/>
        </right>
        <top/>
        <bottom/>
        <vertical/>
        <horizontal/>
      </border>
    </dxf>
    <dxf>
      <fill>
        <patternFill>
          <bgColor theme="1"/>
        </patternFill>
      </fill>
      <border>
        <left style="thin">
          <color theme="3"/>
        </left>
        <right style="thin">
          <color theme="3"/>
        </right>
        <top/>
        <bottom/>
      </border>
    </dxf>
    <dxf>
      <font>
        <color theme="0"/>
      </font>
      <fill>
        <gradientFill degree="90">
          <stop position="0">
            <color theme="1"/>
          </stop>
          <stop position="0.5">
            <color rgb="FFFF0000"/>
          </stop>
          <stop position="1">
            <color theme="1"/>
          </stop>
        </gradientFill>
      </fill>
      <border>
        <left style="thin">
          <color theme="3"/>
        </left>
        <right style="thin">
          <color theme="3"/>
        </right>
        <top/>
        <bottom/>
        <vertical/>
        <horizontal/>
      </border>
    </dxf>
    <dxf>
      <fill>
        <patternFill>
          <bgColor theme="1"/>
        </patternFill>
      </fill>
      <border>
        <left style="thin">
          <color theme="3"/>
        </left>
        <right style="thin">
          <color theme="3"/>
        </right>
        <top/>
        <bottom/>
      </border>
    </dxf>
    <dxf>
      <font>
        <color theme="0"/>
      </font>
      <fill>
        <gradientFill degree="90">
          <stop position="0">
            <color theme="1"/>
          </stop>
          <stop position="0.5">
            <color rgb="FFFF0000"/>
          </stop>
          <stop position="1">
            <color theme="1"/>
          </stop>
        </gradientFill>
      </fill>
      <border>
        <left style="thin">
          <color theme="3"/>
        </left>
        <right style="thin">
          <color theme="3"/>
        </right>
        <top/>
        <bottom/>
        <vertical/>
        <horizontal/>
      </border>
    </dxf>
    <dxf>
      <fill>
        <patternFill>
          <bgColor theme="1"/>
        </patternFill>
      </fill>
      <border>
        <left style="thin">
          <color theme="3"/>
        </left>
        <right style="thin">
          <color theme="3"/>
        </right>
        <top/>
        <bottom/>
      </border>
    </dxf>
    <dxf>
      <font>
        <color theme="0"/>
      </font>
      <fill>
        <gradientFill degree="90">
          <stop position="0">
            <color theme="1"/>
          </stop>
          <stop position="0.5">
            <color rgb="FFFF0000"/>
          </stop>
          <stop position="1">
            <color theme="1"/>
          </stop>
        </gradientFill>
      </fill>
      <border>
        <left style="thin">
          <color theme="3"/>
        </left>
        <right style="thin">
          <color theme="3"/>
        </right>
        <top/>
        <bottom/>
        <vertical/>
        <horizontal/>
      </border>
    </dxf>
    <dxf>
      <fill>
        <patternFill>
          <bgColor theme="1"/>
        </patternFill>
      </fill>
      <border>
        <left style="thin">
          <color theme="3"/>
        </left>
        <right style="thin">
          <color theme="3"/>
        </right>
        <top/>
        <bottom/>
      </border>
    </dxf>
    <dxf>
      <font>
        <color theme="0"/>
      </font>
      <fill>
        <gradientFill degree="90">
          <stop position="0">
            <color theme="1"/>
          </stop>
          <stop position="0.5">
            <color rgb="FFFF0000"/>
          </stop>
          <stop position="1">
            <color theme="1"/>
          </stop>
        </gradientFill>
      </fill>
      <border>
        <left style="thin">
          <color theme="3"/>
        </left>
        <right style="thin">
          <color theme="3"/>
        </right>
        <top/>
        <bottom/>
        <vertical/>
        <horizontal/>
      </border>
    </dxf>
    <dxf>
      <fill>
        <patternFill>
          <bgColor theme="1"/>
        </patternFill>
      </fill>
      <border>
        <left style="thin">
          <color theme="3"/>
        </left>
        <right style="thin">
          <color theme="3"/>
        </right>
        <top/>
        <bottom/>
      </border>
    </dxf>
    <dxf>
      <font>
        <color theme="0"/>
      </font>
      <fill>
        <gradientFill degree="90">
          <stop position="0">
            <color theme="1"/>
          </stop>
          <stop position="0.5">
            <color rgb="FFFF0000"/>
          </stop>
          <stop position="1">
            <color theme="1"/>
          </stop>
        </gradientFill>
      </fill>
      <border>
        <left style="thin">
          <color theme="3"/>
        </left>
        <right style="thin">
          <color theme="3"/>
        </right>
        <top/>
        <bottom/>
        <vertical/>
        <horizontal/>
      </border>
    </dxf>
    <dxf>
      <fill>
        <patternFill>
          <bgColor theme="1"/>
        </patternFill>
      </fill>
      <border>
        <left style="thin">
          <color theme="3"/>
        </left>
        <right style="thin">
          <color theme="3"/>
        </right>
        <top/>
        <bottom/>
      </border>
    </dxf>
    <dxf>
      <font>
        <color theme="0"/>
      </font>
      <fill>
        <gradientFill degree="90">
          <stop position="0">
            <color theme="1"/>
          </stop>
          <stop position="0.5">
            <color rgb="FFFF0000"/>
          </stop>
          <stop position="1">
            <color theme="1"/>
          </stop>
        </gradientFill>
      </fill>
      <border>
        <left style="thin">
          <color theme="3"/>
        </left>
        <right style="thin">
          <color theme="3"/>
        </right>
        <top/>
        <bottom/>
        <vertical/>
        <horizontal/>
      </border>
    </dxf>
    <dxf>
      <fill>
        <patternFill>
          <bgColor theme="1"/>
        </patternFill>
      </fill>
      <border>
        <left style="thin">
          <color theme="3"/>
        </left>
        <right style="thin">
          <color theme="3"/>
        </right>
        <top/>
        <bottom/>
      </border>
    </dxf>
    <dxf>
      <font>
        <color theme="0"/>
      </font>
      <fill>
        <gradientFill degree="90">
          <stop position="0">
            <color theme="1"/>
          </stop>
          <stop position="0.5">
            <color rgb="FFFF0000"/>
          </stop>
          <stop position="1">
            <color theme="1"/>
          </stop>
        </gradientFill>
      </fill>
      <border>
        <left style="thin">
          <color theme="3"/>
        </left>
        <right style="thin">
          <color theme="3"/>
        </right>
        <top/>
        <bottom/>
        <vertical/>
        <horizontal/>
      </border>
    </dxf>
    <dxf>
      <fill>
        <patternFill>
          <bgColor theme="1"/>
        </patternFill>
      </fill>
      <border>
        <left style="thin">
          <color theme="3"/>
        </left>
        <right style="thin">
          <color theme="3"/>
        </right>
        <top/>
        <bottom/>
      </border>
    </dxf>
    <dxf>
      <font>
        <color theme="0"/>
      </font>
      <fill>
        <gradientFill degree="90">
          <stop position="0">
            <color theme="1"/>
          </stop>
          <stop position="0.5">
            <color rgb="FFFF0000"/>
          </stop>
          <stop position="1">
            <color theme="1"/>
          </stop>
        </gradientFill>
      </fill>
      <border>
        <left style="thin">
          <color theme="3"/>
        </left>
        <right style="thin">
          <color theme="3"/>
        </right>
        <top/>
        <bottom/>
        <vertical/>
        <horizontal/>
      </border>
    </dxf>
    <dxf>
      <fill>
        <patternFill>
          <bgColor theme="1"/>
        </patternFill>
      </fill>
      <border>
        <left style="thin">
          <color theme="3"/>
        </left>
        <right style="thin">
          <color theme="3"/>
        </right>
        <top/>
        <bottom/>
      </border>
    </dxf>
    <dxf>
      <font>
        <color theme="0"/>
      </font>
      <fill>
        <gradientFill degree="90">
          <stop position="0">
            <color theme="1"/>
          </stop>
          <stop position="0.5">
            <color rgb="FFFF0000"/>
          </stop>
          <stop position="1">
            <color theme="1"/>
          </stop>
        </gradientFill>
      </fill>
      <border>
        <left style="thin">
          <color theme="3"/>
        </left>
        <right style="thin">
          <color theme="3"/>
        </right>
        <top/>
        <bottom/>
        <vertical/>
        <horizontal/>
      </border>
    </dxf>
    <dxf>
      <fill>
        <patternFill>
          <bgColor theme="1"/>
        </patternFill>
      </fill>
      <border>
        <left style="thin">
          <color theme="3"/>
        </left>
        <right style="thin">
          <color theme="3"/>
        </right>
        <top/>
        <bottom/>
      </border>
    </dxf>
    <dxf>
      <font>
        <color theme="0"/>
      </font>
      <fill>
        <gradientFill degree="90">
          <stop position="0">
            <color theme="1"/>
          </stop>
          <stop position="0.5">
            <color rgb="FFFF0000"/>
          </stop>
          <stop position="1">
            <color theme="1"/>
          </stop>
        </gradientFill>
      </fill>
      <border>
        <left style="thin">
          <color theme="3"/>
        </left>
        <right style="thin">
          <color theme="3"/>
        </right>
        <top/>
        <bottom/>
        <vertical/>
        <horizontal/>
      </border>
    </dxf>
    <dxf>
      <fill>
        <patternFill>
          <bgColor theme="1"/>
        </patternFill>
      </fill>
      <border>
        <left style="thin">
          <color theme="3"/>
        </left>
        <right style="thin">
          <color theme="3"/>
        </right>
        <top/>
        <bottom/>
      </border>
    </dxf>
    <dxf>
      <font>
        <color theme="0"/>
      </font>
      <fill>
        <gradientFill degree="90">
          <stop position="0">
            <color theme="1"/>
          </stop>
          <stop position="0.5">
            <color rgb="FFFF0000"/>
          </stop>
          <stop position="1">
            <color theme="1"/>
          </stop>
        </gradientFill>
      </fill>
      <border>
        <left style="thin">
          <color theme="3"/>
        </left>
        <right style="thin">
          <color theme="3"/>
        </right>
        <top/>
        <bottom/>
        <vertical/>
        <horizontal/>
      </border>
    </dxf>
    <dxf>
      <fill>
        <patternFill>
          <bgColor theme="1"/>
        </patternFill>
      </fill>
      <border>
        <left style="thin">
          <color theme="3"/>
        </left>
        <right style="thin">
          <color theme="3"/>
        </right>
        <top/>
        <bottom/>
      </border>
    </dxf>
    <dxf>
      <font>
        <color theme="0"/>
      </font>
      <fill>
        <gradientFill degree="90">
          <stop position="0">
            <color theme="1"/>
          </stop>
          <stop position="0.5">
            <color rgb="FFFF0000"/>
          </stop>
          <stop position="1">
            <color theme="1"/>
          </stop>
        </gradientFill>
      </fill>
      <border>
        <left style="thin">
          <color theme="3"/>
        </left>
        <right style="thin">
          <color theme="3"/>
        </right>
        <top/>
        <bottom/>
        <vertical/>
        <horizontal/>
      </border>
    </dxf>
    <dxf>
      <fill>
        <patternFill>
          <bgColor theme="1"/>
        </patternFill>
      </fill>
      <border>
        <left style="thin">
          <color theme="3"/>
        </left>
        <right style="thin">
          <color theme="3"/>
        </right>
        <top/>
        <bottom/>
      </border>
    </dxf>
    <dxf>
      <font>
        <color theme="0"/>
      </font>
      <fill>
        <gradientFill degree="90">
          <stop position="0">
            <color theme="1"/>
          </stop>
          <stop position="0.5">
            <color rgb="FFFF0000"/>
          </stop>
          <stop position="1">
            <color theme="1"/>
          </stop>
        </gradientFill>
      </fill>
      <border>
        <left style="thin">
          <color theme="3"/>
        </left>
        <right style="thin">
          <color theme="3"/>
        </right>
        <top/>
        <bottom/>
        <vertical/>
        <horizontal/>
      </border>
    </dxf>
    <dxf>
      <fill>
        <patternFill>
          <bgColor theme="1"/>
        </patternFill>
      </fill>
      <border>
        <left style="thin">
          <color theme="3"/>
        </left>
        <right style="thin">
          <color theme="3"/>
        </right>
        <top/>
        <bottom/>
      </border>
    </dxf>
    <dxf>
      <font>
        <color theme="0"/>
      </font>
      <fill>
        <gradientFill degree="90">
          <stop position="0">
            <color theme="1"/>
          </stop>
          <stop position="0.5">
            <color rgb="FFFF0000"/>
          </stop>
          <stop position="1">
            <color theme="1"/>
          </stop>
        </gradientFill>
      </fill>
      <border>
        <left style="thin">
          <color theme="3"/>
        </left>
        <right style="thin">
          <color theme="3"/>
        </right>
        <top/>
        <bottom/>
        <vertical/>
        <horizontal/>
      </border>
    </dxf>
    <dxf>
      <fill>
        <patternFill>
          <bgColor theme="1"/>
        </patternFill>
      </fill>
      <border>
        <left style="thin">
          <color theme="3"/>
        </left>
        <right style="thin">
          <color theme="3"/>
        </right>
        <top/>
        <bottom/>
      </border>
    </dxf>
    <dxf>
      <font>
        <color theme="0"/>
      </font>
      <fill>
        <gradientFill degree="90">
          <stop position="0">
            <color theme="1"/>
          </stop>
          <stop position="0.5">
            <color rgb="FFFF0000"/>
          </stop>
          <stop position="1">
            <color theme="1"/>
          </stop>
        </gradientFill>
      </fill>
      <border>
        <left style="thin">
          <color theme="3"/>
        </left>
        <right style="thin">
          <color theme="3"/>
        </right>
        <top/>
        <bottom/>
        <vertical/>
        <horizontal/>
      </border>
    </dxf>
    <dxf>
      <fill>
        <patternFill>
          <bgColor theme="1"/>
        </patternFill>
      </fill>
      <border>
        <left style="thin">
          <color theme="3"/>
        </left>
        <right style="thin">
          <color theme="3"/>
        </right>
        <top/>
        <bottom/>
      </border>
    </dxf>
    <dxf>
      <font>
        <color theme="0"/>
      </font>
      <fill>
        <gradientFill degree="90">
          <stop position="0">
            <color theme="1"/>
          </stop>
          <stop position="0.5">
            <color rgb="FFFF0000"/>
          </stop>
          <stop position="1">
            <color theme="1"/>
          </stop>
        </gradientFill>
      </fill>
      <border>
        <left style="thin">
          <color theme="3"/>
        </left>
        <right style="thin">
          <color theme="3"/>
        </right>
        <top/>
        <bottom/>
        <vertical/>
        <horizontal/>
      </border>
    </dxf>
    <dxf>
      <fill>
        <patternFill>
          <bgColor theme="1"/>
        </patternFill>
      </fill>
      <border>
        <left style="thin">
          <color theme="3"/>
        </left>
        <right style="thin">
          <color theme="3"/>
        </right>
        <top/>
        <bottom/>
      </border>
    </dxf>
    <dxf>
      <font>
        <color theme="0"/>
      </font>
      <fill>
        <gradientFill degree="90">
          <stop position="0">
            <color theme="1"/>
          </stop>
          <stop position="0.5">
            <color rgb="FFFF0000"/>
          </stop>
          <stop position="1">
            <color theme="1"/>
          </stop>
        </gradientFill>
      </fill>
      <border>
        <left style="thin">
          <color theme="3"/>
        </left>
        <right style="thin">
          <color theme="3"/>
        </right>
        <top/>
        <bottom/>
        <vertical/>
        <horizontal/>
      </border>
    </dxf>
    <dxf>
      <fill>
        <patternFill>
          <bgColor theme="1"/>
        </patternFill>
      </fill>
      <border>
        <left style="thin">
          <color theme="3"/>
        </left>
        <right style="thin">
          <color theme="3"/>
        </right>
        <top/>
        <bottom/>
      </border>
    </dxf>
    <dxf>
      <font>
        <color theme="0"/>
      </font>
      <fill>
        <gradientFill degree="90">
          <stop position="0">
            <color theme="1"/>
          </stop>
          <stop position="0.5">
            <color rgb="FFFF0000"/>
          </stop>
          <stop position="1">
            <color theme="1"/>
          </stop>
        </gradientFill>
      </fill>
      <border>
        <left style="thin">
          <color theme="3"/>
        </left>
        <right style="thin">
          <color theme="3"/>
        </right>
        <top/>
        <bottom/>
        <vertical/>
        <horizontal/>
      </border>
    </dxf>
    <dxf>
      <fill>
        <patternFill>
          <bgColor theme="1"/>
        </patternFill>
      </fill>
      <border>
        <left style="thin">
          <color theme="3"/>
        </left>
        <right style="thin">
          <color theme="3"/>
        </right>
        <top/>
        <bottom/>
      </border>
    </dxf>
    <dxf>
      <font>
        <color theme="0"/>
      </font>
      <fill>
        <gradientFill degree="90">
          <stop position="0">
            <color theme="1"/>
          </stop>
          <stop position="0.5">
            <color rgb="FFFF0000"/>
          </stop>
          <stop position="1">
            <color theme="1"/>
          </stop>
        </gradientFill>
      </fill>
      <border>
        <left style="thin">
          <color theme="3"/>
        </left>
        <right style="thin">
          <color theme="3"/>
        </right>
        <top/>
        <bottom/>
        <vertical/>
        <horizontal/>
      </border>
    </dxf>
    <dxf>
      <fill>
        <patternFill>
          <bgColor theme="1"/>
        </patternFill>
      </fill>
      <border>
        <left style="thin">
          <color theme="3"/>
        </left>
        <right style="thin">
          <color theme="3"/>
        </right>
        <top/>
        <bottom/>
      </border>
    </dxf>
    <dxf>
      <font>
        <color theme="0"/>
      </font>
      <fill>
        <gradientFill degree="90">
          <stop position="0">
            <color theme="1"/>
          </stop>
          <stop position="0.5">
            <color rgb="FFFF0000"/>
          </stop>
          <stop position="1">
            <color theme="1"/>
          </stop>
        </gradientFill>
      </fill>
      <border>
        <left style="thin">
          <color theme="3"/>
        </left>
        <right style="thin">
          <color theme="3"/>
        </right>
        <top/>
        <bottom/>
        <vertical/>
        <horizontal/>
      </border>
    </dxf>
    <dxf>
      <fill>
        <patternFill>
          <bgColor theme="1"/>
        </patternFill>
      </fill>
      <border>
        <left style="thin">
          <color theme="3"/>
        </left>
        <right style="thin">
          <color theme="3"/>
        </right>
        <top/>
        <bottom/>
      </border>
    </dxf>
    <dxf>
      <font>
        <color theme="0"/>
      </font>
      <fill>
        <gradientFill degree="90">
          <stop position="0">
            <color theme="1"/>
          </stop>
          <stop position="0.5">
            <color rgb="FFFF0000"/>
          </stop>
          <stop position="1">
            <color theme="1"/>
          </stop>
        </gradientFill>
      </fill>
      <border>
        <left style="thin">
          <color theme="3"/>
        </left>
        <right style="thin">
          <color theme="3"/>
        </right>
        <top/>
        <bottom/>
        <vertical/>
        <horizontal/>
      </border>
    </dxf>
    <dxf>
      <fill>
        <patternFill>
          <bgColor theme="1"/>
        </patternFill>
      </fill>
      <border>
        <left style="thin">
          <color theme="3"/>
        </left>
        <right style="thin">
          <color theme="3"/>
        </right>
        <top/>
        <bottom/>
      </border>
    </dxf>
    <dxf>
      <font>
        <color theme="0"/>
      </font>
      <fill>
        <gradientFill degree="90">
          <stop position="0">
            <color theme="1"/>
          </stop>
          <stop position="0.5">
            <color rgb="FFFF0000"/>
          </stop>
          <stop position="1">
            <color theme="1"/>
          </stop>
        </gradientFill>
      </fill>
      <border>
        <left style="thin">
          <color theme="3"/>
        </left>
        <right style="thin">
          <color theme="3"/>
        </right>
        <top/>
        <bottom/>
        <vertical/>
        <horizontal/>
      </border>
    </dxf>
    <dxf>
      <fill>
        <patternFill>
          <bgColor theme="1"/>
        </patternFill>
      </fill>
      <border>
        <left style="thin">
          <color theme="3"/>
        </left>
        <right style="thin">
          <color theme="3"/>
        </right>
        <top/>
        <bottom/>
      </border>
    </dxf>
    <dxf>
      <font>
        <color theme="0"/>
      </font>
      <fill>
        <gradientFill degree="90">
          <stop position="0">
            <color theme="1"/>
          </stop>
          <stop position="0.5">
            <color rgb="FFFF0000"/>
          </stop>
          <stop position="1">
            <color theme="1"/>
          </stop>
        </gradientFill>
      </fill>
      <border>
        <left style="thin">
          <color theme="3"/>
        </left>
        <right style="thin">
          <color theme="3"/>
        </right>
        <top/>
        <bottom/>
        <vertical/>
        <horizontal/>
      </border>
    </dxf>
    <dxf>
      <fill>
        <patternFill>
          <bgColor theme="1"/>
        </patternFill>
      </fill>
      <border>
        <left style="thin">
          <color theme="3"/>
        </left>
        <right style="thin">
          <color theme="3"/>
        </right>
        <top/>
        <bottom/>
      </border>
    </dxf>
    <dxf>
      <font>
        <color theme="0"/>
      </font>
      <fill>
        <gradientFill degree="90">
          <stop position="0">
            <color theme="1"/>
          </stop>
          <stop position="0.5">
            <color rgb="FFFF0000"/>
          </stop>
          <stop position="1">
            <color theme="1"/>
          </stop>
        </gradientFill>
      </fill>
      <border>
        <left style="thin">
          <color theme="3"/>
        </left>
        <right style="thin">
          <color theme="3"/>
        </right>
        <top/>
        <bottom/>
        <vertical/>
        <horizontal/>
      </border>
    </dxf>
    <dxf>
      <fill>
        <patternFill>
          <bgColor theme="1"/>
        </patternFill>
      </fill>
      <border>
        <left style="thin">
          <color theme="3"/>
        </left>
        <right style="thin">
          <color theme="3"/>
        </right>
        <top/>
        <bottom/>
      </border>
    </dxf>
    <dxf>
      <font>
        <color theme="0"/>
      </font>
      <fill>
        <gradientFill degree="90">
          <stop position="0">
            <color theme="1"/>
          </stop>
          <stop position="0.5">
            <color rgb="FFFF0000"/>
          </stop>
          <stop position="1">
            <color theme="1"/>
          </stop>
        </gradientFill>
      </fill>
      <border>
        <left style="thin">
          <color theme="3"/>
        </left>
        <right style="thin">
          <color theme="3"/>
        </right>
        <top/>
        <bottom/>
        <vertical/>
        <horizontal/>
      </border>
    </dxf>
    <dxf>
      <fill>
        <patternFill>
          <bgColor theme="1"/>
        </patternFill>
      </fill>
      <border>
        <left style="thin">
          <color theme="3"/>
        </left>
        <right style="thin">
          <color theme="3"/>
        </right>
        <top/>
        <bottom/>
      </border>
    </dxf>
    <dxf>
      <font>
        <color theme="0"/>
      </font>
      <fill>
        <gradientFill degree="90">
          <stop position="0">
            <color theme="1"/>
          </stop>
          <stop position="0.5">
            <color rgb="FFFF0000"/>
          </stop>
          <stop position="1">
            <color theme="1"/>
          </stop>
        </gradientFill>
      </fill>
      <border>
        <left style="thin">
          <color theme="3"/>
        </left>
        <right style="thin">
          <color theme="3"/>
        </right>
        <top/>
        <bottom/>
        <vertical/>
        <horizontal/>
      </border>
    </dxf>
    <dxf>
      <fill>
        <patternFill>
          <bgColor theme="1"/>
        </patternFill>
      </fill>
      <border>
        <left style="thin">
          <color theme="3"/>
        </left>
        <right style="thin">
          <color theme="3"/>
        </right>
        <top/>
        <bottom/>
      </border>
    </dxf>
    <dxf>
      <fill>
        <gradientFill degree="90">
          <stop position="0">
            <color theme="1"/>
          </stop>
          <stop position="0.5">
            <color rgb="FFFF0000"/>
          </stop>
          <stop position="1">
            <color theme="1"/>
          </stop>
        </gradientFill>
      </fill>
      <border>
        <top/>
        <bottom/>
      </border>
    </dxf>
    <dxf>
      <fill>
        <gradientFill degree="90">
          <stop position="0">
            <color theme="1"/>
          </stop>
          <stop position="0.5">
            <color rgb="FFFF0000"/>
          </stop>
          <stop position="1">
            <color theme="1"/>
          </stop>
        </gradientFill>
      </fill>
    </dxf>
    <dxf>
      <fill>
        <gradientFill degree="90">
          <stop position="0">
            <color theme="1"/>
          </stop>
          <stop position="0.5">
            <color rgb="FFFF0000"/>
          </stop>
          <stop position="1">
            <color theme="1"/>
          </stop>
        </gradientFill>
      </fill>
    </dxf>
    <dxf>
      <fill>
        <gradientFill degree="90">
          <stop position="0">
            <color theme="1"/>
          </stop>
          <stop position="0.5">
            <color rgb="FFFF0000"/>
          </stop>
          <stop position="1">
            <color theme="1"/>
          </stop>
        </gradientFill>
      </fill>
    </dxf>
    <dxf>
      <fill>
        <gradientFill degree="90">
          <stop position="0">
            <color theme="1"/>
          </stop>
          <stop position="0.5">
            <color rgb="FFFF0000"/>
          </stop>
          <stop position="1">
            <color theme="1"/>
          </stop>
        </gradientFill>
      </fill>
    </dxf>
    <dxf>
      <fill>
        <gradientFill degree="90">
          <stop position="0">
            <color theme="1"/>
          </stop>
          <stop position="0.5">
            <color rgb="FFFF0000"/>
          </stop>
          <stop position="1">
            <color theme="1"/>
          </stop>
        </gradientFill>
      </fill>
    </dxf>
    <dxf>
      <fill>
        <gradientFill degree="90">
          <stop position="0">
            <color theme="1"/>
          </stop>
          <stop position="0.5">
            <color rgb="FFFF0000"/>
          </stop>
          <stop position="1">
            <color theme="1"/>
          </stop>
        </gradientFill>
      </fill>
      <border>
        <top/>
        <bottom/>
      </border>
    </dxf>
    <dxf>
      <font>
        <color theme="0"/>
      </font>
      <fill>
        <gradientFill degree="90">
          <stop position="0">
            <color theme="1"/>
          </stop>
          <stop position="0.5">
            <color rgb="FFFF0000"/>
          </stop>
          <stop position="1">
            <color theme="1"/>
          </stop>
        </gradientFill>
      </fill>
      <border>
        <left style="thin">
          <color theme="3"/>
        </left>
        <right style="thin">
          <color theme="3"/>
        </right>
        <top style="thin">
          <color theme="3"/>
        </top>
        <bottom style="thin">
          <color theme="3"/>
        </bottom>
        <vertical/>
        <horizontal/>
      </border>
    </dxf>
    <dxf>
      <fill>
        <patternFill>
          <bgColor theme="1"/>
        </patternFill>
      </fill>
      <border>
        <left style="thin">
          <color theme="3"/>
        </left>
        <right style="thin">
          <color theme="3"/>
        </right>
        <top/>
        <bottom/>
      </border>
    </dxf>
    <dxf>
      <font>
        <color theme="0"/>
      </font>
      <fill>
        <gradientFill degree="90">
          <stop position="0">
            <color theme="1"/>
          </stop>
          <stop position="0.5">
            <color rgb="FFFF0000"/>
          </stop>
          <stop position="1">
            <color theme="1"/>
          </stop>
        </gradientFill>
      </fill>
      <border>
        <left style="thin">
          <color theme="3"/>
        </left>
        <right style="thin">
          <color theme="3"/>
        </right>
        <top style="thin">
          <color theme="3"/>
        </top>
        <bottom style="thin">
          <color theme="3"/>
        </bottom>
        <vertical/>
        <horizontal/>
      </border>
    </dxf>
    <dxf>
      <fill>
        <patternFill>
          <bgColor theme="1"/>
        </patternFill>
      </fill>
      <border>
        <left style="thin">
          <color theme="3"/>
        </left>
        <right style="thin">
          <color theme="3"/>
        </right>
        <top/>
        <bottom/>
      </border>
    </dxf>
    <dxf>
      <font>
        <color theme="0"/>
      </font>
      <fill>
        <gradientFill degree="90">
          <stop position="0">
            <color theme="1"/>
          </stop>
          <stop position="0.5">
            <color rgb="FFFF0000"/>
          </stop>
          <stop position="1">
            <color theme="1"/>
          </stop>
        </gradientFill>
      </fill>
      <border>
        <left style="thin">
          <color theme="3"/>
        </left>
        <right style="thin">
          <color theme="3"/>
        </right>
        <top style="thin">
          <color theme="3"/>
        </top>
        <bottom style="thin">
          <color theme="3"/>
        </bottom>
        <vertical/>
        <horizontal/>
      </border>
    </dxf>
    <dxf>
      <fill>
        <patternFill>
          <bgColor theme="1"/>
        </patternFill>
      </fill>
      <border>
        <left style="thin">
          <color theme="3"/>
        </left>
        <right style="thin">
          <color theme="3"/>
        </right>
        <top/>
        <bottom/>
      </border>
    </dxf>
    <dxf>
      <font>
        <color theme="0"/>
      </font>
      <fill>
        <gradientFill degree="90">
          <stop position="0">
            <color theme="1"/>
          </stop>
          <stop position="0.5">
            <color rgb="FFFF0000"/>
          </stop>
          <stop position="1">
            <color theme="1"/>
          </stop>
        </gradientFill>
      </fill>
      <border>
        <left style="thin">
          <color theme="3"/>
        </left>
        <right style="thin">
          <color theme="3"/>
        </right>
        <top/>
        <bottom/>
        <vertical/>
        <horizontal/>
      </border>
    </dxf>
    <dxf>
      <fill>
        <patternFill>
          <bgColor theme="1"/>
        </patternFill>
      </fill>
      <border>
        <left style="thin">
          <color theme="3"/>
        </left>
        <right style="thin">
          <color theme="3"/>
        </right>
        <top/>
        <bottom/>
      </border>
    </dxf>
    <dxf>
      <font>
        <color theme="1"/>
      </font>
      <fill>
        <gradientFill degree="90">
          <stop position="0">
            <color theme="1"/>
          </stop>
          <stop position="0.5">
            <color rgb="FFFFFF00"/>
          </stop>
          <stop position="1">
            <color theme="1"/>
          </stop>
        </gradientFill>
      </fill>
    </dxf>
    <dxf>
      <font>
        <color theme="1"/>
      </font>
      <fill>
        <gradientFill degree="90">
          <stop position="0">
            <color theme="1"/>
          </stop>
          <stop position="0.5">
            <color rgb="FFFFFF00"/>
          </stop>
          <stop position="1">
            <color theme="1"/>
          </stop>
        </gradientFill>
      </fill>
    </dxf>
    <dxf>
      <font>
        <color theme="0"/>
      </font>
      <fill>
        <gradientFill degree="90">
          <stop position="0">
            <color theme="1"/>
          </stop>
          <stop position="0.5">
            <color rgb="FFFF0000"/>
          </stop>
          <stop position="1">
            <color theme="1"/>
          </stop>
        </gradientFill>
      </fill>
      <border>
        <left style="thin">
          <color rgb="FFFF0000"/>
        </left>
        <right style="thin">
          <color rgb="FFFF0000"/>
        </right>
        <top style="thin">
          <color rgb="FFFF0000"/>
        </top>
        <bottom style="thin">
          <color rgb="FFFF0000"/>
        </bottom>
        <vertical/>
        <horizontal/>
      </border>
    </dxf>
    <dxf>
      <font>
        <color theme="0"/>
      </font>
      <fill>
        <gradientFill degree="90">
          <stop position="0">
            <color theme="1"/>
          </stop>
          <stop position="0.5">
            <color rgb="FFFF0000"/>
          </stop>
          <stop position="1">
            <color theme="1"/>
          </stop>
        </gradientFill>
      </fill>
      <border>
        <left style="thin">
          <color rgb="FFFF0000"/>
        </left>
        <right style="thin">
          <color rgb="FFFF0000"/>
        </right>
        <top style="thin">
          <color rgb="FFFF0000"/>
        </top>
        <bottom style="thin">
          <color rgb="FFFF0000"/>
        </bottom>
        <vertical/>
        <horizontal/>
      </border>
    </dxf>
    <dxf>
      <font>
        <color theme="0"/>
      </font>
      <fill>
        <gradientFill degree="90">
          <stop position="0">
            <color theme="1"/>
          </stop>
          <stop position="0.5">
            <color rgb="FFFF0000"/>
          </stop>
          <stop position="1">
            <color theme="1"/>
          </stop>
        </gradientFill>
      </fill>
      <border>
        <left style="thin">
          <color rgb="FFFF0000"/>
        </left>
        <right style="thin">
          <color rgb="FFFF0000"/>
        </right>
        <top style="thin">
          <color rgb="FFFF0000"/>
        </top>
        <bottom style="thin">
          <color rgb="FFFF0000"/>
        </bottom>
        <vertical/>
        <horizontal/>
      </border>
    </dxf>
    <dxf>
      <font>
        <color theme="0"/>
      </font>
      <fill>
        <gradientFill degree="90">
          <stop position="0">
            <color theme="1"/>
          </stop>
          <stop position="0.5">
            <color rgb="FFFF0000"/>
          </stop>
          <stop position="1">
            <color theme="1"/>
          </stop>
        </gradientFill>
      </fill>
      <border>
        <left style="thin">
          <color rgb="FFFF0000"/>
        </left>
        <right style="thin">
          <color rgb="FFFF0000"/>
        </right>
        <top style="thin">
          <color rgb="FFFF0000"/>
        </top>
        <bottom style="thin">
          <color rgb="FFFF0000"/>
        </bottom>
        <vertical/>
        <horizontal/>
      </border>
    </dxf>
    <dxf>
      <font>
        <color theme="0"/>
      </font>
      <fill>
        <gradientFill degree="90">
          <stop position="0">
            <color theme="1"/>
          </stop>
          <stop position="0.5">
            <color rgb="FFFF0000"/>
          </stop>
          <stop position="1">
            <color theme="1"/>
          </stop>
        </gradientFill>
      </fill>
      <border>
        <left style="thin">
          <color rgb="FFFF0000"/>
        </left>
        <right style="thin">
          <color rgb="FFFF0000"/>
        </right>
        <top style="thin">
          <color rgb="FFFF0000"/>
        </top>
        <bottom style="thin">
          <color rgb="FFFF0000"/>
        </bottom>
        <vertical/>
        <horizontal/>
      </border>
    </dxf>
    <dxf>
      <font>
        <color theme="0"/>
      </font>
      <fill>
        <gradientFill degree="90">
          <stop position="0">
            <color theme="1"/>
          </stop>
          <stop position="0.5">
            <color rgb="FFFF0000"/>
          </stop>
          <stop position="1">
            <color theme="1"/>
          </stop>
        </gradientFill>
      </fill>
      <border>
        <left style="thin">
          <color rgb="FFFF0000"/>
        </left>
        <right style="thin">
          <color rgb="FFFF0000"/>
        </right>
        <top style="thin">
          <color rgb="FFFF0000"/>
        </top>
        <bottom style="thin">
          <color rgb="FFFF0000"/>
        </bottom>
        <vertical/>
        <horizontal/>
      </border>
    </dxf>
    <dxf>
      <font>
        <color theme="1"/>
      </font>
      <fill>
        <gradientFill degree="90">
          <stop position="0">
            <color theme="4"/>
          </stop>
          <stop position="1">
            <color theme="0"/>
          </stop>
        </gradientFill>
      </fill>
    </dxf>
    <dxf>
      <font>
        <color theme="0"/>
      </font>
      <fill>
        <gradientFill degree="90">
          <stop position="0">
            <color theme="1"/>
          </stop>
          <stop position="0.5">
            <color rgb="FFFF0000"/>
          </stop>
          <stop position="1">
            <color theme="1"/>
          </stop>
        </gradientFill>
      </fill>
    </dxf>
    <dxf>
      <font>
        <color theme="0"/>
      </font>
      <fill>
        <gradientFill degree="90">
          <stop position="0">
            <color rgb="FF00B050"/>
          </stop>
          <stop position="1">
            <color theme="1"/>
          </stop>
        </gradientFill>
      </fill>
    </dxf>
    <dxf>
      <font>
        <color theme="0"/>
      </font>
      <fill>
        <gradientFill degree="270">
          <stop position="0">
            <color theme="1"/>
          </stop>
          <stop position="1">
            <color rgb="FF00B0F0"/>
          </stop>
        </gradientFill>
      </fill>
    </dxf>
    <dxf>
      <font>
        <color theme="1"/>
      </font>
      <fill>
        <gradientFill degree="90">
          <stop position="0">
            <color theme="4"/>
          </stop>
          <stop position="1">
            <color theme="0"/>
          </stop>
        </gradientFill>
      </fill>
    </dxf>
    <dxf>
      <font>
        <color theme="0"/>
      </font>
      <fill>
        <gradientFill degree="90">
          <stop position="0">
            <color theme="1"/>
          </stop>
          <stop position="0.5">
            <color rgb="FFFF0000"/>
          </stop>
          <stop position="1">
            <color theme="1"/>
          </stop>
        </gradientFill>
      </fill>
    </dxf>
    <dxf>
      <font>
        <color theme="0"/>
      </font>
      <fill>
        <gradientFill degree="90">
          <stop position="0">
            <color rgb="FF00B050"/>
          </stop>
          <stop position="1">
            <color theme="1"/>
          </stop>
        </gradientFill>
      </fill>
    </dxf>
    <dxf>
      <font>
        <color theme="0"/>
      </font>
      <fill>
        <gradientFill degree="270">
          <stop position="0">
            <color theme="1"/>
          </stop>
          <stop position="1">
            <color rgb="FF00B0F0"/>
          </stop>
        </gradientFill>
      </fill>
    </dxf>
    <dxf>
      <font>
        <color theme="1"/>
      </font>
      <fill>
        <gradientFill degree="90">
          <stop position="0">
            <color theme="4"/>
          </stop>
          <stop position="1">
            <color theme="0"/>
          </stop>
        </gradientFill>
      </fill>
    </dxf>
    <dxf>
      <font>
        <color theme="0"/>
      </font>
      <fill>
        <gradientFill degree="90">
          <stop position="0">
            <color theme="1"/>
          </stop>
          <stop position="0.5">
            <color rgb="FFFF0000"/>
          </stop>
          <stop position="1">
            <color theme="1"/>
          </stop>
        </gradientFill>
      </fill>
    </dxf>
    <dxf>
      <font>
        <color theme="0"/>
      </font>
      <fill>
        <gradientFill degree="90">
          <stop position="0">
            <color rgb="FF00B050"/>
          </stop>
          <stop position="1">
            <color theme="1"/>
          </stop>
        </gradientFill>
      </fill>
    </dxf>
    <dxf>
      <font>
        <color theme="0"/>
      </font>
      <fill>
        <gradientFill degree="270">
          <stop position="0">
            <color theme="1"/>
          </stop>
          <stop position="1">
            <color rgb="FF00B0F0"/>
          </stop>
        </gradientFill>
      </fill>
    </dxf>
    <dxf>
      <font>
        <color theme="1"/>
      </font>
      <fill>
        <gradientFill degree="90">
          <stop position="0">
            <color theme="4"/>
          </stop>
          <stop position="1">
            <color theme="0"/>
          </stop>
        </gradientFill>
      </fill>
    </dxf>
    <dxf>
      <font>
        <color theme="0"/>
      </font>
      <fill>
        <gradientFill degree="90">
          <stop position="0">
            <color theme="1"/>
          </stop>
          <stop position="0.5">
            <color rgb="FFFF0000"/>
          </stop>
          <stop position="1">
            <color theme="1"/>
          </stop>
        </gradientFill>
      </fill>
    </dxf>
    <dxf>
      <font>
        <color theme="0"/>
      </font>
      <fill>
        <gradientFill degree="90">
          <stop position="0">
            <color rgb="FF00B050"/>
          </stop>
          <stop position="1">
            <color theme="1"/>
          </stop>
        </gradientFill>
      </fill>
    </dxf>
    <dxf>
      <font>
        <color theme="0"/>
      </font>
      <fill>
        <gradientFill degree="270">
          <stop position="0">
            <color theme="1"/>
          </stop>
          <stop position="1">
            <color rgb="FF00B0F0"/>
          </stop>
        </gradientFill>
      </fill>
    </dxf>
    <dxf>
      <font>
        <color theme="0"/>
      </font>
      <fill>
        <gradientFill degree="90">
          <stop position="0">
            <color theme="1"/>
          </stop>
          <stop position="0.5">
            <color rgb="FFFF0000"/>
          </stop>
          <stop position="1">
            <color theme="1"/>
          </stop>
        </gradientFill>
      </fill>
    </dxf>
    <dxf>
      <font>
        <color theme="0"/>
      </font>
      <fill>
        <gradientFill degree="90">
          <stop position="0">
            <color theme="1"/>
          </stop>
          <stop position="0.5">
            <color rgb="FFFF0000"/>
          </stop>
          <stop position="1">
            <color theme="1"/>
          </stop>
        </gradientFill>
      </fill>
    </dxf>
    <dxf>
      <font>
        <color theme="1"/>
      </font>
      <fill>
        <gradientFill degree="90">
          <stop position="0">
            <color theme="4"/>
          </stop>
          <stop position="1">
            <color theme="0"/>
          </stop>
        </gradientFill>
      </fill>
    </dxf>
    <dxf>
      <font>
        <color theme="0"/>
      </font>
      <fill>
        <gradientFill degree="90">
          <stop position="0">
            <color theme="1"/>
          </stop>
          <stop position="0.5">
            <color rgb="FFFF0000"/>
          </stop>
          <stop position="1">
            <color theme="1"/>
          </stop>
        </gradientFill>
      </fill>
    </dxf>
    <dxf>
      <font>
        <color theme="0"/>
      </font>
      <fill>
        <gradientFill degree="90">
          <stop position="0">
            <color rgb="FF00B050"/>
          </stop>
          <stop position="1">
            <color theme="1"/>
          </stop>
        </gradientFill>
      </fill>
    </dxf>
    <dxf>
      <font>
        <color theme="0"/>
      </font>
      <fill>
        <gradientFill degree="270">
          <stop position="0">
            <color theme="1"/>
          </stop>
          <stop position="1">
            <color rgb="FF00B0F0"/>
          </stop>
        </gradientFill>
      </fill>
    </dxf>
    <dxf>
      <font>
        <color theme="1"/>
      </font>
      <fill>
        <gradientFill degree="90">
          <stop position="0">
            <color theme="4"/>
          </stop>
          <stop position="1">
            <color theme="0"/>
          </stop>
        </gradientFill>
      </fill>
    </dxf>
    <dxf>
      <font>
        <color theme="0"/>
      </font>
      <fill>
        <gradientFill degree="90">
          <stop position="0">
            <color theme="1"/>
          </stop>
          <stop position="0.5">
            <color rgb="FFFF0000"/>
          </stop>
          <stop position="1">
            <color theme="1"/>
          </stop>
        </gradientFill>
      </fill>
    </dxf>
    <dxf>
      <font>
        <color theme="0"/>
      </font>
      <fill>
        <gradientFill degree="90">
          <stop position="0">
            <color rgb="FF00B050"/>
          </stop>
          <stop position="1">
            <color theme="1"/>
          </stop>
        </gradientFill>
      </fill>
    </dxf>
    <dxf>
      <font>
        <color theme="0"/>
      </font>
      <fill>
        <gradientFill degree="270">
          <stop position="0">
            <color theme="1"/>
          </stop>
          <stop position="1">
            <color rgb="FF00B0F0"/>
          </stop>
        </gradientFill>
      </fill>
    </dxf>
    <dxf>
      <font>
        <color theme="1"/>
      </font>
      <fill>
        <gradientFill degree="90">
          <stop position="0">
            <color theme="4"/>
          </stop>
          <stop position="1">
            <color theme="0"/>
          </stop>
        </gradientFill>
      </fill>
    </dxf>
    <dxf>
      <font>
        <color theme="0"/>
      </font>
      <fill>
        <gradientFill degree="90">
          <stop position="0">
            <color theme="1"/>
          </stop>
          <stop position="0.5">
            <color rgb="FFFF0000"/>
          </stop>
          <stop position="1">
            <color theme="1"/>
          </stop>
        </gradientFill>
      </fill>
    </dxf>
    <dxf>
      <font>
        <color theme="0"/>
      </font>
      <fill>
        <gradientFill degree="90">
          <stop position="0">
            <color rgb="FF00B050"/>
          </stop>
          <stop position="1">
            <color theme="1"/>
          </stop>
        </gradientFill>
      </fill>
    </dxf>
    <dxf>
      <font>
        <color theme="0"/>
      </font>
      <fill>
        <gradientFill degree="270">
          <stop position="0">
            <color theme="1"/>
          </stop>
          <stop position="1">
            <color rgb="FF00B0F0"/>
          </stop>
        </gradientFill>
      </fill>
    </dxf>
    <dxf>
      <font>
        <color theme="1"/>
      </font>
      <fill>
        <gradientFill degree="90">
          <stop position="0">
            <color theme="4"/>
          </stop>
          <stop position="1">
            <color theme="0"/>
          </stop>
        </gradientFill>
      </fill>
    </dxf>
    <dxf>
      <font>
        <color theme="0"/>
      </font>
      <fill>
        <gradientFill degree="90">
          <stop position="0">
            <color theme="1"/>
          </stop>
          <stop position="0.5">
            <color rgb="FFFF0000"/>
          </stop>
          <stop position="1">
            <color theme="1"/>
          </stop>
        </gradientFill>
      </fill>
    </dxf>
    <dxf>
      <font>
        <color theme="0"/>
      </font>
      <fill>
        <gradientFill degree="90">
          <stop position="0">
            <color rgb="FF00B050"/>
          </stop>
          <stop position="1">
            <color theme="1"/>
          </stop>
        </gradientFill>
      </fill>
    </dxf>
    <dxf>
      <font>
        <color theme="0"/>
      </font>
      <fill>
        <gradientFill degree="270">
          <stop position="0">
            <color theme="1"/>
          </stop>
          <stop position="1">
            <color rgb="FF00B0F0"/>
          </stop>
        </gradientFill>
      </fill>
    </dxf>
    <dxf>
      <font>
        <color theme="1"/>
      </font>
      <fill>
        <gradientFill degree="90">
          <stop position="0">
            <color theme="4"/>
          </stop>
          <stop position="1">
            <color theme="0"/>
          </stop>
        </gradientFill>
      </fill>
    </dxf>
    <dxf>
      <font>
        <color theme="0"/>
      </font>
      <fill>
        <gradientFill degree="90">
          <stop position="0">
            <color theme="1"/>
          </stop>
          <stop position="0.5">
            <color rgb="FFFF0000"/>
          </stop>
          <stop position="1">
            <color theme="1"/>
          </stop>
        </gradientFill>
      </fill>
    </dxf>
    <dxf>
      <font>
        <color theme="0"/>
      </font>
      <fill>
        <gradientFill degree="90">
          <stop position="0">
            <color rgb="FF00B050"/>
          </stop>
          <stop position="1">
            <color theme="1"/>
          </stop>
        </gradientFill>
      </fill>
    </dxf>
    <dxf>
      <font>
        <color theme="0"/>
      </font>
      <fill>
        <gradientFill degree="270">
          <stop position="0">
            <color theme="1"/>
          </stop>
          <stop position="1">
            <color rgb="FF00B0F0"/>
          </stop>
        </gradientFill>
      </fill>
    </dxf>
    <dxf>
      <font>
        <color theme="1"/>
      </font>
      <fill>
        <gradientFill degree="90">
          <stop position="0">
            <color theme="4"/>
          </stop>
          <stop position="1">
            <color theme="0"/>
          </stop>
        </gradientFill>
      </fill>
    </dxf>
    <dxf>
      <font>
        <color theme="0"/>
      </font>
      <fill>
        <gradientFill degree="90">
          <stop position="0">
            <color theme="1"/>
          </stop>
          <stop position="0.5">
            <color rgb="FFFF0000"/>
          </stop>
          <stop position="1">
            <color theme="1"/>
          </stop>
        </gradientFill>
      </fill>
    </dxf>
    <dxf>
      <font>
        <color theme="0"/>
      </font>
      <fill>
        <gradientFill degree="90">
          <stop position="0">
            <color rgb="FF00B050"/>
          </stop>
          <stop position="1">
            <color theme="1"/>
          </stop>
        </gradientFill>
      </fill>
    </dxf>
    <dxf>
      <font>
        <color theme="0"/>
      </font>
      <fill>
        <gradientFill degree="270">
          <stop position="0">
            <color theme="1"/>
          </stop>
          <stop position="1">
            <color rgb="FF00B0F0"/>
          </stop>
        </gradientFill>
      </fill>
    </dxf>
    <dxf>
      <font>
        <color theme="1"/>
      </font>
      <fill>
        <gradientFill degree="90">
          <stop position="0">
            <color theme="4"/>
          </stop>
          <stop position="1">
            <color theme="0"/>
          </stop>
        </gradientFill>
      </fill>
    </dxf>
    <dxf>
      <font>
        <color theme="0"/>
      </font>
      <fill>
        <gradientFill degree="90">
          <stop position="0">
            <color theme="1"/>
          </stop>
          <stop position="0.5">
            <color rgb="FFFF0000"/>
          </stop>
          <stop position="1">
            <color theme="1"/>
          </stop>
        </gradientFill>
      </fill>
    </dxf>
    <dxf>
      <font>
        <color theme="0"/>
      </font>
      <fill>
        <gradientFill degree="90">
          <stop position="0">
            <color rgb="FF00B050"/>
          </stop>
          <stop position="1">
            <color theme="1"/>
          </stop>
        </gradientFill>
      </fill>
    </dxf>
    <dxf>
      <font>
        <color theme="0"/>
      </font>
      <fill>
        <gradientFill degree="270">
          <stop position="0">
            <color theme="1"/>
          </stop>
          <stop position="1">
            <color rgb="FF00B0F0"/>
          </stop>
        </gradientFill>
      </fill>
    </dxf>
    <dxf>
      <font>
        <color theme="1"/>
      </font>
      <fill>
        <gradientFill degree="90">
          <stop position="0">
            <color theme="4"/>
          </stop>
          <stop position="1">
            <color theme="0"/>
          </stop>
        </gradientFill>
      </fill>
    </dxf>
    <dxf>
      <font>
        <color theme="0"/>
      </font>
      <fill>
        <gradientFill degree="90">
          <stop position="0">
            <color theme="1"/>
          </stop>
          <stop position="0.5">
            <color rgb="FFFF0000"/>
          </stop>
          <stop position="1">
            <color theme="1"/>
          </stop>
        </gradientFill>
      </fill>
    </dxf>
    <dxf>
      <font>
        <color theme="0"/>
      </font>
      <fill>
        <gradientFill degree="90">
          <stop position="0">
            <color rgb="FF00B050"/>
          </stop>
          <stop position="1">
            <color theme="1"/>
          </stop>
        </gradientFill>
      </fill>
    </dxf>
    <dxf>
      <font>
        <color theme="0"/>
      </font>
      <fill>
        <gradientFill degree="270">
          <stop position="0">
            <color theme="1"/>
          </stop>
          <stop position="1">
            <color rgb="FF00B0F0"/>
          </stop>
        </gradientFill>
      </fill>
    </dxf>
    <dxf>
      <font>
        <color theme="1"/>
      </font>
      <fill>
        <gradientFill degree="90">
          <stop position="0">
            <color theme="4"/>
          </stop>
          <stop position="1">
            <color theme="0"/>
          </stop>
        </gradientFill>
      </fill>
    </dxf>
    <dxf>
      <font>
        <color theme="0"/>
      </font>
      <fill>
        <gradientFill degree="90">
          <stop position="0">
            <color theme="1"/>
          </stop>
          <stop position="0.5">
            <color rgb="FFFF0000"/>
          </stop>
          <stop position="1">
            <color theme="1"/>
          </stop>
        </gradientFill>
      </fill>
    </dxf>
    <dxf>
      <font>
        <color theme="0"/>
      </font>
      <fill>
        <gradientFill degree="90">
          <stop position="0">
            <color rgb="FF00B050"/>
          </stop>
          <stop position="1">
            <color theme="1"/>
          </stop>
        </gradientFill>
      </fill>
    </dxf>
    <dxf>
      <font>
        <color theme="0"/>
      </font>
      <fill>
        <gradientFill degree="270">
          <stop position="0">
            <color theme="1"/>
          </stop>
          <stop position="1">
            <color rgb="FF00B0F0"/>
          </stop>
        </gradientFill>
      </fill>
    </dxf>
    <dxf>
      <font>
        <color theme="1"/>
      </font>
      <fill>
        <gradientFill degree="90">
          <stop position="0">
            <color theme="4"/>
          </stop>
          <stop position="1">
            <color theme="0"/>
          </stop>
        </gradientFill>
      </fill>
    </dxf>
    <dxf>
      <font>
        <color theme="0"/>
      </font>
      <fill>
        <gradientFill degree="90">
          <stop position="0">
            <color theme="1"/>
          </stop>
          <stop position="0.5">
            <color rgb="FFFF0000"/>
          </stop>
          <stop position="1">
            <color theme="1"/>
          </stop>
        </gradientFill>
      </fill>
    </dxf>
    <dxf>
      <font>
        <color theme="0"/>
      </font>
      <fill>
        <gradientFill degree="90">
          <stop position="0">
            <color rgb="FF00B050"/>
          </stop>
          <stop position="1">
            <color theme="1"/>
          </stop>
        </gradientFill>
      </fill>
    </dxf>
    <dxf>
      <font>
        <color theme="0"/>
      </font>
      <fill>
        <gradientFill degree="270">
          <stop position="0">
            <color theme="1"/>
          </stop>
          <stop position="1">
            <color rgb="FF00B0F0"/>
          </stop>
        </gradientFill>
      </fill>
    </dxf>
    <dxf>
      <font>
        <color theme="1"/>
      </font>
      <fill>
        <gradientFill degree="90">
          <stop position="0">
            <color theme="4"/>
          </stop>
          <stop position="1">
            <color theme="0"/>
          </stop>
        </gradientFill>
      </fill>
    </dxf>
    <dxf>
      <font>
        <color theme="0"/>
      </font>
      <fill>
        <gradientFill degree="90">
          <stop position="0">
            <color theme="1"/>
          </stop>
          <stop position="0.5">
            <color rgb="FFFF0000"/>
          </stop>
          <stop position="1">
            <color theme="1"/>
          </stop>
        </gradientFill>
      </fill>
    </dxf>
    <dxf>
      <font>
        <color theme="0"/>
      </font>
      <fill>
        <gradientFill degree="90">
          <stop position="0">
            <color rgb="FF00B050"/>
          </stop>
          <stop position="1">
            <color theme="1"/>
          </stop>
        </gradientFill>
      </fill>
    </dxf>
    <dxf>
      <font>
        <color theme="0"/>
      </font>
      <fill>
        <gradientFill degree="270">
          <stop position="0">
            <color theme="1"/>
          </stop>
          <stop position="1">
            <color rgb="FF00B0F0"/>
          </stop>
        </gradientFill>
      </fill>
    </dxf>
    <dxf>
      <font>
        <color theme="1"/>
      </font>
      <fill>
        <gradientFill degree="90">
          <stop position="0">
            <color theme="4"/>
          </stop>
          <stop position="1">
            <color theme="0"/>
          </stop>
        </gradientFill>
      </fill>
    </dxf>
    <dxf>
      <font>
        <color theme="0"/>
      </font>
      <fill>
        <gradientFill degree="90">
          <stop position="0">
            <color theme="1"/>
          </stop>
          <stop position="0.5">
            <color rgb="FFFF0000"/>
          </stop>
          <stop position="1">
            <color theme="1"/>
          </stop>
        </gradientFill>
      </fill>
    </dxf>
    <dxf>
      <font>
        <color theme="0"/>
      </font>
      <fill>
        <gradientFill degree="90">
          <stop position="0">
            <color rgb="FF00B050"/>
          </stop>
          <stop position="1">
            <color theme="1"/>
          </stop>
        </gradientFill>
      </fill>
    </dxf>
    <dxf>
      <font>
        <color theme="0"/>
      </font>
      <fill>
        <gradientFill degree="270">
          <stop position="0">
            <color theme="1"/>
          </stop>
          <stop position="1">
            <color rgb="FF00B0F0"/>
          </stop>
        </gradientFill>
      </fill>
    </dxf>
    <dxf>
      <font>
        <color theme="1"/>
      </font>
      <fill>
        <gradientFill degree="90">
          <stop position="0">
            <color theme="4"/>
          </stop>
          <stop position="1">
            <color theme="0"/>
          </stop>
        </gradientFill>
      </fill>
    </dxf>
    <dxf>
      <font>
        <color theme="0"/>
      </font>
      <fill>
        <gradientFill degree="90">
          <stop position="0">
            <color theme="1"/>
          </stop>
          <stop position="0.5">
            <color rgb="FFFF0000"/>
          </stop>
          <stop position="1">
            <color theme="1"/>
          </stop>
        </gradientFill>
      </fill>
    </dxf>
    <dxf>
      <font>
        <color theme="0"/>
      </font>
      <fill>
        <gradientFill degree="90">
          <stop position="0">
            <color rgb="FF00B050"/>
          </stop>
          <stop position="1">
            <color theme="1"/>
          </stop>
        </gradientFill>
      </fill>
    </dxf>
    <dxf>
      <font>
        <color theme="0"/>
      </font>
      <fill>
        <gradientFill degree="270">
          <stop position="0">
            <color theme="1"/>
          </stop>
          <stop position="1">
            <color rgb="FF00B0F0"/>
          </stop>
        </gradientFill>
      </fill>
    </dxf>
    <dxf>
      <font>
        <color theme="1"/>
      </font>
      <fill>
        <gradientFill degree="90">
          <stop position="0">
            <color theme="4"/>
          </stop>
          <stop position="1">
            <color theme="0"/>
          </stop>
        </gradientFill>
      </fill>
    </dxf>
    <dxf>
      <font>
        <color theme="0"/>
      </font>
      <fill>
        <gradientFill degree="90">
          <stop position="0">
            <color theme="1"/>
          </stop>
          <stop position="0.5">
            <color rgb="FFFF0000"/>
          </stop>
          <stop position="1">
            <color theme="1"/>
          </stop>
        </gradientFill>
      </fill>
    </dxf>
    <dxf>
      <font>
        <color theme="0"/>
      </font>
      <fill>
        <gradientFill degree="90">
          <stop position="0">
            <color rgb="FF00B050"/>
          </stop>
          <stop position="1">
            <color theme="1"/>
          </stop>
        </gradientFill>
      </fill>
    </dxf>
    <dxf>
      <font>
        <color theme="0"/>
      </font>
      <fill>
        <gradientFill degree="270">
          <stop position="0">
            <color theme="1"/>
          </stop>
          <stop position="1">
            <color rgb="FF00B0F0"/>
          </stop>
        </gradientFill>
      </fill>
    </dxf>
    <dxf>
      <font>
        <color theme="1"/>
      </font>
      <fill>
        <gradientFill degree="90">
          <stop position="0">
            <color theme="4"/>
          </stop>
          <stop position="1">
            <color theme="0"/>
          </stop>
        </gradientFill>
      </fill>
    </dxf>
    <dxf>
      <font>
        <color theme="0"/>
      </font>
      <fill>
        <gradientFill degree="90">
          <stop position="0">
            <color theme="1"/>
          </stop>
          <stop position="0.5">
            <color rgb="FFFF0000"/>
          </stop>
          <stop position="1">
            <color theme="1"/>
          </stop>
        </gradientFill>
      </fill>
    </dxf>
    <dxf>
      <font>
        <color theme="0"/>
      </font>
      <fill>
        <gradientFill degree="90">
          <stop position="0">
            <color rgb="FF00B050"/>
          </stop>
          <stop position="1">
            <color theme="1"/>
          </stop>
        </gradientFill>
      </fill>
    </dxf>
    <dxf>
      <font>
        <color theme="0"/>
      </font>
      <fill>
        <gradientFill degree="270">
          <stop position="0">
            <color theme="1"/>
          </stop>
          <stop position="1">
            <color rgb="FF00B0F0"/>
          </stop>
        </gradientFill>
      </fill>
    </dxf>
    <dxf>
      <font>
        <color theme="1"/>
      </font>
      <fill>
        <gradientFill degree="90">
          <stop position="0">
            <color theme="4"/>
          </stop>
          <stop position="1">
            <color theme="0"/>
          </stop>
        </gradientFill>
      </fill>
    </dxf>
    <dxf>
      <font>
        <color theme="0"/>
      </font>
      <fill>
        <gradientFill degree="90">
          <stop position="0">
            <color theme="1"/>
          </stop>
          <stop position="0.5">
            <color rgb="FFFF0000"/>
          </stop>
          <stop position="1">
            <color theme="1"/>
          </stop>
        </gradientFill>
      </fill>
    </dxf>
    <dxf>
      <font>
        <color theme="0"/>
      </font>
      <fill>
        <gradientFill degree="90">
          <stop position="0">
            <color rgb="FF00B050"/>
          </stop>
          <stop position="1">
            <color theme="1"/>
          </stop>
        </gradientFill>
      </fill>
    </dxf>
    <dxf>
      <font>
        <color theme="0"/>
      </font>
      <fill>
        <gradientFill degree="270">
          <stop position="0">
            <color theme="1"/>
          </stop>
          <stop position="1">
            <color rgb="FF00B0F0"/>
          </stop>
        </gradientFill>
      </fill>
    </dxf>
    <dxf>
      <font>
        <color theme="1"/>
      </font>
      <fill>
        <gradientFill degree="90">
          <stop position="0">
            <color theme="4"/>
          </stop>
          <stop position="1">
            <color theme="0"/>
          </stop>
        </gradientFill>
      </fill>
    </dxf>
    <dxf>
      <font>
        <color theme="0"/>
      </font>
      <fill>
        <gradientFill degree="90">
          <stop position="0">
            <color theme="1"/>
          </stop>
          <stop position="0.5">
            <color rgb="FFFF0000"/>
          </stop>
          <stop position="1">
            <color theme="1"/>
          </stop>
        </gradientFill>
      </fill>
    </dxf>
    <dxf>
      <font>
        <color theme="0"/>
      </font>
      <fill>
        <gradientFill degree="90">
          <stop position="0">
            <color rgb="FF00B050"/>
          </stop>
          <stop position="1">
            <color theme="1"/>
          </stop>
        </gradientFill>
      </fill>
    </dxf>
    <dxf>
      <font>
        <color theme="0"/>
      </font>
      <fill>
        <gradientFill degree="270">
          <stop position="0">
            <color theme="1"/>
          </stop>
          <stop position="1">
            <color rgb="FF00B0F0"/>
          </stop>
        </gradientFill>
      </fill>
    </dxf>
    <dxf>
      <font>
        <color theme="1"/>
      </font>
      <fill>
        <gradientFill degree="90">
          <stop position="0">
            <color theme="4"/>
          </stop>
          <stop position="1">
            <color theme="0"/>
          </stop>
        </gradientFill>
      </fill>
    </dxf>
    <dxf>
      <font>
        <color theme="0"/>
      </font>
      <fill>
        <gradientFill degree="90">
          <stop position="0">
            <color theme="1"/>
          </stop>
          <stop position="0.5">
            <color rgb="FFFF0000"/>
          </stop>
          <stop position="1">
            <color theme="1"/>
          </stop>
        </gradientFill>
      </fill>
    </dxf>
    <dxf>
      <font>
        <color theme="0"/>
      </font>
      <fill>
        <gradientFill degree="90">
          <stop position="0">
            <color rgb="FF00B050"/>
          </stop>
          <stop position="1">
            <color theme="1"/>
          </stop>
        </gradientFill>
      </fill>
    </dxf>
    <dxf>
      <font>
        <color theme="0"/>
      </font>
      <fill>
        <gradientFill degree="270">
          <stop position="0">
            <color theme="1"/>
          </stop>
          <stop position="1">
            <color rgb="FF00B0F0"/>
          </stop>
        </gradientFill>
      </fill>
    </dxf>
    <dxf>
      <font>
        <color theme="1"/>
      </font>
      <fill>
        <gradientFill degree="90">
          <stop position="0">
            <color theme="4"/>
          </stop>
          <stop position="1">
            <color theme="0"/>
          </stop>
        </gradientFill>
      </fill>
    </dxf>
    <dxf>
      <font>
        <color theme="0"/>
      </font>
      <fill>
        <gradientFill degree="90">
          <stop position="0">
            <color theme="1"/>
          </stop>
          <stop position="0.5">
            <color rgb="FFFF0000"/>
          </stop>
          <stop position="1">
            <color theme="1"/>
          </stop>
        </gradientFill>
      </fill>
    </dxf>
    <dxf>
      <font>
        <color theme="0"/>
      </font>
      <fill>
        <gradientFill degree="90">
          <stop position="0">
            <color rgb="FF00B050"/>
          </stop>
          <stop position="1">
            <color theme="1"/>
          </stop>
        </gradientFill>
      </fill>
    </dxf>
    <dxf>
      <font>
        <color theme="0"/>
      </font>
      <fill>
        <gradientFill degree="270">
          <stop position="0">
            <color theme="1"/>
          </stop>
          <stop position="1">
            <color rgb="FF00B0F0"/>
          </stop>
        </gradientFill>
      </fill>
    </dxf>
    <dxf>
      <font>
        <color theme="1"/>
      </font>
      <fill>
        <gradientFill degree="90">
          <stop position="0">
            <color theme="4"/>
          </stop>
          <stop position="1">
            <color theme="0"/>
          </stop>
        </gradientFill>
      </fill>
    </dxf>
    <dxf>
      <font>
        <color theme="0"/>
      </font>
      <fill>
        <gradientFill degree="90">
          <stop position="0">
            <color theme="1"/>
          </stop>
          <stop position="0.5">
            <color rgb="FFFF0000"/>
          </stop>
          <stop position="1">
            <color theme="1"/>
          </stop>
        </gradientFill>
      </fill>
    </dxf>
    <dxf>
      <font>
        <color theme="0"/>
      </font>
      <fill>
        <gradientFill degree="90">
          <stop position="0">
            <color rgb="FF00B050"/>
          </stop>
          <stop position="1">
            <color theme="1"/>
          </stop>
        </gradientFill>
      </fill>
    </dxf>
    <dxf>
      <font>
        <color theme="0"/>
      </font>
      <fill>
        <gradientFill degree="270">
          <stop position="0">
            <color theme="1"/>
          </stop>
          <stop position="1">
            <color rgb="FF00B0F0"/>
          </stop>
        </gradientFill>
      </fill>
    </dxf>
    <dxf>
      <font>
        <color theme="1"/>
      </font>
      <fill>
        <gradientFill degree="90">
          <stop position="0">
            <color theme="4"/>
          </stop>
          <stop position="1">
            <color theme="0"/>
          </stop>
        </gradientFill>
      </fill>
    </dxf>
    <dxf>
      <font>
        <color theme="0"/>
      </font>
      <fill>
        <gradientFill degree="90">
          <stop position="0">
            <color theme="1"/>
          </stop>
          <stop position="0.5">
            <color rgb="FFFF0000"/>
          </stop>
          <stop position="1">
            <color theme="1"/>
          </stop>
        </gradientFill>
      </fill>
    </dxf>
    <dxf>
      <font>
        <color theme="0"/>
      </font>
      <fill>
        <gradientFill degree="90">
          <stop position="0">
            <color rgb="FF00B050"/>
          </stop>
          <stop position="1">
            <color theme="1"/>
          </stop>
        </gradientFill>
      </fill>
    </dxf>
    <dxf>
      <font>
        <color theme="0"/>
      </font>
      <fill>
        <gradientFill degree="270">
          <stop position="0">
            <color theme="1"/>
          </stop>
          <stop position="1">
            <color rgb="FF00B0F0"/>
          </stop>
        </gradientFill>
      </fill>
    </dxf>
    <dxf>
      <font>
        <color theme="1"/>
      </font>
      <fill>
        <gradientFill degree="90">
          <stop position="0">
            <color theme="4"/>
          </stop>
          <stop position="1">
            <color theme="0"/>
          </stop>
        </gradientFill>
      </fill>
    </dxf>
    <dxf>
      <font>
        <color theme="0"/>
      </font>
      <fill>
        <gradientFill degree="90">
          <stop position="0">
            <color theme="1"/>
          </stop>
          <stop position="0.5">
            <color rgb="FFFF0000"/>
          </stop>
          <stop position="1">
            <color theme="1"/>
          </stop>
        </gradientFill>
      </fill>
    </dxf>
    <dxf>
      <font>
        <color theme="0"/>
      </font>
      <fill>
        <gradientFill degree="90">
          <stop position="0">
            <color rgb="FF00B050"/>
          </stop>
          <stop position="1">
            <color theme="1"/>
          </stop>
        </gradientFill>
      </fill>
    </dxf>
    <dxf>
      <font>
        <color theme="0"/>
      </font>
      <fill>
        <gradientFill degree="270">
          <stop position="0">
            <color theme="1"/>
          </stop>
          <stop position="1">
            <color rgb="FF00B0F0"/>
          </stop>
        </gradientFill>
      </fill>
    </dxf>
    <dxf>
      <font>
        <color theme="1"/>
      </font>
      <fill>
        <gradientFill degree="90">
          <stop position="0">
            <color theme="4"/>
          </stop>
          <stop position="1">
            <color theme="0"/>
          </stop>
        </gradientFill>
      </fill>
    </dxf>
    <dxf>
      <font>
        <color theme="0"/>
      </font>
      <fill>
        <gradientFill degree="90">
          <stop position="0">
            <color theme="1"/>
          </stop>
          <stop position="0.5">
            <color rgb="FFFF0000"/>
          </stop>
          <stop position="1">
            <color theme="1"/>
          </stop>
        </gradientFill>
      </fill>
    </dxf>
    <dxf>
      <font>
        <color theme="0"/>
      </font>
      <fill>
        <gradientFill degree="90">
          <stop position="0">
            <color rgb="FF00B050"/>
          </stop>
          <stop position="1">
            <color theme="1"/>
          </stop>
        </gradientFill>
      </fill>
    </dxf>
    <dxf>
      <font>
        <color theme="0"/>
      </font>
      <fill>
        <gradientFill degree="270">
          <stop position="0">
            <color theme="1"/>
          </stop>
          <stop position="1">
            <color rgb="FF00B0F0"/>
          </stop>
        </gradientFill>
      </fill>
    </dxf>
    <dxf>
      <font>
        <color theme="1"/>
      </font>
      <fill>
        <gradientFill degree="90">
          <stop position="0">
            <color theme="4"/>
          </stop>
          <stop position="1">
            <color theme="0"/>
          </stop>
        </gradientFill>
      </fill>
    </dxf>
    <dxf>
      <font>
        <color theme="0"/>
      </font>
      <fill>
        <gradientFill degree="90">
          <stop position="0">
            <color theme="1"/>
          </stop>
          <stop position="0.5">
            <color rgb="FFFF0000"/>
          </stop>
          <stop position="1">
            <color theme="1"/>
          </stop>
        </gradientFill>
      </fill>
    </dxf>
    <dxf>
      <font>
        <color theme="0"/>
      </font>
      <fill>
        <gradientFill degree="90">
          <stop position="0">
            <color rgb="FF00B050"/>
          </stop>
          <stop position="1">
            <color theme="1"/>
          </stop>
        </gradientFill>
      </fill>
    </dxf>
    <dxf>
      <font>
        <color theme="0"/>
      </font>
      <fill>
        <gradientFill degree="270">
          <stop position="0">
            <color theme="1"/>
          </stop>
          <stop position="1">
            <color rgb="FF00B0F0"/>
          </stop>
        </gradientFill>
      </fill>
    </dxf>
    <dxf>
      <font>
        <color theme="1"/>
      </font>
      <fill>
        <gradientFill degree="90">
          <stop position="0">
            <color theme="4"/>
          </stop>
          <stop position="1">
            <color theme="0"/>
          </stop>
        </gradientFill>
      </fill>
    </dxf>
    <dxf>
      <font>
        <color theme="0"/>
      </font>
      <fill>
        <gradientFill degree="90">
          <stop position="0">
            <color theme="1"/>
          </stop>
          <stop position="0.5">
            <color rgb="FFFF0000"/>
          </stop>
          <stop position="1">
            <color theme="1"/>
          </stop>
        </gradientFill>
      </fill>
    </dxf>
    <dxf>
      <font>
        <color theme="0"/>
      </font>
      <fill>
        <gradientFill degree="90">
          <stop position="0">
            <color rgb="FF00B050"/>
          </stop>
          <stop position="1">
            <color theme="1"/>
          </stop>
        </gradientFill>
      </fill>
    </dxf>
    <dxf>
      <font>
        <color theme="0"/>
      </font>
      <fill>
        <gradientFill degree="270">
          <stop position="0">
            <color theme="1"/>
          </stop>
          <stop position="1">
            <color rgb="FF00B0F0"/>
          </stop>
        </gradientFill>
      </fill>
    </dxf>
    <dxf>
      <font>
        <color theme="1"/>
      </font>
      <fill>
        <gradientFill degree="90">
          <stop position="0">
            <color theme="4"/>
          </stop>
          <stop position="1">
            <color theme="0"/>
          </stop>
        </gradientFill>
      </fill>
    </dxf>
    <dxf>
      <font>
        <color theme="0"/>
      </font>
      <fill>
        <gradientFill degree="90">
          <stop position="0">
            <color theme="1"/>
          </stop>
          <stop position="0.5">
            <color rgb="FFFF0000"/>
          </stop>
          <stop position="1">
            <color theme="1"/>
          </stop>
        </gradientFill>
      </fill>
    </dxf>
    <dxf>
      <font>
        <color theme="0"/>
      </font>
      <fill>
        <gradientFill degree="90">
          <stop position="0">
            <color rgb="FF00B050"/>
          </stop>
          <stop position="1">
            <color theme="1"/>
          </stop>
        </gradientFill>
      </fill>
    </dxf>
    <dxf>
      <font>
        <color theme="0"/>
      </font>
      <fill>
        <gradientFill degree="270">
          <stop position="0">
            <color theme="1"/>
          </stop>
          <stop position="1">
            <color rgb="FF00B0F0"/>
          </stop>
        </gradientFill>
      </fill>
    </dxf>
    <dxf>
      <font>
        <color theme="1"/>
      </font>
      <fill>
        <gradientFill degree="90">
          <stop position="0">
            <color theme="4"/>
          </stop>
          <stop position="1">
            <color theme="0"/>
          </stop>
        </gradientFill>
      </fill>
    </dxf>
    <dxf>
      <font>
        <color theme="0"/>
      </font>
      <fill>
        <gradientFill degree="90">
          <stop position="0">
            <color theme="1"/>
          </stop>
          <stop position="0.5">
            <color rgb="FFFF0000"/>
          </stop>
          <stop position="1">
            <color theme="1"/>
          </stop>
        </gradientFill>
      </fill>
    </dxf>
    <dxf>
      <font>
        <color theme="0"/>
      </font>
      <fill>
        <gradientFill degree="90">
          <stop position="0">
            <color rgb="FF00B050"/>
          </stop>
          <stop position="1">
            <color theme="1"/>
          </stop>
        </gradientFill>
      </fill>
    </dxf>
    <dxf>
      <font>
        <color theme="0"/>
      </font>
      <fill>
        <gradientFill degree="270">
          <stop position="0">
            <color theme="1"/>
          </stop>
          <stop position="1">
            <color rgb="FF00B0F0"/>
          </stop>
        </gradientFill>
      </fill>
    </dxf>
    <dxf>
      <font>
        <color theme="1"/>
      </font>
      <fill>
        <gradientFill degree="90">
          <stop position="0">
            <color theme="4"/>
          </stop>
          <stop position="1">
            <color theme="0"/>
          </stop>
        </gradientFill>
      </fill>
    </dxf>
    <dxf>
      <font>
        <color theme="0"/>
      </font>
      <fill>
        <gradientFill degree="90">
          <stop position="0">
            <color theme="1"/>
          </stop>
          <stop position="0.5">
            <color rgb="FFFF0000"/>
          </stop>
          <stop position="1">
            <color theme="1"/>
          </stop>
        </gradientFill>
      </fill>
    </dxf>
    <dxf>
      <font>
        <color theme="0"/>
      </font>
      <fill>
        <gradientFill degree="90">
          <stop position="0">
            <color rgb="FF00B050"/>
          </stop>
          <stop position="1">
            <color theme="1"/>
          </stop>
        </gradientFill>
      </fill>
    </dxf>
    <dxf>
      <font>
        <color theme="0"/>
      </font>
      <fill>
        <gradientFill degree="270">
          <stop position="0">
            <color theme="1"/>
          </stop>
          <stop position="1">
            <color rgb="FF00B0F0"/>
          </stop>
        </gradientFill>
      </fill>
    </dxf>
    <dxf>
      <font>
        <color theme="1"/>
      </font>
      <fill>
        <gradientFill degree="90">
          <stop position="0">
            <color theme="4"/>
          </stop>
          <stop position="1">
            <color theme="0"/>
          </stop>
        </gradientFill>
      </fill>
    </dxf>
    <dxf>
      <font>
        <color theme="0"/>
      </font>
      <fill>
        <gradientFill degree="90">
          <stop position="0">
            <color theme="1"/>
          </stop>
          <stop position="0.5">
            <color rgb="FFFF0000"/>
          </stop>
          <stop position="1">
            <color theme="1"/>
          </stop>
        </gradientFill>
      </fill>
    </dxf>
    <dxf>
      <font>
        <color theme="0"/>
      </font>
      <fill>
        <gradientFill degree="90">
          <stop position="0">
            <color rgb="FF00B050"/>
          </stop>
          <stop position="1">
            <color theme="1"/>
          </stop>
        </gradientFill>
      </fill>
    </dxf>
    <dxf>
      <font>
        <color theme="0"/>
      </font>
      <fill>
        <gradientFill degree="270">
          <stop position="0">
            <color theme="1"/>
          </stop>
          <stop position="1">
            <color rgb="FF00B0F0"/>
          </stop>
        </gradientFill>
      </fill>
    </dxf>
    <dxf>
      <font>
        <color theme="1"/>
      </font>
      <fill>
        <gradientFill degree="90">
          <stop position="0">
            <color theme="4"/>
          </stop>
          <stop position="1">
            <color theme="0"/>
          </stop>
        </gradientFill>
      </fill>
    </dxf>
    <dxf>
      <font>
        <color theme="0"/>
      </font>
      <fill>
        <gradientFill degree="90">
          <stop position="0">
            <color theme="1"/>
          </stop>
          <stop position="0.5">
            <color rgb="FFFF0000"/>
          </stop>
          <stop position="1">
            <color theme="1"/>
          </stop>
        </gradientFill>
      </fill>
    </dxf>
    <dxf>
      <font>
        <color theme="0"/>
      </font>
      <fill>
        <gradientFill degree="90">
          <stop position="0">
            <color rgb="FF00B050"/>
          </stop>
          <stop position="1">
            <color theme="1"/>
          </stop>
        </gradientFill>
      </fill>
    </dxf>
    <dxf>
      <font>
        <color theme="0"/>
      </font>
      <fill>
        <gradientFill degree="270">
          <stop position="0">
            <color theme="1"/>
          </stop>
          <stop position="1">
            <color rgb="FF00B0F0"/>
          </stop>
        </gradientFill>
      </fill>
    </dxf>
    <dxf>
      <font>
        <color theme="1"/>
      </font>
      <fill>
        <gradientFill degree="90">
          <stop position="0">
            <color theme="4"/>
          </stop>
          <stop position="1">
            <color theme="0"/>
          </stop>
        </gradientFill>
      </fill>
    </dxf>
    <dxf>
      <font>
        <color theme="0"/>
      </font>
      <fill>
        <gradientFill degree="90">
          <stop position="0">
            <color theme="1"/>
          </stop>
          <stop position="0.5">
            <color rgb="FFFF0000"/>
          </stop>
          <stop position="1">
            <color theme="1"/>
          </stop>
        </gradientFill>
      </fill>
    </dxf>
    <dxf>
      <font>
        <color theme="0"/>
      </font>
      <fill>
        <gradientFill degree="90">
          <stop position="0">
            <color rgb="FF00B050"/>
          </stop>
          <stop position="1">
            <color theme="1"/>
          </stop>
        </gradientFill>
      </fill>
    </dxf>
    <dxf>
      <font>
        <color theme="0"/>
      </font>
      <fill>
        <gradientFill degree="270">
          <stop position="0">
            <color theme="1"/>
          </stop>
          <stop position="1">
            <color rgb="FF00B0F0"/>
          </stop>
        </gradientFill>
      </fill>
    </dxf>
    <dxf>
      <font>
        <color theme="1"/>
      </font>
      <fill>
        <gradientFill degree="90">
          <stop position="0">
            <color theme="4"/>
          </stop>
          <stop position="1">
            <color theme="0"/>
          </stop>
        </gradientFill>
      </fill>
    </dxf>
    <dxf>
      <font>
        <color theme="0"/>
      </font>
      <fill>
        <gradientFill degree="90">
          <stop position="0">
            <color theme="1"/>
          </stop>
          <stop position="0.5">
            <color rgb="FFFF0000"/>
          </stop>
          <stop position="1">
            <color theme="1"/>
          </stop>
        </gradientFill>
      </fill>
    </dxf>
    <dxf>
      <font>
        <color theme="0"/>
      </font>
      <fill>
        <gradientFill degree="90">
          <stop position="0">
            <color rgb="FF00B050"/>
          </stop>
          <stop position="1">
            <color theme="1"/>
          </stop>
        </gradientFill>
      </fill>
    </dxf>
    <dxf>
      <font>
        <color theme="0"/>
      </font>
      <fill>
        <gradientFill degree="270">
          <stop position="0">
            <color theme="1"/>
          </stop>
          <stop position="1">
            <color rgb="FF00B0F0"/>
          </stop>
        </gradientFill>
      </fill>
    </dxf>
    <dxf>
      <font>
        <color theme="1"/>
      </font>
      <fill>
        <gradientFill degree="90">
          <stop position="0">
            <color theme="4"/>
          </stop>
          <stop position="1">
            <color theme="0"/>
          </stop>
        </gradientFill>
      </fill>
    </dxf>
    <dxf>
      <font>
        <color theme="0"/>
      </font>
      <fill>
        <gradientFill degree="90">
          <stop position="0">
            <color theme="1"/>
          </stop>
          <stop position="0.5">
            <color rgb="FFFF0000"/>
          </stop>
          <stop position="1">
            <color theme="1"/>
          </stop>
        </gradientFill>
      </fill>
    </dxf>
    <dxf>
      <font>
        <color theme="0"/>
      </font>
      <fill>
        <gradientFill degree="90">
          <stop position="0">
            <color rgb="FF00B050"/>
          </stop>
          <stop position="1">
            <color theme="1"/>
          </stop>
        </gradientFill>
      </fill>
    </dxf>
    <dxf>
      <font>
        <color theme="0"/>
      </font>
      <fill>
        <gradientFill degree="270">
          <stop position="0">
            <color theme="1"/>
          </stop>
          <stop position="1">
            <color rgb="FF00B0F0"/>
          </stop>
        </gradientFill>
      </fill>
    </dxf>
    <dxf>
      <font>
        <color theme="1"/>
      </font>
      <fill>
        <gradientFill degree="90">
          <stop position="0">
            <color theme="4"/>
          </stop>
          <stop position="1">
            <color theme="0"/>
          </stop>
        </gradientFill>
      </fill>
    </dxf>
    <dxf>
      <font>
        <color theme="0"/>
      </font>
      <fill>
        <gradientFill degree="90">
          <stop position="0">
            <color theme="1"/>
          </stop>
          <stop position="0.5">
            <color rgb="FFFF0000"/>
          </stop>
          <stop position="1">
            <color theme="1"/>
          </stop>
        </gradientFill>
      </fill>
    </dxf>
    <dxf>
      <font>
        <color theme="0"/>
      </font>
      <fill>
        <gradientFill degree="90">
          <stop position="0">
            <color rgb="FF00B050"/>
          </stop>
          <stop position="1">
            <color theme="1"/>
          </stop>
        </gradientFill>
      </fill>
    </dxf>
    <dxf>
      <font>
        <color theme="0"/>
      </font>
      <fill>
        <gradientFill degree="270">
          <stop position="0">
            <color theme="1"/>
          </stop>
          <stop position="1">
            <color rgb="FF00B0F0"/>
          </stop>
        </gradientFill>
      </fill>
    </dxf>
    <dxf>
      <font>
        <color theme="1"/>
      </font>
      <fill>
        <gradientFill degree="90">
          <stop position="0">
            <color theme="4"/>
          </stop>
          <stop position="1">
            <color theme="0"/>
          </stop>
        </gradientFill>
      </fill>
    </dxf>
    <dxf>
      <font>
        <color theme="0"/>
      </font>
      <fill>
        <gradientFill degree="90">
          <stop position="0">
            <color theme="1"/>
          </stop>
          <stop position="0.5">
            <color rgb="FFFF0000"/>
          </stop>
          <stop position="1">
            <color theme="1"/>
          </stop>
        </gradientFill>
      </fill>
    </dxf>
    <dxf>
      <font>
        <color theme="0"/>
      </font>
      <fill>
        <gradientFill degree="90">
          <stop position="0">
            <color rgb="FF00B050"/>
          </stop>
          <stop position="1">
            <color theme="1"/>
          </stop>
        </gradientFill>
      </fill>
    </dxf>
    <dxf>
      <font>
        <color theme="0"/>
      </font>
      <fill>
        <gradientFill degree="270">
          <stop position="0">
            <color theme="1"/>
          </stop>
          <stop position="1">
            <color rgb="FF00B0F0"/>
          </stop>
        </gradientFill>
      </fill>
    </dxf>
    <dxf>
      <font>
        <color theme="1"/>
      </font>
      <fill>
        <gradientFill degree="90">
          <stop position="0">
            <color theme="4"/>
          </stop>
          <stop position="1">
            <color theme="0"/>
          </stop>
        </gradientFill>
      </fill>
    </dxf>
    <dxf>
      <font>
        <color theme="0"/>
      </font>
      <fill>
        <gradientFill degree="90">
          <stop position="0">
            <color theme="1"/>
          </stop>
          <stop position="0.5">
            <color rgb="FFFF0000"/>
          </stop>
          <stop position="1">
            <color theme="1"/>
          </stop>
        </gradientFill>
      </fill>
    </dxf>
    <dxf>
      <font>
        <color theme="0"/>
      </font>
      <fill>
        <gradientFill degree="90">
          <stop position="0">
            <color rgb="FF00B050"/>
          </stop>
          <stop position="1">
            <color theme="1"/>
          </stop>
        </gradientFill>
      </fill>
    </dxf>
    <dxf>
      <font>
        <color theme="0"/>
      </font>
      <fill>
        <gradientFill degree="270">
          <stop position="0">
            <color theme="1"/>
          </stop>
          <stop position="1">
            <color rgb="FF00B0F0"/>
          </stop>
        </gradientFill>
      </fill>
    </dxf>
    <dxf>
      <font>
        <color theme="1"/>
      </font>
      <fill>
        <gradientFill degree="90">
          <stop position="0">
            <color theme="4"/>
          </stop>
          <stop position="1">
            <color theme="0"/>
          </stop>
        </gradientFill>
      </fill>
    </dxf>
    <dxf>
      <font>
        <color theme="0"/>
      </font>
      <fill>
        <gradientFill degree="90">
          <stop position="0">
            <color theme="1"/>
          </stop>
          <stop position="0.5">
            <color rgb="FFFF0000"/>
          </stop>
          <stop position="1">
            <color theme="1"/>
          </stop>
        </gradientFill>
      </fill>
    </dxf>
    <dxf>
      <font>
        <color theme="0"/>
      </font>
      <fill>
        <gradientFill degree="90">
          <stop position="0">
            <color rgb="FF00B050"/>
          </stop>
          <stop position="1">
            <color theme="1"/>
          </stop>
        </gradientFill>
      </fill>
    </dxf>
    <dxf>
      <font>
        <color theme="0"/>
      </font>
      <fill>
        <gradientFill degree="270">
          <stop position="0">
            <color theme="1"/>
          </stop>
          <stop position="1">
            <color rgb="FF00B0F0"/>
          </stop>
        </gradientFill>
      </fill>
    </dxf>
    <dxf>
      <font>
        <color theme="1"/>
      </font>
      <fill>
        <gradientFill degree="90">
          <stop position="0">
            <color theme="4"/>
          </stop>
          <stop position="1">
            <color theme="0"/>
          </stop>
        </gradientFill>
      </fill>
    </dxf>
    <dxf>
      <font>
        <color theme="0"/>
      </font>
      <fill>
        <gradientFill degree="90">
          <stop position="0">
            <color theme="1"/>
          </stop>
          <stop position="0.5">
            <color rgb="FFFF0000"/>
          </stop>
          <stop position="1">
            <color theme="1"/>
          </stop>
        </gradientFill>
      </fill>
    </dxf>
    <dxf>
      <font>
        <color theme="0"/>
      </font>
      <fill>
        <gradientFill degree="90">
          <stop position="0">
            <color rgb="FF00B050"/>
          </stop>
          <stop position="1">
            <color theme="1"/>
          </stop>
        </gradientFill>
      </fill>
    </dxf>
    <dxf>
      <font>
        <color theme="0"/>
      </font>
      <fill>
        <gradientFill degree="270">
          <stop position="0">
            <color theme="1"/>
          </stop>
          <stop position="1">
            <color rgb="FF00B0F0"/>
          </stop>
        </gradientFill>
      </fill>
    </dxf>
    <dxf>
      <font>
        <color theme="1"/>
      </font>
      <fill>
        <gradientFill degree="90">
          <stop position="0">
            <color theme="4"/>
          </stop>
          <stop position="1">
            <color theme="0"/>
          </stop>
        </gradientFill>
      </fill>
    </dxf>
    <dxf>
      <font>
        <color theme="0"/>
      </font>
      <fill>
        <gradientFill degree="90">
          <stop position="0">
            <color theme="1"/>
          </stop>
          <stop position="0.5">
            <color rgb="FFFF0000"/>
          </stop>
          <stop position="1">
            <color theme="1"/>
          </stop>
        </gradientFill>
      </fill>
    </dxf>
    <dxf>
      <font>
        <color theme="0"/>
      </font>
      <fill>
        <gradientFill degree="90">
          <stop position="0">
            <color rgb="FF00B050"/>
          </stop>
          <stop position="1">
            <color theme="1"/>
          </stop>
        </gradientFill>
      </fill>
    </dxf>
    <dxf>
      <font>
        <color theme="0"/>
      </font>
      <fill>
        <gradientFill degree="270">
          <stop position="0">
            <color theme="1"/>
          </stop>
          <stop position="1">
            <color rgb="FF00B0F0"/>
          </stop>
        </gradientFill>
      </fill>
    </dxf>
    <dxf>
      <font>
        <color theme="1"/>
      </font>
      <fill>
        <gradientFill degree="90">
          <stop position="0">
            <color theme="4"/>
          </stop>
          <stop position="1">
            <color theme="0"/>
          </stop>
        </gradientFill>
      </fill>
    </dxf>
    <dxf>
      <font>
        <color theme="0"/>
      </font>
      <fill>
        <gradientFill degree="90">
          <stop position="0">
            <color theme="1"/>
          </stop>
          <stop position="0.5">
            <color rgb="FFFF0000"/>
          </stop>
          <stop position="1">
            <color theme="1"/>
          </stop>
        </gradientFill>
      </fill>
    </dxf>
    <dxf>
      <font>
        <color theme="0"/>
      </font>
      <fill>
        <gradientFill degree="90">
          <stop position="0">
            <color rgb="FF00B050"/>
          </stop>
          <stop position="1">
            <color theme="1"/>
          </stop>
        </gradientFill>
      </fill>
    </dxf>
    <dxf>
      <font>
        <color theme="0"/>
      </font>
      <fill>
        <gradientFill degree="270">
          <stop position="0">
            <color theme="1"/>
          </stop>
          <stop position="1">
            <color rgb="FF00B0F0"/>
          </stop>
        </gradientFill>
      </fill>
    </dxf>
    <dxf>
      <font>
        <color theme="1"/>
      </font>
      <fill>
        <gradientFill degree="90">
          <stop position="0">
            <color theme="4"/>
          </stop>
          <stop position="1">
            <color theme="0"/>
          </stop>
        </gradientFill>
      </fill>
    </dxf>
    <dxf>
      <font>
        <color theme="0"/>
      </font>
      <fill>
        <gradientFill degree="90">
          <stop position="0">
            <color theme="1"/>
          </stop>
          <stop position="0.5">
            <color rgb="FFFF0000"/>
          </stop>
          <stop position="1">
            <color theme="1"/>
          </stop>
        </gradientFill>
      </fill>
    </dxf>
    <dxf>
      <font>
        <color theme="0"/>
      </font>
      <fill>
        <gradientFill degree="90">
          <stop position="0">
            <color rgb="FF00B050"/>
          </stop>
          <stop position="1">
            <color theme="1"/>
          </stop>
        </gradientFill>
      </fill>
    </dxf>
    <dxf>
      <font>
        <color theme="0"/>
      </font>
      <fill>
        <gradientFill degree="270">
          <stop position="0">
            <color theme="1"/>
          </stop>
          <stop position="1">
            <color rgb="FF00B0F0"/>
          </stop>
        </gradientFill>
      </fill>
    </dxf>
    <dxf>
      <font>
        <color theme="1"/>
      </font>
      <fill>
        <gradientFill degree="90">
          <stop position="0">
            <color theme="4"/>
          </stop>
          <stop position="1">
            <color theme="0"/>
          </stop>
        </gradientFill>
      </fill>
    </dxf>
    <dxf>
      <font>
        <color theme="0"/>
      </font>
      <fill>
        <gradientFill degree="90">
          <stop position="0">
            <color theme="1"/>
          </stop>
          <stop position="0.5">
            <color rgb="FFFF0000"/>
          </stop>
          <stop position="1">
            <color theme="1"/>
          </stop>
        </gradientFill>
      </fill>
    </dxf>
    <dxf>
      <font>
        <color theme="0"/>
      </font>
      <fill>
        <gradientFill degree="90">
          <stop position="0">
            <color rgb="FF00B050"/>
          </stop>
          <stop position="1">
            <color theme="1"/>
          </stop>
        </gradientFill>
      </fill>
    </dxf>
    <dxf>
      <font>
        <color theme="0"/>
      </font>
      <fill>
        <gradientFill degree="270">
          <stop position="0">
            <color theme="1"/>
          </stop>
          <stop position="1">
            <color rgb="FF00B0F0"/>
          </stop>
        </gradientFill>
      </fill>
    </dxf>
    <dxf>
      <font>
        <color theme="1"/>
      </font>
      <fill>
        <gradientFill degree="90">
          <stop position="0">
            <color theme="4"/>
          </stop>
          <stop position="1">
            <color theme="0"/>
          </stop>
        </gradientFill>
      </fill>
    </dxf>
    <dxf>
      <font>
        <color theme="0"/>
      </font>
      <fill>
        <gradientFill degree="90">
          <stop position="0">
            <color theme="1"/>
          </stop>
          <stop position="0.5">
            <color rgb="FFFF0000"/>
          </stop>
          <stop position="1">
            <color theme="1"/>
          </stop>
        </gradientFill>
      </fill>
    </dxf>
    <dxf>
      <font>
        <color theme="0"/>
      </font>
      <fill>
        <gradientFill degree="90">
          <stop position="0">
            <color rgb="FF00B050"/>
          </stop>
          <stop position="1">
            <color theme="1"/>
          </stop>
        </gradientFill>
      </fill>
    </dxf>
    <dxf>
      <font>
        <color theme="0"/>
      </font>
      <fill>
        <gradientFill degree="270">
          <stop position="0">
            <color theme="1"/>
          </stop>
          <stop position="1">
            <color rgb="FF00B0F0"/>
          </stop>
        </gradientFill>
      </fill>
    </dxf>
    <dxf>
      <font>
        <color theme="1"/>
      </font>
      <fill>
        <gradientFill degree="90">
          <stop position="0">
            <color theme="4"/>
          </stop>
          <stop position="1">
            <color theme="0"/>
          </stop>
        </gradientFill>
      </fill>
    </dxf>
    <dxf>
      <font>
        <color theme="0"/>
      </font>
      <fill>
        <gradientFill degree="90">
          <stop position="0">
            <color theme="1"/>
          </stop>
          <stop position="0.5">
            <color rgb="FFFF0000"/>
          </stop>
          <stop position="1">
            <color theme="1"/>
          </stop>
        </gradientFill>
      </fill>
    </dxf>
    <dxf>
      <font>
        <color theme="0"/>
      </font>
      <fill>
        <gradientFill degree="90">
          <stop position="0">
            <color rgb="FF00B050"/>
          </stop>
          <stop position="1">
            <color theme="1"/>
          </stop>
        </gradientFill>
      </fill>
    </dxf>
    <dxf>
      <font>
        <color theme="0"/>
      </font>
      <fill>
        <gradientFill degree="270">
          <stop position="0">
            <color theme="1"/>
          </stop>
          <stop position="1">
            <color rgb="FF00B0F0"/>
          </stop>
        </gradientFill>
      </fill>
    </dxf>
    <dxf>
      <font>
        <color theme="1"/>
      </font>
      <fill>
        <gradientFill degree="90">
          <stop position="0">
            <color theme="4"/>
          </stop>
          <stop position="1">
            <color theme="0"/>
          </stop>
        </gradientFill>
      </fill>
    </dxf>
    <dxf>
      <font>
        <color theme="0"/>
      </font>
      <fill>
        <gradientFill degree="90">
          <stop position="0">
            <color theme="1"/>
          </stop>
          <stop position="0.5">
            <color rgb="FFFF0000"/>
          </stop>
          <stop position="1">
            <color theme="1"/>
          </stop>
        </gradientFill>
      </fill>
    </dxf>
    <dxf>
      <font>
        <color theme="0"/>
      </font>
      <fill>
        <gradientFill degree="90">
          <stop position="0">
            <color rgb="FF00B050"/>
          </stop>
          <stop position="1">
            <color theme="1"/>
          </stop>
        </gradientFill>
      </fill>
    </dxf>
    <dxf>
      <font>
        <color theme="0"/>
      </font>
      <fill>
        <gradientFill degree="270">
          <stop position="0">
            <color theme="1"/>
          </stop>
          <stop position="1">
            <color rgb="FF00B0F0"/>
          </stop>
        </gradientFill>
      </fill>
    </dxf>
    <dxf>
      <font>
        <color theme="1"/>
      </font>
      <fill>
        <gradientFill degree="90">
          <stop position="0">
            <color theme="4"/>
          </stop>
          <stop position="1">
            <color theme="0"/>
          </stop>
        </gradientFill>
      </fill>
    </dxf>
    <dxf>
      <font>
        <color theme="0"/>
      </font>
      <fill>
        <gradientFill degree="90">
          <stop position="0">
            <color theme="1"/>
          </stop>
          <stop position="0.5">
            <color rgb="FFFF0000"/>
          </stop>
          <stop position="1">
            <color theme="1"/>
          </stop>
        </gradientFill>
      </fill>
    </dxf>
    <dxf>
      <font>
        <color theme="0"/>
      </font>
      <fill>
        <gradientFill degree="90">
          <stop position="0">
            <color rgb="FF00B050"/>
          </stop>
          <stop position="1">
            <color theme="1"/>
          </stop>
        </gradientFill>
      </fill>
    </dxf>
    <dxf>
      <font>
        <color theme="0"/>
      </font>
      <fill>
        <gradientFill degree="270">
          <stop position="0">
            <color theme="1"/>
          </stop>
          <stop position="1">
            <color rgb="FF00B0F0"/>
          </stop>
        </gradientFill>
      </fill>
    </dxf>
    <dxf>
      <font>
        <color theme="1"/>
      </font>
      <fill>
        <gradientFill degree="90">
          <stop position="0">
            <color theme="4"/>
          </stop>
          <stop position="1">
            <color theme="0"/>
          </stop>
        </gradientFill>
      </fill>
    </dxf>
    <dxf>
      <font>
        <color theme="0"/>
      </font>
      <fill>
        <gradientFill degree="90">
          <stop position="0">
            <color theme="1"/>
          </stop>
          <stop position="0.5">
            <color rgb="FFFF0000"/>
          </stop>
          <stop position="1">
            <color theme="1"/>
          </stop>
        </gradientFill>
      </fill>
    </dxf>
    <dxf>
      <font>
        <color theme="0"/>
      </font>
      <fill>
        <gradientFill degree="90">
          <stop position="0">
            <color rgb="FF00B050"/>
          </stop>
          <stop position="1">
            <color theme="1"/>
          </stop>
        </gradientFill>
      </fill>
    </dxf>
    <dxf>
      <font>
        <color theme="0"/>
      </font>
      <fill>
        <gradientFill degree="270">
          <stop position="0">
            <color theme="1"/>
          </stop>
          <stop position="1">
            <color rgb="FF00B0F0"/>
          </stop>
        </gradientFill>
      </fill>
    </dxf>
    <dxf>
      <font>
        <color theme="1"/>
      </font>
      <fill>
        <gradientFill degree="90">
          <stop position="0">
            <color theme="4"/>
          </stop>
          <stop position="1">
            <color theme="0"/>
          </stop>
        </gradientFill>
      </fill>
    </dxf>
    <dxf>
      <font>
        <color theme="0"/>
      </font>
      <fill>
        <gradientFill degree="90">
          <stop position="0">
            <color theme="1"/>
          </stop>
          <stop position="0.5">
            <color rgb="FFFF0000"/>
          </stop>
          <stop position="1">
            <color theme="1"/>
          </stop>
        </gradientFill>
      </fill>
    </dxf>
    <dxf>
      <font>
        <color theme="0"/>
      </font>
      <fill>
        <gradientFill degree="90">
          <stop position="0">
            <color rgb="FF00B050"/>
          </stop>
          <stop position="1">
            <color theme="1"/>
          </stop>
        </gradientFill>
      </fill>
    </dxf>
    <dxf>
      <font>
        <color theme="0"/>
      </font>
      <fill>
        <gradientFill degree="270">
          <stop position="0">
            <color theme="1"/>
          </stop>
          <stop position="1">
            <color rgb="FF00B0F0"/>
          </stop>
        </gradientFill>
      </fill>
    </dxf>
    <dxf>
      <font>
        <color theme="1"/>
      </font>
      <fill>
        <gradientFill degree="90">
          <stop position="0">
            <color theme="4"/>
          </stop>
          <stop position="1">
            <color theme="0"/>
          </stop>
        </gradientFill>
      </fill>
    </dxf>
    <dxf>
      <font>
        <color theme="0"/>
      </font>
      <fill>
        <gradientFill degree="90">
          <stop position="0">
            <color theme="1"/>
          </stop>
          <stop position="0.5">
            <color rgb="FFFF0000"/>
          </stop>
          <stop position="1">
            <color theme="1"/>
          </stop>
        </gradientFill>
      </fill>
    </dxf>
    <dxf>
      <font>
        <color theme="0"/>
      </font>
      <fill>
        <gradientFill degree="90">
          <stop position="0">
            <color rgb="FF00B050"/>
          </stop>
          <stop position="1">
            <color theme="1"/>
          </stop>
        </gradientFill>
      </fill>
    </dxf>
    <dxf>
      <font>
        <color theme="0"/>
      </font>
      <fill>
        <gradientFill degree="270">
          <stop position="0">
            <color theme="1"/>
          </stop>
          <stop position="1">
            <color rgb="FF00B0F0"/>
          </stop>
        </gradientFill>
      </fill>
    </dxf>
    <dxf>
      <font>
        <color theme="1"/>
      </font>
      <fill>
        <gradientFill degree="90">
          <stop position="0">
            <color theme="4"/>
          </stop>
          <stop position="1">
            <color theme="0"/>
          </stop>
        </gradientFill>
      </fill>
    </dxf>
    <dxf>
      <font>
        <color theme="0"/>
      </font>
      <fill>
        <gradientFill degree="90">
          <stop position="0">
            <color theme="1"/>
          </stop>
          <stop position="0.5">
            <color rgb="FFFF0000"/>
          </stop>
          <stop position="1">
            <color theme="1"/>
          </stop>
        </gradientFill>
      </fill>
    </dxf>
    <dxf>
      <font>
        <color theme="0"/>
      </font>
      <fill>
        <gradientFill degree="90">
          <stop position="0">
            <color rgb="FF00B050"/>
          </stop>
          <stop position="1">
            <color theme="1"/>
          </stop>
        </gradientFill>
      </fill>
    </dxf>
    <dxf>
      <font>
        <color theme="0"/>
      </font>
      <fill>
        <gradientFill degree="270">
          <stop position="0">
            <color theme="1"/>
          </stop>
          <stop position="1">
            <color rgb="FF00B0F0"/>
          </stop>
        </gradientFill>
      </fill>
    </dxf>
    <dxf>
      <font>
        <color theme="1"/>
      </font>
      <fill>
        <gradientFill degree="90">
          <stop position="0">
            <color theme="4"/>
          </stop>
          <stop position="1">
            <color theme="0"/>
          </stop>
        </gradientFill>
      </fill>
    </dxf>
    <dxf>
      <font>
        <color theme="0"/>
      </font>
      <fill>
        <gradientFill degree="90">
          <stop position="0">
            <color theme="1"/>
          </stop>
          <stop position="0.5">
            <color rgb="FFFF0000"/>
          </stop>
          <stop position="1">
            <color theme="1"/>
          </stop>
        </gradientFill>
      </fill>
    </dxf>
    <dxf>
      <font>
        <color theme="0"/>
      </font>
      <fill>
        <gradientFill degree="90">
          <stop position="0">
            <color rgb="FF00B050"/>
          </stop>
          <stop position="1">
            <color theme="1"/>
          </stop>
        </gradientFill>
      </fill>
    </dxf>
    <dxf>
      <font>
        <color theme="0"/>
      </font>
      <fill>
        <gradientFill degree="270">
          <stop position="0">
            <color theme="1"/>
          </stop>
          <stop position="1">
            <color rgb="FF00B0F0"/>
          </stop>
        </gradientFill>
      </fill>
    </dxf>
    <dxf>
      <font>
        <color theme="1"/>
      </font>
      <fill>
        <gradientFill degree="90">
          <stop position="0">
            <color theme="4"/>
          </stop>
          <stop position="1">
            <color theme="0"/>
          </stop>
        </gradientFill>
      </fill>
    </dxf>
    <dxf>
      <font>
        <color theme="0"/>
      </font>
      <fill>
        <gradientFill degree="90">
          <stop position="0">
            <color theme="1"/>
          </stop>
          <stop position="0.5">
            <color rgb="FFFF0000"/>
          </stop>
          <stop position="1">
            <color theme="1"/>
          </stop>
        </gradientFill>
      </fill>
    </dxf>
    <dxf>
      <font>
        <color theme="0"/>
      </font>
      <fill>
        <gradientFill degree="90">
          <stop position="0">
            <color rgb="FF00B050"/>
          </stop>
          <stop position="1">
            <color theme="1"/>
          </stop>
        </gradientFill>
      </fill>
    </dxf>
    <dxf>
      <font>
        <color theme="0"/>
      </font>
      <fill>
        <gradientFill degree="270">
          <stop position="0">
            <color theme="1"/>
          </stop>
          <stop position="1">
            <color rgb="FF00B0F0"/>
          </stop>
        </gradientFill>
      </fill>
    </dxf>
    <dxf>
      <font>
        <color theme="1"/>
      </font>
      <fill>
        <gradientFill degree="90">
          <stop position="0">
            <color theme="4"/>
          </stop>
          <stop position="1">
            <color theme="0"/>
          </stop>
        </gradientFill>
      </fill>
    </dxf>
    <dxf>
      <font>
        <color theme="0"/>
      </font>
      <fill>
        <gradientFill degree="90">
          <stop position="0">
            <color theme="1"/>
          </stop>
          <stop position="0.5">
            <color rgb="FFFF0000"/>
          </stop>
          <stop position="1">
            <color theme="1"/>
          </stop>
        </gradientFill>
      </fill>
    </dxf>
    <dxf>
      <font>
        <color theme="0"/>
      </font>
      <fill>
        <gradientFill degree="90">
          <stop position="0">
            <color rgb="FF00B050"/>
          </stop>
          <stop position="1">
            <color theme="1"/>
          </stop>
        </gradientFill>
      </fill>
    </dxf>
    <dxf>
      <font>
        <color theme="0"/>
      </font>
      <fill>
        <gradientFill degree="270">
          <stop position="0">
            <color theme="1"/>
          </stop>
          <stop position="1">
            <color rgb="FF00B0F0"/>
          </stop>
        </gradientFill>
      </fill>
    </dxf>
    <dxf>
      <font>
        <color theme="1"/>
      </font>
      <fill>
        <gradientFill degree="90">
          <stop position="0">
            <color theme="4"/>
          </stop>
          <stop position="1">
            <color theme="0"/>
          </stop>
        </gradientFill>
      </fill>
    </dxf>
    <dxf>
      <font>
        <color theme="0"/>
      </font>
      <fill>
        <gradientFill degree="90">
          <stop position="0">
            <color theme="1"/>
          </stop>
          <stop position="0.5">
            <color rgb="FFFF0000"/>
          </stop>
          <stop position="1">
            <color theme="1"/>
          </stop>
        </gradientFill>
      </fill>
    </dxf>
    <dxf>
      <font>
        <color theme="0"/>
      </font>
      <fill>
        <gradientFill degree="90">
          <stop position="0">
            <color rgb="FF00B050"/>
          </stop>
          <stop position="1">
            <color theme="1"/>
          </stop>
        </gradientFill>
      </fill>
    </dxf>
    <dxf>
      <font>
        <color theme="0"/>
      </font>
      <fill>
        <gradientFill degree="270">
          <stop position="0">
            <color theme="1"/>
          </stop>
          <stop position="1">
            <color rgb="FF00B0F0"/>
          </stop>
        </gradientFill>
      </fill>
    </dxf>
    <dxf>
      <font>
        <color theme="1"/>
      </font>
      <fill>
        <gradientFill degree="90">
          <stop position="0">
            <color theme="4"/>
          </stop>
          <stop position="1">
            <color theme="0"/>
          </stop>
        </gradientFill>
      </fill>
    </dxf>
    <dxf>
      <font>
        <color theme="0"/>
      </font>
      <fill>
        <gradientFill degree="90">
          <stop position="0">
            <color theme="1"/>
          </stop>
          <stop position="0.5">
            <color rgb="FFFF0000"/>
          </stop>
          <stop position="1">
            <color theme="1"/>
          </stop>
        </gradientFill>
      </fill>
    </dxf>
    <dxf>
      <font>
        <color theme="0"/>
      </font>
      <fill>
        <gradientFill degree="90">
          <stop position="0">
            <color rgb="FF00B050"/>
          </stop>
          <stop position="1">
            <color theme="1"/>
          </stop>
        </gradientFill>
      </fill>
    </dxf>
    <dxf>
      <font>
        <color theme="0"/>
      </font>
      <fill>
        <gradientFill degree="270">
          <stop position="0">
            <color theme="1"/>
          </stop>
          <stop position="1">
            <color rgb="FF00B0F0"/>
          </stop>
        </gradientFill>
      </fill>
    </dxf>
    <dxf>
      <font>
        <color theme="1"/>
      </font>
      <fill>
        <gradientFill degree="90">
          <stop position="0">
            <color theme="4"/>
          </stop>
          <stop position="1">
            <color theme="0"/>
          </stop>
        </gradientFill>
      </fill>
    </dxf>
    <dxf>
      <font>
        <color theme="0"/>
      </font>
      <fill>
        <gradientFill degree="90">
          <stop position="0">
            <color theme="1"/>
          </stop>
          <stop position="0.5">
            <color rgb="FFFF0000"/>
          </stop>
          <stop position="1">
            <color theme="1"/>
          </stop>
        </gradientFill>
      </fill>
    </dxf>
    <dxf>
      <font>
        <color theme="0"/>
      </font>
      <fill>
        <gradientFill degree="90">
          <stop position="0">
            <color rgb="FF00B050"/>
          </stop>
          <stop position="1">
            <color theme="1"/>
          </stop>
        </gradientFill>
      </fill>
    </dxf>
    <dxf>
      <font>
        <color theme="0"/>
      </font>
      <fill>
        <gradientFill degree="270">
          <stop position="0">
            <color theme="1"/>
          </stop>
          <stop position="1">
            <color rgb="FF00B0F0"/>
          </stop>
        </gradientFill>
      </fill>
    </dxf>
    <dxf>
      <font>
        <color theme="1"/>
      </font>
      <fill>
        <gradientFill degree="90">
          <stop position="0">
            <color theme="4"/>
          </stop>
          <stop position="1">
            <color theme="0"/>
          </stop>
        </gradientFill>
      </fill>
    </dxf>
    <dxf>
      <font>
        <color theme="0"/>
      </font>
      <fill>
        <gradientFill degree="90">
          <stop position="0">
            <color theme="1"/>
          </stop>
          <stop position="0.5">
            <color rgb="FFFF0000"/>
          </stop>
          <stop position="1">
            <color theme="1"/>
          </stop>
        </gradientFill>
      </fill>
    </dxf>
    <dxf>
      <font>
        <color theme="0"/>
      </font>
      <fill>
        <gradientFill degree="90">
          <stop position="0">
            <color rgb="FF00B050"/>
          </stop>
          <stop position="1">
            <color theme="1"/>
          </stop>
        </gradientFill>
      </fill>
    </dxf>
    <dxf>
      <font>
        <color theme="0"/>
      </font>
      <fill>
        <gradientFill degree="270">
          <stop position="0">
            <color theme="1"/>
          </stop>
          <stop position="1">
            <color rgb="FF00B0F0"/>
          </stop>
        </gradientFill>
      </fill>
    </dxf>
    <dxf>
      <font>
        <color theme="1"/>
      </font>
      <fill>
        <gradientFill degree="90">
          <stop position="0">
            <color theme="4"/>
          </stop>
          <stop position="1">
            <color theme="0"/>
          </stop>
        </gradientFill>
      </fill>
    </dxf>
    <dxf>
      <font>
        <color theme="0"/>
      </font>
      <fill>
        <gradientFill degree="90">
          <stop position="0">
            <color theme="1"/>
          </stop>
          <stop position="0.5">
            <color rgb="FFFF0000"/>
          </stop>
          <stop position="1">
            <color theme="1"/>
          </stop>
        </gradientFill>
      </fill>
    </dxf>
    <dxf>
      <font>
        <color theme="0"/>
      </font>
      <fill>
        <gradientFill degree="90">
          <stop position="0">
            <color rgb="FF00B050"/>
          </stop>
          <stop position="1">
            <color theme="1"/>
          </stop>
        </gradientFill>
      </fill>
    </dxf>
    <dxf>
      <font>
        <color theme="0"/>
      </font>
      <fill>
        <gradientFill degree="270">
          <stop position="0">
            <color theme="1"/>
          </stop>
          <stop position="1">
            <color rgb="FF00B0F0"/>
          </stop>
        </gradientFill>
      </fill>
    </dxf>
    <dxf>
      <font>
        <color theme="1"/>
      </font>
      <fill>
        <gradientFill degree="90">
          <stop position="0">
            <color theme="4"/>
          </stop>
          <stop position="1">
            <color theme="0"/>
          </stop>
        </gradientFill>
      </fill>
    </dxf>
    <dxf>
      <font>
        <color theme="0"/>
      </font>
      <fill>
        <gradientFill degree="90">
          <stop position="0">
            <color theme="1"/>
          </stop>
          <stop position="0.5">
            <color rgb="FFFF0000"/>
          </stop>
          <stop position="1">
            <color theme="1"/>
          </stop>
        </gradientFill>
      </fill>
    </dxf>
    <dxf>
      <font>
        <color theme="0"/>
      </font>
      <fill>
        <gradientFill degree="90">
          <stop position="0">
            <color rgb="FF00B050"/>
          </stop>
          <stop position="1">
            <color theme="1"/>
          </stop>
        </gradientFill>
      </fill>
    </dxf>
    <dxf>
      <font>
        <color theme="0"/>
      </font>
      <fill>
        <gradientFill degree="270">
          <stop position="0">
            <color theme="1"/>
          </stop>
          <stop position="1">
            <color rgb="FF00B0F0"/>
          </stop>
        </gradientFill>
      </fill>
    </dxf>
    <dxf>
      <font>
        <color theme="1"/>
      </font>
      <fill>
        <gradientFill degree="90">
          <stop position="0">
            <color theme="4"/>
          </stop>
          <stop position="1">
            <color theme="0"/>
          </stop>
        </gradientFill>
      </fill>
    </dxf>
    <dxf>
      <font>
        <color theme="0"/>
      </font>
      <fill>
        <gradientFill degree="90">
          <stop position="0">
            <color theme="1"/>
          </stop>
          <stop position="0.5">
            <color rgb="FFFF0000"/>
          </stop>
          <stop position="1">
            <color theme="1"/>
          </stop>
        </gradientFill>
      </fill>
    </dxf>
    <dxf>
      <font>
        <color theme="0"/>
      </font>
      <fill>
        <gradientFill degree="90">
          <stop position="0">
            <color rgb="FF00B050"/>
          </stop>
          <stop position="1">
            <color theme="1"/>
          </stop>
        </gradientFill>
      </fill>
    </dxf>
    <dxf>
      <font>
        <color theme="0"/>
      </font>
      <fill>
        <gradientFill degree="270">
          <stop position="0">
            <color theme="1"/>
          </stop>
          <stop position="1">
            <color rgb="FF00B0F0"/>
          </stop>
        </gradientFill>
      </fill>
    </dxf>
    <dxf>
      <font>
        <color theme="1"/>
      </font>
      <fill>
        <gradientFill degree="90">
          <stop position="0">
            <color theme="4"/>
          </stop>
          <stop position="1">
            <color theme="0"/>
          </stop>
        </gradientFill>
      </fill>
    </dxf>
    <dxf>
      <font>
        <color theme="0"/>
      </font>
      <fill>
        <gradientFill degree="90">
          <stop position="0">
            <color theme="1"/>
          </stop>
          <stop position="0.5">
            <color rgb="FFFF0000"/>
          </stop>
          <stop position="1">
            <color theme="1"/>
          </stop>
        </gradientFill>
      </fill>
    </dxf>
    <dxf>
      <font>
        <color theme="0"/>
      </font>
      <fill>
        <gradientFill degree="90">
          <stop position="0">
            <color rgb="FF00B050"/>
          </stop>
          <stop position="1">
            <color theme="1"/>
          </stop>
        </gradientFill>
      </fill>
    </dxf>
    <dxf>
      <font>
        <color theme="0"/>
      </font>
      <fill>
        <gradientFill degree="270">
          <stop position="0">
            <color theme="1"/>
          </stop>
          <stop position="1">
            <color rgb="FF00B0F0"/>
          </stop>
        </gradientFill>
      </fill>
    </dxf>
    <dxf>
      <font>
        <color theme="1"/>
      </font>
      <fill>
        <gradientFill degree="90">
          <stop position="0">
            <color theme="4"/>
          </stop>
          <stop position="1">
            <color theme="0"/>
          </stop>
        </gradientFill>
      </fill>
    </dxf>
    <dxf>
      <font>
        <color theme="0"/>
      </font>
      <fill>
        <gradientFill degree="90">
          <stop position="0">
            <color theme="1"/>
          </stop>
          <stop position="0.5">
            <color rgb="FFFF0000"/>
          </stop>
          <stop position="1">
            <color theme="1"/>
          </stop>
        </gradientFill>
      </fill>
    </dxf>
    <dxf>
      <font>
        <color theme="0"/>
      </font>
      <fill>
        <gradientFill degree="90">
          <stop position="0">
            <color rgb="FF00B050"/>
          </stop>
          <stop position="1">
            <color theme="1"/>
          </stop>
        </gradientFill>
      </fill>
    </dxf>
    <dxf>
      <font>
        <color theme="0"/>
      </font>
      <fill>
        <gradientFill degree="270">
          <stop position="0">
            <color theme="1"/>
          </stop>
          <stop position="1">
            <color rgb="FF00B0F0"/>
          </stop>
        </gradientFill>
      </fill>
    </dxf>
    <dxf>
      <font>
        <color theme="1"/>
      </font>
      <fill>
        <gradientFill degree="90">
          <stop position="0">
            <color theme="4"/>
          </stop>
          <stop position="1">
            <color theme="0"/>
          </stop>
        </gradientFill>
      </fill>
    </dxf>
    <dxf>
      <font>
        <color theme="0"/>
      </font>
      <fill>
        <gradientFill degree="90">
          <stop position="0">
            <color theme="1"/>
          </stop>
          <stop position="0.5">
            <color rgb="FFFF0000"/>
          </stop>
          <stop position="1">
            <color theme="1"/>
          </stop>
        </gradientFill>
      </fill>
    </dxf>
    <dxf>
      <font>
        <color theme="0"/>
      </font>
      <fill>
        <gradientFill degree="90">
          <stop position="0">
            <color rgb="FF00B050"/>
          </stop>
          <stop position="1">
            <color theme="1"/>
          </stop>
        </gradientFill>
      </fill>
    </dxf>
    <dxf>
      <font>
        <color theme="0"/>
      </font>
      <fill>
        <gradientFill degree="270">
          <stop position="0">
            <color theme="1"/>
          </stop>
          <stop position="1">
            <color rgb="FF00B0F0"/>
          </stop>
        </gradientFill>
      </fill>
    </dxf>
    <dxf>
      <font>
        <color theme="1"/>
      </font>
      <fill>
        <gradientFill degree="90">
          <stop position="0">
            <color theme="4"/>
          </stop>
          <stop position="1">
            <color theme="0"/>
          </stop>
        </gradientFill>
      </fill>
    </dxf>
    <dxf>
      <font>
        <color theme="0"/>
      </font>
      <fill>
        <gradientFill degree="90">
          <stop position="0">
            <color theme="1"/>
          </stop>
          <stop position="0.5">
            <color rgb="FFFF0000"/>
          </stop>
          <stop position="1">
            <color theme="1"/>
          </stop>
        </gradientFill>
      </fill>
    </dxf>
    <dxf>
      <font>
        <color theme="0"/>
      </font>
      <fill>
        <gradientFill degree="90">
          <stop position="0">
            <color rgb="FF00B050"/>
          </stop>
          <stop position="1">
            <color theme="1"/>
          </stop>
        </gradientFill>
      </fill>
    </dxf>
    <dxf>
      <font>
        <color theme="0"/>
      </font>
      <fill>
        <gradientFill degree="270">
          <stop position="0">
            <color theme="1"/>
          </stop>
          <stop position="1">
            <color rgb="FF00B0F0"/>
          </stop>
        </gradientFill>
      </fill>
    </dxf>
    <dxf>
      <font>
        <color theme="1"/>
      </font>
      <fill>
        <gradientFill degree="90">
          <stop position="0">
            <color theme="4"/>
          </stop>
          <stop position="1">
            <color theme="0"/>
          </stop>
        </gradientFill>
      </fill>
    </dxf>
    <dxf>
      <font>
        <color theme="0"/>
      </font>
      <fill>
        <gradientFill degree="90">
          <stop position="0">
            <color theme="1"/>
          </stop>
          <stop position="0.5">
            <color rgb="FFFF0000"/>
          </stop>
          <stop position="1">
            <color theme="1"/>
          </stop>
        </gradientFill>
      </fill>
    </dxf>
    <dxf>
      <font>
        <color theme="0"/>
      </font>
      <fill>
        <gradientFill degree="90">
          <stop position="0">
            <color rgb="FF00B050"/>
          </stop>
          <stop position="1">
            <color theme="1"/>
          </stop>
        </gradientFill>
      </fill>
    </dxf>
    <dxf>
      <font>
        <color theme="0"/>
      </font>
      <fill>
        <gradientFill degree="270">
          <stop position="0">
            <color theme="1"/>
          </stop>
          <stop position="1">
            <color rgb="FF00B0F0"/>
          </stop>
        </gradientFill>
      </fill>
    </dxf>
    <dxf>
      <font>
        <color theme="1"/>
      </font>
      <fill>
        <gradientFill degree="90">
          <stop position="0">
            <color theme="4"/>
          </stop>
          <stop position="1">
            <color theme="0"/>
          </stop>
        </gradientFill>
      </fill>
    </dxf>
    <dxf>
      <font>
        <color theme="0"/>
      </font>
      <fill>
        <gradientFill degree="90">
          <stop position="0">
            <color theme="1"/>
          </stop>
          <stop position="0.5">
            <color rgb="FFFF0000"/>
          </stop>
          <stop position="1">
            <color theme="1"/>
          </stop>
        </gradientFill>
      </fill>
    </dxf>
    <dxf>
      <font>
        <color theme="0"/>
      </font>
      <fill>
        <gradientFill degree="90">
          <stop position="0">
            <color rgb="FF00B050"/>
          </stop>
          <stop position="1">
            <color theme="1"/>
          </stop>
        </gradientFill>
      </fill>
    </dxf>
    <dxf>
      <font>
        <color theme="0"/>
      </font>
      <fill>
        <gradientFill degree="270">
          <stop position="0">
            <color theme="1"/>
          </stop>
          <stop position="1">
            <color rgb="FF00B0F0"/>
          </stop>
        </gradientFill>
      </fill>
    </dxf>
    <dxf>
      <font>
        <color theme="1"/>
      </font>
      <fill>
        <gradientFill degree="90">
          <stop position="0">
            <color theme="4"/>
          </stop>
          <stop position="1">
            <color theme="0"/>
          </stop>
        </gradientFill>
      </fill>
    </dxf>
    <dxf>
      <font>
        <color theme="0"/>
      </font>
      <fill>
        <gradientFill degree="90">
          <stop position="0">
            <color theme="1"/>
          </stop>
          <stop position="0.5">
            <color rgb="FFFF0000"/>
          </stop>
          <stop position="1">
            <color theme="1"/>
          </stop>
        </gradientFill>
      </fill>
    </dxf>
    <dxf>
      <font>
        <color theme="0"/>
      </font>
      <fill>
        <gradientFill degree="90">
          <stop position="0">
            <color rgb="FF00B050"/>
          </stop>
          <stop position="1">
            <color theme="1"/>
          </stop>
        </gradientFill>
      </fill>
    </dxf>
    <dxf>
      <font>
        <color theme="0"/>
      </font>
      <fill>
        <gradientFill degree="270">
          <stop position="0">
            <color theme="1"/>
          </stop>
          <stop position="1">
            <color rgb="FF00B0F0"/>
          </stop>
        </gradientFill>
      </fill>
    </dxf>
    <dxf>
      <font>
        <color theme="1"/>
      </font>
      <fill>
        <gradientFill degree="90">
          <stop position="0">
            <color theme="4"/>
          </stop>
          <stop position="1">
            <color theme="0"/>
          </stop>
        </gradientFill>
      </fill>
    </dxf>
    <dxf>
      <font>
        <color theme="0"/>
      </font>
      <fill>
        <gradientFill degree="90">
          <stop position="0">
            <color theme="1"/>
          </stop>
          <stop position="0.5">
            <color rgb="FFFF0000"/>
          </stop>
          <stop position="1">
            <color theme="1"/>
          </stop>
        </gradientFill>
      </fill>
    </dxf>
    <dxf>
      <font>
        <color theme="0"/>
      </font>
      <fill>
        <gradientFill degree="90">
          <stop position="0">
            <color rgb="FF00B050"/>
          </stop>
          <stop position="1">
            <color theme="1"/>
          </stop>
        </gradientFill>
      </fill>
    </dxf>
    <dxf>
      <font>
        <color theme="0"/>
      </font>
      <fill>
        <gradientFill degree="270">
          <stop position="0">
            <color theme="1"/>
          </stop>
          <stop position="1">
            <color rgb="FF00B0F0"/>
          </stop>
        </gradientFill>
      </fill>
    </dxf>
    <dxf>
      <font>
        <color theme="0"/>
      </font>
      <fill>
        <gradientFill degree="90">
          <stop position="0">
            <color theme="1"/>
          </stop>
          <stop position="0.5">
            <color rgb="FFFF0000"/>
          </stop>
          <stop position="1">
            <color theme="1"/>
          </stop>
        </gradientFill>
      </fill>
      <border>
        <left style="thin">
          <color theme="3"/>
        </left>
        <right style="thin">
          <color theme="3"/>
        </right>
        <top style="thin">
          <color theme="3"/>
        </top>
        <bottom style="thin">
          <color theme="3"/>
        </bottom>
        <vertical/>
        <horizontal/>
      </border>
    </dxf>
    <dxf>
      <fill>
        <patternFill>
          <bgColor theme="1"/>
        </patternFill>
      </fill>
      <border>
        <left style="thin">
          <color theme="3"/>
        </left>
        <right style="thin">
          <color theme="3"/>
        </right>
        <top style="thin">
          <color theme="3"/>
        </top>
        <bottom style="thin">
          <color theme="3"/>
        </bottom>
      </border>
    </dxf>
    <dxf>
      <font>
        <color theme="0"/>
      </font>
      <fill>
        <gradientFill degree="90">
          <stop position="0">
            <color theme="1"/>
          </stop>
          <stop position="0.5">
            <color rgb="FFFF0000"/>
          </stop>
          <stop position="1">
            <color theme="1"/>
          </stop>
        </gradientFill>
      </fill>
      <border>
        <left style="thin">
          <color rgb="FFFF0000"/>
        </left>
        <right style="thin">
          <color rgb="FFFF0000"/>
        </right>
        <top style="thin">
          <color rgb="FFFF0000"/>
        </top>
        <bottom style="thin">
          <color rgb="FFFF0000"/>
        </bottom>
        <vertical/>
        <horizontal/>
      </border>
    </dxf>
    <dxf>
      <font>
        <color theme="0"/>
      </font>
      <fill>
        <gradientFill degree="90">
          <stop position="0">
            <color theme="1"/>
          </stop>
          <stop position="0.5">
            <color rgb="FFFF0000"/>
          </stop>
          <stop position="1">
            <color theme="1"/>
          </stop>
        </gradientFill>
      </fill>
      <border>
        <left style="thin">
          <color rgb="FFFF0000"/>
        </left>
        <right style="thin">
          <color rgb="FFFF0000"/>
        </right>
        <top style="thin">
          <color rgb="FFFF0000"/>
        </top>
        <bottom style="thin">
          <color rgb="FFFF0000"/>
        </bottom>
        <vertical/>
        <horizontal/>
      </border>
    </dxf>
    <dxf>
      <font>
        <color theme="0"/>
      </font>
      <fill>
        <gradientFill degree="90">
          <stop position="0">
            <color theme="1"/>
          </stop>
          <stop position="0.5">
            <color rgb="FFFF0000"/>
          </stop>
          <stop position="1">
            <color theme="1"/>
          </stop>
        </gradientFill>
      </fill>
      <border>
        <left style="thin">
          <color rgb="FFFF0000"/>
        </left>
        <right style="thin">
          <color rgb="FFFF0000"/>
        </right>
        <top style="thin">
          <color rgb="FFFF0000"/>
        </top>
        <bottom style="thin">
          <color rgb="FFFF0000"/>
        </bottom>
        <vertical/>
        <horizontal/>
      </border>
    </dxf>
    <dxf>
      <font>
        <color theme="0"/>
      </font>
      <fill>
        <gradientFill degree="90">
          <stop position="0">
            <color theme="1"/>
          </stop>
          <stop position="0.5">
            <color rgb="FFFF0000"/>
          </stop>
          <stop position="1">
            <color theme="1"/>
          </stop>
        </gradientFill>
      </fill>
      <border>
        <left style="thin">
          <color rgb="FFFF0000"/>
        </left>
        <right style="thin">
          <color rgb="FFFF0000"/>
        </right>
        <top style="thin">
          <color rgb="FFFF0000"/>
        </top>
        <bottom style="thin">
          <color rgb="FFFF0000"/>
        </bottom>
        <vertical/>
        <horizontal/>
      </border>
    </dxf>
    <dxf>
      <font>
        <color theme="0"/>
      </font>
      <fill>
        <gradientFill degree="90">
          <stop position="0">
            <color theme="1"/>
          </stop>
          <stop position="0.5">
            <color rgb="FFFF0000"/>
          </stop>
          <stop position="1">
            <color theme="1"/>
          </stop>
        </gradientFill>
      </fill>
      <border>
        <left style="thin">
          <color rgb="FFFF0000"/>
        </left>
        <right style="thin">
          <color rgb="FFFF0000"/>
        </right>
        <top style="thin">
          <color rgb="FFFF0000"/>
        </top>
        <bottom style="thin">
          <color rgb="FFFF0000"/>
        </bottom>
        <vertical/>
        <horizontal/>
      </border>
    </dxf>
    <dxf>
      <font>
        <color theme="0"/>
      </font>
      <fill>
        <gradientFill degree="90">
          <stop position="0">
            <color theme="1"/>
          </stop>
          <stop position="0.5">
            <color rgb="FFFF0000"/>
          </stop>
          <stop position="1">
            <color theme="1"/>
          </stop>
        </gradientFill>
      </fill>
      <border>
        <left style="thin">
          <color rgb="FFFF0000"/>
        </left>
        <right style="thin">
          <color rgb="FFFF0000"/>
        </right>
        <top style="thin">
          <color rgb="FFFF0000"/>
        </top>
        <bottom style="thin">
          <color rgb="FFFF0000"/>
        </bottom>
        <vertical/>
        <horizontal/>
      </border>
    </dxf>
    <dxf>
      <font>
        <color theme="0"/>
      </font>
      <fill>
        <gradientFill degree="90">
          <stop position="0">
            <color theme="1"/>
          </stop>
          <stop position="0.5">
            <color rgb="FFFF0000"/>
          </stop>
          <stop position="1">
            <color theme="1"/>
          </stop>
        </gradientFill>
      </fill>
      <border>
        <left style="thin">
          <color rgb="FFFF0000"/>
        </left>
        <right style="thin">
          <color rgb="FFFF0000"/>
        </right>
        <top style="thin">
          <color rgb="FFFF0000"/>
        </top>
        <bottom style="thin">
          <color rgb="FFFF0000"/>
        </bottom>
        <vertical/>
        <horizontal/>
      </border>
    </dxf>
    <dxf>
      <font>
        <color theme="1"/>
      </font>
      <fill>
        <gradientFill degree="90">
          <stop position="0">
            <color theme="1"/>
          </stop>
          <stop position="0.5">
            <color rgb="FFFFFF00"/>
          </stop>
          <stop position="1">
            <color theme="1"/>
          </stop>
        </gradientFill>
      </fill>
    </dxf>
    <dxf>
      <font>
        <color theme="0"/>
      </font>
      <fill>
        <gradientFill degree="90">
          <stop position="0">
            <color theme="1"/>
          </stop>
          <stop position="0.5">
            <color rgb="FFFF0000"/>
          </stop>
          <stop position="1">
            <color theme="1"/>
          </stop>
        </gradientFill>
      </fill>
      <border>
        <left style="thin">
          <color rgb="FFFF0000"/>
        </left>
        <right style="thin">
          <color rgb="FFFF0000"/>
        </right>
        <top style="thin">
          <color rgb="FFFF0000"/>
        </top>
        <bottom style="thin">
          <color rgb="FFFF0000"/>
        </bottom>
        <vertical/>
        <horizontal/>
      </border>
    </dxf>
    <dxf>
      <font>
        <color theme="0"/>
      </font>
      <fill>
        <gradientFill degree="90">
          <stop position="0">
            <color theme="1"/>
          </stop>
          <stop position="0.5">
            <color rgb="FFFF0000"/>
          </stop>
          <stop position="1">
            <color theme="1"/>
          </stop>
        </gradientFill>
      </fill>
      <border>
        <left style="thin">
          <color rgb="FFFF0000"/>
        </left>
        <right style="thin">
          <color rgb="FFFF0000"/>
        </right>
        <top style="thin">
          <color rgb="FFFF0000"/>
        </top>
        <bottom style="thin">
          <color rgb="FFFF0000"/>
        </bottom>
        <vertical/>
        <horizontal/>
      </border>
    </dxf>
    <dxf>
      <font>
        <color theme="0"/>
      </font>
      <fill>
        <gradientFill degree="90">
          <stop position="0">
            <color theme="1"/>
          </stop>
          <stop position="0.5">
            <color rgb="FFFF0000"/>
          </stop>
          <stop position="1">
            <color theme="1"/>
          </stop>
        </gradientFill>
      </fill>
      <border>
        <left style="thin">
          <color rgb="FFFF0000"/>
        </left>
        <right style="thin">
          <color rgb="FFFF0000"/>
        </right>
        <top style="thin">
          <color rgb="FFFF0000"/>
        </top>
        <bottom style="thin">
          <color rgb="FFFF0000"/>
        </bottom>
        <vertical/>
        <horizontal/>
      </border>
    </dxf>
    <dxf>
      <font>
        <color theme="0"/>
      </font>
      <fill>
        <gradientFill degree="90">
          <stop position="0">
            <color theme="1"/>
          </stop>
          <stop position="0.5">
            <color rgb="FFFF0000"/>
          </stop>
          <stop position="1">
            <color theme="1"/>
          </stop>
        </gradientFill>
      </fill>
      <border>
        <left style="thin">
          <color rgb="FFFF0000"/>
        </left>
        <right style="thin">
          <color rgb="FFFF0000"/>
        </right>
        <top style="thin">
          <color rgb="FFFF0000"/>
        </top>
        <bottom style="thin">
          <color rgb="FFFF0000"/>
        </bottom>
        <vertical/>
        <horizontal/>
      </border>
    </dxf>
    <dxf>
      <font>
        <color theme="0"/>
      </font>
      <fill>
        <gradientFill degree="90">
          <stop position="0">
            <color theme="1"/>
          </stop>
          <stop position="0.5">
            <color rgb="FFFF0000"/>
          </stop>
          <stop position="1">
            <color theme="1"/>
          </stop>
        </gradientFill>
      </fill>
      <border>
        <left style="thin">
          <color rgb="FFFF0000"/>
        </left>
        <right style="thin">
          <color rgb="FFFF0000"/>
        </right>
        <top style="thin">
          <color rgb="FFFF0000"/>
        </top>
        <bottom style="thin">
          <color rgb="FFFF0000"/>
        </bottom>
        <vertical/>
        <horizontal/>
      </border>
    </dxf>
    <dxf>
      <font>
        <color theme="0"/>
      </font>
      <fill>
        <gradientFill degree="90">
          <stop position="0">
            <color theme="1"/>
          </stop>
          <stop position="0.5">
            <color rgb="FFFF0000"/>
          </stop>
          <stop position="1">
            <color theme="1"/>
          </stop>
        </gradientFill>
      </fill>
      <border>
        <left style="thin">
          <color rgb="FFFF0000"/>
        </left>
        <right style="thin">
          <color rgb="FFFF0000"/>
        </right>
        <top style="thin">
          <color rgb="FFFF0000"/>
        </top>
        <bottom style="thin">
          <color rgb="FFFF0000"/>
        </bottom>
        <vertical/>
        <horizontal/>
      </border>
    </dxf>
    <dxf>
      <font>
        <color theme="0"/>
      </font>
      <fill>
        <gradientFill degree="90">
          <stop position="0">
            <color theme="1"/>
          </stop>
          <stop position="0.5">
            <color rgb="FFFF0000"/>
          </stop>
          <stop position="1">
            <color theme="1"/>
          </stop>
        </gradientFill>
      </fill>
      <border>
        <left style="thin">
          <color rgb="FFFF0000"/>
        </left>
        <right style="thin">
          <color rgb="FFFF0000"/>
        </right>
        <top style="thin">
          <color rgb="FFFF0000"/>
        </top>
        <bottom style="thin">
          <color rgb="FFFF0000"/>
        </bottom>
        <vertical/>
        <horizontal/>
      </border>
    </dxf>
    <dxf>
      <font>
        <color theme="0"/>
      </font>
      <fill>
        <gradientFill degree="90">
          <stop position="0">
            <color theme="1"/>
          </stop>
          <stop position="0.5">
            <color rgb="FFFF0000"/>
          </stop>
          <stop position="1">
            <color theme="1"/>
          </stop>
        </gradientFill>
      </fill>
      <border>
        <left style="thin">
          <color rgb="FFFF0000"/>
        </left>
        <right style="thin">
          <color rgb="FFFF0000"/>
        </right>
        <top style="thin">
          <color rgb="FFFF0000"/>
        </top>
        <bottom style="thin">
          <color rgb="FFFF0000"/>
        </bottom>
        <vertical/>
        <horizontal/>
      </border>
    </dxf>
    <dxf>
      <font>
        <color theme="0"/>
      </font>
      <fill>
        <gradientFill degree="90">
          <stop position="0">
            <color theme="1"/>
          </stop>
          <stop position="0.5">
            <color rgb="FFFF0000"/>
          </stop>
          <stop position="1">
            <color theme="1"/>
          </stop>
        </gradientFill>
      </fill>
      <border>
        <left style="thin">
          <color rgb="FFFF0000"/>
        </left>
        <right style="thin">
          <color rgb="FFFF0000"/>
        </right>
        <top style="thin">
          <color rgb="FFFF0000"/>
        </top>
        <bottom style="thin">
          <color rgb="FFFF0000"/>
        </bottom>
        <vertical/>
        <horizontal/>
      </border>
    </dxf>
    <dxf>
      <font>
        <color theme="0"/>
      </font>
      <fill>
        <gradientFill degree="90">
          <stop position="0">
            <color theme="1"/>
          </stop>
          <stop position="0.5">
            <color rgb="FFFF0000"/>
          </stop>
          <stop position="1">
            <color theme="1"/>
          </stop>
        </gradientFill>
      </fill>
      <border>
        <left style="thin">
          <color rgb="FFFF0000"/>
        </left>
        <right style="thin">
          <color rgb="FFFF0000"/>
        </right>
        <top style="thin">
          <color rgb="FFFF0000"/>
        </top>
        <bottom style="thin">
          <color rgb="FFFF0000"/>
        </bottom>
        <vertical/>
        <horizontal/>
      </border>
    </dxf>
    <dxf>
      <font>
        <color theme="0"/>
      </font>
      <fill>
        <gradientFill degree="90">
          <stop position="0">
            <color theme="1"/>
          </stop>
          <stop position="0.5">
            <color rgb="FFFF0000"/>
          </stop>
          <stop position="1">
            <color theme="1"/>
          </stop>
        </gradientFill>
      </fill>
      <border>
        <left style="thin">
          <color rgb="FFFF0000"/>
        </left>
        <right style="thin">
          <color rgb="FFFF0000"/>
        </right>
        <top style="thin">
          <color rgb="FFFF0000"/>
        </top>
        <bottom style="thin">
          <color rgb="FFFF0000"/>
        </bottom>
        <vertical/>
        <horizontal/>
      </border>
    </dxf>
    <dxf>
      <font>
        <color theme="0"/>
      </font>
      <fill>
        <gradientFill degree="90">
          <stop position="0">
            <color theme="1"/>
          </stop>
          <stop position="0.5">
            <color rgb="FFFF0000"/>
          </stop>
          <stop position="1">
            <color theme="1"/>
          </stop>
        </gradientFill>
      </fill>
      <border>
        <left style="thin">
          <color rgb="FFFF0000"/>
        </left>
        <right style="thin">
          <color rgb="FFFF0000"/>
        </right>
        <top style="thin">
          <color rgb="FFFF0000"/>
        </top>
        <bottom style="thin">
          <color rgb="FFFF0000"/>
        </bottom>
        <vertical/>
        <horizontal/>
      </border>
    </dxf>
    <dxf>
      <font>
        <color theme="0"/>
      </font>
      <fill>
        <gradientFill degree="90">
          <stop position="0">
            <color theme="1"/>
          </stop>
          <stop position="0.5">
            <color rgb="FFFF0000"/>
          </stop>
          <stop position="1">
            <color theme="1"/>
          </stop>
        </gradientFill>
      </fill>
      <border>
        <left style="thin">
          <color rgb="FFFF0000"/>
        </left>
        <right style="thin">
          <color rgb="FFFF0000"/>
        </right>
        <top style="thin">
          <color rgb="FFFF0000"/>
        </top>
        <bottom style="thin">
          <color rgb="FFFF0000"/>
        </bottom>
        <vertical/>
        <horizontal/>
      </border>
    </dxf>
    <dxf>
      <font>
        <color theme="0"/>
      </font>
      <fill>
        <gradientFill degree="90">
          <stop position="0">
            <color theme="1"/>
          </stop>
          <stop position="0.5">
            <color rgb="FFFF0000"/>
          </stop>
          <stop position="1">
            <color theme="1"/>
          </stop>
        </gradientFill>
      </fill>
      <border>
        <left style="thin">
          <color rgb="FFFF0000"/>
        </left>
        <right style="thin">
          <color rgb="FFFF0000"/>
        </right>
        <top style="thin">
          <color rgb="FFFF0000"/>
        </top>
        <bottom style="thin">
          <color rgb="FFFF0000"/>
        </bottom>
        <vertical/>
        <horizontal/>
      </border>
    </dxf>
    <dxf>
      <font>
        <color theme="0"/>
      </font>
      <fill>
        <gradientFill degree="90">
          <stop position="0">
            <color theme="1"/>
          </stop>
          <stop position="0.5">
            <color rgb="FFFF0000"/>
          </stop>
          <stop position="1">
            <color theme="1"/>
          </stop>
        </gradientFill>
      </fill>
      <border>
        <left style="thin">
          <color rgb="FFFF0000"/>
        </left>
        <right style="thin">
          <color rgb="FFFF0000"/>
        </right>
        <top style="thin">
          <color rgb="FFFF0000"/>
        </top>
        <bottom style="thin">
          <color rgb="FFFF0000"/>
        </bottom>
        <vertical/>
        <horizontal/>
      </border>
    </dxf>
    <dxf>
      <font>
        <color theme="0"/>
      </font>
      <fill>
        <gradientFill degree="90">
          <stop position="0">
            <color theme="1"/>
          </stop>
          <stop position="0.5">
            <color rgb="FFFF0000"/>
          </stop>
          <stop position="1">
            <color theme="1"/>
          </stop>
        </gradientFill>
      </fill>
      <border>
        <left style="thin">
          <color rgb="FFFF0000"/>
        </left>
        <right style="thin">
          <color rgb="FFFF0000"/>
        </right>
        <top style="thin">
          <color rgb="FFFF0000"/>
        </top>
        <bottom style="thin">
          <color rgb="FFFF0000"/>
        </bottom>
        <vertical/>
        <horizontal/>
      </border>
    </dxf>
    <dxf>
      <font>
        <color theme="0"/>
      </font>
      <fill>
        <gradientFill degree="90">
          <stop position="0">
            <color theme="1"/>
          </stop>
          <stop position="0.5">
            <color rgb="FFFF0000"/>
          </stop>
          <stop position="1">
            <color theme="1"/>
          </stop>
        </gradientFill>
      </fill>
      <border>
        <left style="thin">
          <color rgb="FFFF0000"/>
        </left>
        <right style="thin">
          <color rgb="FFFF0000"/>
        </right>
        <top style="thin">
          <color rgb="FFFF0000"/>
        </top>
        <bottom style="thin">
          <color rgb="FFFF0000"/>
        </bottom>
        <vertical/>
        <horizontal/>
      </border>
    </dxf>
    <dxf>
      <font>
        <color theme="0"/>
      </font>
      <fill>
        <gradientFill degree="90">
          <stop position="0">
            <color theme="1"/>
          </stop>
          <stop position="0.5">
            <color rgb="FFFF0000"/>
          </stop>
          <stop position="1">
            <color theme="1"/>
          </stop>
        </gradientFill>
      </fill>
      <border>
        <left style="thin">
          <color rgb="FFFF0000"/>
        </left>
        <right style="thin">
          <color rgb="FFFF0000"/>
        </right>
        <top style="thin">
          <color rgb="FFFF0000"/>
        </top>
        <bottom style="thin">
          <color rgb="FFFF0000"/>
        </bottom>
        <vertical/>
        <horizontal/>
      </border>
    </dxf>
    <dxf>
      <font>
        <color theme="0"/>
      </font>
      <fill>
        <gradientFill degree="90">
          <stop position="0">
            <color theme="1"/>
          </stop>
          <stop position="0.5">
            <color rgb="FFFF0000"/>
          </stop>
          <stop position="1">
            <color theme="1"/>
          </stop>
        </gradientFill>
      </fill>
      <border>
        <left style="thin">
          <color rgb="FFFF0000"/>
        </left>
        <right style="thin">
          <color rgb="FFFF0000"/>
        </right>
        <top style="thin">
          <color rgb="FFFF0000"/>
        </top>
        <bottom style="thin">
          <color rgb="FFFF0000"/>
        </bottom>
        <vertical/>
        <horizontal/>
      </border>
    </dxf>
    <dxf>
      <font>
        <color theme="0"/>
      </font>
      <fill>
        <gradientFill degree="90">
          <stop position="0">
            <color theme="1"/>
          </stop>
          <stop position="0.5">
            <color rgb="FFFF0000"/>
          </stop>
          <stop position="1">
            <color theme="1"/>
          </stop>
        </gradientFill>
      </fill>
      <border>
        <left style="thin">
          <color rgb="FFFF0000"/>
        </left>
        <right style="thin">
          <color rgb="FFFF0000"/>
        </right>
        <top style="thin">
          <color rgb="FFFF0000"/>
        </top>
        <bottom style="thin">
          <color rgb="FFFF0000"/>
        </bottom>
        <vertical/>
        <horizontal/>
      </border>
    </dxf>
    <dxf>
      <font>
        <color theme="0"/>
      </font>
      <fill>
        <gradientFill degree="90">
          <stop position="0">
            <color theme="1"/>
          </stop>
          <stop position="0.5">
            <color rgb="FFFF0000"/>
          </stop>
          <stop position="1">
            <color theme="1"/>
          </stop>
        </gradientFill>
      </fill>
      <border>
        <left style="thin">
          <color rgb="FFFF0000"/>
        </left>
        <right style="thin">
          <color rgb="FFFF0000"/>
        </right>
        <top style="thin">
          <color rgb="FFFF0000"/>
        </top>
        <bottom style="thin">
          <color rgb="FFFF0000"/>
        </bottom>
        <vertical/>
        <horizontal/>
      </border>
    </dxf>
    <dxf>
      <font>
        <color theme="0"/>
      </font>
      <fill>
        <gradientFill degree="90">
          <stop position="0">
            <color theme="1"/>
          </stop>
          <stop position="0.5">
            <color rgb="FFFF0000"/>
          </stop>
          <stop position="1">
            <color theme="1"/>
          </stop>
        </gradientFill>
      </fill>
      <border>
        <left style="thin">
          <color rgb="FFFF0000"/>
        </left>
        <right style="thin">
          <color rgb="FFFF0000"/>
        </right>
        <top style="thin">
          <color rgb="FFFF0000"/>
        </top>
        <bottom style="thin">
          <color rgb="FFFF0000"/>
        </bottom>
        <vertical/>
        <horizontal/>
      </border>
    </dxf>
  </dxfs>
  <tableStyles count="0" defaultTableStyle="TableStyleMedium2" defaultPivotStyle="PivotStyleLight16"/>
  <colors>
    <mruColors>
      <color rgb="FFCC66FF"/>
      <color rgb="FFFF7C80"/>
      <color rgb="FFCB6D51"/>
      <color rgb="FFC9C0BB"/>
      <color rgb="FFFFA000"/>
      <color rgb="FFFFF5EE"/>
      <color rgb="FFFFF5EF"/>
      <color rgb="FF66CCFF"/>
      <color rgb="FFFF3399"/>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volatileDependencies.xml><?xml version="1.0" encoding="utf-8"?>
<volTypes xmlns="http://schemas.openxmlformats.org/spreadsheetml/2006/main">
  <volType type="realTimeData">
    <main first="cqg.rtd">
      <tp>
        <v>1237.66666667</v>
        <stp/>
        <stp>StudyData</stp>
        <stp>ZQE??5</stp>
        <stp>MA</stp>
        <stp>InputChoice=ContractVol,MAType=Sim,Period=12</stp>
        <stp>MA</stp>
        <stp/>
        <stp/>
        <stp>all</stp>
        <stp/>
        <stp/>
        <stp/>
        <stp>T</stp>
        <tr r="L14" s="1"/>
      </tp>
      <tp>
        <v>1818.08333333</v>
        <stp/>
        <stp>StudyData</stp>
        <stp>ZQE??4</stp>
        <stp>MA</stp>
        <stp>InputChoice=ContractVol,MAType=Sim,Period=12</stp>
        <stp>MA</stp>
        <stp/>
        <stp/>
        <stp>all</stp>
        <stp/>
        <stp/>
        <stp/>
        <stp>T</stp>
        <tr r="L12" s="1"/>
      </tp>
      <tp>
        <v>1008.5</v>
        <stp/>
        <stp>StudyData</stp>
        <stp>ZQE??7</stp>
        <stp>MA</stp>
        <stp>InputChoice=ContractVol,MAType=Sim,Period=12</stp>
        <stp>MA</stp>
        <stp/>
        <stp/>
        <stp>all</stp>
        <stp/>
        <stp/>
        <stp/>
        <stp>T</stp>
        <tr r="L18" s="1"/>
      </tp>
      <tp>
        <v>1137.33333333</v>
        <stp/>
        <stp>StudyData</stp>
        <stp>ZQE??6</stp>
        <stp>MA</stp>
        <stp>InputChoice=ContractVol,MAType=Sim,Period=12</stp>
        <stp>MA</stp>
        <stp/>
        <stp/>
        <stp>all</stp>
        <stp/>
        <stp/>
        <stp/>
        <stp>T</stp>
        <tr r="L16" s="1"/>
      </tp>
      <tp>
        <v>2642.4166666699998</v>
        <stp/>
        <stp>StudyData</stp>
        <stp>ZQE??1</stp>
        <stp>MA</stp>
        <stp>InputChoice=ContractVol,MAType=Sim,Period=12</stp>
        <stp>MA</stp>
        <stp/>
        <stp/>
        <stp>all</stp>
        <stp/>
        <stp/>
        <stp/>
        <stp>T</stp>
        <tr r="L6" s="1"/>
      </tp>
      <tp>
        <v>2136.0833333300002</v>
        <stp/>
        <stp>StudyData</stp>
        <stp>ZQE??3</stp>
        <stp>MA</stp>
        <stp>InputChoice=ContractVol,MAType=Sim,Period=12</stp>
        <stp>MA</stp>
        <stp/>
        <stp/>
        <stp>all</stp>
        <stp/>
        <stp/>
        <stp/>
        <stp>T</stp>
        <tr r="L10" s="1"/>
      </tp>
      <tp>
        <v>2765.0833333300002</v>
        <stp/>
        <stp>StudyData</stp>
        <stp>ZQE??2</stp>
        <stp>MA</stp>
        <stp>InputChoice=ContractVol,MAType=Sim,Period=12</stp>
        <stp>MA</stp>
        <stp/>
        <stp/>
        <stp>all</stp>
        <stp/>
        <stp/>
        <stp/>
        <stp>T</stp>
        <tr r="L8" s="1"/>
      </tp>
      <tp>
        <v>12315</v>
        <stp/>
        <stp>ContractData</stp>
        <stp>ZQE??8</stp>
        <stp>COI</stp>
        <tr r="T20" s="1"/>
      </tp>
      <tp>
        <v>16074</v>
        <stp/>
        <stp>ContractData</stp>
        <stp>ZQE??9</stp>
        <stp>COI</stp>
        <tr r="T22" s="1"/>
      </tp>
      <tp>
        <v>40287</v>
        <stp/>
        <stp>ContractData</stp>
        <stp>ZQE??1</stp>
        <stp>COI</stp>
        <tr r="T6" s="1"/>
      </tp>
      <tp>
        <v>27850</v>
        <stp/>
        <stp>ContractData</stp>
        <stp>ZQE??2</stp>
        <stp>COI</stp>
        <tr r="T8" s="1"/>
      </tp>
      <tp>
        <v>26809</v>
        <stp/>
        <stp>ContractData</stp>
        <stp>ZQE??3</stp>
        <stp>COI</stp>
        <tr r="T10" s="1"/>
      </tp>
      <tp>
        <v>26602</v>
        <stp/>
        <stp>ContractData</stp>
        <stp>ZQE??4</stp>
        <stp>COI</stp>
        <tr r="T12" s="1"/>
      </tp>
      <tp>
        <v>25153</v>
        <stp/>
        <stp>ContractData</stp>
        <stp>ZQE??5</stp>
        <stp>COI</stp>
        <tr r="T14" s="1"/>
      </tp>
      <tp>
        <v>19383</v>
        <stp/>
        <stp>ContractData</stp>
        <stp>ZQE??6</stp>
        <stp>COI</stp>
        <tr r="T16" s="1"/>
      </tp>
      <tp>
        <v>20510</v>
        <stp/>
        <stp>ContractData</stp>
        <stp>ZQE??7</stp>
        <stp>COI</stp>
        <tr r="T18" s="1"/>
      </tp>
      <tp>
        <v>1252.58333333</v>
        <stp/>
        <stp>StudyData</stp>
        <stp>ZQE??9</stp>
        <stp>MA</stp>
        <stp>InputChoice=ContractVol,MAType=Sim,Period=12</stp>
        <stp>MA</stp>
        <stp/>
        <stp/>
        <stp>all</stp>
        <stp/>
        <stp/>
        <stp/>
        <stp>T</stp>
        <tr r="L22" s="1"/>
      </tp>
      <tp>
        <v>1273.25</v>
        <stp/>
        <stp>StudyData</stp>
        <stp>ZQE??8</stp>
        <stp>MA</stp>
        <stp>InputChoice=ContractVol,MAType=Sim,Period=12</stp>
        <stp>MA</stp>
        <stp/>
        <stp/>
        <stp>all</stp>
        <stp/>
        <stp/>
        <stp/>
        <stp>T</stp>
        <tr r="L20" s="1"/>
      </tp>
      <tp t="s">
        <v>768: Current Message -&gt; Contract 'ZQE0' not found.</v>
        <stp/>
        <stp>ContractData</stp>
        <stp>ZQE0</stp>
        <stp>LongDescription</stp>
        <tr r="B19" s="1"/>
      </tp>
      <tp>
        <v>0</v>
        <stp/>
        <stp>ContractData</stp>
        <stp>ZQE??28</stp>
        <stp>T_CVol</stp>
        <tr r="K60" s="1"/>
      </tp>
      <tp>
        <v>0</v>
        <stp/>
        <stp>ContractData</stp>
        <stp>ZQE??29</stp>
        <stp>T_CVol</stp>
        <tr r="K62" s="1"/>
      </tp>
      <tp>
        <v>157</v>
        <stp/>
        <stp>ContractData</stp>
        <stp>ZQE??22</stp>
        <stp>T_CVol</stp>
        <tr r="K48" s="1"/>
      </tp>
      <tp>
        <v>54</v>
        <stp/>
        <stp>ContractData</stp>
        <stp>ZQE??23</stp>
        <stp>T_CVol</stp>
        <tr r="K50" s="1"/>
      </tp>
      <tp>
        <v>120</v>
        <stp/>
        <stp>ContractData</stp>
        <stp>ZQE??20</stp>
        <stp>T_CVol</stp>
        <tr r="K44" s="1"/>
      </tp>
      <tp>
        <v>227</v>
        <stp/>
        <stp>ContractData</stp>
        <stp>ZQE??21</stp>
        <stp>T_CVol</stp>
        <tr r="K46" s="1"/>
      </tp>
      <tp>
        <v>0</v>
        <stp/>
        <stp>ContractData</stp>
        <stp>ZQE??26</stp>
        <stp>T_CVol</stp>
        <tr r="K56" s="1"/>
      </tp>
      <tp>
        <v>1</v>
        <stp/>
        <stp>ContractData</stp>
        <stp>ZQE??27</stp>
        <stp>T_CVol</stp>
        <tr r="K58" s="1"/>
      </tp>
      <tp>
        <v>3</v>
        <stp/>
        <stp>ContractData</stp>
        <stp>ZQE??24</stp>
        <stp>T_CVol</stp>
        <tr r="K52" s="1"/>
      </tp>
      <tp>
        <v>4</v>
        <stp/>
        <stp>ContractData</stp>
        <stp>ZQE??25</stp>
        <stp>T_CVol</stp>
        <tr r="K54" s="1"/>
      </tp>
      <tp>
        <v>0</v>
        <stp/>
        <stp>ContractData</stp>
        <stp>ZQE??32</stp>
        <stp>T_CVol</stp>
        <tr r="K68" s="1"/>
      </tp>
      <tp>
        <v>0</v>
        <stp/>
        <stp>ContractData</stp>
        <stp>ZQE??33</stp>
        <stp>T_CVol</stp>
        <tr r="K70" s="1"/>
      </tp>
      <tp>
        <v>0</v>
        <stp/>
        <stp>ContractData</stp>
        <stp>ZQE??30</stp>
        <stp>T_CVol</stp>
        <tr r="K64" s="1"/>
      </tp>
      <tp>
        <v>0</v>
        <stp/>
        <stp>ContractData</stp>
        <stp>ZQE??31</stp>
        <stp>T_CVol</stp>
        <tr r="K66" s="1"/>
      </tp>
      <tp>
        <v>0</v>
        <stp/>
        <stp>ContractData</stp>
        <stp>ZQE??36</stp>
        <stp>T_CVol</stp>
        <tr r="K76" s="1"/>
      </tp>
      <tp>
        <v>0</v>
        <stp/>
        <stp>ContractData</stp>
        <stp>ZQE??34</stp>
        <stp>T_CVol</stp>
        <tr r="K72" s="1"/>
      </tp>
      <tp>
        <v>0</v>
        <stp/>
        <stp>ContractData</stp>
        <stp>ZQE??35</stp>
        <stp>T_CVol</stp>
        <tr r="K74" s="1"/>
      </tp>
      <tp>
        <v>206</v>
        <stp/>
        <stp>ContractData</stp>
        <stp>ZQE??18</stp>
        <stp>T_CVol</stp>
        <tr r="K40" s="1"/>
      </tp>
      <tp>
        <v>137</v>
        <stp/>
        <stp>ContractData</stp>
        <stp>ZQE??19</stp>
        <stp>T_CVol</stp>
        <tr r="K42" s="1"/>
      </tp>
      <tp>
        <v>100</v>
        <stp/>
        <stp>ContractData</stp>
        <stp>ZQE??12</stp>
        <stp>T_CVol</stp>
        <tr r="K28" s="1"/>
      </tp>
      <tp>
        <v>328</v>
        <stp/>
        <stp>ContractData</stp>
        <stp>ZQE??13</stp>
        <stp>T_CVol</stp>
        <tr r="K30" s="1"/>
      </tp>
      <tp>
        <v>27</v>
        <stp/>
        <stp>ContractData</stp>
        <stp>ZQE??10</stp>
        <stp>T_CVol</stp>
        <tr r="K24" s="1"/>
      </tp>
      <tp>
        <v>78</v>
        <stp/>
        <stp>ContractData</stp>
        <stp>ZQE??11</stp>
        <stp>T_CVol</stp>
        <tr r="K26" s="1"/>
      </tp>
      <tp>
        <v>131</v>
        <stp/>
        <stp>ContractData</stp>
        <stp>ZQE??16</stp>
        <stp>T_CVol</stp>
        <tr r="K36" s="1"/>
      </tp>
      <tp>
        <v>67</v>
        <stp/>
        <stp>ContractData</stp>
        <stp>ZQE??17</stp>
        <stp>T_CVol</stp>
        <tr r="K38" s="1"/>
      </tp>
      <tp>
        <v>292</v>
        <stp/>
        <stp>ContractData</stp>
        <stp>ZQE??14</stp>
        <stp>T_CVol</stp>
        <tr r="K32" s="1"/>
      </tp>
      <tp>
        <v>417</v>
        <stp/>
        <stp>ContractData</stp>
        <stp>ZQE??15</stp>
        <stp>T_CVol</stp>
        <tr r="K34" s="1"/>
      </tp>
      <tp>
        <v>0</v>
        <stp/>
        <stp>ContractData</stp>
        <stp>ZQE??28</stp>
        <stp>Y_CVol</stp>
        <tr r="N60" s="1"/>
      </tp>
      <tp>
        <v>0</v>
        <stp/>
        <stp>ContractData</stp>
        <stp>ZQE??29</stp>
        <stp>Y_CVol</stp>
        <tr r="N62" s="1"/>
      </tp>
      <tp>
        <v>60</v>
        <stp/>
        <stp>ContractData</stp>
        <stp>ZQE??22</stp>
        <stp>Y_CVol</stp>
        <tr r="N48" s="1"/>
      </tp>
      <tp>
        <v>20</v>
        <stp/>
        <stp>ContractData</stp>
        <stp>ZQE??23</stp>
        <stp>Y_CVol</stp>
        <tr r="N50" s="1"/>
      </tp>
      <tp>
        <v>90</v>
        <stp/>
        <stp>ContractData</stp>
        <stp>ZQE??20</stp>
        <stp>Y_CVol</stp>
        <tr r="N44" s="1"/>
      </tp>
      <tp>
        <v>299</v>
        <stp/>
        <stp>ContractData</stp>
        <stp>ZQE??21</stp>
        <stp>Y_CVol</stp>
        <tr r="N46" s="1"/>
      </tp>
      <tp>
        <v>1</v>
        <stp/>
        <stp>ContractData</stp>
        <stp>ZQE??26</stp>
        <stp>Y_CVol</stp>
        <tr r="N56" s="1"/>
      </tp>
      <tp>
        <v>0</v>
        <stp/>
        <stp>ContractData</stp>
        <stp>ZQE??27</stp>
        <stp>Y_CVol</stp>
        <tr r="N58" s="1"/>
      </tp>
      <tp>
        <v>11</v>
        <stp/>
        <stp>ContractData</stp>
        <stp>ZQE??24</stp>
        <stp>Y_CVol</stp>
        <tr r="N52" s="1"/>
      </tp>
      <tp>
        <v>5</v>
        <stp/>
        <stp>ContractData</stp>
        <stp>ZQE??25</stp>
        <stp>Y_CVol</stp>
        <tr r="N54" s="1"/>
      </tp>
      <tp>
        <v>0</v>
        <stp/>
        <stp>ContractData</stp>
        <stp>ZQE??32</stp>
        <stp>Y_CVol</stp>
        <tr r="N68" s="1"/>
      </tp>
      <tp>
        <v>0</v>
        <stp/>
        <stp>ContractData</stp>
        <stp>ZQE??33</stp>
        <stp>Y_CVol</stp>
        <tr r="N70" s="1"/>
      </tp>
      <tp>
        <v>0</v>
        <stp/>
        <stp>ContractData</stp>
        <stp>ZQE??30</stp>
        <stp>Y_CVol</stp>
        <tr r="N64" s="1"/>
      </tp>
      <tp>
        <v>0</v>
        <stp/>
        <stp>ContractData</stp>
        <stp>ZQE??31</stp>
        <stp>Y_CVol</stp>
        <tr r="N66" s="1"/>
      </tp>
      <tp>
        <v>0</v>
        <stp/>
        <stp>ContractData</stp>
        <stp>ZQE??36</stp>
        <stp>Y_CVol</stp>
        <tr r="N76" s="1"/>
      </tp>
      <tp>
        <v>0</v>
        <stp/>
        <stp>ContractData</stp>
        <stp>ZQE??34</stp>
        <stp>Y_CVol</stp>
        <tr r="N72" s="1"/>
      </tp>
      <tp>
        <v>0</v>
        <stp/>
        <stp>ContractData</stp>
        <stp>ZQE??35</stp>
        <stp>Y_CVol</stp>
        <tr r="N74" s="1"/>
      </tp>
      <tp>
        <v>1375</v>
        <stp/>
        <stp>ContractData</stp>
        <stp>ZQE??18</stp>
        <stp>Y_CVol</stp>
        <tr r="N40" s="1"/>
      </tp>
      <tp>
        <v>427</v>
        <stp/>
        <stp>ContractData</stp>
        <stp>ZQE??19</stp>
        <stp>Y_CVol</stp>
        <tr r="N42" s="1"/>
      </tp>
      <tp>
        <v>361</v>
        <stp/>
        <stp>ContractData</stp>
        <stp>ZQE??12</stp>
        <stp>Y_CVol</stp>
        <tr r="N28" s="1"/>
      </tp>
      <tp>
        <v>945</v>
        <stp/>
        <stp>ContractData</stp>
        <stp>ZQE??13</stp>
        <stp>Y_CVol</stp>
        <tr r="N30" s="1"/>
      </tp>
      <tp>
        <v>803</v>
        <stp/>
        <stp>ContractData</stp>
        <stp>ZQE??10</stp>
        <stp>Y_CVol</stp>
        <tr r="N24" s="1"/>
      </tp>
      <tp>
        <v>719</v>
        <stp/>
        <stp>ContractData</stp>
        <stp>ZQE??11</stp>
        <stp>Y_CVol</stp>
        <tr r="N26" s="1"/>
      </tp>
      <tp>
        <v>559</v>
        <stp/>
        <stp>ContractData</stp>
        <stp>ZQE??16</stp>
        <stp>Y_CVol</stp>
        <tr r="N36" s="1"/>
      </tp>
      <tp>
        <v>1153</v>
        <stp/>
        <stp>ContractData</stp>
        <stp>ZQE??17</stp>
        <stp>Y_CVol</stp>
        <tr r="N38" s="1"/>
      </tp>
      <tp>
        <v>369</v>
        <stp/>
        <stp>ContractData</stp>
        <stp>ZQE??14</stp>
        <stp>Y_CVol</stp>
        <tr r="N32" s="1"/>
      </tp>
      <tp>
        <v>169</v>
        <stp/>
        <stp>ContractData</stp>
        <stp>ZQE??15</stp>
        <stp>Y_CVol</stp>
        <tr r="N34" s="1"/>
      </tp>
      <tp t="s">
        <v>Fed Fund 30 Day (Globex), Feb 15</v>
        <stp/>
        <stp>ContractData</stp>
        <stp>ZQE??18</stp>
        <stp>LongDescription</stp>
        <tr r="B40" s="1"/>
        <tr r="AA40" s="1"/>
      </tp>
      <tp t="s">
        <v>Fed Fund 30 Day (Globex), Mar 15</v>
        <stp/>
        <stp>ContractData</stp>
        <stp>ZQE??19</stp>
        <stp>LongDescription</stp>
        <tr r="B42" s="1"/>
        <tr r="AA42" s="1"/>
      </tp>
      <tp t="s">
        <v>Fed Fund 30 Day (Globex), Aug 14</v>
        <stp/>
        <stp>ContractData</stp>
        <stp>ZQE??12</stp>
        <stp>LongDescription</stp>
        <tr r="B28" s="1"/>
        <tr r="AA28" s="1"/>
      </tp>
      <tp t="s">
        <v>Fed Fund 30 Day (Globex), Sep 14</v>
        <stp/>
        <stp>ContractData</stp>
        <stp>ZQE??13</stp>
        <stp>LongDescription</stp>
        <tr r="AA30" s="1"/>
        <tr r="B30" s="1"/>
      </tp>
      <tp t="s">
        <v>Fed Fund 30 Day (Globex), Jun 14</v>
        <stp/>
        <stp>ContractData</stp>
        <stp>ZQE??10</stp>
        <stp>LongDescription</stp>
        <tr r="AA24" s="1"/>
        <tr r="B24" s="1"/>
      </tp>
      <tp t="s">
        <v>Fed Fund 30 Day (Globex), Jul 14</v>
        <stp/>
        <stp>ContractData</stp>
        <stp>ZQE??11</stp>
        <stp>LongDescription</stp>
        <tr r="AA26" s="1"/>
        <tr r="B26" s="1"/>
      </tp>
      <tp t="s">
        <v>Fed Fund 30 Day (Globex), Dec 14</v>
        <stp/>
        <stp>ContractData</stp>
        <stp>ZQE??16</stp>
        <stp>LongDescription</stp>
        <tr r="AA36" s="1"/>
        <tr r="B36" s="1"/>
      </tp>
      <tp t="s">
        <v>Fed Fund 30 Day (Globex), Jan 15</v>
        <stp/>
        <stp>ContractData</stp>
        <stp>ZQE??17</stp>
        <stp>LongDescription</stp>
        <tr r="AA38" s="1"/>
        <tr r="B38" s="1"/>
      </tp>
      <tp t="s">
        <v>Fed Fund 30 Day (Globex), Oct 14</v>
        <stp/>
        <stp>ContractData</stp>
        <stp>ZQE??14</stp>
        <stp>LongDescription</stp>
        <tr r="B32" s="1"/>
        <tr r="AA32" s="1"/>
      </tp>
      <tp t="s">
        <v>Fed Fund 30 Day (Globex), Nov 14</v>
        <stp/>
        <stp>ContractData</stp>
        <stp>ZQE??15</stp>
        <stp>LongDescription</stp>
        <tr r="AA34" s="1"/>
        <tr r="B34" s="1"/>
      </tp>
      <tp t="s">
        <v>Fed Fund 30 Day (Globex), Apr 16</v>
        <stp/>
        <stp>ContractData</stp>
        <stp>ZQE??32</stp>
        <stp>LongDescription</stp>
        <tr r="B68" s="1"/>
        <tr r="AA68" s="1"/>
      </tp>
      <tp t="s">
        <v>Fed Fund 30 Day (Globex), May 16</v>
        <stp/>
        <stp>ContractData</stp>
        <stp>ZQE??33</stp>
        <stp>LongDescription</stp>
        <tr r="B70" s="1"/>
        <tr r="AA70" s="1"/>
      </tp>
      <tp t="s">
        <v>Fed Fund 30 Day (Globex), Feb 16</v>
        <stp/>
        <stp>ContractData</stp>
        <stp>ZQE??30</stp>
        <stp>LongDescription</stp>
        <tr r="B64" s="1"/>
        <tr r="AA64" s="1"/>
      </tp>
      <tp t="s">
        <v>Fed Fund 30 Day (Globex), Mar 16</v>
        <stp/>
        <stp>ContractData</stp>
        <stp>ZQE??31</stp>
        <stp>LongDescription</stp>
        <tr r="AA66" s="1"/>
        <tr r="B66" s="1"/>
      </tp>
      <tp t="s">
        <v>Fed Fund 30 Day (Globex), Aug 16</v>
        <stp/>
        <stp>ContractData</stp>
        <stp>ZQE??36</stp>
        <stp>LongDescription</stp>
        <tr r="AA76" s="1"/>
        <tr r="B76" s="1"/>
      </tp>
      <tp t="s">
        <v>Fed Fund 30 Day (Globex), Jun 16</v>
        <stp/>
        <stp>ContractData</stp>
        <stp>ZQE??34</stp>
        <stp>LongDescription</stp>
        <tr r="B72" s="1"/>
        <tr r="AA72" s="1"/>
      </tp>
      <tp t="s">
        <v>Fed Fund 30 Day (Globex), Jul 16</v>
        <stp/>
        <stp>ContractData</stp>
        <stp>ZQE??35</stp>
        <stp>LongDescription</stp>
        <tr r="AA74" s="1"/>
        <tr r="B74" s="1"/>
      </tp>
      <tp t="s">
        <v>Fed Fund 30 Day (Globex), Dec 15</v>
        <stp/>
        <stp>ContractData</stp>
        <stp>ZQE??28</stp>
        <stp>LongDescription</stp>
        <tr r="B60" s="1"/>
        <tr r="AA60" s="1"/>
      </tp>
      <tp t="s">
        <v>Fed Fund 30 Day (Globex), Jan 16</v>
        <stp/>
        <stp>ContractData</stp>
        <stp>ZQE??29</stp>
        <stp>LongDescription</stp>
        <tr r="AA62" s="1"/>
        <tr r="B62" s="1"/>
      </tp>
      <tp t="s">
        <v>Fed Fund 30 Day (Globex), Jun 15</v>
        <stp/>
        <stp>ContractData</stp>
        <stp>ZQE??22</stp>
        <stp>LongDescription</stp>
        <tr r="AA48" s="1"/>
        <tr r="B48" s="1"/>
      </tp>
      <tp t="s">
        <v>Fed Fund 30 Day (Globex), Jul 15</v>
        <stp/>
        <stp>ContractData</stp>
        <stp>ZQE??23</stp>
        <stp>LongDescription</stp>
        <tr r="AA50" s="1"/>
        <tr r="B50" s="1"/>
      </tp>
      <tp t="s">
        <v>Fed Fund 30 Day (Globex), Apr 15</v>
        <stp/>
        <stp>ContractData</stp>
        <stp>ZQE??20</stp>
        <stp>LongDescription</stp>
        <tr r="B44" s="1"/>
        <tr r="AA44" s="1"/>
      </tp>
      <tp t="s">
        <v>Fed Fund 30 Day (Globex), May 15</v>
        <stp/>
        <stp>ContractData</stp>
        <stp>ZQE??21</stp>
        <stp>LongDescription</stp>
        <tr r="B46" s="1"/>
        <tr r="AA46" s="1"/>
      </tp>
      <tp t="s">
        <v>Fed Fund 30 Day (Globex), Oct 15</v>
        <stp/>
        <stp>ContractData</stp>
        <stp>ZQE??26</stp>
        <stp>LongDescription</stp>
        <tr r="AA56" s="1"/>
        <tr r="B56" s="1"/>
      </tp>
      <tp t="s">
        <v>Fed Fund 30 Day (Globex), Nov 15</v>
        <stp/>
        <stp>ContractData</stp>
        <stp>ZQE??27</stp>
        <stp>LongDescription</stp>
        <tr r="AA58" s="1"/>
        <tr r="B58" s="1"/>
      </tp>
      <tp t="s">
        <v>Fed Fund 30 Day (Globex), Aug 15</v>
        <stp/>
        <stp>ContractData</stp>
        <stp>ZQE??24</stp>
        <stp>LongDescription</stp>
        <tr r="B52" s="1"/>
        <tr r="AA52" s="1"/>
      </tp>
      <tp t="s">
        <v>Fed Fund 30 Day (Globex), Sep 15</v>
        <stp/>
        <stp>ContractData</stp>
        <stp>ZQE??25</stp>
        <stp>LongDescription</stp>
        <tr r="B54" s="1"/>
        <tr r="AA54" s="1"/>
      </tp>
      <tp t="s">
        <v/>
        <stp/>
        <stp>StudyData</stp>
        <stp>ZQE??19</stp>
        <stp>Vol</stp>
        <stp>VolType=Exchange,CoCType=Contract</stp>
        <stp>Vol</stp>
        <stp>30</stp>
        <stp>0</stp>
        <stp>ALL</stp>
        <stp/>
        <stp/>
        <stp>TRUE</stp>
        <stp>T</stp>
        <tr r="Y42" s="1"/>
      </tp>
      <tp>
        <v>17</v>
        <stp/>
        <stp>StudyData</stp>
        <stp>ZQE??18</stp>
        <stp>Vol</stp>
        <stp>VolType=Exchange,CoCType=Contract</stp>
        <stp>Vol</stp>
        <stp>30</stp>
        <stp>0</stp>
        <stp>ALL</stp>
        <stp/>
        <stp/>
        <stp>TRUE</stp>
        <stp>T</stp>
        <tr r="Y40" s="1"/>
      </tp>
      <tp t="s">
        <v/>
        <stp/>
        <stp>StudyData</stp>
        <stp>ZQE??13</stp>
        <stp>Vol</stp>
        <stp>VolType=Exchange,CoCType=Contract</stp>
        <stp>Vol</stp>
        <stp>30</stp>
        <stp>0</stp>
        <stp>ALL</stp>
        <stp/>
        <stp/>
        <stp>TRUE</stp>
        <stp>T</stp>
        <tr r="Y30" s="1"/>
      </tp>
      <tp>
        <v>17</v>
        <stp/>
        <stp>StudyData</stp>
        <stp>ZQE??12</stp>
        <stp>Vol</stp>
        <stp>VolType=Exchange,CoCType=Contract</stp>
        <stp>Vol</stp>
        <stp>30</stp>
        <stp>0</stp>
        <stp>ALL</stp>
        <stp/>
        <stp/>
        <stp>TRUE</stp>
        <stp>T</stp>
        <tr r="Y28" s="1"/>
      </tp>
      <tp t="s">
        <v/>
        <stp/>
        <stp>StudyData</stp>
        <stp>ZQE??11</stp>
        <stp>Vol</stp>
        <stp>VolType=Exchange,CoCType=Contract</stp>
        <stp>Vol</stp>
        <stp>30</stp>
        <stp>0</stp>
        <stp>ALL</stp>
        <stp/>
        <stp/>
        <stp>TRUE</stp>
        <stp>T</stp>
        <tr r="Y26" s="1"/>
      </tp>
      <tp t="s">
        <v/>
        <stp/>
        <stp>StudyData</stp>
        <stp>ZQE??10</stp>
        <stp>Vol</stp>
        <stp>VolType=Exchange,CoCType=Contract</stp>
        <stp>Vol</stp>
        <stp>30</stp>
        <stp>0</stp>
        <stp>ALL</stp>
        <stp/>
        <stp/>
        <stp>TRUE</stp>
        <stp>T</stp>
        <tr r="Y24" s="1"/>
      </tp>
      <tp t="s">
        <v/>
        <stp/>
        <stp>StudyData</stp>
        <stp>ZQE??17</stp>
        <stp>Vol</stp>
        <stp>VolType=Exchange,CoCType=Contract</stp>
        <stp>Vol</stp>
        <stp>30</stp>
        <stp>0</stp>
        <stp>ALL</stp>
        <stp/>
        <stp/>
        <stp>TRUE</stp>
        <stp>T</stp>
        <tr r="Y38" s="1"/>
      </tp>
      <tp>
        <v>27</v>
        <stp/>
        <stp>StudyData</stp>
        <stp>ZQE??16</stp>
        <stp>Vol</stp>
        <stp>VolType=Exchange,CoCType=Contract</stp>
        <stp>Vol</stp>
        <stp>30</stp>
        <stp>0</stp>
        <stp>ALL</stp>
        <stp/>
        <stp/>
        <stp>TRUE</stp>
        <stp>T</stp>
        <tr r="Y36" s="1"/>
      </tp>
      <tp>
        <v>52</v>
        <stp/>
        <stp>StudyData</stp>
        <stp>ZQE??15</stp>
        <stp>Vol</stp>
        <stp>VolType=Exchange,CoCType=Contract</stp>
        <stp>Vol</stp>
        <stp>30</stp>
        <stp>0</stp>
        <stp>ALL</stp>
        <stp/>
        <stp/>
        <stp>TRUE</stp>
        <stp>T</stp>
        <tr r="Y34" s="1"/>
      </tp>
      <tp t="s">
        <v/>
        <stp/>
        <stp>StudyData</stp>
        <stp>ZQE??14</stp>
        <stp>Vol</stp>
        <stp>VolType=Exchange,CoCType=Contract</stp>
        <stp>Vol</stp>
        <stp>30</stp>
        <stp>0</stp>
        <stp>ALL</stp>
        <stp/>
        <stp/>
        <stp>TRUE</stp>
        <stp>T</stp>
        <tr r="Y32" s="1"/>
      </tp>
      <tp t="s">
        <v/>
        <stp/>
        <stp>StudyData</stp>
        <stp>ZQE??29</stp>
        <stp>Vol</stp>
        <stp>VolType=Exchange,CoCType=Contract</stp>
        <stp>Vol</stp>
        <stp>30</stp>
        <stp>0</stp>
        <stp>ALL</stp>
        <stp/>
        <stp/>
        <stp>TRUE</stp>
        <stp>T</stp>
        <tr r="Y62" s="1"/>
      </tp>
      <tp t="s">
        <v/>
        <stp/>
        <stp>StudyData</stp>
        <stp>ZQE??28</stp>
        <stp>Vol</stp>
        <stp>VolType=Exchange,CoCType=Contract</stp>
        <stp>Vol</stp>
        <stp>30</stp>
        <stp>0</stp>
        <stp>ALL</stp>
        <stp/>
        <stp/>
        <stp>TRUE</stp>
        <stp>T</stp>
        <tr r="Y60" s="1"/>
      </tp>
      <tp t="s">
        <v/>
        <stp/>
        <stp>StudyData</stp>
        <stp>ZQE??23</stp>
        <stp>Vol</stp>
        <stp>VolType=Exchange,CoCType=Contract</stp>
        <stp>Vol</stp>
        <stp>30</stp>
        <stp>0</stp>
        <stp>ALL</stp>
        <stp/>
        <stp/>
        <stp>TRUE</stp>
        <stp>T</stp>
        <tr r="Y50" s="1"/>
      </tp>
      <tp t="s">
        <v/>
        <stp/>
        <stp>StudyData</stp>
        <stp>ZQE??22</stp>
        <stp>Vol</stp>
        <stp>VolType=Exchange,CoCType=Contract</stp>
        <stp>Vol</stp>
        <stp>30</stp>
        <stp>0</stp>
        <stp>ALL</stp>
        <stp/>
        <stp/>
        <stp>TRUE</stp>
        <stp>T</stp>
        <tr r="Y48" s="1"/>
      </tp>
      <tp t="s">
        <v/>
        <stp/>
        <stp>StudyData</stp>
        <stp>ZQE??21</stp>
        <stp>Vol</stp>
        <stp>VolType=Exchange,CoCType=Contract</stp>
        <stp>Vol</stp>
        <stp>30</stp>
        <stp>0</stp>
        <stp>ALL</stp>
        <stp/>
        <stp/>
        <stp>TRUE</stp>
        <stp>T</stp>
        <tr r="Y46" s="1"/>
      </tp>
      <tp t="s">
        <v/>
        <stp/>
        <stp>StudyData</stp>
        <stp>ZQE??20</stp>
        <stp>Vol</stp>
        <stp>VolType=Exchange,CoCType=Contract</stp>
        <stp>Vol</stp>
        <stp>30</stp>
        <stp>0</stp>
        <stp>ALL</stp>
        <stp/>
        <stp/>
        <stp>TRUE</stp>
        <stp>T</stp>
        <tr r="Y44" s="1"/>
      </tp>
      <tp>
        <v>0</v>
        <stp/>
        <stp>StudyData</stp>
        <stp>ZQE??27</stp>
        <stp>Vol</stp>
        <stp>VolType=Exchange,CoCType=Contract</stp>
        <stp>Vol</stp>
        <stp>30</stp>
        <stp>0</stp>
        <stp>ALL</stp>
        <stp/>
        <stp/>
        <stp>TRUE</stp>
        <stp>T</stp>
        <tr r="Y58" s="1"/>
      </tp>
      <tp>
        <v>0</v>
        <stp/>
        <stp>StudyData</stp>
        <stp>ZQE??26</stp>
        <stp>Vol</stp>
        <stp>VolType=Exchange,CoCType=Contract</stp>
        <stp>Vol</stp>
        <stp>30</stp>
        <stp>0</stp>
        <stp>ALL</stp>
        <stp/>
        <stp/>
        <stp>TRUE</stp>
        <stp>T</stp>
        <tr r="Y56" s="1"/>
      </tp>
      <tp>
        <v>0</v>
        <stp/>
        <stp>StudyData</stp>
        <stp>ZQE??25</stp>
        <stp>Vol</stp>
        <stp>VolType=Exchange,CoCType=Contract</stp>
        <stp>Vol</stp>
        <stp>30</stp>
        <stp>0</stp>
        <stp>ALL</stp>
        <stp/>
        <stp/>
        <stp>TRUE</stp>
        <stp>T</stp>
        <tr r="Y54" s="1"/>
      </tp>
      <tp t="s">
        <v/>
        <stp/>
        <stp>StudyData</stp>
        <stp>ZQE??24</stp>
        <stp>Vol</stp>
        <stp>VolType=Exchange,CoCType=Contract</stp>
        <stp>Vol</stp>
        <stp>30</stp>
        <stp>0</stp>
        <stp>ALL</stp>
        <stp/>
        <stp/>
        <stp>TRUE</stp>
        <stp>T</stp>
        <tr r="Y52" s="1"/>
      </tp>
      <tp t="s">
        <v/>
        <stp/>
        <stp>StudyData</stp>
        <stp>ZQE??33</stp>
        <stp>Vol</stp>
        <stp>VolType=Exchange,CoCType=Contract</stp>
        <stp>Vol</stp>
        <stp>30</stp>
        <stp>0</stp>
        <stp>ALL</stp>
        <stp/>
        <stp/>
        <stp>TRUE</stp>
        <stp>T</stp>
        <tr r="Y70" s="1"/>
      </tp>
      <tp t="s">
        <v/>
        <stp/>
        <stp>StudyData</stp>
        <stp>ZQE??32</stp>
        <stp>Vol</stp>
        <stp>VolType=Exchange,CoCType=Contract</stp>
        <stp>Vol</stp>
        <stp>30</stp>
        <stp>0</stp>
        <stp>ALL</stp>
        <stp/>
        <stp/>
        <stp>TRUE</stp>
        <stp>T</stp>
        <tr r="Y68" s="1"/>
      </tp>
      <tp t="s">
        <v/>
        <stp/>
        <stp>StudyData</stp>
        <stp>ZQE??31</stp>
        <stp>Vol</stp>
        <stp>VolType=Exchange,CoCType=Contract</stp>
        <stp>Vol</stp>
        <stp>30</stp>
        <stp>0</stp>
        <stp>ALL</stp>
        <stp/>
        <stp/>
        <stp>TRUE</stp>
        <stp>T</stp>
        <tr r="Y66" s="1"/>
      </tp>
      <tp>
        <v>0</v>
        <stp/>
        <stp>StudyData</stp>
        <stp>ZQE??30</stp>
        <stp>Vol</stp>
        <stp>VolType=Exchange,CoCType=Contract</stp>
        <stp>Vol</stp>
        <stp>30</stp>
        <stp>0</stp>
        <stp>ALL</stp>
        <stp/>
        <stp/>
        <stp>TRUE</stp>
        <stp>T</stp>
        <tr r="Y64" s="1"/>
      </tp>
      <tp t="s">
        <v/>
        <stp/>
        <stp>StudyData</stp>
        <stp>ZQE??36</stp>
        <stp>Vol</stp>
        <stp>VolType=Exchange,CoCType=Contract</stp>
        <stp>Vol</stp>
        <stp>30</stp>
        <stp>0</stp>
        <stp>ALL</stp>
        <stp/>
        <stp/>
        <stp>TRUE</stp>
        <stp>T</stp>
        <tr r="Y76" s="1"/>
      </tp>
      <tp t="s">
        <v/>
        <stp/>
        <stp>StudyData</stp>
        <stp>ZQE??35</stp>
        <stp>Vol</stp>
        <stp>VolType=Exchange,CoCType=Contract</stp>
        <stp>Vol</stp>
        <stp>30</stp>
        <stp>0</stp>
        <stp>ALL</stp>
        <stp/>
        <stp/>
        <stp>TRUE</stp>
        <stp>T</stp>
        <tr r="Y74" s="1"/>
      </tp>
      <tp>
        <v>0</v>
        <stp/>
        <stp>StudyData</stp>
        <stp>ZQE??34</stp>
        <stp>Vol</stp>
        <stp>VolType=Exchange,CoCType=Contract</stp>
        <stp>Vol</stp>
        <stp>30</stp>
        <stp>0</stp>
        <stp>ALL</stp>
        <stp/>
        <stp/>
        <stp>TRUE</stp>
        <stp>T</stp>
        <tr r="Y72" s="1"/>
      </tp>
      <tp>
        <v>4</v>
        <stp/>
        <stp>StudyData</stp>
        <stp>Vol(ZQE??10) when (LocalDay(ZQE??10)=30 and LocalHour(ZQE??10)=12 and LocalMinute(ZQE??10)=0)</stp>
        <stp>Bar</stp>
        <stp/>
        <stp>Vol</stp>
        <stp>30</stp>
        <stp>0</stp>
        <tr r="Z24" s="1"/>
      </tp>
      <tp>
        <v>5</v>
        <stp/>
        <stp>StudyData</stp>
        <stp>Vol(ZQE??11) when (LocalDay(ZQE??11)=30 and LocalHour(ZQE??11)=12 and LocalMinute(ZQE??11)=0)</stp>
        <stp>Bar</stp>
        <stp/>
        <stp>Vol</stp>
        <stp>30</stp>
        <stp>0</stp>
        <tr r="Z26" s="1"/>
      </tp>
      <tp>
        <v>1</v>
        <stp/>
        <stp>StudyData</stp>
        <stp>Vol(ZQE??12) when (LocalDay(ZQE??12)=30 and LocalHour(ZQE??12)=12 and LocalMinute(ZQE??12)=0)</stp>
        <stp>Bar</stp>
        <stp/>
        <stp>Vol</stp>
        <stp>30</stp>
        <stp>0</stp>
        <tr r="Z28" s="1"/>
      </tp>
      <tp>
        <v>5</v>
        <stp/>
        <stp>StudyData</stp>
        <stp>Vol(ZQE??13) when (LocalDay(ZQE??13)=30 and LocalHour(ZQE??13)=12 and LocalMinute(ZQE??13)=0)</stp>
        <stp>Bar</stp>
        <stp/>
        <stp>Vol</stp>
        <stp>30</stp>
        <stp>0</stp>
        <tr r="Z30" s="1"/>
      </tp>
      <tp>
        <v>14</v>
        <stp/>
        <stp>StudyData</stp>
        <stp>Vol(ZQE??14) when (LocalDay(ZQE??14)=30 and LocalHour(ZQE??14)=12 and LocalMinute(ZQE??14)=0)</stp>
        <stp>Bar</stp>
        <stp/>
        <stp>Vol</stp>
        <stp>30</stp>
        <stp>0</stp>
        <tr r="Z32" s="1"/>
      </tp>
      <tp>
        <v>5</v>
        <stp/>
        <stp>StudyData</stp>
        <stp>Vol(ZQE??15) when (LocalDay(ZQE??15)=30 and LocalHour(ZQE??15)=12 and LocalMinute(ZQE??15)=0)</stp>
        <stp>Bar</stp>
        <stp/>
        <stp>Vol</stp>
        <stp>30</stp>
        <stp>0</stp>
        <tr r="Z34" s="1"/>
      </tp>
      <tp>
        <v>2</v>
        <stp/>
        <stp>StudyData</stp>
        <stp>Vol(ZQE??16) when (LocalDay(ZQE??16)=30 and LocalHour(ZQE??16)=12 and LocalMinute(ZQE??16)=0)</stp>
        <stp>Bar</stp>
        <stp/>
        <stp>Vol</stp>
        <stp>30</stp>
        <stp>0</stp>
        <tr r="Z36" s="1"/>
      </tp>
      <tp>
        <v>3</v>
        <stp/>
        <stp>StudyData</stp>
        <stp>Vol(ZQE??17) when (LocalDay(ZQE??17)=30 and LocalHour(ZQE??17)=12 and LocalMinute(ZQE??17)=0)</stp>
        <stp>Bar</stp>
        <stp/>
        <stp>Vol</stp>
        <stp>30</stp>
        <stp>0</stp>
        <tr r="Z38" s="1"/>
      </tp>
      <tp>
        <v>2</v>
        <stp/>
        <stp>StudyData</stp>
        <stp>Vol(ZQE??18) when (LocalDay(ZQE??18)=30 and LocalHour(ZQE??18)=12 and LocalMinute(ZQE??18)=0)</stp>
        <stp>Bar</stp>
        <stp/>
        <stp>Vol</stp>
        <stp>30</stp>
        <stp>0</stp>
        <tr r="Z40" s="1"/>
      </tp>
      <tp>
        <v>1</v>
        <stp/>
        <stp>StudyData</stp>
        <stp>Vol(ZQE??19) when (LocalDay(ZQE??19)=30 and LocalHour(ZQE??19)=12 and LocalMinute(ZQE??19)=0)</stp>
        <stp>Bar</stp>
        <stp/>
        <stp>Vol</stp>
        <stp>30</stp>
        <stp>0</stp>
        <tr r="Z42" s="1"/>
      </tp>
      <tp>
        <v>1</v>
        <stp/>
        <stp>StudyData</stp>
        <stp>Vol(ZQE??20) when (LocalDay(ZQE??20)=30 and LocalHour(ZQE??20)=12 and LocalMinute(ZQE??20)=0)</stp>
        <stp>Bar</stp>
        <stp/>
        <stp>Vol</stp>
        <stp>30</stp>
        <stp>0</stp>
        <tr r="Z44" s="1"/>
      </tp>
      <tp>
        <v>88</v>
        <stp/>
        <stp>StudyData</stp>
        <stp>Vol(ZQE??21) when (LocalDay(ZQE??21)=30 and LocalHour(ZQE??21)=12 and LocalMinute(ZQE??21)=0)</stp>
        <stp>Bar</stp>
        <stp/>
        <stp>Vol</stp>
        <stp>30</stp>
        <stp>0</stp>
        <tr r="Z46" s="1"/>
      </tp>
      <tp>
        <v>4</v>
        <stp/>
        <stp>StudyData</stp>
        <stp>Vol(ZQE??22) when (LocalDay(ZQE??22)=30 and LocalHour(ZQE??22)=12 and LocalMinute(ZQE??22)=0)</stp>
        <stp>Bar</stp>
        <stp/>
        <stp>Vol</stp>
        <stp>30</stp>
        <stp>0</stp>
        <tr r="Z48" s="1"/>
      </tp>
      <tp>
        <v>0</v>
        <stp/>
        <stp>StudyData</stp>
        <stp>Vol(ZQE??23) when (LocalDay(ZQE??23)=30 and LocalHour(ZQE??23)=12 and LocalMinute(ZQE??23)=0)</stp>
        <stp>Bar</stp>
        <stp/>
        <stp>Vol</stp>
        <stp>30</stp>
        <stp>0</stp>
        <tr r="Z50" s="1"/>
      </tp>
      <tp>
        <v>1</v>
        <stp/>
        <stp>StudyData</stp>
        <stp>Vol(ZQE??24) when (LocalDay(ZQE??24)=30 and LocalHour(ZQE??24)=12 and LocalMinute(ZQE??24)=0)</stp>
        <stp>Bar</stp>
        <stp/>
        <stp>Vol</stp>
        <stp>30</stp>
        <stp>0</stp>
        <tr r="Z52" s="1"/>
      </tp>
      <tp>
        <v>1</v>
        <stp/>
        <stp>StudyData</stp>
        <stp>Vol(ZQE??25) when (LocalDay(ZQE??25)=30 and LocalHour(ZQE??25)=12 and LocalMinute(ZQE??25)=0)</stp>
        <stp>Bar</stp>
        <stp/>
        <stp>Vol</stp>
        <stp>30</stp>
        <stp>0</stp>
        <tr r="Z54" s="1"/>
      </tp>
      <tp>
        <v>0</v>
        <stp/>
        <stp>StudyData</stp>
        <stp>Vol(ZQE??26) when (LocalDay(ZQE??26)=30 and LocalHour(ZQE??26)=12 and LocalMinute(ZQE??26)=0)</stp>
        <stp>Bar</stp>
        <stp/>
        <stp>Vol</stp>
        <stp>30</stp>
        <stp>0</stp>
        <tr r="Z56" s="1"/>
      </tp>
      <tp>
        <v>0</v>
        <stp/>
        <stp>StudyData</stp>
        <stp>Vol(ZQE??27) when (LocalDay(ZQE??27)=30 and LocalHour(ZQE??27)=12 and LocalMinute(ZQE??27)=0)</stp>
        <stp>Bar</stp>
        <stp/>
        <stp>Vol</stp>
        <stp>30</stp>
        <stp>0</stp>
        <tr r="Z58" s="1"/>
      </tp>
      <tp>
        <v>0</v>
        <stp/>
        <stp>StudyData</stp>
        <stp>Vol(ZQE??28) when (LocalDay(ZQE??28)=30 and LocalHour(ZQE??28)=12 and LocalMinute(ZQE??28)=0)</stp>
        <stp>Bar</stp>
        <stp/>
        <stp>Vol</stp>
        <stp>30</stp>
        <stp>0</stp>
        <tr r="Z60" s="1"/>
      </tp>
      <tp>
        <v>0</v>
        <stp/>
        <stp>StudyData</stp>
        <stp>Vol(ZQE??29) when (LocalDay(ZQE??29)=30 and LocalHour(ZQE??29)=12 and LocalMinute(ZQE??29)=0)</stp>
        <stp>Bar</stp>
        <stp/>
        <stp>Vol</stp>
        <stp>30</stp>
        <stp>0</stp>
        <tr r="Z62" s="1"/>
      </tp>
      <tp>
        <v>0</v>
        <stp/>
        <stp>StudyData</stp>
        <stp>Vol(ZQE??30) when (LocalDay(ZQE??30)=30 and LocalHour(ZQE??30)=12 and LocalMinute(ZQE??30)=0)</stp>
        <stp>Bar</stp>
        <stp/>
        <stp>Vol</stp>
        <stp>30</stp>
        <stp>0</stp>
        <tr r="Z64" s="1"/>
      </tp>
      <tp>
        <v>0</v>
        <stp/>
        <stp>StudyData</stp>
        <stp>Vol(ZQE??31) when (LocalDay(ZQE??31)=30 and LocalHour(ZQE??31)=12 and LocalMinute(ZQE??31)=0)</stp>
        <stp>Bar</stp>
        <stp/>
        <stp>Vol</stp>
        <stp>30</stp>
        <stp>0</stp>
        <tr r="Z66" s="1"/>
      </tp>
      <tp>
        <v>0</v>
        <stp/>
        <stp>StudyData</stp>
        <stp>Vol(ZQE??33) when (LocalDay(ZQE??33)=30 and LocalHour(ZQE??33)=12 and LocalMinute(ZQE??33)=0)</stp>
        <stp>Bar</stp>
        <stp/>
        <stp>Vol</stp>
        <stp>30</stp>
        <stp>0</stp>
        <tr r="Z70" s="1"/>
      </tp>
      <tp>
        <v>0</v>
        <stp/>
        <stp>StudyData</stp>
        <stp>Vol(ZQE??34) when (LocalDay(ZQE??34)=30 and LocalHour(ZQE??34)=12 and LocalMinute(ZQE??34)=0)</stp>
        <stp>Bar</stp>
        <stp/>
        <stp>Vol</stp>
        <stp>30</stp>
        <stp>0</stp>
        <tr r="Z72" s="1"/>
      </tp>
      <tp>
        <v>0</v>
        <stp/>
        <stp>StudyData</stp>
        <stp>Vol(ZQE??35) when (LocalDay(ZQE??35)=30 and LocalHour(ZQE??35)=12 and LocalMinute(ZQE??35)=0)</stp>
        <stp>Bar</stp>
        <stp/>
        <stp>Vol</stp>
        <stp>30</stp>
        <stp>0</stp>
        <tr r="Z74" s="1"/>
      </tp>
      <tp>
        <v>0</v>
        <stp/>
        <stp>StudyData</stp>
        <stp>Vol(ZQE??36) when (LocalDay(ZQE??36)=30 and LocalHour(ZQE??36)=12 and LocalMinute(ZQE??36)=0)</stp>
        <stp>Bar</stp>
        <stp/>
        <stp>Vol</stp>
        <stp>30</stp>
        <stp>0</stp>
        <tr r="Z76" s="1"/>
      </tp>
      <tp>
        <v>42398</v>
        <stp/>
        <stp>ContractData</stp>
        <stp>ZQE??29</stp>
        <stp>ExpirationDate</stp>
        <stp/>
        <stp>D</stp>
        <tr r="F62" s="1"/>
      </tp>
      <tp>
        <v>42094</v>
        <stp/>
        <stp>ContractData</stp>
        <stp>ZQE??19</stp>
        <stp>ExpirationDate</stp>
        <stp/>
        <stp>D</stp>
        <tr r="F42" s="1"/>
      </tp>
      <tp>
        <v>42369</v>
        <stp/>
        <stp>ContractData</stp>
        <stp>ZQE??28</stp>
        <stp>ExpirationDate</stp>
        <stp/>
        <stp>D</stp>
        <tr r="F60" s="1"/>
      </tp>
      <tp>
        <v>42062</v>
        <stp/>
        <stp>ContractData</stp>
        <stp>ZQE??18</stp>
        <stp>ExpirationDate</stp>
        <stp/>
        <stp>D</stp>
        <tr r="F40" s="1"/>
      </tp>
      <tp>
        <v>42460</v>
        <stp/>
        <stp>ContractData</stp>
        <stp>ZQE??31</stp>
        <stp>ExpirationDate</stp>
        <stp/>
        <stp>D</stp>
        <tr r="F66" s="1"/>
      </tp>
      <tp>
        <v>42153</v>
        <stp/>
        <stp>ContractData</stp>
        <stp>ZQE??21</stp>
        <stp>ExpirationDate</stp>
        <stp/>
        <stp>D</stp>
        <tr r="F46" s="1"/>
      </tp>
      <tp>
        <v>41851</v>
        <stp/>
        <stp>ContractData</stp>
        <stp>ZQE??11</stp>
        <stp>ExpirationDate</stp>
        <stp/>
        <stp>D</stp>
        <tr r="F26" s="1"/>
      </tp>
      <tp>
        <v>42429</v>
        <stp/>
        <stp>ContractData</stp>
        <stp>ZQE??30</stp>
        <stp>ExpirationDate</stp>
        <stp/>
        <stp>D</stp>
        <tr r="F64" s="1"/>
      </tp>
      <tp>
        <v>42124</v>
        <stp/>
        <stp>ContractData</stp>
        <stp>ZQE??20</stp>
        <stp>ExpirationDate</stp>
        <stp/>
        <stp>D</stp>
        <tr r="F44" s="1"/>
      </tp>
      <tp>
        <v>41820</v>
        <stp/>
        <stp>ContractData</stp>
        <stp>ZQE??10</stp>
        <stp>ExpirationDate</stp>
        <stp/>
        <stp>D</stp>
        <tr r="F24" s="1"/>
      </tp>
      <tp>
        <v>42521</v>
        <stp/>
        <stp>ContractData</stp>
        <stp>ZQE??33</stp>
        <stp>ExpirationDate</stp>
        <stp/>
        <stp>D</stp>
        <tr r="F70" s="1"/>
      </tp>
      <tp>
        <v>42216</v>
        <stp/>
        <stp>ContractData</stp>
        <stp>ZQE??23</stp>
        <stp>ExpirationDate</stp>
        <stp/>
        <stp>D</stp>
        <tr r="F50" s="1"/>
      </tp>
      <tp>
        <v>41912</v>
        <stp/>
        <stp>ContractData</stp>
        <stp>ZQE??13</stp>
        <stp>ExpirationDate</stp>
        <stp/>
        <stp>D</stp>
        <tr r="F30" s="1"/>
      </tp>
      <tp>
        <v>2384</v>
        <stp/>
        <stp>ContractData</stp>
        <stp>ZQE??20</stp>
        <stp>COI</stp>
        <tr r="T44" s="1"/>
      </tp>
      <tp>
        <v>2391</v>
        <stp/>
        <stp>ContractData</stp>
        <stp>ZQE??21</stp>
        <stp>COI</stp>
        <tr r="T46" s="1"/>
      </tp>
      <tp>
        <v>3553</v>
        <stp/>
        <stp>ContractData</stp>
        <stp>ZQE??22</stp>
        <stp>COI</stp>
        <tr r="T48" s="1"/>
      </tp>
      <tp>
        <v>1990</v>
        <stp/>
        <stp>ContractData</stp>
        <stp>ZQE??23</stp>
        <stp>COI</stp>
        <tr r="T50" s="1"/>
      </tp>
      <tp>
        <v>316</v>
        <stp/>
        <stp>ContractData</stp>
        <stp>ZQE??24</stp>
        <stp>COI</stp>
        <tr r="T52" s="1"/>
      </tp>
      <tp>
        <v>604</v>
        <stp/>
        <stp>ContractData</stp>
        <stp>ZQE??25</stp>
        <stp>COI</stp>
        <tr r="T54" s="1"/>
      </tp>
      <tp>
        <v>166</v>
        <stp/>
        <stp>ContractData</stp>
        <stp>ZQE??26</stp>
        <stp>COI</stp>
        <tr r="T56" s="1"/>
      </tp>
      <tp>
        <v>256</v>
        <stp/>
        <stp>ContractData</stp>
        <stp>ZQE??27</stp>
        <stp>COI</stp>
        <tr r="T58" s="1"/>
      </tp>
      <tp>
        <v>230</v>
        <stp/>
        <stp>ContractData</stp>
        <stp>ZQE??28</stp>
        <stp>COI</stp>
        <tr r="T60" s="1"/>
      </tp>
      <tp>
        <v>443</v>
        <stp/>
        <stp>ContractData</stp>
        <stp>ZQE??29</stp>
        <stp>COI</stp>
        <tr r="T62" s="1"/>
      </tp>
      <tp>
        <v>27</v>
        <stp/>
        <stp>ContractData</stp>
        <stp>ZQE??30</stp>
        <stp>COI</stp>
        <tr r="T64" s="1"/>
      </tp>
      <tp>
        <v>6</v>
        <stp/>
        <stp>ContractData</stp>
        <stp>ZQE??31</stp>
        <stp>COI</stp>
        <tr r="T66" s="1"/>
      </tp>
      <tp>
        <v>83</v>
        <stp/>
        <stp>ContractData</stp>
        <stp>ZQE??33</stp>
        <stp>COI</stp>
        <tr r="T70" s="1"/>
      </tp>
      <tp>
        <v>3</v>
        <stp/>
        <stp>ContractData</stp>
        <stp>ZQE??34</stp>
        <stp>COI</stp>
        <tr r="T72" s="1"/>
      </tp>
      <tp>
        <v>3</v>
        <stp/>
        <stp>ContractData</stp>
        <stp>ZQE??35</stp>
        <stp>COI</stp>
        <tr r="T74" s="1"/>
      </tp>
      <tp>
        <v>84</v>
        <stp/>
        <stp>ContractData</stp>
        <stp>ZQE??36</stp>
        <stp>COI</stp>
        <tr r="T76" s="1"/>
      </tp>
      <tp>
        <v>15265</v>
        <stp/>
        <stp>ContractData</stp>
        <stp>ZQE??10</stp>
        <stp>COI</stp>
        <tr r="T24" s="1"/>
      </tp>
      <tp>
        <v>11420</v>
        <stp/>
        <stp>ContractData</stp>
        <stp>ZQE??11</stp>
        <stp>COI</stp>
        <tr r="T26" s="1"/>
      </tp>
      <tp>
        <v>14831</v>
        <stp/>
        <stp>ContractData</stp>
        <stp>ZQE??12</stp>
        <stp>COI</stp>
        <tr r="T28" s="1"/>
      </tp>
      <tp>
        <v>11362</v>
        <stp/>
        <stp>ContractData</stp>
        <stp>ZQE??13</stp>
        <stp>COI</stp>
        <tr r="T30" s="1"/>
      </tp>
      <tp>
        <v>10439</v>
        <stp/>
        <stp>ContractData</stp>
        <stp>ZQE??14</stp>
        <stp>COI</stp>
        <tr r="T32" s="1"/>
      </tp>
      <tp>
        <v>7493</v>
        <stp/>
        <stp>ContractData</stp>
        <stp>ZQE??15</stp>
        <stp>COI</stp>
        <tr r="T34" s="1"/>
      </tp>
      <tp>
        <v>7476</v>
        <stp/>
        <stp>ContractData</stp>
        <stp>ZQE??16</stp>
        <stp>COI</stp>
        <tr r="T36" s="1"/>
      </tp>
      <tp>
        <v>7018</v>
        <stp/>
        <stp>ContractData</stp>
        <stp>ZQE??17</stp>
        <stp>COI</stp>
        <tr r="T38" s="1"/>
      </tp>
      <tp>
        <v>5281</v>
        <stp/>
        <stp>ContractData</stp>
        <stp>ZQE??18</stp>
        <stp>COI</stp>
        <tr r="T40" s="1"/>
      </tp>
      <tp>
        <v>3647</v>
        <stp/>
        <stp>ContractData</stp>
        <stp>ZQE??19</stp>
        <stp>COI</stp>
        <tr r="T42" s="1"/>
      </tp>
      <tp>
        <v>42489</v>
        <stp/>
        <stp>ContractData</stp>
        <stp>ZQE??32</stp>
        <stp>ExpirationDate</stp>
        <stp/>
        <stp>D</stp>
        <tr r="F68" s="1"/>
      </tp>
      <tp>
        <v>42185</v>
        <stp/>
        <stp>ContractData</stp>
        <stp>ZQE??22</stp>
        <stp>ExpirationDate</stp>
        <stp/>
        <stp>D</stp>
        <tr r="F48" s="1"/>
      </tp>
      <tp>
        <v>41880</v>
        <stp/>
        <stp>ContractData</stp>
        <stp>ZQE??12</stp>
        <stp>ExpirationDate</stp>
        <stp/>
        <stp>D</stp>
        <tr r="F28" s="1"/>
      </tp>
      <tp>
        <v>42580</v>
        <stp/>
        <stp>ContractData</stp>
        <stp>ZQE??35</stp>
        <stp>ExpirationDate</stp>
        <stp/>
        <stp>D</stp>
        <tr r="F74" s="1"/>
      </tp>
      <tp>
        <v>42277</v>
        <stp/>
        <stp>ContractData</stp>
        <stp>ZQE??25</stp>
        <stp>ExpirationDate</stp>
        <stp/>
        <stp>D</stp>
        <tr r="F54" s="1"/>
      </tp>
      <tp>
        <v>41971</v>
        <stp/>
        <stp>ContractData</stp>
        <stp>ZQE??15</stp>
        <stp>ExpirationDate</stp>
        <stp/>
        <stp>D</stp>
        <tr r="F34" s="1"/>
      </tp>
      <tp>
        <v>42551</v>
        <stp/>
        <stp>ContractData</stp>
        <stp>ZQE??34</stp>
        <stp>ExpirationDate</stp>
        <stp/>
        <stp>D</stp>
        <tr r="F72" s="1"/>
      </tp>
      <tp>
        <v>42247</v>
        <stp/>
        <stp>ContractData</stp>
        <stp>ZQE??24</stp>
        <stp>ExpirationDate</stp>
        <stp/>
        <stp>D</stp>
        <tr r="F52" s="1"/>
      </tp>
      <tp>
        <v>41943</v>
        <stp/>
        <stp>ContractData</stp>
        <stp>ZQE??14</stp>
        <stp>ExpirationDate</stp>
        <stp/>
        <stp>D</stp>
        <tr r="F32" s="1"/>
      </tp>
      <tp>
        <v>41548.5</v>
        <stp/>
        <stp>StudyData</stp>
        <stp>ZQE??1</stp>
        <stp>Bar</stp>
        <stp/>
        <stp>Time</stp>
        <stp>30</stp>
        <stp/>
        <stp>all</stp>
        <stp/>
        <stp/>
        <stp>False</stp>
        <tr r="F1" s="1"/>
        <tr r="D1" s="1"/>
      </tp>
      <tp>
        <v>42338</v>
        <stp/>
        <stp>ContractData</stp>
        <stp>ZQE??27</stp>
        <stp>ExpirationDate</stp>
        <stp/>
        <stp>D</stp>
        <tr r="F58" s="1"/>
      </tp>
      <tp>
        <v>42034</v>
        <stp/>
        <stp>ContractData</stp>
        <stp>ZQE??17</stp>
        <stp>ExpirationDate</stp>
        <stp/>
        <stp>D</stp>
        <tr r="F38" s="1"/>
      </tp>
      <tp>
        <v>1684</v>
        <stp/>
        <stp>StudyData</stp>
        <stp>(MA(ZQE??1,Period:=12,MAType:=Sim,InputChoice:=ContractVol) when LocalYear(ZQE??1)=2013 And (LocalMonth(ZQE??1)=6 And LocalDay(ZQE??1)=14 ))</stp>
        <stp>Bar</stp>
        <stp/>
        <stp>Close</stp>
        <stp>D</stp>
        <stp>0</stp>
        <stp>all</stp>
        <stp/>
        <stp/>
        <stp>False</stp>
        <stp/>
        <stp/>
        <tr r="P6" s="1"/>
      </tp>
      <tp>
        <v>1122</v>
        <stp/>
        <stp>StudyData</stp>
        <stp>(MA(ZQE??2,Period:=12,MAType:=Sim,InputChoice:=ContractVol) when LocalYear(ZQE??2)=2013 And (LocalMonth(ZQE??2)=6 And LocalDay(ZQE??2)=14 ))</stp>
        <stp>Bar</stp>
        <stp/>
        <stp>Close</stp>
        <stp>D</stp>
        <stp>0</stp>
        <stp>all</stp>
        <stp/>
        <stp/>
        <stp>False</stp>
        <stp/>
        <stp/>
        <tr r="P8" s="1"/>
      </tp>
      <tp>
        <v>1059</v>
        <stp/>
        <stp>StudyData</stp>
        <stp>(MA(ZQE??3,Period:=12,MAType:=Sim,InputChoice:=ContractVol) when LocalYear(ZQE??3)=2013 And (LocalMonth(ZQE??3)=6 And LocalDay(ZQE??3)=14 ))</stp>
        <stp>Bar</stp>
        <stp/>
        <stp>Close</stp>
        <stp>D</stp>
        <stp>0</stp>
        <stp>all</stp>
        <stp/>
        <stp/>
        <stp>False</stp>
        <stp/>
        <stp/>
        <tr r="P10" s="1"/>
      </tp>
      <tp>
        <v>994</v>
        <stp/>
        <stp>StudyData</stp>
        <stp>(MA(ZQE??4,Period:=12,MAType:=Sim,InputChoice:=ContractVol) when LocalYear(ZQE??4)=2013 And (LocalMonth(ZQE??4)=6 And LocalDay(ZQE??4)=14 ))</stp>
        <stp>Bar</stp>
        <stp/>
        <stp>Close</stp>
        <stp>D</stp>
        <stp>0</stp>
        <stp>all</stp>
        <stp/>
        <stp/>
        <stp>False</stp>
        <stp/>
        <stp/>
        <tr r="P12" s="1"/>
      </tp>
      <tp>
        <v>858</v>
        <stp/>
        <stp>StudyData</stp>
        <stp>(MA(ZQE??5,Period:=12,MAType:=Sim,InputChoice:=ContractVol) when LocalYear(ZQE??5)=2013 And (LocalMonth(ZQE??5)=6 And LocalDay(ZQE??5)=14 ))</stp>
        <stp>Bar</stp>
        <stp/>
        <stp>Close</stp>
        <stp>D</stp>
        <stp>0</stp>
        <stp>all</stp>
        <stp/>
        <stp/>
        <stp>False</stp>
        <stp/>
        <stp/>
        <tr r="P14" s="1"/>
      </tp>
      <tp>
        <v>1028</v>
        <stp/>
        <stp>StudyData</stp>
        <stp>(MA(ZQE??6,Period:=12,MAType:=Sim,InputChoice:=ContractVol) when LocalYear(ZQE??6)=2013 And (LocalMonth(ZQE??6)=6 And LocalDay(ZQE??6)=14 ))</stp>
        <stp>Bar</stp>
        <stp/>
        <stp>Close</stp>
        <stp>D</stp>
        <stp>0</stp>
        <stp>all</stp>
        <stp/>
        <stp/>
        <stp>False</stp>
        <stp/>
        <stp/>
        <tr r="P16" s="1"/>
      </tp>
      <tp>
        <v>679</v>
        <stp/>
        <stp>StudyData</stp>
        <stp>(MA(ZQE??7,Period:=12,MAType:=Sim,InputChoice:=ContractVol) when LocalYear(ZQE??7)=2013 And (LocalMonth(ZQE??7)=6 And LocalDay(ZQE??7)=14 ))</stp>
        <stp>Bar</stp>
        <stp/>
        <stp>Close</stp>
        <stp>D</stp>
        <stp>0</stp>
        <stp>all</stp>
        <stp/>
        <stp/>
        <stp>False</stp>
        <stp/>
        <stp/>
        <tr r="P18" s="1"/>
      </tp>
      <tp>
        <v>1118</v>
        <stp/>
        <stp>StudyData</stp>
        <stp>(MA(ZQE??8,Period:=12,MAType:=Sim,InputChoice:=ContractVol) when LocalYear(ZQE??8)=2013 And (LocalMonth(ZQE??8)=6 And LocalDay(ZQE??8)=14 ))</stp>
        <stp>Bar</stp>
        <stp/>
        <stp>Close</stp>
        <stp>D</stp>
        <stp>0</stp>
        <stp>all</stp>
        <stp/>
        <stp/>
        <stp>False</stp>
        <stp/>
        <stp/>
        <tr r="P20" s="1"/>
      </tp>
      <tp>
        <v>1009</v>
        <stp/>
        <stp>StudyData</stp>
        <stp>(MA(ZQE??9,Period:=12,MAType:=Sim,InputChoice:=ContractVol) when LocalYear(ZQE??9)=2013 And (LocalMonth(ZQE??9)=6 And LocalDay(ZQE??9)=14 ))</stp>
        <stp>Bar</stp>
        <stp/>
        <stp>Close</stp>
        <stp>D</stp>
        <stp>0</stp>
        <stp>all</stp>
        <stp/>
        <stp/>
        <stp>False</stp>
        <stp/>
        <stp/>
        <tr r="P22" s="1"/>
      </tp>
      <tp>
        <v>42613</v>
        <stp/>
        <stp>ContractData</stp>
        <stp>ZQE??36</stp>
        <stp>ExpirationDate</stp>
        <stp/>
        <stp>D</stp>
        <tr r="F76" s="1"/>
      </tp>
      <tp>
        <v>42307</v>
        <stp/>
        <stp>ContractData</stp>
        <stp>ZQE??26</stp>
        <stp>ExpirationDate</stp>
        <stp/>
        <stp>D</stp>
        <tr r="F56" s="1"/>
      </tp>
      <tp>
        <v>42004</v>
        <stp/>
        <stp>ContractData</stp>
        <stp>ZQE??16</stp>
        <stp>ExpirationDate</stp>
        <stp/>
        <stp>D</stp>
        <tr r="F36" s="1"/>
      </tp>
      <tp>
        <v>657.66666667000004</v>
        <stp/>
        <stp>StudyData</stp>
        <stp>ZQE??17</stp>
        <stp>MA</stp>
        <stp>InputChoice=ContractVol,MAType=Sim,Period=12</stp>
        <stp>MA</stp>
        <stp/>
        <stp/>
        <stp>all</stp>
        <stp/>
        <stp/>
        <stp/>
        <stp>T</stp>
        <tr r="L38" s="1"/>
      </tp>
      <tp>
        <v>5.0833333300000003</v>
        <stp/>
        <stp>StudyData</stp>
        <stp>ZQE??27</stp>
        <stp>MA</stp>
        <stp>InputChoice=ContractVol,MAType=Sim,Period=12</stp>
        <stp>MA</stp>
        <stp/>
        <stp/>
        <stp>all</stp>
        <stp/>
        <stp/>
        <stp/>
        <stp>T</stp>
        <tr r="L58" s="1"/>
      </tp>
      <tp>
        <v>836.5</v>
        <stp/>
        <stp>StudyData</stp>
        <stp>ZQE??16</stp>
        <stp>MA</stp>
        <stp>InputChoice=ContractVol,MAType=Sim,Period=12</stp>
        <stp>MA</stp>
        <stp/>
        <stp/>
        <stp>all</stp>
        <stp/>
        <stp/>
        <stp/>
        <stp>T</stp>
        <tr r="L36" s="1"/>
      </tp>
      <tp>
        <v>23</v>
        <stp/>
        <stp>StudyData</stp>
        <stp>ZQE??36</stp>
        <stp>MA</stp>
        <stp>InputChoice=ContractVol,MAType=Sim,Period=12</stp>
        <stp>MA</stp>
        <stp/>
        <stp/>
        <stp>all</stp>
        <stp/>
        <stp/>
        <stp/>
        <stp>T</stp>
        <tr r="L76" s="1"/>
      </tp>
      <tp>
        <v>12.16666667</v>
        <stp/>
        <stp>StudyData</stp>
        <stp>ZQE??26</stp>
        <stp>MA</stp>
        <stp>InputChoice=ContractVol,MAType=Sim,Period=12</stp>
        <stp>MA</stp>
        <stp/>
        <stp/>
        <stp>all</stp>
        <stp/>
        <stp/>
        <stp/>
        <stp>T</stp>
        <tr r="L56" s="1"/>
      </tp>
      <tp>
        <v>1044.41666667</v>
        <stp/>
        <stp>StudyData</stp>
        <stp>ZQE??15</stp>
        <stp>MA</stp>
        <stp>InputChoice=ContractVol,MAType=Sim,Period=12</stp>
        <stp>MA</stp>
        <stp/>
        <stp/>
        <stp>all</stp>
        <stp/>
        <stp/>
        <stp/>
        <stp>T</stp>
        <tr r="L34" s="1"/>
      </tp>
      <tp>
        <v>1</v>
        <stp/>
        <stp>StudyData</stp>
        <stp>ZQE??35</stp>
        <stp>MA</stp>
        <stp>InputChoice=ContractVol,MAType=Sim,Period=12</stp>
        <stp>MA</stp>
        <stp/>
        <stp/>
        <stp>all</stp>
        <stp/>
        <stp/>
        <stp/>
        <stp>T</stp>
        <tr r="L74" s="1"/>
      </tp>
      <tp>
        <v>36.083333330000002</v>
        <stp/>
        <stp>StudyData</stp>
        <stp>ZQE??25</stp>
        <stp>MA</stp>
        <stp>InputChoice=ContractVol,MAType=Sim,Period=12</stp>
        <stp>MA</stp>
        <stp/>
        <stp/>
        <stp>all</stp>
        <stp/>
        <stp/>
        <stp/>
        <stp>T</stp>
        <tr r="L54" s="1"/>
      </tp>
      <tp>
        <v>887.75</v>
        <stp/>
        <stp>StudyData</stp>
        <stp>ZQE??14</stp>
        <stp>MA</stp>
        <stp>InputChoice=ContractVol,MAType=Sim,Period=12</stp>
        <stp>MA</stp>
        <stp/>
        <stp/>
        <stp>all</stp>
        <stp/>
        <stp/>
        <stp/>
        <stp>T</stp>
        <tr r="L32" s="1"/>
      </tp>
      <tp>
        <v>1</v>
        <stp/>
        <stp>StudyData</stp>
        <stp>ZQE??34</stp>
        <stp>MA</stp>
        <stp>InputChoice=ContractVol,MAType=Sim,Period=12</stp>
        <stp>MA</stp>
        <stp/>
        <stp/>
        <stp>all</stp>
        <stp/>
        <stp/>
        <stp/>
        <stp>T</stp>
        <tr r="L72" s="1"/>
      </tp>
      <tp>
        <v>51.666666669999998</v>
        <stp/>
        <stp>StudyData</stp>
        <stp>ZQE??24</stp>
        <stp>MA</stp>
        <stp>InputChoice=ContractVol,MAType=Sim,Period=12</stp>
        <stp>MA</stp>
        <stp/>
        <stp/>
        <stp>all</stp>
        <stp/>
        <stp/>
        <stp/>
        <stp>T</stp>
        <tr r="L52" s="1"/>
      </tp>
      <tp>
        <v>1024.91666667</v>
        <stp/>
        <stp>StudyData</stp>
        <stp>ZQE??13</stp>
        <stp>MA</stp>
        <stp>InputChoice=ContractVol,MAType=Sim,Period=12</stp>
        <stp>MA</stp>
        <stp/>
        <stp/>
        <stp>all</stp>
        <stp/>
        <stp/>
        <stp/>
        <stp>T</stp>
        <tr r="L30" s="1"/>
      </tp>
      <tp>
        <v>1.3333333300000001</v>
        <stp/>
        <stp>StudyData</stp>
        <stp>ZQE??33</stp>
        <stp>MA</stp>
        <stp>InputChoice=ContractVol,MAType=Sim,Period=12</stp>
        <stp>MA</stp>
        <stp/>
        <stp/>
        <stp>all</stp>
        <stp/>
        <stp/>
        <stp/>
        <stp>T</stp>
        <tr r="L70" s="1"/>
      </tp>
      <tp>
        <v>61.25</v>
        <stp/>
        <stp>StudyData</stp>
        <stp>ZQE??23</stp>
        <stp>MA</stp>
        <stp>InputChoice=ContractVol,MAType=Sim,Period=12</stp>
        <stp>MA</stp>
        <stp/>
        <stp/>
        <stp>all</stp>
        <stp/>
        <stp/>
        <stp/>
        <stp>T</stp>
        <tr r="L50" s="1"/>
      </tp>
      <tp>
        <v>1118.66666667</v>
        <stp/>
        <stp>StudyData</stp>
        <stp>ZQE??12</stp>
        <stp>MA</stp>
        <stp>InputChoice=ContractVol,MAType=Sim,Period=12</stp>
        <stp>MA</stp>
        <stp/>
        <stp/>
        <stp>all</stp>
        <stp/>
        <stp/>
        <stp/>
        <stp>T</stp>
        <tr r="L28" s="1"/>
      </tp>
      <tp>
        <v>1.3333333300000001</v>
        <stp/>
        <stp>StudyData</stp>
        <stp>ZQE??32</stp>
        <stp>MA</stp>
        <stp>InputChoice=ContractVol,MAType=Sim,Period=12</stp>
        <stp>MA</stp>
        <stp/>
        <stp/>
        <stp>all</stp>
        <stp/>
        <stp/>
        <stp/>
        <stp>T</stp>
        <tr r="L68" s="1"/>
      </tp>
      <tp>
        <v>156.66666667000001</v>
        <stp/>
        <stp>StudyData</stp>
        <stp>ZQE??22</stp>
        <stp>MA</stp>
        <stp>InputChoice=ContractVol,MAType=Sim,Period=12</stp>
        <stp>MA</stp>
        <stp/>
        <stp/>
        <stp>all</stp>
        <stp/>
        <stp/>
        <stp/>
        <stp>T</stp>
        <tr r="L48" s="1"/>
      </tp>
      <tp>
        <v>41548.514444444445</v>
        <stp/>
        <stp>SystemInfo</stp>
        <stp>Linetime</stp>
        <tr r="T77" s="1"/>
        <tr r="AB77" s="1"/>
        <tr r="L77" s="1"/>
        <tr r="X77" s="1"/>
        <tr r="D2" s="1"/>
        <tr r="AC2" s="1"/>
      </tp>
      <tp>
        <v>1233.91666667</v>
        <stp/>
        <stp>StudyData</stp>
        <stp>ZQE??11</stp>
        <stp>MA</stp>
        <stp>InputChoice=ContractVol,MAType=Sim,Period=12</stp>
        <stp>MA</stp>
        <stp/>
        <stp/>
        <stp>all</stp>
        <stp/>
        <stp/>
        <stp/>
        <stp>T</stp>
        <tr r="L26" s="1"/>
      </tp>
      <tp>
        <v>1</v>
        <stp/>
        <stp>StudyData</stp>
        <stp>ZQE??31</stp>
        <stp>MA</stp>
        <stp>InputChoice=ContractVol,MAType=Sim,Period=12</stp>
        <stp>MA</stp>
        <stp/>
        <stp/>
        <stp>all</stp>
        <stp/>
        <stp/>
        <stp/>
        <stp>T</stp>
        <tr r="L66" s="1"/>
      </tp>
      <tp>
        <v>249.16666667000001</v>
        <stp/>
        <stp>StudyData</stp>
        <stp>ZQE??21</stp>
        <stp>MA</stp>
        <stp>InputChoice=ContractVol,MAType=Sim,Period=12</stp>
        <stp>MA</stp>
        <stp/>
        <stp/>
        <stp>all</stp>
        <stp/>
        <stp/>
        <stp/>
        <stp>T</stp>
        <tr r="L46" s="1"/>
      </tp>
      <tp>
        <v>12374</v>
        <stp/>
        <stp>ContractData</stp>
        <stp>ZQE??8</stp>
        <stp>P_OI</stp>
        <tr r="W20" s="1"/>
      </tp>
      <tp>
        <v>16285</v>
        <stp/>
        <stp>ContractData</stp>
        <stp>ZQE??9</stp>
        <stp>P_OI</stp>
        <tr r="W22" s="1"/>
      </tp>
      <tp>
        <v>19181</v>
        <stp/>
        <stp>ContractData</stp>
        <stp>ZQE??6</stp>
        <stp>P_OI</stp>
        <tr r="W16" s="1"/>
      </tp>
      <tp>
        <v>20500</v>
        <stp/>
        <stp>ContractData</stp>
        <stp>ZQE??7</stp>
        <stp>P_OI</stp>
        <tr r="W18" s="1"/>
      </tp>
      <tp>
        <v>26896</v>
        <stp/>
        <stp>ContractData</stp>
        <stp>ZQE??4</stp>
        <stp>P_OI</stp>
        <tr r="W12" s="1"/>
      </tp>
      <tp>
        <v>25036</v>
        <stp/>
        <stp>ContractData</stp>
        <stp>ZQE??5</stp>
        <stp>P_OI</stp>
        <tr r="W14" s="1"/>
      </tp>
      <tp>
        <v>27022</v>
        <stp/>
        <stp>ContractData</stp>
        <stp>ZQE??2</stp>
        <stp>P_OI</stp>
        <tr r="W8" s="1"/>
      </tp>
      <tp>
        <v>26200</v>
        <stp/>
        <stp>ContractData</stp>
        <stp>ZQE??3</stp>
        <stp>P_OI</stp>
        <tr r="W10" s="1"/>
      </tp>
      <tp>
        <v>38564</v>
        <stp/>
        <stp>ContractData</stp>
        <stp>ZQE??1</stp>
        <stp>P_OI</stp>
        <tr r="W6" s="1"/>
      </tp>
      <tp>
        <v>1150.5</v>
        <stp/>
        <stp>StudyData</stp>
        <stp>ZQE??10</stp>
        <stp>MA</stp>
        <stp>InputChoice=ContractVol,MAType=Sim,Period=12</stp>
        <stp>MA</stp>
        <stp/>
        <stp/>
        <stp>all</stp>
        <stp/>
        <stp/>
        <stp/>
        <stp>T</stp>
        <tr r="L24" s="1"/>
      </tp>
      <tp>
        <v>2.1666666700000001</v>
        <stp/>
        <stp>StudyData</stp>
        <stp>ZQE??30</stp>
        <stp>MA</stp>
        <stp>InputChoice=ContractVol,MAType=Sim,Period=12</stp>
        <stp>MA</stp>
        <stp/>
        <stp/>
        <stp>all</stp>
        <stp/>
        <stp/>
        <stp/>
        <stp>T</stp>
        <tr r="L64" s="1"/>
      </tp>
      <tp>
        <v>356.5</v>
        <stp/>
        <stp>StudyData</stp>
        <stp>ZQE??20</stp>
        <stp>MA</stp>
        <stp>InputChoice=ContractVol,MAType=Sim,Period=12</stp>
        <stp>MA</stp>
        <stp/>
        <stp/>
        <stp>all</stp>
        <stp/>
        <stp/>
        <stp/>
        <stp>T</stp>
        <tr r="L44" s="1"/>
      </tp>
      <tp t="s">
        <v>Fed Fund 30 Day (Globex), Oct 13</v>
        <stp/>
        <stp>ContractData</stp>
        <stp>ZQE??2</stp>
        <stp>LongDescription</stp>
        <tr r="B8" s="1"/>
        <tr r="AA8" s="1"/>
      </tp>
      <tp t="s">
        <v>Fed Fund 30 Day (Globex), Nov 13</v>
        <stp/>
        <stp>ContractData</stp>
        <stp>ZQE??3</stp>
        <stp>LongDescription</stp>
        <tr r="AA10" s="1"/>
        <tr r="B10" s="1"/>
      </tp>
      <tp t="s">
        <v>Fed Fund 30 Day (Globex), Sep 13</v>
        <stp/>
        <stp>ContractData</stp>
        <stp>ZQE??1</stp>
        <stp>LongDescription</stp>
        <tr r="B6" s="1"/>
        <tr r="AA6" s="1"/>
      </tp>
      <tp t="s">
        <v>Fed Fund 30 Day (Globex), Feb 14</v>
        <stp/>
        <stp>ContractData</stp>
        <stp>ZQE??6</stp>
        <stp>LongDescription</stp>
        <tr r="B16" s="1"/>
        <tr r="AA16" s="1"/>
      </tp>
      <tp t="s">
        <v>Fed Fund 30 Day (Globex), Mar 14</v>
        <stp/>
        <stp>ContractData</stp>
        <stp>ZQE??7</stp>
        <stp>LongDescription</stp>
        <tr r="AA18" s="1"/>
        <tr r="B18" s="1"/>
      </tp>
      <tp t="s">
        <v>Fed Fund 30 Day (Globex), Dec 13</v>
        <stp/>
        <stp>ContractData</stp>
        <stp>ZQE??4</stp>
        <stp>LongDescription</stp>
        <tr r="B12" s="1"/>
        <tr r="AA12" s="1"/>
      </tp>
      <tp t="s">
        <v>Fed Fund 30 Day (Globex), Jan 14</v>
        <stp/>
        <stp>ContractData</stp>
        <stp>ZQE??5</stp>
        <stp>LongDescription</stp>
        <tr r="AA14" s="1"/>
        <tr r="B14" s="1"/>
      </tp>
      <tp t="s">
        <v>Fed Fund 30 Day (Globex), Apr 14</v>
        <stp/>
        <stp>ContractData</stp>
        <stp>ZQE??8</stp>
        <stp>LongDescription</stp>
        <tr r="AA20" s="1"/>
        <tr r="B20" s="1"/>
      </tp>
      <tp t="s">
        <v>Fed Fund 30 Day (Globex), May 14</v>
        <stp/>
        <stp>ContractData</stp>
        <stp>ZQE??9</stp>
        <stp>LongDescription</stp>
        <tr r="AA22" s="1"/>
        <tr r="B22" s="1"/>
      </tp>
      <tp>
        <v>387.33333333000002</v>
        <stp/>
        <stp>StudyData</stp>
        <stp>ZQE??19</stp>
        <stp>MA</stp>
        <stp>InputChoice=ContractVol,MAType=Sim,Period=12</stp>
        <stp>MA</stp>
        <stp/>
        <stp/>
        <stp>all</stp>
        <stp/>
        <stp/>
        <stp/>
        <stp>T</stp>
        <tr r="L42" s="1"/>
      </tp>
      <tp>
        <v>5.5</v>
        <stp/>
        <stp>StudyData</stp>
        <stp>ZQE??29</stp>
        <stp>MA</stp>
        <stp>InputChoice=ContractVol,MAType=Sim,Period=12</stp>
        <stp>MA</stp>
        <stp/>
        <stp/>
        <stp>all</stp>
        <stp/>
        <stp/>
        <stp/>
        <stp>T</stp>
        <tr r="L62" s="1"/>
      </tp>
      <tp>
        <v>619.16666667000004</v>
        <stp/>
        <stp>StudyData</stp>
        <stp>ZQE??18</stp>
        <stp>MA</stp>
        <stp>InputChoice=ContractVol,MAType=Sim,Period=12</stp>
        <stp>MA</stp>
        <stp/>
        <stp/>
        <stp>all</stp>
        <stp/>
        <stp/>
        <stp/>
        <stp>T</stp>
        <tr r="L40" s="1"/>
      </tp>
      <tp>
        <v>16</v>
        <stp/>
        <stp>StudyData</stp>
        <stp>ZQE??28</stp>
        <stp>MA</stp>
        <stp>InputChoice=ContractVol,MAType=Sim,Period=12</stp>
        <stp>MA</stp>
        <stp/>
        <stp/>
        <stp>all</stp>
        <stp/>
        <stp/>
        <stp/>
        <stp>T</stp>
        <tr r="L60" s="1"/>
      </tp>
      <tp>
        <v>1772</v>
        <stp/>
        <stp>ContractData</stp>
        <stp>ZQE??2</stp>
        <stp>T_CVol</stp>
        <tr r="K8" s="1"/>
      </tp>
      <tp>
        <v>536</v>
        <stp/>
        <stp>ContractData</stp>
        <stp>ZQE??3</stp>
        <stp>T_CVol</stp>
        <tr r="K10" s="1"/>
      </tp>
      <tp>
        <v>0</v>
        <stp/>
        <stp>ContractData</stp>
        <stp>ZQE??1</stp>
        <stp>T_CVol</stp>
        <tr r="K6" s="1"/>
      </tp>
      <tp>
        <v>1553</v>
        <stp/>
        <stp>ContractData</stp>
        <stp>ZQE??6</stp>
        <stp>T_CVol</stp>
        <tr r="K16" s="1"/>
      </tp>
      <tp>
        <v>116</v>
        <stp/>
        <stp>ContractData</stp>
        <stp>ZQE??7</stp>
        <stp>T_CVol</stp>
        <tr r="K18" s="1"/>
      </tp>
      <tp>
        <v>1690</v>
        <stp/>
        <stp>ContractData</stp>
        <stp>ZQE??4</stp>
        <stp>T_CVol</stp>
        <tr r="K12" s="1"/>
      </tp>
      <tp>
        <v>76</v>
        <stp/>
        <stp>ContractData</stp>
        <stp>ZQE??5</stp>
        <stp>T_CVol</stp>
        <tr r="K14" s="1"/>
      </tp>
      <tp>
        <v>85</v>
        <stp/>
        <stp>ContractData</stp>
        <stp>ZQE??8</stp>
        <stp>T_CVol</stp>
        <tr r="K20" s="1"/>
      </tp>
      <tp>
        <v>178</v>
        <stp/>
        <stp>ContractData</stp>
        <stp>ZQE??9</stp>
        <stp>T_CVol</stp>
        <tr r="K22" s="1"/>
      </tp>
      <tp>
        <v>2995</v>
        <stp/>
        <stp>ContractData</stp>
        <stp>ZQE??2</stp>
        <stp>Y_CVol</stp>
        <tr r="N8" s="1"/>
      </tp>
      <tp>
        <v>1768</v>
        <stp/>
        <stp>ContractData</stp>
        <stp>ZQE??3</stp>
        <stp>Y_CVol</stp>
        <tr r="N10" s="1"/>
      </tp>
      <tp>
        <v>9115</v>
        <stp/>
        <stp>ContractData</stp>
        <stp>ZQE??1</stp>
        <stp>Y_CVol</stp>
        <tr r="N6" s="1"/>
      </tp>
      <tp>
        <v>1250</v>
        <stp/>
        <stp>ContractData</stp>
        <stp>ZQE??6</stp>
        <stp>Y_CVol</stp>
        <tr r="N16" s="1"/>
      </tp>
      <tp>
        <v>233</v>
        <stp/>
        <stp>ContractData</stp>
        <stp>ZQE??7</stp>
        <stp>Y_CVol</stp>
        <tr r="N18" s="1"/>
      </tp>
      <tp>
        <v>1549</v>
        <stp/>
        <stp>ContractData</stp>
        <stp>ZQE??4</stp>
        <stp>Y_CVol</stp>
        <tr r="N12" s="1"/>
      </tp>
      <tp>
        <v>755</v>
        <stp/>
        <stp>ContractData</stp>
        <stp>ZQE??5</stp>
        <stp>Y_CVol</stp>
        <tr r="N14" s="1"/>
      </tp>
      <tp>
        <v>1397</v>
        <stp/>
        <stp>ContractData</stp>
        <stp>ZQE??8</stp>
        <stp>Y_CVol</stp>
        <tr r="N20" s="1"/>
      </tp>
      <tp>
        <v>1720</v>
        <stp/>
        <stp>ContractData</stp>
        <stp>ZQE??9</stp>
        <stp>Y_CVol</stp>
        <tr r="N22" s="1"/>
      </tp>
      <tp>
        <v>2500</v>
        <stp/>
        <stp>StudyData</stp>
        <stp>Vol(ZQE??1) when (LocalDay(ZQE??1)=30 and LocalHour(ZQE??1)=12 and LocalMinute(ZQE??1)=0)</stp>
        <stp>Bar</stp>
        <stp/>
        <stp>Vol</stp>
        <stp>30</stp>
        <stp>0</stp>
        <tr r="Z6" s="1"/>
      </tp>
      <tp>
        <v>11</v>
        <stp/>
        <stp>StudyData</stp>
        <stp>Vol(ZQE??2) when (LocalDay(ZQE??2)=30 and LocalHour(ZQE??2)=12 and LocalMinute(ZQE??2)=0)</stp>
        <stp>Bar</stp>
        <stp/>
        <stp>Vol</stp>
        <stp>30</stp>
        <stp>0</stp>
        <tr r="Z8" s="1"/>
      </tp>
      <tp>
        <v>2</v>
        <stp/>
        <stp>StudyData</stp>
        <stp>Vol(ZQE??3) when (LocalDay(ZQE??3)=30 and LocalHour(ZQE??3)=12 and LocalMinute(ZQE??3)=0)</stp>
        <stp>Bar</stp>
        <stp/>
        <stp>Vol</stp>
        <stp>30</stp>
        <stp>0</stp>
        <tr r="Z10" s="1"/>
      </tp>
      <tp>
        <v>2</v>
        <stp/>
        <stp>StudyData</stp>
        <stp>Vol(ZQE??4) when (LocalDay(ZQE??4)=30 and LocalHour(ZQE??4)=12 and LocalMinute(ZQE??4)=0)</stp>
        <stp>Bar</stp>
        <stp/>
        <stp>Vol</stp>
        <stp>30</stp>
        <stp>0</stp>
        <tr r="Z12" s="1"/>
      </tp>
      <tp>
        <v>2</v>
        <stp/>
        <stp>StudyData</stp>
        <stp>Vol(ZQE??5) when (LocalDay(ZQE??5)=30 and LocalHour(ZQE??5)=12 and LocalMinute(ZQE??5)=0)</stp>
        <stp>Bar</stp>
        <stp/>
        <stp>Vol</stp>
        <stp>30</stp>
        <stp>0</stp>
        <tr r="Z14" s="1"/>
      </tp>
      <tp>
        <v>2</v>
        <stp/>
        <stp>StudyData</stp>
        <stp>Vol(ZQE??6) when (LocalDay(ZQE??6)=30 and LocalHour(ZQE??6)=12 and LocalMinute(ZQE??6)=0)</stp>
        <stp>Bar</stp>
        <stp/>
        <stp>Vol</stp>
        <stp>30</stp>
        <stp>0</stp>
        <tr r="Z16" s="1"/>
      </tp>
      <tp>
        <v>3</v>
        <stp/>
        <stp>StudyData</stp>
        <stp>Vol(ZQE??7) when (LocalDay(ZQE??7)=30 and LocalHour(ZQE??7)=12 and LocalMinute(ZQE??7)=0)</stp>
        <stp>Bar</stp>
        <stp/>
        <stp>Vol</stp>
        <stp>30</stp>
        <stp>0</stp>
        <tr r="Z18" s="1"/>
      </tp>
      <tp>
        <v>22</v>
        <stp/>
        <stp>StudyData</stp>
        <stp>Vol(ZQE??8) when (LocalDay(ZQE??8)=30 and LocalHour(ZQE??8)=12 and LocalMinute(ZQE??8)=0)</stp>
        <stp>Bar</stp>
        <stp/>
        <stp>Vol</stp>
        <stp>30</stp>
        <stp>0</stp>
        <tr r="Z20" s="1"/>
      </tp>
      <tp>
        <v>15</v>
        <stp/>
        <stp>StudyData</stp>
        <stp>Vol(ZQE??9) when (LocalDay(ZQE??9)=30 and LocalHour(ZQE??9)=12 and LocalMinute(ZQE??9)=0)</stp>
        <stp>Bar</stp>
        <stp/>
        <stp>Vol</stp>
        <stp>30</stp>
        <stp>0</stp>
        <tr r="Z22" s="1"/>
      </tp>
      <tp>
        <v>165</v>
        <stp/>
        <stp>ContractData</stp>
        <stp>ZQE??26</stp>
        <stp>P_OI</stp>
        <tr r="W56" s="1"/>
      </tp>
      <tp>
        <v>256</v>
        <stp/>
        <stp>ContractData</stp>
        <stp>ZQE??27</stp>
        <stp>P_OI</stp>
        <tr r="W58" s="1"/>
      </tp>
      <tp>
        <v>327</v>
        <stp/>
        <stp>ContractData</stp>
        <stp>ZQE??24</stp>
        <stp>P_OI</stp>
        <tr r="W52" s="1"/>
      </tp>
      <tp>
        <v>600</v>
        <stp/>
        <stp>ContractData</stp>
        <stp>ZQE??25</stp>
        <stp>P_OI</stp>
        <tr r="W54" s="1"/>
      </tp>
      <tp>
        <v>3554</v>
        <stp/>
        <stp>ContractData</stp>
        <stp>ZQE??22</stp>
        <stp>P_OI</stp>
        <tr r="W48" s="1"/>
      </tp>
      <tp>
        <v>1983</v>
        <stp/>
        <stp>ContractData</stp>
        <stp>ZQE??23</stp>
        <stp>P_OI</stp>
        <tr r="W50" s="1"/>
      </tp>
      <tp>
        <v>2392</v>
        <stp/>
        <stp>ContractData</stp>
        <stp>ZQE??20</stp>
        <stp>P_OI</stp>
        <tr r="W44" s="1"/>
      </tp>
      <tp>
        <v>2133</v>
        <stp/>
        <stp>ContractData</stp>
        <stp>ZQE??21</stp>
        <stp>P_OI</stp>
        <tr r="W46" s="1"/>
      </tp>
      <tp>
        <v>230</v>
        <stp/>
        <stp>ContractData</stp>
        <stp>ZQE??28</stp>
        <stp>P_OI</stp>
        <tr r="W60" s="1"/>
      </tp>
      <tp>
        <v>443</v>
        <stp/>
        <stp>ContractData</stp>
        <stp>ZQE??29</stp>
        <stp>P_OI</stp>
        <tr r="W62" s="1"/>
      </tp>
      <tp>
        <v>84</v>
        <stp/>
        <stp>ContractData</stp>
        <stp>ZQE??36</stp>
        <stp>P_OI</stp>
        <tr r="W76" s="1"/>
      </tp>
      <tp>
        <v>3</v>
        <stp/>
        <stp>ContractData</stp>
        <stp>ZQE??34</stp>
        <stp>P_OI</stp>
        <tr r="W72" s="1"/>
      </tp>
      <tp>
        <v>3</v>
        <stp/>
        <stp>ContractData</stp>
        <stp>ZQE??35</stp>
        <stp>P_OI</stp>
        <tr r="W74" s="1"/>
      </tp>
      <tp>
        <v>83</v>
        <stp/>
        <stp>ContractData</stp>
        <stp>ZQE??33</stp>
        <stp>P_OI</stp>
        <tr r="W70" s="1"/>
      </tp>
      <tp>
        <v>27</v>
        <stp/>
        <stp>ContractData</stp>
        <stp>ZQE??30</stp>
        <stp>P_OI</stp>
        <tr r="W64" s="1"/>
      </tp>
      <tp>
        <v>6</v>
        <stp/>
        <stp>ContractData</stp>
        <stp>ZQE??31</stp>
        <stp>P_OI</stp>
        <tr r="W66" s="1"/>
      </tp>
      <tp>
        <v>7319</v>
        <stp/>
        <stp>ContractData</stp>
        <stp>ZQE??16</stp>
        <stp>P_OI</stp>
        <tr r="W36" s="1"/>
      </tp>
      <tp>
        <v>6345</v>
        <stp/>
        <stp>ContractData</stp>
        <stp>ZQE??17</stp>
        <stp>P_OI</stp>
        <tr r="W38" s="1"/>
      </tp>
      <tp>
        <v>10391</v>
        <stp/>
        <stp>ContractData</stp>
        <stp>ZQE??14</stp>
        <stp>P_OI</stp>
        <tr r="W32" s="1"/>
      </tp>
      <tp>
        <v>7506</v>
        <stp/>
        <stp>ContractData</stp>
        <stp>ZQE??15</stp>
        <stp>P_OI</stp>
        <tr r="W34" s="1"/>
      </tp>
      <tp>
        <v>14803</v>
        <stp/>
        <stp>ContractData</stp>
        <stp>ZQE??12</stp>
        <stp>P_OI</stp>
        <tr r="W28" s="1"/>
      </tp>
      <tp>
        <v>11996</v>
        <stp/>
        <stp>ContractData</stp>
        <stp>ZQE??13</stp>
        <stp>P_OI</stp>
        <tr r="W30" s="1"/>
      </tp>
      <tp>
        <v>15384</v>
        <stp/>
        <stp>ContractData</stp>
        <stp>ZQE??10</stp>
        <stp>P_OI</stp>
        <tr r="W24" s="1"/>
      </tp>
      <tp>
        <v>11384</v>
        <stp/>
        <stp>ContractData</stp>
        <stp>ZQE??11</stp>
        <stp>P_OI</stp>
        <tr r="W26" s="1"/>
      </tp>
      <tp>
        <v>4377</v>
        <stp/>
        <stp>ContractData</stp>
        <stp>ZQE??18</stp>
        <stp>P_OI</stp>
        <tr r="W40" s="1"/>
      </tp>
      <tp>
        <v>3356</v>
        <stp/>
        <stp>ContractData</stp>
        <stp>ZQE??19</stp>
        <stp>P_OI</stp>
        <tr r="W42" s="1"/>
      </tp>
      <tp>
        <v>41547</v>
        <stp/>
        <stp>ContractData</stp>
        <stp>ZQE??1</stp>
        <stp>ExpirationDate</stp>
        <stp/>
        <stp>D</stp>
        <tr r="F6" s="1"/>
      </tp>
      <tp t="s">
        <v/>
        <stp/>
        <stp>StudyData</stp>
        <stp>ZQE??9</stp>
        <stp>Vol</stp>
        <stp>VolType=Exchange,CoCType=Contract</stp>
        <stp>Vol</stp>
        <stp>30</stp>
        <stp>0</stp>
        <stp>ALL</stp>
        <stp/>
        <stp/>
        <stp>TRUE</stp>
        <stp>T</stp>
        <tr r="Y22" s="1"/>
      </tp>
      <tp t="s">
        <v/>
        <stp/>
        <stp>StudyData</stp>
        <stp>ZQE??8</stp>
        <stp>Vol</stp>
        <stp>VolType=Exchange,CoCType=Contract</stp>
        <stp>Vol</stp>
        <stp>30</stp>
        <stp>0</stp>
        <stp>ALL</stp>
        <stp/>
        <stp/>
        <stp>TRUE</stp>
        <stp>T</stp>
        <tr r="Y20" s="1"/>
      </tp>
      <tp t="s">
        <v/>
        <stp/>
        <stp>StudyData</stp>
        <stp>ZQE??1</stp>
        <stp>Vol</stp>
        <stp>VolType=Exchange,CoCType=Contract</stp>
        <stp>Vol</stp>
        <stp>30</stp>
        <stp>0</stp>
        <stp>ALL</stp>
        <stp/>
        <stp/>
        <stp>TRUE</stp>
        <stp>T</stp>
        <tr r="Y6" s="1"/>
      </tp>
      <tp t="s">
        <v/>
        <stp/>
        <stp>StudyData</stp>
        <stp>ZQE??3</stp>
        <stp>Vol</stp>
        <stp>VolType=Exchange,CoCType=Contract</stp>
        <stp>Vol</stp>
        <stp>30</stp>
        <stp>0</stp>
        <stp>ALL</stp>
        <stp/>
        <stp/>
        <stp>TRUE</stp>
        <stp>T</stp>
        <tr r="Y10" s="1"/>
      </tp>
      <tp t="s">
        <v/>
        <stp/>
        <stp>StudyData</stp>
        <stp>ZQE??2</stp>
        <stp>Vol</stp>
        <stp>VolType=Exchange,CoCType=Contract</stp>
        <stp>Vol</stp>
        <stp>30</stp>
        <stp>0</stp>
        <stp>ALL</stp>
        <stp/>
        <stp/>
        <stp>TRUE</stp>
        <stp>T</stp>
        <tr r="Y8" s="1"/>
      </tp>
      <tp t="s">
        <v/>
        <stp/>
        <stp>StudyData</stp>
        <stp>ZQE??5</stp>
        <stp>Vol</stp>
        <stp>VolType=Exchange,CoCType=Contract</stp>
        <stp>Vol</stp>
        <stp>30</stp>
        <stp>0</stp>
        <stp>ALL</stp>
        <stp/>
        <stp/>
        <stp>TRUE</stp>
        <stp>T</stp>
        <tr r="Y14" s="1"/>
      </tp>
      <tp t="s">
        <v/>
        <stp/>
        <stp>StudyData</stp>
        <stp>ZQE??4</stp>
        <stp>Vol</stp>
        <stp>VolType=Exchange,CoCType=Contract</stp>
        <stp>Vol</stp>
        <stp>30</stp>
        <stp>0</stp>
        <stp>ALL</stp>
        <stp/>
        <stp/>
        <stp>TRUE</stp>
        <stp>T</stp>
        <tr r="Y12" s="1"/>
      </tp>
      <tp t="s">
        <v/>
        <stp/>
        <stp>StudyData</stp>
        <stp>ZQE??7</stp>
        <stp>Vol</stp>
        <stp>VolType=Exchange,CoCType=Contract</stp>
        <stp>Vol</stp>
        <stp>30</stp>
        <stp>0</stp>
        <stp>ALL</stp>
        <stp/>
        <stp/>
        <stp>TRUE</stp>
        <stp>T</stp>
        <tr r="Y18" s="1"/>
      </tp>
      <tp t="s">
        <v/>
        <stp/>
        <stp>StudyData</stp>
        <stp>ZQE??6</stp>
        <stp>Vol</stp>
        <stp>VolType=Exchange,CoCType=Contract</stp>
        <stp>Vol</stp>
        <stp>30</stp>
        <stp>0</stp>
        <stp>ALL</stp>
        <stp/>
        <stp/>
        <stp>TRUE</stp>
        <stp>T</stp>
        <tr r="Y16" s="1"/>
      </tp>
      <tp>
        <v>41607</v>
        <stp/>
        <stp>ContractData</stp>
        <stp>ZQE??3</stp>
        <stp>ExpirationDate</stp>
        <stp/>
        <stp>D</stp>
        <tr r="F10" s="1"/>
      </tp>
      <tp>
        <v>41578</v>
        <stp/>
        <stp>ContractData</stp>
        <stp>ZQE??2</stp>
        <stp>ExpirationDate</stp>
        <stp/>
        <stp>D</stp>
        <tr r="F8" s="1"/>
      </tp>
      <tp>
        <v>41670</v>
        <stp/>
        <stp>ContractData</stp>
        <stp>ZQE??5</stp>
        <stp>ExpirationDate</stp>
        <stp/>
        <stp>D</stp>
        <tr r="F14" s="1"/>
      </tp>
      <tp>
        <v>41639</v>
        <stp/>
        <stp>ContractData</stp>
        <stp>ZQE??4</stp>
        <stp>ExpirationDate</stp>
        <stp/>
        <stp>D</stp>
        <tr r="F12" s="1"/>
      </tp>
      <tp>
        <v>41729</v>
        <stp/>
        <stp>ContractData</stp>
        <stp>ZQE??7</stp>
        <stp>ExpirationDate</stp>
        <stp/>
        <stp>D</stp>
        <tr r="F18" s="1"/>
      </tp>
      <tp>
        <v>41698</v>
        <stp/>
        <stp>ContractData</stp>
        <stp>ZQE??6</stp>
        <stp>ExpirationDate</stp>
        <stp/>
        <stp>D</stp>
        <tr r="F16" s="1"/>
      </tp>
      <tp>
        <v>41789</v>
        <stp/>
        <stp>ContractData</stp>
        <stp>ZQE??9</stp>
        <stp>ExpirationDate</stp>
        <stp/>
        <stp>D</stp>
        <tr r="F22" s="1"/>
      </tp>
      <tp>
        <v>41759</v>
        <stp/>
        <stp>ContractData</stp>
        <stp>ZQE??8</stp>
        <stp>ExpirationDate</stp>
        <stp/>
        <stp>D</stp>
        <tr r="F20" s="1"/>
      </tp>
      <tp>
        <v>701</v>
        <stp/>
        <stp>StudyData</stp>
        <stp>(MA(ZQE??10,Period:=12,MAType:=Sim,InputChoice:=ContractVol) when LocalYear(ZQE??10)=2013 And (LocalMonth(ZQE??10)=6 And LocalDay(ZQE??10)=14 ))</stp>
        <stp>Bar</stp>
        <stp/>
        <stp>Close</stp>
        <stp>D</stp>
        <stp>0</stp>
        <stp>all</stp>
        <stp/>
        <stp/>
        <stp>False</stp>
        <stp/>
        <stp/>
        <tr r="P24" s="1"/>
      </tp>
      <tp>
        <v>657</v>
        <stp/>
        <stp>StudyData</stp>
        <stp>(MA(ZQE??11,Period:=12,MAType:=Sim,InputChoice:=ContractVol) when LocalYear(ZQE??11)=2013 And (LocalMonth(ZQE??11)=6 And LocalDay(ZQE??11)=14 ))</stp>
        <stp>Bar</stp>
        <stp/>
        <stp>Close</stp>
        <stp>D</stp>
        <stp>0</stp>
        <stp>all</stp>
        <stp/>
        <stp/>
        <stp>False</stp>
        <stp/>
        <stp/>
        <tr r="P26" s="1"/>
      </tp>
      <tp>
        <v>872</v>
        <stp/>
        <stp>StudyData</stp>
        <stp>(MA(ZQE??12,Period:=12,MAType:=Sim,InputChoice:=ContractVol) when LocalYear(ZQE??12)=2013 And (LocalMonth(ZQE??12)=6 And LocalDay(ZQE??12)=14 ))</stp>
        <stp>Bar</stp>
        <stp/>
        <stp>Close</stp>
        <stp>D</stp>
        <stp>0</stp>
        <stp>all</stp>
        <stp/>
        <stp/>
        <stp>False</stp>
        <stp/>
        <stp/>
        <tr r="P28" s="1"/>
      </tp>
      <tp>
        <v>714</v>
        <stp/>
        <stp>StudyData</stp>
        <stp>(MA(ZQE??13,Period:=12,MAType:=Sim,InputChoice:=ContractVol) when LocalYear(ZQE??13)=2013 And (LocalMonth(ZQE??13)=6 And LocalDay(ZQE??13)=14 ))</stp>
        <stp>Bar</stp>
        <stp/>
        <stp>Close</stp>
        <stp>D</stp>
        <stp>0</stp>
        <stp>all</stp>
        <stp/>
        <stp/>
        <stp>False</stp>
        <stp/>
        <stp/>
        <tr r="P30" s="1"/>
      </tp>
      <tp>
        <v>1001</v>
        <stp/>
        <stp>StudyData</stp>
        <stp>(MA(ZQE??14,Period:=12,MAType:=Sim,InputChoice:=ContractVol) when LocalYear(ZQE??14)=2013 And (LocalMonth(ZQE??14)=6 And LocalDay(ZQE??14)=14 ))</stp>
        <stp>Bar</stp>
        <stp/>
        <stp>Close</stp>
        <stp>D</stp>
        <stp>0</stp>
        <stp>all</stp>
        <stp/>
        <stp/>
        <stp>False</stp>
        <stp/>
        <stp/>
        <tr r="P32" s="1"/>
      </tp>
      <tp>
        <v>734</v>
        <stp/>
        <stp>StudyData</stp>
        <stp>(MA(ZQE??15,Period:=12,MAType:=Sim,InputChoice:=ContractVol) when LocalYear(ZQE??15)=2013 And (LocalMonth(ZQE??15)=6 And LocalDay(ZQE??15)=14 ))</stp>
        <stp>Bar</stp>
        <stp/>
        <stp>Close</stp>
        <stp>D</stp>
        <stp>0</stp>
        <stp>all</stp>
        <stp/>
        <stp/>
        <stp>False</stp>
        <stp/>
        <stp/>
        <tr r="P34" s="1"/>
      </tp>
      <tp>
        <v>501</v>
        <stp/>
        <stp>StudyData</stp>
        <stp>(MA(ZQE??16,Period:=12,MAType:=Sim,InputChoice:=ContractVol) when LocalYear(ZQE??16)=2013 And (LocalMonth(ZQE??16)=6 And LocalDay(ZQE??16)=14 ))</stp>
        <stp>Bar</stp>
        <stp/>
        <stp>Close</stp>
        <stp>D</stp>
        <stp>0</stp>
        <stp>all</stp>
        <stp/>
        <stp/>
        <stp>False</stp>
        <stp/>
        <stp/>
        <tr r="P36" s="1"/>
      </tp>
      <tp>
        <v>234</v>
        <stp/>
        <stp>StudyData</stp>
        <stp>(MA(ZQE??17,Period:=12,MAType:=Sim,InputChoice:=ContractVol) when LocalYear(ZQE??17)=2013 And (LocalMonth(ZQE??17)=6 And LocalDay(ZQE??17)=14 ))</stp>
        <stp>Bar</stp>
        <stp/>
        <stp>Close</stp>
        <stp>D</stp>
        <stp>0</stp>
        <stp>all</stp>
        <stp/>
        <stp/>
        <stp>False</stp>
        <stp/>
        <stp/>
        <tr r="P38" s="1"/>
      </tp>
      <tp>
        <v>274</v>
        <stp/>
        <stp>StudyData</stp>
        <stp>(MA(ZQE??18,Period:=12,MAType:=Sim,InputChoice:=ContractVol) when LocalYear(ZQE??18)=2013 And (LocalMonth(ZQE??18)=6 And LocalDay(ZQE??18)=14 ))</stp>
        <stp>Bar</stp>
        <stp/>
        <stp>Close</stp>
        <stp>D</stp>
        <stp>0</stp>
        <stp>all</stp>
        <stp/>
        <stp/>
        <stp>False</stp>
        <stp/>
        <stp/>
        <tr r="P40" s="1"/>
      </tp>
      <tp>
        <v>103</v>
        <stp/>
        <stp>StudyData</stp>
        <stp>(MA(ZQE??19,Period:=12,MAType:=Sim,InputChoice:=ContractVol) when LocalYear(ZQE??19)=2013 And (LocalMonth(ZQE??19)=6 And LocalDay(ZQE??19)=14 ))</stp>
        <stp>Bar</stp>
        <stp/>
        <stp>Close</stp>
        <stp>D</stp>
        <stp>0</stp>
        <stp>all</stp>
        <stp/>
        <stp/>
        <stp>False</stp>
        <stp/>
        <stp/>
        <tr r="P42" s="1"/>
      </tp>
      <tp>
        <v>84</v>
        <stp/>
        <stp>StudyData</stp>
        <stp>(MA(ZQE??20,Period:=12,MAType:=Sim,InputChoice:=ContractVol) when LocalYear(ZQE??20)=2013 And (LocalMonth(ZQE??20)=6 And LocalDay(ZQE??20)=14 ))</stp>
        <stp>Bar</stp>
        <stp/>
        <stp>Close</stp>
        <stp>D</stp>
        <stp>0</stp>
        <stp>all</stp>
        <stp/>
        <stp/>
        <stp>False</stp>
        <stp/>
        <stp/>
        <tr r="P44" s="1"/>
      </tp>
      <tp>
        <v>140</v>
        <stp/>
        <stp>StudyData</stp>
        <stp>(MA(ZQE??21,Period:=12,MAType:=Sim,InputChoice:=ContractVol) when LocalYear(ZQE??21)=2013 And (LocalMonth(ZQE??21)=6 And LocalDay(ZQE??21)=14 ))</stp>
        <stp>Bar</stp>
        <stp/>
        <stp>Close</stp>
        <stp>D</stp>
        <stp>0</stp>
        <stp>all</stp>
        <stp/>
        <stp/>
        <stp>False</stp>
        <stp/>
        <stp/>
        <tr r="P46" s="1"/>
      </tp>
      <tp>
        <v>125</v>
        <stp/>
        <stp>StudyData</stp>
        <stp>(MA(ZQE??22,Period:=12,MAType:=Sim,InputChoice:=ContractVol) when LocalYear(ZQE??22)=2013 And (LocalMonth(ZQE??22)=6 And LocalDay(ZQE??22)=14 ))</stp>
        <stp>Bar</stp>
        <stp/>
        <stp>Close</stp>
        <stp>D</stp>
        <stp>0</stp>
        <stp>all</stp>
        <stp/>
        <stp/>
        <stp>False</stp>
        <stp/>
        <stp/>
        <tr r="P48" s="1"/>
      </tp>
      <tp>
        <v>26</v>
        <stp/>
        <stp>StudyData</stp>
        <stp>(MA(ZQE??23,Period:=12,MAType:=Sim,InputChoice:=ContractVol) when LocalYear(ZQE??23)=2013 And (LocalMonth(ZQE??23)=6 And LocalDay(ZQE??23)=14 ))</stp>
        <stp>Bar</stp>
        <stp/>
        <stp>Close</stp>
        <stp>D</stp>
        <stp>0</stp>
        <stp>all</stp>
        <stp/>
        <stp/>
        <stp>False</stp>
        <stp/>
        <stp/>
        <tr r="P50" s="1"/>
      </tp>
      <tp>
        <v>11</v>
        <stp/>
        <stp>StudyData</stp>
        <stp>(MA(ZQE??24,Period:=12,MAType:=Sim,InputChoice:=ContractVol) when LocalYear(ZQE??24)=2013 And (LocalMonth(ZQE??24)=6 And LocalDay(ZQE??24)=14 ))</stp>
        <stp>Bar</stp>
        <stp/>
        <stp>Close</stp>
        <stp>D</stp>
        <stp>0</stp>
        <stp>all</stp>
        <stp/>
        <stp/>
        <stp>False</stp>
        <stp/>
        <stp/>
        <tr r="P52" s="1"/>
      </tp>
      <tp>
        <v>7</v>
        <stp/>
        <stp>StudyData</stp>
        <stp>(MA(ZQE??25,Period:=12,MAType:=Sim,InputChoice:=ContractVol) when LocalYear(ZQE??25)=2013 And (LocalMonth(ZQE??25)=6 And LocalDay(ZQE??25)=14 ))</stp>
        <stp>Bar</stp>
        <stp/>
        <stp>Close</stp>
        <stp>D</stp>
        <stp>0</stp>
        <stp>all</stp>
        <stp/>
        <stp/>
        <stp>False</stp>
        <stp/>
        <stp/>
        <tr r="P54" s="1"/>
      </tp>
      <tp>
        <v>10</v>
        <stp/>
        <stp>StudyData</stp>
        <stp>(MA(ZQE??26,Period:=12,MAType:=Sim,InputChoice:=ContractVol) when LocalYear(ZQE??26)=2013 And (LocalMonth(ZQE??26)=6 And LocalDay(ZQE??26)=14 ))</stp>
        <stp>Bar</stp>
        <stp/>
        <stp>Close</stp>
        <stp>D</stp>
        <stp>0</stp>
        <stp>all</stp>
        <stp/>
        <stp/>
        <stp>False</stp>
        <stp/>
        <stp/>
        <tr r="P56" s="1"/>
      </tp>
      <tp>
        <v>6</v>
        <stp/>
        <stp>StudyData</stp>
        <stp>(MA(ZQE??27,Period:=12,MAType:=Sim,InputChoice:=ContractVol) when LocalYear(ZQE??27)=2013 And (LocalMonth(ZQE??27)=6 And LocalDay(ZQE??27)=14 ))</stp>
        <stp>Bar</stp>
        <stp/>
        <stp>Close</stp>
        <stp>D</stp>
        <stp>0</stp>
        <stp>all</stp>
        <stp/>
        <stp/>
        <stp>False</stp>
        <stp/>
        <stp/>
        <tr r="P58" s="1"/>
      </tp>
      <tp>
        <v>7</v>
        <stp/>
        <stp>StudyData</stp>
        <stp>(MA(ZQE??28,Period:=12,MAType:=Sim,InputChoice:=ContractVol) when LocalYear(ZQE??28)=2013 And (LocalMonth(ZQE??28)=6 And LocalDay(ZQE??28)=14 ))</stp>
        <stp>Bar</stp>
        <stp/>
        <stp>Close</stp>
        <stp>D</stp>
        <stp>0</stp>
        <stp>all</stp>
        <stp/>
        <stp/>
        <stp>False</stp>
        <stp/>
        <stp/>
        <tr r="P60" s="1"/>
      </tp>
      <tp>
        <v>12</v>
        <stp/>
        <stp>StudyData</stp>
        <stp>(MA(ZQE??29,Period:=12,MAType:=Sim,InputChoice:=ContractVol) when LocalYear(ZQE??29)=2013 And (LocalMonth(ZQE??29)=6 And LocalDay(ZQE??29)=14 ))</stp>
        <stp>Bar</stp>
        <stp/>
        <stp>Close</stp>
        <stp>D</stp>
        <stp>0</stp>
        <stp>all</stp>
        <stp/>
        <stp/>
        <stp>False</stp>
        <stp/>
        <stp/>
        <tr r="P62" s="1"/>
      </tp>
      <tp>
        <v>9</v>
        <stp/>
        <stp>StudyData</stp>
        <stp>(MA(ZQE??30,Period:=12,MAType:=Sim,InputChoice:=ContractVol) when LocalYear(ZQE??30)=2013 And (LocalMonth(ZQE??30)=6 And LocalDay(ZQE??30)=14 ))</stp>
        <stp>Bar</stp>
        <stp/>
        <stp>Close</stp>
        <stp>D</stp>
        <stp>0</stp>
        <stp>all</stp>
        <stp/>
        <stp/>
        <stp>False</stp>
        <stp/>
        <stp/>
        <tr r="P64" s="1"/>
      </tp>
      <tp>
        <v>2</v>
        <stp/>
        <stp>StudyData</stp>
        <stp>(MA(ZQE??31,Period:=12,MAType:=Sim,InputChoice:=ContractVol) when LocalYear(ZQE??31)=2013 And (LocalMonth(ZQE??31)=6 And LocalDay(ZQE??31)=14 ))</stp>
        <stp>Bar</stp>
        <stp/>
        <stp>Close</stp>
        <stp>D</stp>
        <stp>0</stp>
        <stp>all</stp>
        <stp/>
        <stp/>
        <stp>False</stp>
        <stp/>
        <stp/>
        <tr r="P66" s="1"/>
      </tp>
      <tp t="s">
        <v/>
        <stp/>
        <stp>StudyData</stp>
        <stp>(MA(ZQE??32,Period:=12,MAType:=Sim,InputChoice:=ContractVol) when LocalYear(ZQE??32)=2013 And (LocalMonth(ZQE??32)=6 And LocalDay(ZQE??32)=14 ))</stp>
        <stp>Bar</stp>
        <stp/>
        <stp>Close</stp>
        <stp>D</stp>
        <stp>0</stp>
        <stp>all</stp>
        <stp/>
        <stp/>
        <stp>False</stp>
        <stp/>
        <stp/>
        <tr r="P68" s="1"/>
      </tp>
      <tp t="s">
        <v/>
        <stp/>
        <stp>StudyData</stp>
        <stp>(MA(ZQE??33,Period:=12,MAType:=Sim,InputChoice:=ContractVol) when LocalYear(ZQE??33)=2013 And (LocalMonth(ZQE??33)=6 And LocalDay(ZQE??33)=14 ))</stp>
        <stp>Bar</stp>
        <stp/>
        <stp>Close</stp>
        <stp>D</stp>
        <stp>0</stp>
        <stp>all</stp>
        <stp/>
        <stp/>
        <stp>False</stp>
        <stp/>
        <stp/>
        <tr r="P70" s="1"/>
      </tp>
      <tp t="s">
        <v/>
        <stp/>
        <stp>StudyData</stp>
        <stp>(MA(ZQE??34,Period:=12,MAType:=Sim,InputChoice:=ContractVol) when LocalYear(ZQE??34)=2013 And (LocalMonth(ZQE??34)=6 And LocalDay(ZQE??34)=14 ))</stp>
        <stp>Bar</stp>
        <stp/>
        <stp>Close</stp>
        <stp>D</stp>
        <stp>0</stp>
        <stp>all</stp>
        <stp/>
        <stp/>
        <stp>False</stp>
        <stp/>
        <stp/>
        <tr r="P72" s="1"/>
      </tp>
      <tp t="s">
        <v/>
        <stp/>
        <stp>StudyData</stp>
        <stp>(MA(ZQE??35,Period:=12,MAType:=Sim,InputChoice:=ContractVol) when LocalYear(ZQE??35)=2013 And (LocalMonth(ZQE??35)=6 And LocalDay(ZQE??35)=14 ))</stp>
        <stp>Bar</stp>
        <stp/>
        <stp>Close</stp>
        <stp>D</stp>
        <stp>0</stp>
        <stp>all</stp>
        <stp/>
        <stp/>
        <stp>False</stp>
        <stp/>
        <stp/>
        <tr r="P74" s="1"/>
      </tp>
      <tp t="s">
        <v/>
        <stp/>
        <stp>StudyData</stp>
        <stp>(MA(ZQE??36,Period:=12,MAType:=Sim,InputChoice:=ContractVol) when LocalYear(ZQE??36)=2013 And (LocalMonth(ZQE??36)=6 And LocalDay(ZQE??36)=14 ))</stp>
        <stp>Bar</stp>
        <stp/>
        <stp>Close</stp>
        <stp>D</stp>
        <stp>0</stp>
        <stp>all</stp>
        <stp/>
        <stp/>
        <stp>False</stp>
        <stp/>
        <stp/>
        <tr r="P76" s="1"/>
      </tp>
    </main>
  </volType>
</volTypes>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volatileDependencies" Target="volatileDependencies.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438150</xdr:colOff>
      <xdr:row>76</xdr:row>
      <xdr:rowOff>57150</xdr:rowOff>
    </xdr:from>
    <xdr:to>
      <xdr:col>4</xdr:col>
      <xdr:colOff>190433</xdr:colOff>
      <xdr:row>76</xdr:row>
      <xdr:rowOff>190483</xdr:rowOff>
    </xdr:to>
    <xdr:pic>
      <xdr:nvPicPr>
        <xdr:cNvPr id="2" name="Picture 1"/>
        <xdr:cNvPicPr>
          <a:picLocks noChangeAspect="1"/>
        </xdr:cNvPicPr>
      </xdr:nvPicPr>
      <xdr:blipFill>
        <a:blip xmlns:r="http://schemas.openxmlformats.org/officeDocument/2006/relationships" r:embed="rId1"/>
        <a:stretch>
          <a:fillRect/>
        </a:stretch>
      </xdr:blipFill>
      <xdr:spPr>
        <a:xfrm>
          <a:off x="1847850" y="11649075"/>
          <a:ext cx="533333" cy="1333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H77"/>
  <sheetViews>
    <sheetView showGridLines="0" showRowColHeaders="0" tabSelected="1" zoomScaleNormal="100" workbookViewId="0">
      <selection activeCell="L4" sqref="L4"/>
    </sheetView>
  </sheetViews>
  <sheetFormatPr defaultRowHeight="17.25" x14ac:dyDescent="0.3"/>
  <cols>
    <col min="1" max="1" width="1.7109375" style="29" customWidth="1"/>
    <col min="2" max="4" width="11.7109375" style="4" customWidth="1"/>
    <col min="5" max="5" width="7.85546875" style="4" customWidth="1"/>
    <col min="6" max="6" width="24" style="4" customWidth="1"/>
    <col min="7" max="7" width="7.7109375" style="1" customWidth="1"/>
    <col min="8" max="8" width="14.42578125" style="1" hidden="1" customWidth="1"/>
    <col min="9" max="9" width="1.7109375" style="1" customWidth="1"/>
    <col min="10" max="12" width="10.7109375" style="1" customWidth="1"/>
    <col min="13" max="13" width="12.7109375" style="1" hidden="1" customWidth="1"/>
    <col min="14" max="14" width="11.7109375" style="1" customWidth="1"/>
    <col min="15" max="15" width="9.7109375" style="4" customWidth="1"/>
    <col min="16" max="17" width="5.7109375" style="4" customWidth="1"/>
    <col min="18" max="18" width="5.7109375" style="1" customWidth="1"/>
    <col min="19" max="19" width="10.7109375" style="1" customWidth="1"/>
    <col min="20" max="20" width="11.7109375" style="1" customWidth="1"/>
    <col min="21" max="21" width="10.28515625" style="1" customWidth="1"/>
    <col min="22" max="23" width="11.7109375" style="1" customWidth="1"/>
    <col min="24" max="24" width="9.7109375" style="1" customWidth="1"/>
    <col min="25" max="26" width="7.7109375" style="4" customWidth="1"/>
    <col min="27" max="28" width="10.7109375" style="4" customWidth="1"/>
    <col min="29" max="30" width="11.7109375" style="4" customWidth="1"/>
    <col min="31" max="138" width="9.140625" style="32"/>
    <col min="139" max="16384" width="9.140625" style="1"/>
  </cols>
  <sheetData>
    <row r="1" spans="1:138" ht="3.95" customHeight="1" x14ac:dyDescent="0.3">
      <c r="A1" s="58">
        <f ca="1">TODAY()</f>
        <v>41548</v>
      </c>
      <c r="B1" s="7">
        <f ca="1">IF(WEEKDAY(A1)=2,-3,-1)</f>
        <v>-1</v>
      </c>
      <c r="C1" s="7">
        <f ca="1">DAY(A1+B1)</f>
        <v>30</v>
      </c>
      <c r="D1" s="8">
        <f xml:space="preserve"> RTD("cqg.rtd",,"StudyData",$A$5&amp;A6,"Bar",,"Time",Y4,,"all",,,"False")</f>
        <v>41548.5</v>
      </c>
      <c r="E1" s="9">
        <f xml:space="preserve"> HOUR(D1)</f>
        <v>12</v>
      </c>
      <c r="F1" s="7">
        <f xml:space="preserve"> MINUTE(RTD("cqg.rtd",,"StudyData",$A$5&amp;A6,"Bar",,"Time",Y4,,"all",,,"False"))</f>
        <v>0</v>
      </c>
    </row>
    <row r="2" spans="1:138" ht="24" customHeight="1" x14ac:dyDescent="0.3">
      <c r="A2" s="29">
        <f ca="1">YEAR(TODAY())</f>
        <v>2013</v>
      </c>
      <c r="B2" s="88" t="s">
        <v>56</v>
      </c>
      <c r="C2" s="89"/>
      <c r="D2" s="92">
        <f>RTD("cqg.rtd", ,"SystemInfo", "Linetime")</f>
        <v>41548.514444444445</v>
      </c>
      <c r="E2" s="92"/>
      <c r="F2" s="94" t="s">
        <v>47</v>
      </c>
      <c r="G2" s="94"/>
      <c r="H2" s="94"/>
      <c r="I2" s="94"/>
      <c r="J2" s="94"/>
      <c r="K2" s="94"/>
      <c r="L2" s="94"/>
      <c r="M2" s="94"/>
      <c r="N2" s="94"/>
      <c r="O2" s="94"/>
      <c r="P2" s="94"/>
      <c r="Q2" s="94"/>
      <c r="R2" s="94"/>
      <c r="S2" s="94"/>
      <c r="T2" s="94"/>
      <c r="U2" s="94"/>
      <c r="V2" s="94"/>
      <c r="W2" s="94"/>
      <c r="X2" s="94"/>
      <c r="Y2" s="94"/>
      <c r="Z2" s="94"/>
      <c r="AA2" s="89" t="s">
        <v>57</v>
      </c>
      <c r="AB2" s="89"/>
      <c r="AC2" s="92">
        <f>RTD("cqg.rtd", ,"SystemInfo", "Linetime")+1/24</f>
        <v>41548.556111111109</v>
      </c>
      <c r="AD2" s="96"/>
    </row>
    <row r="3" spans="1:138" ht="24" customHeight="1" x14ac:dyDescent="0.3">
      <c r="B3" s="90"/>
      <c r="C3" s="91"/>
      <c r="D3" s="93"/>
      <c r="E3" s="93"/>
      <c r="F3" s="95"/>
      <c r="G3" s="95"/>
      <c r="H3" s="95"/>
      <c r="I3" s="95"/>
      <c r="J3" s="95"/>
      <c r="K3" s="95"/>
      <c r="L3" s="95"/>
      <c r="M3" s="95"/>
      <c r="N3" s="95"/>
      <c r="O3" s="95"/>
      <c r="P3" s="95"/>
      <c r="Q3" s="95"/>
      <c r="R3" s="95"/>
      <c r="S3" s="95"/>
      <c r="T3" s="95"/>
      <c r="U3" s="95"/>
      <c r="V3" s="95"/>
      <c r="W3" s="95"/>
      <c r="X3" s="95"/>
      <c r="Y3" s="95"/>
      <c r="Z3" s="95"/>
      <c r="AA3" s="91"/>
      <c r="AB3" s="91"/>
      <c r="AC3" s="93"/>
      <c r="AD3" s="97"/>
    </row>
    <row r="4" spans="1:138" ht="24" customHeight="1" x14ac:dyDescent="0.3">
      <c r="B4" s="109" t="s">
        <v>28</v>
      </c>
      <c r="C4" s="110"/>
      <c r="D4" s="110"/>
      <c r="E4" s="110"/>
      <c r="F4" s="45" t="s">
        <v>29</v>
      </c>
      <c r="G4" s="45" t="s">
        <v>30</v>
      </c>
      <c r="H4" s="54"/>
      <c r="I4" s="54"/>
      <c r="J4" s="107" t="s">
        <v>32</v>
      </c>
      <c r="K4" s="107"/>
      <c r="L4" s="62">
        <v>12</v>
      </c>
      <c r="M4" s="46"/>
      <c r="N4" s="114" t="s">
        <v>38</v>
      </c>
      <c r="O4" s="115"/>
      <c r="P4" s="70">
        <v>6</v>
      </c>
      <c r="Q4" s="70">
        <v>14</v>
      </c>
      <c r="R4" s="71">
        <v>13</v>
      </c>
      <c r="S4" s="120" t="s">
        <v>36</v>
      </c>
      <c r="T4" s="120"/>
      <c r="U4" s="113" t="s">
        <v>37</v>
      </c>
      <c r="V4" s="113"/>
      <c r="W4" s="120" t="s">
        <v>39</v>
      </c>
      <c r="X4" s="123"/>
      <c r="Y4" s="55">
        <v>30</v>
      </c>
      <c r="Z4" s="56" t="s">
        <v>58</v>
      </c>
      <c r="AA4" s="109" t="s">
        <v>28</v>
      </c>
      <c r="AB4" s="110"/>
      <c r="AC4" s="110"/>
      <c r="AD4" s="140"/>
    </row>
    <row r="5" spans="1:138" ht="24" customHeight="1" x14ac:dyDescent="0.3">
      <c r="A5" s="59" t="s">
        <v>46</v>
      </c>
      <c r="B5" s="111"/>
      <c r="C5" s="112"/>
      <c r="D5" s="112"/>
      <c r="E5" s="112"/>
      <c r="F5" s="47" t="s">
        <v>59</v>
      </c>
      <c r="G5" s="47" t="s">
        <v>31</v>
      </c>
      <c r="H5" s="57"/>
      <c r="I5" s="57"/>
      <c r="J5" s="108" t="s">
        <v>33</v>
      </c>
      <c r="K5" s="108"/>
      <c r="L5" s="48" t="s">
        <v>34</v>
      </c>
      <c r="M5" s="48"/>
      <c r="N5" s="116"/>
      <c r="O5" s="117"/>
      <c r="P5" s="73" t="s">
        <v>60</v>
      </c>
      <c r="Q5" s="72">
        <v>12</v>
      </c>
      <c r="R5" s="69" t="str">
        <f>"20"&amp;R4</f>
        <v>2013</v>
      </c>
      <c r="S5" s="121"/>
      <c r="T5" s="121"/>
      <c r="U5" s="122"/>
      <c r="V5" s="122"/>
      <c r="W5" s="121"/>
      <c r="X5" s="124"/>
      <c r="Y5" s="118" t="s">
        <v>35</v>
      </c>
      <c r="Z5" s="119"/>
      <c r="AA5" s="111"/>
      <c r="AB5" s="112"/>
      <c r="AC5" s="112"/>
      <c r="AD5" s="141"/>
    </row>
    <row r="6" spans="1:138" ht="18" customHeight="1" x14ac:dyDescent="0.3">
      <c r="A6" s="29" t="s">
        <v>0</v>
      </c>
      <c r="B6" s="85" t="str">
        <f>RTD("cqg.rtd",,"ContractData",$A$5&amp;A6,"LongDescription")</f>
        <v>Fed Fund 30 Day (Globex), Sep 13</v>
      </c>
      <c r="C6" s="86"/>
      <c r="D6" s="86"/>
      <c r="E6" s="98"/>
      <c r="F6" s="135">
        <f>IF(B6="","",RTD("cqg.rtd",,"ContractData",$A$5&amp;A6,"ExpirationDate",,"D"))</f>
        <v>41547</v>
      </c>
      <c r="G6" s="33">
        <f ca="1">F6-$A$1</f>
        <v>-1</v>
      </c>
      <c r="H6" s="5">
        <f ca="1">RIGHT(B6,2)-RIGHT($A$2,2)</f>
        <v>0</v>
      </c>
      <c r="I6" s="5"/>
      <c r="J6" s="5">
        <f>K6</f>
        <v>0</v>
      </c>
      <c r="K6" s="5">
        <f>RTD("cqg.rtd", ,"ContractData", $A$5&amp;A6, "T_CVol")</f>
        <v>0</v>
      </c>
      <c r="L6" s="5">
        <f xml:space="preserve"> RTD("cqg.rtd",,"StudyData", $A$5&amp;A6, "MA", "InputChoice=ContractVol,MAType=Sim,Period="&amp;$L$4&amp;"", "MA",,,"all",,,,"T")</f>
        <v>2642.4166666699998</v>
      </c>
      <c r="M6" s="34">
        <f>IF(K6&gt;L6,1,0)</f>
        <v>0</v>
      </c>
      <c r="N6" s="5">
        <f>RTD("cqg.rtd", ,"ContractData", $A$5&amp;A6, "Y_CVol")</f>
        <v>9115</v>
      </c>
      <c r="O6" s="35">
        <f>IF(ISERROR(K6/N6),"",K6/N6)</f>
        <v>0</v>
      </c>
      <c r="P6" s="125">
        <f xml:space="preserve"> RTD("cqg.rtd",,"StudyData", "(MA("&amp;$A$5&amp;A6&amp;",Period:="&amp;$Q$5&amp;",MAType:=Sim,InputChoice:=ContractVol) when LocalYear("&amp;$A$5&amp;A6&amp;")="&amp;$R$5&amp;" And (LocalMonth("&amp;$A$5&amp;A6&amp;")="&amp;$P$4&amp;" And LocalDay("&amp;$A$5&amp;A6&amp;")="&amp;$Q$4&amp;" ))", "Bar", "", "Close","D", "0", "all", "", "","False",,)</f>
        <v>1684</v>
      </c>
      <c r="Q6" s="126"/>
      <c r="R6" s="127"/>
      <c r="S6" s="16">
        <f>T6</f>
        <v>40287</v>
      </c>
      <c r="T6" s="16">
        <f>IF(B6="","",RTD("cqg.rtd", ,"ContractData", $A$5&amp;A6, "COI"))</f>
        <v>40287</v>
      </c>
      <c r="U6" s="16">
        <f>T6-W6</f>
        <v>1723</v>
      </c>
      <c r="V6" s="16">
        <f>U6</f>
        <v>1723</v>
      </c>
      <c r="W6" s="16">
        <f>IF(B6="","",RTD("cqg.rtd", ,"ContractData", $A$5&amp;A6, "P_OI"))</f>
        <v>38564</v>
      </c>
      <c r="X6" s="23">
        <f>IF(ISERROR(T6/W6),"",(T6/W6))</f>
        <v>1.0446789752100405</v>
      </c>
      <c r="Y6" s="24" t="str">
        <f>RTD("cqg.rtd",,"StudyData",$A$5&amp;A6,"Vol","VolType=Exchange,CoCType=Contract","Vol",$Y$4,"0","ALL",,,"TRUE","T")</f>
        <v/>
      </c>
      <c r="Z6" s="36">
        <f ca="1">IF(B6="","",RTD("cqg.rtd",,"StudyData","Vol("&amp;$A$5&amp;A6&amp;") when (LocalDay("&amp;$A$5&amp;A6&amp;")="&amp;$C$1&amp;" and LocalHour("&amp;$A$5&amp;A6&amp;")="&amp;$E$1&amp;" and LocalMinute("&amp;$A$5&amp;$A6&amp;")="&amp;$F$1&amp;")","Bar",,"Vol",$Y$4,"0"))</f>
        <v>2500</v>
      </c>
      <c r="AA6" s="106" t="str">
        <f>RTD("cqg.rtd",,"ContractData",$A$5&amp;A6,"LongDescription")</f>
        <v>Fed Fund 30 Day (Globex), Sep 13</v>
      </c>
      <c r="AB6" s="86"/>
      <c r="AC6" s="86"/>
      <c r="AD6" s="87"/>
    </row>
    <row r="7" spans="1:138" s="20" customFormat="1" ht="3" customHeight="1" x14ac:dyDescent="0.3">
      <c r="A7" s="60"/>
      <c r="B7" s="103"/>
      <c r="C7" s="104"/>
      <c r="D7" s="104"/>
      <c r="E7" s="105"/>
      <c r="F7" s="136"/>
      <c r="G7" s="18"/>
      <c r="H7" s="6">
        <f ca="1">H8</f>
        <v>0</v>
      </c>
      <c r="I7" s="6"/>
      <c r="J7" s="19"/>
      <c r="K7" s="19"/>
      <c r="L7" s="19"/>
      <c r="N7" s="19"/>
      <c r="O7" s="30"/>
      <c r="P7" s="74"/>
      <c r="Q7" s="75"/>
      <c r="R7" s="76"/>
      <c r="S7" s="19"/>
      <c r="T7" s="19"/>
      <c r="U7" s="19"/>
      <c r="V7" s="19"/>
      <c r="W7" s="19"/>
      <c r="X7" s="41"/>
      <c r="Y7" s="39"/>
      <c r="Z7" s="28"/>
      <c r="AA7" s="82"/>
      <c r="AB7" s="83"/>
      <c r="AC7" s="83"/>
      <c r="AD7" s="84"/>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32"/>
      <c r="EB7" s="32"/>
      <c r="EC7" s="32"/>
      <c r="ED7" s="32"/>
      <c r="EE7" s="32"/>
      <c r="EF7" s="32"/>
      <c r="EG7" s="32"/>
      <c r="EH7" s="32"/>
    </row>
    <row r="8" spans="1:138" ht="18" customHeight="1" x14ac:dyDescent="0.3">
      <c r="A8" s="29" t="s">
        <v>1</v>
      </c>
      <c r="B8" s="85" t="str">
        <f>RTD("cqg.rtd",,"ContractData",$A$5&amp;A8,"LongDescription")</f>
        <v>Fed Fund 30 Day (Globex), Oct 13</v>
      </c>
      <c r="C8" s="86"/>
      <c r="D8" s="86"/>
      <c r="E8" s="98"/>
      <c r="F8" s="137">
        <f>IF(B8="","",RTD("cqg.rtd",,"ContractData",$A$5&amp;A8,"ExpirationDate",,"D"))</f>
        <v>41578</v>
      </c>
      <c r="G8" s="26">
        <f t="shared" ref="G8:G60" ca="1" si="0">F8-$A$1</f>
        <v>30</v>
      </c>
      <c r="H8" s="16">
        <f ca="1">RIGHT(B8,2)-RIGHT($A$2,2)</f>
        <v>0</v>
      </c>
      <c r="I8" s="6"/>
      <c r="J8" s="6">
        <f>K8</f>
        <v>1772</v>
      </c>
      <c r="K8" s="6">
        <f>RTD("cqg.rtd", ,"ContractData", $A$5&amp;A8, "T_CVol")</f>
        <v>1772</v>
      </c>
      <c r="L8" s="6">
        <f xml:space="preserve"> RTD("cqg.rtd",,"StudyData", $A$5&amp;A8, "MA", "InputChoice=ContractVol,MAType=Sim,Period="&amp;$L$4&amp;"", "MA",,,"all",,,,"T")</f>
        <v>2765.0833333300002</v>
      </c>
      <c r="M8" s="27">
        <f>IF(K8&gt;L8,1,0)</f>
        <v>0</v>
      </c>
      <c r="N8" s="6">
        <f>RTD("cqg.rtd", ,"ContractData", $A$5&amp;A8, "Y_CVol")</f>
        <v>2995</v>
      </c>
      <c r="O8" s="37">
        <f t="shared" ref="O8:O60" si="1">IF(ISERROR(K8/N8),"",K8/N8)</f>
        <v>0.59165275459098499</v>
      </c>
      <c r="P8" s="79">
        <f xml:space="preserve"> RTD("cqg.rtd",,"StudyData", "(MA("&amp;$A$5&amp;A8&amp;",Period:="&amp;$Q$5&amp;",MAType:=Sim,InputChoice:=ContractVol) when LocalYear("&amp;$A$5&amp;A8&amp;")="&amp;$R$5&amp;" And (LocalMonth("&amp;$A$5&amp;A8&amp;")="&amp;$P$4&amp;" And LocalDay("&amp;$A$5&amp;A8&amp;")="&amp;$Q$4&amp;" ))", "Bar", "", "Close","D", "0", "all", "", "","False",,)</f>
        <v>1122</v>
      </c>
      <c r="Q8" s="80"/>
      <c r="R8" s="81"/>
      <c r="S8" s="6">
        <f t="shared" ref="S8:S60" si="2">T8</f>
        <v>27850</v>
      </c>
      <c r="T8" s="6">
        <f>IF(B8="","",RTD("cqg.rtd", ,"ContractData", $A$5&amp;A8, "COI"))</f>
        <v>27850</v>
      </c>
      <c r="U8" s="6">
        <f t="shared" ref="U8:U60" si="3">T8-W8</f>
        <v>828</v>
      </c>
      <c r="V8" s="6">
        <f t="shared" ref="V8:V60" si="4">U8</f>
        <v>828</v>
      </c>
      <c r="W8" s="6">
        <f>IF(B8="","",RTD("cqg.rtd", ,"ContractData", $A$5&amp;A8, "P_OI"))</f>
        <v>27022</v>
      </c>
      <c r="X8" s="38">
        <f t="shared" ref="X8:X60" si="5">IF(ISERROR(T8/W8),"",(T8/W8))</f>
        <v>1.0306416993560803</v>
      </c>
      <c r="Y8" s="24" t="str">
        <f>RTD("cqg.rtd",,"StudyData",$A$5&amp;A8,"Vol","VolType=Exchange,CoCType=Contract","Vol",$Y$4,"0","ALL",,,"TRUE","T")</f>
        <v/>
      </c>
      <c r="Z8" s="40">
        <f ca="1">IF(B8="","",RTD("cqg.rtd",,"StudyData","Vol("&amp;$A$5&amp;A8&amp;") when (LocalDay("&amp;$A$5&amp;A8&amp;")="&amp;$C$1&amp;" and LocalHour("&amp;$A$5&amp;A8&amp;")="&amp;$E$1&amp;" and LocalMinute("&amp;$A$5&amp;$A8&amp;")="&amp;$F$1&amp;")","Bar",,"Vol",$Y$4,"0"))</f>
        <v>11</v>
      </c>
      <c r="AA8" s="106" t="str">
        <f>RTD("cqg.rtd",,"ContractData",$A$5&amp;A8,"LongDescription")</f>
        <v>Fed Fund 30 Day (Globex), Oct 13</v>
      </c>
      <c r="AB8" s="86"/>
      <c r="AC8" s="86"/>
      <c r="AD8" s="87"/>
    </row>
    <row r="9" spans="1:138" s="20" customFormat="1" ht="3" customHeight="1" x14ac:dyDescent="0.3">
      <c r="A9" s="60"/>
      <c r="B9" s="103"/>
      <c r="C9" s="104"/>
      <c r="D9" s="104"/>
      <c r="E9" s="105"/>
      <c r="F9" s="136"/>
      <c r="G9" s="18"/>
      <c r="H9" s="6">
        <f ca="1">H10</f>
        <v>0</v>
      </c>
      <c r="I9" s="6"/>
      <c r="J9" s="19"/>
      <c r="K9" s="19"/>
      <c r="L9" s="19"/>
      <c r="N9" s="19"/>
      <c r="O9" s="30"/>
      <c r="P9" s="74"/>
      <c r="Q9" s="75"/>
      <c r="R9" s="76"/>
      <c r="S9" s="19"/>
      <c r="T9" s="19"/>
      <c r="U9" s="19"/>
      <c r="V9" s="19"/>
      <c r="W9" s="19"/>
      <c r="X9" s="41"/>
      <c r="Y9" s="39"/>
      <c r="Z9" s="28"/>
      <c r="AA9" s="82"/>
      <c r="AB9" s="83"/>
      <c r="AC9" s="83"/>
      <c r="AD9" s="84"/>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c r="CZ9" s="32"/>
      <c r="DA9" s="32"/>
      <c r="DB9" s="32"/>
      <c r="DC9" s="32"/>
      <c r="DD9" s="32"/>
      <c r="DE9" s="32"/>
      <c r="DF9" s="32"/>
      <c r="DG9" s="32"/>
      <c r="DH9" s="32"/>
      <c r="DI9" s="32"/>
      <c r="DJ9" s="32"/>
      <c r="DK9" s="32"/>
      <c r="DL9" s="32"/>
      <c r="DM9" s="32"/>
      <c r="DN9" s="32"/>
      <c r="DO9" s="32"/>
      <c r="DP9" s="32"/>
      <c r="DQ9" s="32"/>
      <c r="DR9" s="32"/>
      <c r="DS9" s="32"/>
      <c r="DT9" s="32"/>
      <c r="DU9" s="32"/>
      <c r="DV9" s="32"/>
      <c r="DW9" s="32"/>
      <c r="DX9" s="32"/>
      <c r="DY9" s="32"/>
      <c r="DZ9" s="32"/>
      <c r="EA9" s="32"/>
      <c r="EB9" s="32"/>
      <c r="EC9" s="32"/>
      <c r="ED9" s="32"/>
      <c r="EE9" s="32"/>
      <c r="EF9" s="32"/>
      <c r="EG9" s="32"/>
      <c r="EH9" s="32"/>
    </row>
    <row r="10" spans="1:138" ht="18" customHeight="1" x14ac:dyDescent="0.3">
      <c r="A10" s="29" t="s">
        <v>2</v>
      </c>
      <c r="B10" s="85" t="str">
        <f>RTD("cqg.rtd",,"ContractData",$A$5&amp;A10,"LongDescription")</f>
        <v>Fed Fund 30 Day (Globex), Nov 13</v>
      </c>
      <c r="C10" s="86"/>
      <c r="D10" s="86"/>
      <c r="E10" s="98"/>
      <c r="F10" s="137">
        <f>IF(B10="","",RTD("cqg.rtd",,"ContractData",$A$5&amp;A10,"ExpirationDate",,"D"))</f>
        <v>41607</v>
      </c>
      <c r="G10" s="26">
        <f t="shared" ca="1" si="0"/>
        <v>59</v>
      </c>
      <c r="H10" s="16">
        <f ca="1">RIGHT(B10,2)-RIGHT($A$2,2)</f>
        <v>0</v>
      </c>
      <c r="I10" s="6"/>
      <c r="J10" s="6">
        <f t="shared" ref="J10:J60" si="6">K10</f>
        <v>536</v>
      </c>
      <c r="K10" s="6">
        <f>RTD("cqg.rtd", ,"ContractData", $A$5&amp;A10, "T_CVol")</f>
        <v>536</v>
      </c>
      <c r="L10" s="6">
        <f xml:space="preserve"> RTD("cqg.rtd",,"StudyData", $A$5&amp;A10, "MA", "InputChoice=ContractVol,MAType=Sim,Period="&amp;$L$4&amp;"", "MA",,,"all",,,,"T")</f>
        <v>2136.0833333300002</v>
      </c>
      <c r="M10" s="27">
        <f t="shared" ref="M10:M60" si="7">IF(K10&gt;L10,1,0)</f>
        <v>0</v>
      </c>
      <c r="N10" s="6">
        <f>RTD("cqg.rtd", ,"ContractData", $A$5&amp;A10, "Y_CVol")</f>
        <v>1768</v>
      </c>
      <c r="O10" s="37">
        <f t="shared" si="1"/>
        <v>0.30316742081447962</v>
      </c>
      <c r="P10" s="79">
        <f xml:space="preserve"> RTD("cqg.rtd",,"StudyData", "(MA("&amp;$A$5&amp;A10&amp;",Period:="&amp;$Q$5&amp;",MAType:=Sim,InputChoice:=ContractVol) when LocalYear("&amp;$A$5&amp;A10&amp;")="&amp;$R$5&amp;" And (LocalMonth("&amp;$A$5&amp;A10&amp;")="&amp;$P$4&amp;" And LocalDay("&amp;$A$5&amp;A10&amp;")="&amp;$Q$4&amp;" ))", "Bar", "", "Close","D", "0", "all", "", "","False",,)</f>
        <v>1059</v>
      </c>
      <c r="Q10" s="80"/>
      <c r="R10" s="81"/>
      <c r="S10" s="6">
        <f t="shared" si="2"/>
        <v>26809</v>
      </c>
      <c r="T10" s="6">
        <f>IF(B10="","",RTD("cqg.rtd", ,"ContractData", $A$5&amp;A10, "COI"))</f>
        <v>26809</v>
      </c>
      <c r="U10" s="6">
        <f t="shared" si="3"/>
        <v>609</v>
      </c>
      <c r="V10" s="6">
        <f t="shared" si="4"/>
        <v>609</v>
      </c>
      <c r="W10" s="6">
        <f>IF(B10="","",RTD("cqg.rtd", ,"ContractData", $A$5&amp;A10, "P_OI"))</f>
        <v>26200</v>
      </c>
      <c r="X10" s="38">
        <f t="shared" si="5"/>
        <v>1.0232442748091604</v>
      </c>
      <c r="Y10" s="24" t="str">
        <f>RTD("cqg.rtd",,"StudyData",$A$5&amp;A10,"Vol","VolType=Exchange,CoCType=Contract","Vol",$Y$4,"0","ALL",,,"TRUE","T")</f>
        <v/>
      </c>
      <c r="Z10" s="40">
        <f ca="1">IF(B10="","",RTD("cqg.rtd",,"StudyData","Vol("&amp;$A$5&amp;A10&amp;") when (LocalDay("&amp;$A$5&amp;A10&amp;")="&amp;$C$1&amp;" and LocalHour("&amp;$A$5&amp;A10&amp;")="&amp;$E$1&amp;" and LocalMinute("&amp;$A$5&amp;$A10&amp;")="&amp;$F$1&amp;")","Bar",,"Vol",$Y$4,"0"))</f>
        <v>2</v>
      </c>
      <c r="AA10" s="106" t="str">
        <f>RTD("cqg.rtd",,"ContractData",$A$5&amp;A10,"LongDescription")</f>
        <v>Fed Fund 30 Day (Globex), Nov 13</v>
      </c>
      <c r="AB10" s="86"/>
      <c r="AC10" s="86"/>
      <c r="AD10" s="87"/>
    </row>
    <row r="11" spans="1:138" s="20" customFormat="1" ht="3" customHeight="1" x14ac:dyDescent="0.3">
      <c r="A11" s="60"/>
      <c r="B11" s="132"/>
      <c r="C11" s="133"/>
      <c r="D11" s="133"/>
      <c r="E11" s="134"/>
      <c r="F11" s="136"/>
      <c r="G11" s="18"/>
      <c r="H11" s="6">
        <f ca="1">H12</f>
        <v>0</v>
      </c>
      <c r="I11" s="6"/>
      <c r="J11" s="19"/>
      <c r="K11" s="19"/>
      <c r="L11" s="19"/>
      <c r="N11" s="19"/>
      <c r="O11" s="30"/>
      <c r="P11" s="74"/>
      <c r="Q11" s="75"/>
      <c r="R11" s="76"/>
      <c r="S11" s="19"/>
      <c r="T11" s="19"/>
      <c r="U11" s="19"/>
      <c r="V11" s="19"/>
      <c r="W11" s="19"/>
      <c r="X11" s="41"/>
      <c r="Y11" s="39"/>
      <c r="Z11" s="28"/>
      <c r="AA11" s="82"/>
      <c r="AB11" s="83"/>
      <c r="AC11" s="83"/>
      <c r="AD11" s="84"/>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c r="DG11" s="32"/>
      <c r="DH11" s="32"/>
      <c r="DI11" s="32"/>
      <c r="DJ11" s="32"/>
      <c r="DK11" s="32"/>
      <c r="DL11" s="32"/>
      <c r="DM11" s="32"/>
      <c r="DN11" s="32"/>
      <c r="DO11" s="32"/>
      <c r="DP11" s="32"/>
      <c r="DQ11" s="32"/>
      <c r="DR11" s="32"/>
      <c r="DS11" s="32"/>
      <c r="DT11" s="32"/>
      <c r="DU11" s="32"/>
      <c r="DV11" s="32"/>
      <c r="DW11" s="32"/>
      <c r="DX11" s="32"/>
      <c r="DY11" s="32"/>
      <c r="DZ11" s="32"/>
      <c r="EA11" s="32"/>
      <c r="EB11" s="32"/>
      <c r="EC11" s="32"/>
      <c r="ED11" s="32"/>
      <c r="EE11" s="32"/>
      <c r="EF11" s="32"/>
      <c r="EG11" s="32"/>
      <c r="EH11" s="32"/>
    </row>
    <row r="12" spans="1:138" ht="18" customHeight="1" x14ac:dyDescent="0.3">
      <c r="A12" s="29" t="s">
        <v>3</v>
      </c>
      <c r="B12" s="85" t="str">
        <f>RTD("cqg.rtd",,"ContractData",$A$5&amp;A12,"LongDescription")</f>
        <v>Fed Fund 30 Day (Globex), Dec 13</v>
      </c>
      <c r="C12" s="86"/>
      <c r="D12" s="86"/>
      <c r="E12" s="98"/>
      <c r="F12" s="137">
        <f>IF(B12="","",RTD("cqg.rtd",,"ContractData",$A$5&amp;A12,"ExpirationDate",,"D"))</f>
        <v>41639</v>
      </c>
      <c r="G12" s="26">
        <f t="shared" ca="1" si="0"/>
        <v>91</v>
      </c>
      <c r="H12" s="16">
        <f ca="1">RIGHT(B12,2)-RIGHT($A$2,2)</f>
        <v>0</v>
      </c>
      <c r="I12" s="6"/>
      <c r="J12" s="6">
        <f t="shared" si="6"/>
        <v>1690</v>
      </c>
      <c r="K12" s="6">
        <f>RTD("cqg.rtd", ,"ContractData", $A$5&amp;A12, "T_CVol")</f>
        <v>1690</v>
      </c>
      <c r="L12" s="6">
        <f xml:space="preserve"> RTD("cqg.rtd",,"StudyData", $A$5&amp;A12, "MA", "InputChoice=ContractVol,MAType=Sim,Period="&amp;$L$4&amp;"", "MA",,,"all",,,,"T")</f>
        <v>1818.08333333</v>
      </c>
      <c r="M12" s="27">
        <f t="shared" si="7"/>
        <v>0</v>
      </c>
      <c r="N12" s="6">
        <f>RTD("cqg.rtd", ,"ContractData", $A$5&amp;A12, "Y_CVol")</f>
        <v>1549</v>
      </c>
      <c r="O12" s="37">
        <f t="shared" si="1"/>
        <v>1.0910264686894771</v>
      </c>
      <c r="P12" s="79">
        <f xml:space="preserve"> RTD("cqg.rtd",,"StudyData", "(MA("&amp;$A$5&amp;A12&amp;",Period:="&amp;$Q$5&amp;",MAType:=Sim,InputChoice:=ContractVol) when LocalYear("&amp;$A$5&amp;A12&amp;")="&amp;$R$5&amp;" And (LocalMonth("&amp;$A$5&amp;A12&amp;")="&amp;$P$4&amp;" And LocalDay("&amp;$A$5&amp;A12&amp;")="&amp;$Q$4&amp;" ))", "Bar", "", "Close","D", "0", "all", "", "","False",,)</f>
        <v>994</v>
      </c>
      <c r="Q12" s="80"/>
      <c r="R12" s="81"/>
      <c r="S12" s="6">
        <f t="shared" si="2"/>
        <v>26602</v>
      </c>
      <c r="T12" s="6">
        <f>IF(B12="","",RTD("cqg.rtd", ,"ContractData", $A$5&amp;A12, "COI"))</f>
        <v>26602</v>
      </c>
      <c r="U12" s="6">
        <f t="shared" si="3"/>
        <v>-294</v>
      </c>
      <c r="V12" s="6">
        <f t="shared" si="4"/>
        <v>-294</v>
      </c>
      <c r="W12" s="6">
        <f>IF(B12="","",RTD("cqg.rtd", ,"ContractData", $A$5&amp;A12, "P_OI"))</f>
        <v>26896</v>
      </c>
      <c r="X12" s="38">
        <f t="shared" si="5"/>
        <v>0.98906900654372398</v>
      </c>
      <c r="Y12" s="24" t="str">
        <f>RTD("cqg.rtd",,"StudyData",$A$5&amp;A12,"Vol","VolType=Exchange,CoCType=Contract","Vol",$Y$4,"0","ALL",,,"TRUE","T")</f>
        <v/>
      </c>
      <c r="Z12" s="40">
        <f ca="1">IF(B12="","",RTD("cqg.rtd",,"StudyData","Vol("&amp;$A$5&amp;A12&amp;") when (LocalDay("&amp;$A$5&amp;A12&amp;")="&amp;$C$1&amp;" and LocalHour("&amp;$A$5&amp;A12&amp;")="&amp;$E$1&amp;" and LocalMinute("&amp;$A$5&amp;$A12&amp;")="&amp;$F$1&amp;")","Bar",,"Vol",$Y$4,"0"))</f>
        <v>2</v>
      </c>
      <c r="AA12" s="106" t="str">
        <f>RTD("cqg.rtd",,"ContractData",$A$5&amp;A12,"LongDescription")</f>
        <v>Fed Fund 30 Day (Globex), Dec 13</v>
      </c>
      <c r="AB12" s="86"/>
      <c r="AC12" s="86"/>
      <c r="AD12" s="87"/>
    </row>
    <row r="13" spans="1:138" s="20" customFormat="1" ht="3" customHeight="1" x14ac:dyDescent="0.3">
      <c r="A13" s="60"/>
      <c r="B13" s="132"/>
      <c r="C13" s="133"/>
      <c r="D13" s="133"/>
      <c r="E13" s="134"/>
      <c r="F13" s="136"/>
      <c r="G13" s="18"/>
      <c r="H13" s="19">
        <f ca="1">H14</f>
        <v>1</v>
      </c>
      <c r="I13" s="6"/>
      <c r="J13" s="19"/>
      <c r="K13" s="19"/>
      <c r="L13" s="19"/>
      <c r="N13" s="19"/>
      <c r="O13" s="30"/>
      <c r="P13" s="74"/>
      <c r="Q13" s="75"/>
      <c r="R13" s="76"/>
      <c r="S13" s="19"/>
      <c r="T13" s="19"/>
      <c r="U13" s="19"/>
      <c r="V13" s="19"/>
      <c r="W13" s="19"/>
      <c r="X13" s="41"/>
      <c r="Y13" s="39"/>
      <c r="Z13" s="28"/>
      <c r="AA13" s="82"/>
      <c r="AB13" s="83"/>
      <c r="AC13" s="83"/>
      <c r="AD13" s="84"/>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32"/>
      <c r="DM13" s="32"/>
      <c r="DN13" s="32"/>
      <c r="DO13" s="32"/>
      <c r="DP13" s="32"/>
      <c r="DQ13" s="32"/>
      <c r="DR13" s="32"/>
      <c r="DS13" s="32"/>
      <c r="DT13" s="32"/>
      <c r="DU13" s="32"/>
      <c r="DV13" s="32"/>
      <c r="DW13" s="32"/>
      <c r="DX13" s="32"/>
      <c r="DY13" s="32"/>
      <c r="DZ13" s="32"/>
      <c r="EA13" s="32"/>
      <c r="EB13" s="32"/>
      <c r="EC13" s="32"/>
      <c r="ED13" s="32"/>
      <c r="EE13" s="32"/>
      <c r="EF13" s="32"/>
      <c r="EG13" s="32"/>
      <c r="EH13" s="32"/>
    </row>
    <row r="14" spans="1:138" ht="18" customHeight="1" x14ac:dyDescent="0.3">
      <c r="A14" s="29" t="s">
        <v>4</v>
      </c>
      <c r="B14" s="85" t="str">
        <f>RTD("cqg.rtd",,"ContractData",$A$5&amp;A14,"LongDescription")</f>
        <v>Fed Fund 30 Day (Globex), Jan 14</v>
      </c>
      <c r="C14" s="86"/>
      <c r="D14" s="86"/>
      <c r="E14" s="98"/>
      <c r="F14" s="137">
        <f>IF(B14="","",RTD("cqg.rtd",,"ContractData",$A$5&amp;A14,"ExpirationDate",,"D"))</f>
        <v>41670</v>
      </c>
      <c r="G14" s="26">
        <f t="shared" ca="1" si="0"/>
        <v>122</v>
      </c>
      <c r="H14" s="6">
        <f t="shared" ref="H14:H76" ca="1" si="8">RIGHT(B14,2)-RIGHT($A$2,2)</f>
        <v>1</v>
      </c>
      <c r="I14" s="6"/>
      <c r="J14" s="6">
        <f t="shared" si="6"/>
        <v>76</v>
      </c>
      <c r="K14" s="6">
        <f>RTD("cqg.rtd", ,"ContractData", $A$5&amp;A14, "T_CVol")</f>
        <v>76</v>
      </c>
      <c r="L14" s="6">
        <f xml:space="preserve"> RTD("cqg.rtd",,"StudyData", $A$5&amp;A14, "MA", "InputChoice=ContractVol,MAType=Sim,Period="&amp;$L$4&amp;"", "MA",,,"all",,,,"T")</f>
        <v>1237.66666667</v>
      </c>
      <c r="M14" s="27">
        <f t="shared" si="7"/>
        <v>0</v>
      </c>
      <c r="N14" s="6">
        <f>RTD("cqg.rtd", ,"ContractData", $A$5&amp;A14, "Y_CVol")</f>
        <v>755</v>
      </c>
      <c r="O14" s="37">
        <f t="shared" si="1"/>
        <v>0.10066225165562914</v>
      </c>
      <c r="P14" s="79">
        <f xml:space="preserve"> RTD("cqg.rtd",,"StudyData", "(MA("&amp;$A$5&amp;A14&amp;",Period:="&amp;$Q$5&amp;",MAType:=Sim,InputChoice:=ContractVol) when LocalYear("&amp;$A$5&amp;A14&amp;")="&amp;$R$5&amp;" And (LocalMonth("&amp;$A$5&amp;A14&amp;")="&amp;$P$4&amp;" And LocalDay("&amp;$A$5&amp;A14&amp;")="&amp;$Q$4&amp;" ))", "Bar", "", "Close","D", "0", "all", "", "","False",,)</f>
        <v>858</v>
      </c>
      <c r="Q14" s="80"/>
      <c r="R14" s="81"/>
      <c r="S14" s="6">
        <f t="shared" si="2"/>
        <v>25153</v>
      </c>
      <c r="T14" s="6">
        <f>IF(B14="","",RTD("cqg.rtd", ,"ContractData", $A$5&amp;A14, "COI"))</f>
        <v>25153</v>
      </c>
      <c r="U14" s="6">
        <f t="shared" si="3"/>
        <v>117</v>
      </c>
      <c r="V14" s="6">
        <f t="shared" si="4"/>
        <v>117</v>
      </c>
      <c r="W14" s="6">
        <f>IF(B14="","",RTD("cqg.rtd", ,"ContractData", $A$5&amp;A14, "P_OI"))</f>
        <v>25036</v>
      </c>
      <c r="X14" s="38">
        <f t="shared" si="5"/>
        <v>1.0046732704904937</v>
      </c>
      <c r="Y14" s="24" t="str">
        <f>RTD("cqg.rtd",,"StudyData",$A$5&amp;A14,"Vol","VolType=Exchange,CoCType=Contract","Vol",$Y$4,"0","ALL",,,"TRUE","T")</f>
        <v/>
      </c>
      <c r="Z14" s="40">
        <f ca="1">IF(B14="","",RTD("cqg.rtd",,"StudyData","Vol("&amp;$A$5&amp;A14&amp;") when (LocalDay("&amp;$A$5&amp;A14&amp;")="&amp;$C$1&amp;" and LocalHour("&amp;$A$5&amp;A14&amp;")="&amp;$E$1&amp;" and LocalMinute("&amp;$A$5&amp;$A14&amp;")="&amp;$F$1&amp;")","Bar",,"Vol",$Y$4,"0"))</f>
        <v>2</v>
      </c>
      <c r="AA14" s="106" t="str">
        <f>RTD("cqg.rtd",,"ContractData",$A$5&amp;A14,"LongDescription")</f>
        <v>Fed Fund 30 Day (Globex), Jan 14</v>
      </c>
      <c r="AB14" s="86"/>
      <c r="AC14" s="86"/>
      <c r="AD14" s="87"/>
    </row>
    <row r="15" spans="1:138" s="20" customFormat="1" ht="3" customHeight="1" x14ac:dyDescent="0.3">
      <c r="A15" s="60"/>
      <c r="B15" s="103"/>
      <c r="C15" s="104"/>
      <c r="D15" s="104"/>
      <c r="E15" s="105"/>
      <c r="F15" s="136"/>
      <c r="G15" s="18"/>
      <c r="H15" s="19">
        <f ca="1">H16</f>
        <v>1</v>
      </c>
      <c r="I15" s="6"/>
      <c r="J15" s="19"/>
      <c r="K15" s="19"/>
      <c r="L15" s="19"/>
      <c r="N15" s="19"/>
      <c r="O15" s="30"/>
      <c r="P15" s="74"/>
      <c r="Q15" s="75"/>
      <c r="R15" s="76"/>
      <c r="S15" s="19"/>
      <c r="T15" s="19"/>
      <c r="U15" s="19"/>
      <c r="V15" s="19"/>
      <c r="W15" s="19"/>
      <c r="X15" s="41"/>
      <c r="Y15" s="39"/>
      <c r="Z15" s="28"/>
      <c r="AA15" s="82"/>
      <c r="AB15" s="83"/>
      <c r="AC15" s="83"/>
      <c r="AD15" s="84"/>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c r="CY15" s="32"/>
      <c r="CZ15" s="32"/>
      <c r="DA15" s="32"/>
      <c r="DB15" s="32"/>
      <c r="DC15" s="32"/>
      <c r="DD15" s="32"/>
      <c r="DE15" s="32"/>
      <c r="DF15" s="32"/>
      <c r="DG15" s="32"/>
      <c r="DH15" s="32"/>
      <c r="DI15" s="32"/>
      <c r="DJ15" s="32"/>
      <c r="DK15" s="32"/>
      <c r="DL15" s="32"/>
      <c r="DM15" s="32"/>
      <c r="DN15" s="32"/>
      <c r="DO15" s="32"/>
      <c r="DP15" s="32"/>
      <c r="DQ15" s="32"/>
      <c r="DR15" s="32"/>
      <c r="DS15" s="32"/>
      <c r="DT15" s="32"/>
      <c r="DU15" s="32"/>
      <c r="DV15" s="32"/>
      <c r="DW15" s="32"/>
      <c r="DX15" s="32"/>
      <c r="DY15" s="32"/>
      <c r="DZ15" s="32"/>
      <c r="EA15" s="32"/>
      <c r="EB15" s="32"/>
      <c r="EC15" s="32"/>
      <c r="ED15" s="32"/>
      <c r="EE15" s="32"/>
      <c r="EF15" s="32"/>
      <c r="EG15" s="32"/>
      <c r="EH15" s="32"/>
    </row>
    <row r="16" spans="1:138" ht="18" customHeight="1" x14ac:dyDescent="0.3">
      <c r="A16" s="29" t="s">
        <v>5</v>
      </c>
      <c r="B16" s="85" t="str">
        <f>RTD("cqg.rtd",,"ContractData",$A$5&amp;A16,"LongDescription")</f>
        <v>Fed Fund 30 Day (Globex), Feb 14</v>
      </c>
      <c r="C16" s="86"/>
      <c r="D16" s="86"/>
      <c r="E16" s="98"/>
      <c r="F16" s="137">
        <f>IF(B16="","",RTD("cqg.rtd",,"ContractData",$A$5&amp;A16,"ExpirationDate",,"D"))</f>
        <v>41698</v>
      </c>
      <c r="G16" s="26">
        <f t="shared" ca="1" si="0"/>
        <v>150</v>
      </c>
      <c r="H16" s="6">
        <f t="shared" ca="1" si="8"/>
        <v>1</v>
      </c>
      <c r="I16" s="6"/>
      <c r="J16" s="6">
        <f t="shared" si="6"/>
        <v>1553</v>
      </c>
      <c r="K16" s="6">
        <f>RTD("cqg.rtd", ,"ContractData", $A$5&amp;A16, "T_CVol")</f>
        <v>1553</v>
      </c>
      <c r="L16" s="6">
        <f xml:space="preserve"> RTD("cqg.rtd",,"StudyData", $A$5&amp;A16, "MA", "InputChoice=ContractVol,MAType=Sim,Period="&amp;$L$4&amp;"", "MA",,,"all",,,,"T")</f>
        <v>1137.33333333</v>
      </c>
      <c r="M16" s="27">
        <f t="shared" si="7"/>
        <v>1</v>
      </c>
      <c r="N16" s="6">
        <f>RTD("cqg.rtd", ,"ContractData", $A$5&amp;A16, "Y_CVol")</f>
        <v>1250</v>
      </c>
      <c r="O16" s="37">
        <f t="shared" si="1"/>
        <v>1.2423999999999999</v>
      </c>
      <c r="P16" s="79">
        <f xml:space="preserve"> RTD("cqg.rtd",,"StudyData", "(MA("&amp;$A$5&amp;A16&amp;",Period:="&amp;$Q$5&amp;",MAType:=Sim,InputChoice:=ContractVol) when LocalYear("&amp;$A$5&amp;A16&amp;")="&amp;$R$5&amp;" And (LocalMonth("&amp;$A$5&amp;A16&amp;")="&amp;$P$4&amp;" And LocalDay("&amp;$A$5&amp;A16&amp;")="&amp;$Q$4&amp;" ))", "Bar", "", "Close","D", "0", "all", "", "","False",,)</f>
        <v>1028</v>
      </c>
      <c r="Q16" s="80"/>
      <c r="R16" s="81"/>
      <c r="S16" s="6">
        <f t="shared" si="2"/>
        <v>19383</v>
      </c>
      <c r="T16" s="6">
        <f>IF(B16="","",RTD("cqg.rtd", ,"ContractData", $A$5&amp;A16, "COI"))</f>
        <v>19383</v>
      </c>
      <c r="U16" s="6">
        <f t="shared" si="3"/>
        <v>202</v>
      </c>
      <c r="V16" s="6">
        <f t="shared" si="4"/>
        <v>202</v>
      </c>
      <c r="W16" s="6">
        <f>IF(B16="","",RTD("cqg.rtd", ,"ContractData", $A$5&amp;A16, "P_OI"))</f>
        <v>19181</v>
      </c>
      <c r="X16" s="38">
        <f t="shared" si="5"/>
        <v>1.0105312548876493</v>
      </c>
      <c r="Y16" s="24" t="str">
        <f>RTD("cqg.rtd",,"StudyData",$A$5&amp;A16,"Vol","VolType=Exchange,CoCType=Contract","Vol",$Y$4,"0","ALL",,,"TRUE","T")</f>
        <v/>
      </c>
      <c r="Z16" s="40">
        <f ca="1">IF(B16="","",RTD("cqg.rtd",,"StudyData","Vol("&amp;$A$5&amp;A16&amp;") when (LocalDay("&amp;$A$5&amp;A16&amp;")="&amp;$C$1&amp;" and LocalHour("&amp;$A$5&amp;A16&amp;")="&amp;$E$1&amp;" and LocalMinute("&amp;$A$5&amp;$A16&amp;")="&amp;$F$1&amp;")","Bar",,"Vol",$Y$4,"0"))</f>
        <v>2</v>
      </c>
      <c r="AA16" s="106" t="str">
        <f>RTD("cqg.rtd",,"ContractData",$A$5&amp;A16,"LongDescription")</f>
        <v>Fed Fund 30 Day (Globex), Feb 14</v>
      </c>
      <c r="AB16" s="86"/>
      <c r="AC16" s="86"/>
      <c r="AD16" s="87"/>
    </row>
    <row r="17" spans="1:138" s="20" customFormat="1" ht="3" customHeight="1" x14ac:dyDescent="0.3">
      <c r="A17" s="60"/>
      <c r="B17" s="103"/>
      <c r="C17" s="104"/>
      <c r="D17" s="104"/>
      <c r="E17" s="105"/>
      <c r="F17" s="136"/>
      <c r="G17" s="18"/>
      <c r="H17" s="19">
        <f ca="1">H18</f>
        <v>1</v>
      </c>
      <c r="I17" s="6"/>
      <c r="J17" s="19"/>
      <c r="K17" s="19"/>
      <c r="L17" s="19"/>
      <c r="N17" s="19"/>
      <c r="O17" s="30"/>
      <c r="P17" s="74"/>
      <c r="Q17" s="75"/>
      <c r="R17" s="76"/>
      <c r="S17" s="19"/>
      <c r="T17" s="19"/>
      <c r="U17" s="19"/>
      <c r="V17" s="19"/>
      <c r="W17" s="19"/>
      <c r="X17" s="41"/>
      <c r="Y17" s="39"/>
      <c r="Z17" s="28"/>
      <c r="AA17" s="82"/>
      <c r="AB17" s="83"/>
      <c r="AC17" s="83"/>
      <c r="AD17" s="84"/>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c r="CY17" s="32"/>
      <c r="CZ17" s="32"/>
      <c r="DA17" s="32"/>
      <c r="DB17" s="32"/>
      <c r="DC17" s="32"/>
      <c r="DD17" s="32"/>
      <c r="DE17" s="32"/>
      <c r="DF17" s="32"/>
      <c r="DG17" s="32"/>
      <c r="DH17" s="32"/>
      <c r="DI17" s="32"/>
      <c r="DJ17" s="32"/>
      <c r="DK17" s="32"/>
      <c r="DL17" s="32"/>
      <c r="DM17" s="32"/>
      <c r="DN17" s="32"/>
      <c r="DO17" s="32"/>
      <c r="DP17" s="32"/>
      <c r="DQ17" s="32"/>
      <c r="DR17" s="32"/>
      <c r="DS17" s="32"/>
      <c r="DT17" s="32"/>
      <c r="DU17" s="32"/>
      <c r="DV17" s="32"/>
      <c r="DW17" s="32"/>
      <c r="DX17" s="32"/>
      <c r="DY17" s="32"/>
      <c r="DZ17" s="32"/>
      <c r="EA17" s="32"/>
      <c r="EB17" s="32"/>
      <c r="EC17" s="32"/>
      <c r="ED17" s="32"/>
      <c r="EE17" s="32"/>
      <c r="EF17" s="32"/>
      <c r="EG17" s="32"/>
      <c r="EH17" s="32"/>
    </row>
    <row r="18" spans="1:138" ht="18" customHeight="1" x14ac:dyDescent="0.3">
      <c r="A18" s="29" t="s">
        <v>6</v>
      </c>
      <c r="B18" s="85" t="str">
        <f>RTD("cqg.rtd",,"ContractData",$A$5&amp;A18,"LongDescription")</f>
        <v>Fed Fund 30 Day (Globex), Mar 14</v>
      </c>
      <c r="C18" s="86"/>
      <c r="D18" s="86"/>
      <c r="E18" s="98"/>
      <c r="F18" s="137">
        <f>IF(B18="","",RTD("cqg.rtd",,"ContractData",$A$5&amp;A18,"ExpirationDate",,"D"))</f>
        <v>41729</v>
      </c>
      <c r="G18" s="26">
        <f t="shared" ca="1" si="0"/>
        <v>181</v>
      </c>
      <c r="H18" s="6">
        <f t="shared" ca="1" si="8"/>
        <v>1</v>
      </c>
      <c r="I18" s="6"/>
      <c r="J18" s="6">
        <f t="shared" si="6"/>
        <v>116</v>
      </c>
      <c r="K18" s="6">
        <f>RTD("cqg.rtd", ,"ContractData", $A$5&amp;A18, "T_CVol")</f>
        <v>116</v>
      </c>
      <c r="L18" s="6">
        <f xml:space="preserve"> RTD("cqg.rtd",,"StudyData", $A$5&amp;A18, "MA", "InputChoice=ContractVol,MAType=Sim,Period="&amp;$L$4&amp;"", "MA",,,"all",,,,"T")</f>
        <v>1008.5</v>
      </c>
      <c r="M18" s="27">
        <f t="shared" si="7"/>
        <v>0</v>
      </c>
      <c r="N18" s="6">
        <f>RTD("cqg.rtd", ,"ContractData", $A$5&amp;A18, "Y_CVol")</f>
        <v>233</v>
      </c>
      <c r="O18" s="37">
        <f t="shared" si="1"/>
        <v>0.4978540772532189</v>
      </c>
      <c r="P18" s="79">
        <f xml:space="preserve"> RTD("cqg.rtd",,"StudyData", "(MA("&amp;$A$5&amp;A18&amp;",Period:="&amp;$Q$5&amp;",MAType:=Sim,InputChoice:=ContractVol) when LocalYear("&amp;$A$5&amp;A18&amp;")="&amp;$R$5&amp;" And (LocalMonth("&amp;$A$5&amp;A18&amp;")="&amp;$P$4&amp;" And LocalDay("&amp;$A$5&amp;A18&amp;")="&amp;$Q$4&amp;" ))", "Bar", "", "Close","D", "0", "all", "", "","False",,)</f>
        <v>679</v>
      </c>
      <c r="Q18" s="80"/>
      <c r="R18" s="81"/>
      <c r="S18" s="6">
        <f t="shared" si="2"/>
        <v>20510</v>
      </c>
      <c r="T18" s="6">
        <f>IF(B18="","",RTD("cqg.rtd", ,"ContractData", $A$5&amp;A18, "COI"))</f>
        <v>20510</v>
      </c>
      <c r="U18" s="6">
        <f t="shared" si="3"/>
        <v>10</v>
      </c>
      <c r="V18" s="6">
        <f t="shared" si="4"/>
        <v>10</v>
      </c>
      <c r="W18" s="6">
        <f>IF(B18="","",RTD("cqg.rtd", ,"ContractData", $A$5&amp;A18, "P_OI"))</f>
        <v>20500</v>
      </c>
      <c r="X18" s="38">
        <f t="shared" si="5"/>
        <v>1.0004878048780488</v>
      </c>
      <c r="Y18" s="24" t="str">
        <f>RTD("cqg.rtd",,"StudyData",$A$5&amp;A18,"Vol","VolType=Exchange,CoCType=Contract","Vol",$Y$4,"0","ALL",,,"TRUE","T")</f>
        <v/>
      </c>
      <c r="Z18" s="40">
        <f ca="1">IF(B18="","",RTD("cqg.rtd",,"StudyData","Vol("&amp;$A$5&amp;A18&amp;") when (LocalDay("&amp;$A$5&amp;A18&amp;")="&amp;$C$1&amp;" and LocalHour("&amp;$A$5&amp;A18&amp;")="&amp;$E$1&amp;" and LocalMinute("&amp;$A$5&amp;$A18&amp;")="&amp;$F$1&amp;")","Bar",,"Vol",$Y$4,"0"))</f>
        <v>3</v>
      </c>
      <c r="AA18" s="106" t="str">
        <f>RTD("cqg.rtd",,"ContractData",$A$5&amp;A18,"LongDescription")</f>
        <v>Fed Fund 30 Day (Globex), Mar 14</v>
      </c>
      <c r="AB18" s="86"/>
      <c r="AC18" s="86"/>
      <c r="AD18" s="87"/>
    </row>
    <row r="19" spans="1:138" s="32" customFormat="1" ht="3" customHeight="1" x14ac:dyDescent="0.3">
      <c r="A19" s="29">
        <v>0</v>
      </c>
      <c r="B19" s="99" t="str">
        <f>RTD("cqg.rtd",,"ContractData",$A$5&amp;A19,"LongDescription")</f>
        <v>768: Current Message -&gt; Contract 'ZQE0' not found.</v>
      </c>
      <c r="C19" s="99"/>
      <c r="D19" s="99"/>
      <c r="E19" s="100"/>
      <c r="F19" s="138"/>
      <c r="G19" s="49"/>
      <c r="H19" s="19">
        <f ca="1">H20</f>
        <v>1</v>
      </c>
      <c r="I19" s="49"/>
      <c r="J19" s="50"/>
      <c r="K19" s="50"/>
      <c r="L19" s="50"/>
      <c r="N19" s="50"/>
      <c r="O19" s="51"/>
      <c r="P19" s="78"/>
      <c r="Q19" s="78"/>
      <c r="R19" s="78"/>
      <c r="S19" s="50"/>
      <c r="T19" s="50"/>
      <c r="U19" s="50"/>
      <c r="V19" s="50"/>
      <c r="W19" s="50"/>
      <c r="X19" s="52"/>
      <c r="Y19" s="39"/>
      <c r="Z19" s="53"/>
      <c r="AA19" s="82"/>
      <c r="AB19" s="83"/>
      <c r="AC19" s="83"/>
      <c r="AD19" s="84"/>
    </row>
    <row r="20" spans="1:138" ht="18" customHeight="1" x14ac:dyDescent="0.3">
      <c r="A20" s="29" t="s">
        <v>7</v>
      </c>
      <c r="B20" s="85" t="str">
        <f>RTD("cqg.rtd",,"ContractData",$A$5&amp;A20,"LongDescription")</f>
        <v>Fed Fund 30 Day (Globex), Apr 14</v>
      </c>
      <c r="C20" s="86"/>
      <c r="D20" s="86"/>
      <c r="E20" s="98"/>
      <c r="F20" s="137">
        <f>IF(B20="","",RTD("cqg.rtd",,"ContractData",$A$5&amp;A20,"ExpirationDate",,"D"))</f>
        <v>41759</v>
      </c>
      <c r="G20" s="26">
        <f t="shared" ca="1" si="0"/>
        <v>211</v>
      </c>
      <c r="H20" s="6">
        <f t="shared" ca="1" si="8"/>
        <v>1</v>
      </c>
      <c r="I20" s="6"/>
      <c r="J20" s="6">
        <f t="shared" si="6"/>
        <v>85</v>
      </c>
      <c r="K20" s="6">
        <f>RTD("cqg.rtd", ,"ContractData", $A$5&amp;A20, "T_CVol")</f>
        <v>85</v>
      </c>
      <c r="L20" s="6">
        <f xml:space="preserve"> RTD("cqg.rtd",,"StudyData", $A$5&amp;A20, "MA", "InputChoice=ContractVol,MAType=Sim,Period="&amp;$L$4&amp;"", "MA",,,"all",,,,"T")</f>
        <v>1273.25</v>
      </c>
      <c r="M20" s="27">
        <f t="shared" si="7"/>
        <v>0</v>
      </c>
      <c r="N20" s="6">
        <f>RTD("cqg.rtd", ,"ContractData", $A$5&amp;A20, "Y_CVol")</f>
        <v>1397</v>
      </c>
      <c r="O20" s="37">
        <f t="shared" si="1"/>
        <v>6.084466714387974E-2</v>
      </c>
      <c r="P20" s="79">
        <f xml:space="preserve"> RTD("cqg.rtd",,"StudyData", "(MA("&amp;$A$5&amp;A20&amp;",Period:="&amp;$Q$5&amp;",MAType:=Sim,InputChoice:=ContractVol) when LocalYear("&amp;$A$5&amp;A20&amp;")="&amp;$R$5&amp;" And (LocalMonth("&amp;$A$5&amp;A20&amp;")="&amp;$P$4&amp;" And LocalDay("&amp;$A$5&amp;A20&amp;")="&amp;$Q$4&amp;" ))", "Bar", "", "Close","D", "0", "all", "", "","False",,)</f>
        <v>1118</v>
      </c>
      <c r="Q20" s="80"/>
      <c r="R20" s="81"/>
      <c r="S20" s="42">
        <f t="shared" si="2"/>
        <v>12315</v>
      </c>
      <c r="T20" s="6">
        <f>IF(B20="","",RTD("cqg.rtd", ,"ContractData", $A$5&amp;A20, "COI"))</f>
        <v>12315</v>
      </c>
      <c r="U20" s="6">
        <f t="shared" si="3"/>
        <v>-59</v>
      </c>
      <c r="V20" s="6">
        <f t="shared" si="4"/>
        <v>-59</v>
      </c>
      <c r="W20" s="6">
        <f>IF(B20="","",RTD("cqg.rtd", ,"ContractData", $A$5&amp;A20, "P_OI"))</f>
        <v>12374</v>
      </c>
      <c r="X20" s="38">
        <f t="shared" si="5"/>
        <v>0.99523193793437859</v>
      </c>
      <c r="Y20" s="24" t="str">
        <f>RTD("cqg.rtd",,"StudyData",$A$5&amp;A20,"Vol","VolType=Exchange,CoCType=Contract","Vol",$Y$4,"0","ALL",,,"TRUE","T")</f>
        <v/>
      </c>
      <c r="Z20" s="40">
        <f ca="1">IF(B20="","",RTD("cqg.rtd",,"StudyData","Vol("&amp;$A$5&amp;A20&amp;") when (LocalDay("&amp;$A$5&amp;A20&amp;")="&amp;$C$1&amp;" and LocalHour("&amp;$A$5&amp;A20&amp;")="&amp;$E$1&amp;" and LocalMinute("&amp;$A$5&amp;$A20&amp;")="&amp;$F$1&amp;")","Bar",,"Vol",$Y$4,"0"))</f>
        <v>22</v>
      </c>
      <c r="AA20" s="106" t="str">
        <f>RTD("cqg.rtd",,"ContractData",$A$5&amp;A20,"LongDescription")</f>
        <v>Fed Fund 30 Day (Globex), Apr 14</v>
      </c>
      <c r="AB20" s="86"/>
      <c r="AC20" s="86"/>
      <c r="AD20" s="87"/>
    </row>
    <row r="21" spans="1:138" s="44" customFormat="1" ht="3" customHeight="1" x14ac:dyDescent="0.3">
      <c r="A21" s="29"/>
      <c r="B21" s="103"/>
      <c r="C21" s="104"/>
      <c r="D21" s="104"/>
      <c r="E21" s="105"/>
      <c r="F21" s="136"/>
      <c r="G21" s="18"/>
      <c r="H21" s="6">
        <f ca="1">H22</f>
        <v>1</v>
      </c>
      <c r="I21" s="6"/>
      <c r="J21" s="19"/>
      <c r="K21" s="19"/>
      <c r="L21" s="19"/>
      <c r="M21" s="20"/>
      <c r="N21" s="19"/>
      <c r="O21" s="30"/>
      <c r="P21" s="74"/>
      <c r="Q21" s="75"/>
      <c r="R21" s="76"/>
      <c r="S21" s="21"/>
      <c r="T21" s="19"/>
      <c r="U21" s="19"/>
      <c r="V21" s="19"/>
      <c r="W21" s="19"/>
      <c r="X21" s="31"/>
      <c r="Y21" s="39"/>
      <c r="Z21" s="28"/>
      <c r="AA21" s="82"/>
      <c r="AB21" s="83"/>
      <c r="AC21" s="83"/>
      <c r="AD21" s="84"/>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c r="CV21" s="32"/>
      <c r="CW21" s="32"/>
      <c r="CX21" s="32"/>
      <c r="CY21" s="32"/>
      <c r="CZ21" s="32"/>
      <c r="DA21" s="32"/>
      <c r="DB21" s="32"/>
      <c r="DC21" s="32"/>
      <c r="DD21" s="32"/>
      <c r="DE21" s="32"/>
      <c r="DF21" s="32"/>
      <c r="DG21" s="32"/>
      <c r="DH21" s="32"/>
      <c r="DI21" s="32"/>
      <c r="DJ21" s="32"/>
      <c r="DK21" s="32"/>
      <c r="DL21" s="32"/>
      <c r="DM21" s="32"/>
      <c r="DN21" s="32"/>
      <c r="DO21" s="32"/>
      <c r="DP21" s="32"/>
      <c r="DQ21" s="32"/>
      <c r="DR21" s="32"/>
      <c r="DS21" s="32"/>
      <c r="DT21" s="32"/>
      <c r="DU21" s="32"/>
      <c r="DV21" s="32"/>
      <c r="DW21" s="32"/>
      <c r="DX21" s="32"/>
      <c r="DY21" s="32"/>
      <c r="DZ21" s="32"/>
      <c r="EA21" s="32"/>
      <c r="EB21" s="32"/>
      <c r="EC21" s="32"/>
      <c r="ED21" s="32"/>
      <c r="EE21" s="32"/>
      <c r="EF21" s="32"/>
      <c r="EG21" s="32"/>
      <c r="EH21" s="32"/>
    </row>
    <row r="22" spans="1:138" ht="18" customHeight="1" x14ac:dyDescent="0.3">
      <c r="A22" s="29" t="s">
        <v>8</v>
      </c>
      <c r="B22" s="85" t="str">
        <f>RTD("cqg.rtd",,"ContractData",$A$5&amp;A22,"LongDescription")</f>
        <v>Fed Fund 30 Day (Globex), May 14</v>
      </c>
      <c r="C22" s="86"/>
      <c r="D22" s="86"/>
      <c r="E22" s="98"/>
      <c r="F22" s="137">
        <f>IF(B22="","",RTD("cqg.rtd",,"ContractData",$A$5&amp;A22,"ExpirationDate",,"D"))</f>
        <v>41789</v>
      </c>
      <c r="G22" s="26">
        <f t="shared" ca="1" si="0"/>
        <v>241</v>
      </c>
      <c r="H22" s="16">
        <f ca="1">RIGHT(B22,2)-RIGHT($A$2,2)</f>
        <v>1</v>
      </c>
      <c r="I22" s="6"/>
      <c r="J22" s="6">
        <f t="shared" si="6"/>
        <v>178</v>
      </c>
      <c r="K22" s="6">
        <f>RTD("cqg.rtd", ,"ContractData", $A$5&amp;A22, "T_CVol")</f>
        <v>178</v>
      </c>
      <c r="L22" s="6">
        <f xml:space="preserve"> RTD("cqg.rtd",,"StudyData", $A$5&amp;A22, "MA", "InputChoice=ContractVol,MAType=Sim,Period="&amp;$L$4&amp;"", "MA",,,"all",,,,"T")</f>
        <v>1252.58333333</v>
      </c>
      <c r="M22" s="27">
        <f t="shared" si="7"/>
        <v>0</v>
      </c>
      <c r="N22" s="6">
        <f>RTD("cqg.rtd", ,"ContractData", $A$5&amp;A22, "Y_CVol")</f>
        <v>1720</v>
      </c>
      <c r="O22" s="37">
        <f t="shared" si="1"/>
        <v>0.10348837209302325</v>
      </c>
      <c r="P22" s="79">
        <f xml:space="preserve"> RTD("cqg.rtd",,"StudyData", "(MA("&amp;$A$5&amp;A22&amp;",Period:="&amp;$Q$5&amp;",MAType:=Sim,InputChoice:=ContractVol) when LocalYear("&amp;$A$5&amp;A22&amp;")="&amp;$R$5&amp;" And (LocalMonth("&amp;$A$5&amp;A22&amp;")="&amp;$P$4&amp;" And LocalDay("&amp;$A$5&amp;A22&amp;")="&amp;$Q$4&amp;" ))", "Bar", "", "Close","D", "0", "all", "", "","False",,)</f>
        <v>1009</v>
      </c>
      <c r="Q22" s="80"/>
      <c r="R22" s="81"/>
      <c r="S22" s="42">
        <f t="shared" si="2"/>
        <v>16074</v>
      </c>
      <c r="T22" s="6">
        <f>IF(B22="","",RTD("cqg.rtd", ,"ContractData", $A$5&amp;A22, "COI"))</f>
        <v>16074</v>
      </c>
      <c r="U22" s="6">
        <f t="shared" si="3"/>
        <v>-211</v>
      </c>
      <c r="V22" s="6">
        <f t="shared" si="4"/>
        <v>-211</v>
      </c>
      <c r="W22" s="6">
        <f>IF(B22="","",RTD("cqg.rtd", ,"ContractData", $A$5&amp;A22, "P_OI"))</f>
        <v>16285</v>
      </c>
      <c r="X22" s="38">
        <f t="shared" si="5"/>
        <v>0.98704329137242863</v>
      </c>
      <c r="Y22" s="24" t="str">
        <f>RTD("cqg.rtd",,"StudyData",$A$5&amp;A22,"Vol","VolType=Exchange,CoCType=Contract","Vol",$Y$4,"0","ALL",,,"TRUE","T")</f>
        <v/>
      </c>
      <c r="Z22" s="40">
        <f ca="1">IF(B22="","",RTD("cqg.rtd",,"StudyData","Vol("&amp;$A$5&amp;A22&amp;") when (LocalDay("&amp;$A$5&amp;A22&amp;")="&amp;$C$1&amp;" and LocalHour("&amp;$A$5&amp;A22&amp;")="&amp;$E$1&amp;" and LocalMinute("&amp;$A$5&amp;$A22&amp;")="&amp;$F$1&amp;")","Bar",,"Vol",$Y$4,"0"))</f>
        <v>15</v>
      </c>
      <c r="AA22" s="106" t="str">
        <f>RTD("cqg.rtd",,"ContractData",$A$5&amp;A22,"LongDescription")</f>
        <v>Fed Fund 30 Day (Globex), May 14</v>
      </c>
      <c r="AB22" s="86"/>
      <c r="AC22" s="86"/>
      <c r="AD22" s="87"/>
    </row>
    <row r="23" spans="1:138" s="44" customFormat="1" ht="3" customHeight="1" x14ac:dyDescent="0.3">
      <c r="A23" s="29"/>
      <c r="B23" s="103"/>
      <c r="C23" s="104"/>
      <c r="D23" s="104"/>
      <c r="E23" s="105"/>
      <c r="F23" s="136"/>
      <c r="G23" s="18"/>
      <c r="H23" s="6">
        <f ca="1">H24</f>
        <v>1</v>
      </c>
      <c r="I23" s="6"/>
      <c r="J23" s="19"/>
      <c r="K23" s="19"/>
      <c r="L23" s="19"/>
      <c r="M23" s="20"/>
      <c r="N23" s="19"/>
      <c r="O23" s="30"/>
      <c r="P23" s="74"/>
      <c r="Q23" s="75"/>
      <c r="R23" s="76"/>
      <c r="S23" s="21"/>
      <c r="T23" s="19"/>
      <c r="U23" s="19"/>
      <c r="V23" s="19"/>
      <c r="W23" s="19"/>
      <c r="X23" s="31"/>
      <c r="Y23" s="39"/>
      <c r="Z23" s="28"/>
      <c r="AA23" s="82"/>
      <c r="AB23" s="83"/>
      <c r="AC23" s="83"/>
      <c r="AD23" s="84"/>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c r="CZ23" s="32"/>
      <c r="DA23" s="32"/>
      <c r="DB23" s="32"/>
      <c r="DC23" s="32"/>
      <c r="DD23" s="32"/>
      <c r="DE23" s="32"/>
      <c r="DF23" s="32"/>
      <c r="DG23" s="32"/>
      <c r="DH23" s="32"/>
      <c r="DI23" s="32"/>
      <c r="DJ23" s="32"/>
      <c r="DK23" s="32"/>
      <c r="DL23" s="32"/>
      <c r="DM23" s="32"/>
      <c r="DN23" s="32"/>
      <c r="DO23" s="32"/>
      <c r="DP23" s="32"/>
      <c r="DQ23" s="32"/>
      <c r="DR23" s="32"/>
      <c r="DS23" s="32"/>
      <c r="DT23" s="32"/>
      <c r="DU23" s="32"/>
      <c r="DV23" s="32"/>
      <c r="DW23" s="32"/>
      <c r="DX23" s="32"/>
      <c r="DY23" s="32"/>
      <c r="DZ23" s="32"/>
      <c r="EA23" s="32"/>
      <c r="EB23" s="32"/>
      <c r="EC23" s="32"/>
      <c r="ED23" s="32"/>
      <c r="EE23" s="32"/>
      <c r="EF23" s="32"/>
      <c r="EG23" s="32"/>
      <c r="EH23" s="32"/>
    </row>
    <row r="24" spans="1:138" ht="18" customHeight="1" x14ac:dyDescent="0.3">
      <c r="A24" s="29" t="s">
        <v>9</v>
      </c>
      <c r="B24" s="85" t="str">
        <f>RTD("cqg.rtd",,"ContractData",$A$5&amp;A24,"LongDescription")</f>
        <v>Fed Fund 30 Day (Globex), Jun 14</v>
      </c>
      <c r="C24" s="86"/>
      <c r="D24" s="86"/>
      <c r="E24" s="98"/>
      <c r="F24" s="137">
        <f>IF(B24="","",RTD("cqg.rtd",,"ContractData",$A$5&amp;A24,"ExpirationDate",,"D"))</f>
        <v>41820</v>
      </c>
      <c r="G24" s="26">
        <f t="shared" ca="1" si="0"/>
        <v>272</v>
      </c>
      <c r="H24" s="16">
        <f ca="1">RIGHT(B24,2)-RIGHT($A$2,2)</f>
        <v>1</v>
      </c>
      <c r="I24" s="6"/>
      <c r="J24" s="6">
        <f t="shared" si="6"/>
        <v>27</v>
      </c>
      <c r="K24" s="6">
        <f>RTD("cqg.rtd", ,"ContractData", $A$5&amp;A24, "T_CVol")</f>
        <v>27</v>
      </c>
      <c r="L24" s="6">
        <f xml:space="preserve"> RTD("cqg.rtd",,"StudyData", $A$5&amp;A24, "MA", "InputChoice=ContractVol,MAType=Sim,Period="&amp;$L$4&amp;"", "MA",,,"all",,,,"T")</f>
        <v>1150.5</v>
      </c>
      <c r="M24" s="27">
        <f t="shared" si="7"/>
        <v>0</v>
      </c>
      <c r="N24" s="6">
        <f>RTD("cqg.rtd", ,"ContractData", $A$5&amp;A24, "Y_CVol")</f>
        <v>803</v>
      </c>
      <c r="O24" s="37">
        <f t="shared" si="1"/>
        <v>3.3623910336239106E-2</v>
      </c>
      <c r="P24" s="79">
        <f xml:space="preserve"> RTD("cqg.rtd",,"StudyData", "(MA("&amp;$A$5&amp;A24&amp;",Period:="&amp;$Q$5&amp;",MAType:=Sim,InputChoice:=ContractVol) when LocalYear("&amp;$A$5&amp;A24&amp;")="&amp;$R$5&amp;" And (LocalMonth("&amp;$A$5&amp;A24&amp;")="&amp;$P$4&amp;" And LocalDay("&amp;$A$5&amp;A24&amp;")="&amp;$Q$4&amp;" ))", "Bar", "", "Close","D", "0", "all", "", "","False",,)</f>
        <v>701</v>
      </c>
      <c r="Q24" s="80"/>
      <c r="R24" s="81"/>
      <c r="S24" s="42">
        <f t="shared" si="2"/>
        <v>15265</v>
      </c>
      <c r="T24" s="6">
        <f>IF(B24="","",RTD("cqg.rtd", ,"ContractData", $A$5&amp;A24, "COI"))</f>
        <v>15265</v>
      </c>
      <c r="U24" s="6">
        <f t="shared" si="3"/>
        <v>-119</v>
      </c>
      <c r="V24" s="6">
        <f t="shared" si="4"/>
        <v>-119</v>
      </c>
      <c r="W24" s="6">
        <f>IF(B24="","",RTD("cqg.rtd", ,"ContractData", $A$5&amp;A24, "P_OI"))</f>
        <v>15384</v>
      </c>
      <c r="X24" s="38">
        <f t="shared" si="5"/>
        <v>0.99226469058762345</v>
      </c>
      <c r="Y24" s="24" t="str">
        <f>RTD("cqg.rtd",,"StudyData",$A$5&amp;A24,"Vol","VolType=Exchange,CoCType=Contract","Vol",$Y$4,"0","ALL",,,"TRUE","T")</f>
        <v/>
      </c>
      <c r="Z24" s="40">
        <f ca="1">IF(B24="","",RTD("cqg.rtd",,"StudyData","Vol("&amp;$A$5&amp;A24&amp;") when (LocalDay("&amp;$A$5&amp;A24&amp;")="&amp;$C$1&amp;" and LocalHour("&amp;$A$5&amp;A24&amp;")="&amp;$E$1&amp;" and LocalMinute("&amp;$A$5&amp;$A24&amp;")="&amp;$F$1&amp;")","Bar",,"Vol",$Y$4,"0"))</f>
        <v>4</v>
      </c>
      <c r="AA24" s="106" t="str">
        <f>RTD("cqg.rtd",,"ContractData",$A$5&amp;A24,"LongDescription")</f>
        <v>Fed Fund 30 Day (Globex), Jun 14</v>
      </c>
      <c r="AB24" s="86"/>
      <c r="AC24" s="86"/>
      <c r="AD24" s="87"/>
    </row>
    <row r="25" spans="1:138" s="44" customFormat="1" ht="3" customHeight="1" x14ac:dyDescent="0.3">
      <c r="A25" s="29"/>
      <c r="B25" s="103"/>
      <c r="C25" s="104"/>
      <c r="D25" s="104"/>
      <c r="E25" s="105"/>
      <c r="F25" s="136"/>
      <c r="G25" s="18"/>
      <c r="H25" s="6">
        <f ca="1">H26</f>
        <v>1</v>
      </c>
      <c r="I25" s="6"/>
      <c r="J25" s="19"/>
      <c r="K25" s="19"/>
      <c r="L25" s="19"/>
      <c r="M25" s="20"/>
      <c r="N25" s="19"/>
      <c r="O25" s="30"/>
      <c r="P25" s="74"/>
      <c r="Q25" s="75"/>
      <c r="R25" s="76"/>
      <c r="S25" s="21"/>
      <c r="T25" s="19"/>
      <c r="U25" s="19"/>
      <c r="V25" s="19"/>
      <c r="W25" s="19"/>
      <c r="X25" s="31"/>
      <c r="Y25" s="39"/>
      <c r="Z25" s="28"/>
      <c r="AA25" s="82"/>
      <c r="AB25" s="83"/>
      <c r="AC25" s="83"/>
      <c r="AD25" s="84"/>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c r="CY25" s="32"/>
      <c r="CZ25" s="32"/>
      <c r="DA25" s="32"/>
      <c r="DB25" s="32"/>
      <c r="DC25" s="32"/>
      <c r="DD25" s="32"/>
      <c r="DE25" s="32"/>
      <c r="DF25" s="32"/>
      <c r="DG25" s="32"/>
      <c r="DH25" s="32"/>
      <c r="DI25" s="32"/>
      <c r="DJ25" s="32"/>
      <c r="DK25" s="32"/>
      <c r="DL25" s="32"/>
      <c r="DM25" s="32"/>
      <c r="DN25" s="32"/>
      <c r="DO25" s="32"/>
      <c r="DP25" s="32"/>
      <c r="DQ25" s="32"/>
      <c r="DR25" s="32"/>
      <c r="DS25" s="32"/>
      <c r="DT25" s="32"/>
      <c r="DU25" s="32"/>
      <c r="DV25" s="32"/>
      <c r="DW25" s="32"/>
      <c r="DX25" s="32"/>
      <c r="DY25" s="32"/>
      <c r="DZ25" s="32"/>
      <c r="EA25" s="32"/>
      <c r="EB25" s="32"/>
      <c r="EC25" s="32"/>
      <c r="ED25" s="32"/>
      <c r="EE25" s="32"/>
      <c r="EF25" s="32"/>
      <c r="EG25" s="32"/>
      <c r="EH25" s="32"/>
    </row>
    <row r="26" spans="1:138" ht="18" customHeight="1" x14ac:dyDescent="0.3">
      <c r="A26" s="29" t="s">
        <v>10</v>
      </c>
      <c r="B26" s="85" t="str">
        <f>RTD("cqg.rtd",,"ContractData",$A$5&amp;A26,"LongDescription")</f>
        <v>Fed Fund 30 Day (Globex), Jul 14</v>
      </c>
      <c r="C26" s="86"/>
      <c r="D26" s="86"/>
      <c r="E26" s="98"/>
      <c r="F26" s="137">
        <f>IF(B26="","",RTD("cqg.rtd",,"ContractData",$A$5&amp;A26,"ExpirationDate",,"D"))</f>
        <v>41851</v>
      </c>
      <c r="G26" s="26">
        <f t="shared" ca="1" si="0"/>
        <v>303</v>
      </c>
      <c r="H26" s="16">
        <f ca="1">RIGHT(B26,2)-RIGHT($A$2,2)</f>
        <v>1</v>
      </c>
      <c r="I26" s="6"/>
      <c r="J26" s="6">
        <f t="shared" si="6"/>
        <v>78</v>
      </c>
      <c r="K26" s="6">
        <f>RTD("cqg.rtd", ,"ContractData", $A$5&amp;A26, "T_CVol")</f>
        <v>78</v>
      </c>
      <c r="L26" s="6">
        <f xml:space="preserve"> RTD("cqg.rtd",,"StudyData", $A$5&amp;A26, "MA", "InputChoice=ContractVol,MAType=Sim,Period="&amp;$L$4&amp;"", "MA",,,"all",,,,"T")</f>
        <v>1233.91666667</v>
      </c>
      <c r="M26" s="27">
        <f t="shared" si="7"/>
        <v>0</v>
      </c>
      <c r="N26" s="6">
        <f>RTD("cqg.rtd", ,"ContractData", $A$5&amp;A26, "Y_CVol")</f>
        <v>719</v>
      </c>
      <c r="O26" s="37">
        <f t="shared" si="1"/>
        <v>0.10848400556328233</v>
      </c>
      <c r="P26" s="79">
        <f xml:space="preserve"> RTD("cqg.rtd",,"StudyData", "(MA("&amp;$A$5&amp;A26&amp;",Period:="&amp;$Q$5&amp;",MAType:=Sim,InputChoice:=ContractVol) when LocalYear("&amp;$A$5&amp;A26&amp;")="&amp;$R$5&amp;" And (LocalMonth("&amp;$A$5&amp;A26&amp;")="&amp;$P$4&amp;" And LocalDay("&amp;$A$5&amp;A26&amp;")="&amp;$Q$4&amp;" ))", "Bar", "", "Close","D", "0", "all", "", "","False",,)</f>
        <v>657</v>
      </c>
      <c r="Q26" s="80"/>
      <c r="R26" s="81"/>
      <c r="S26" s="42">
        <f t="shared" si="2"/>
        <v>11420</v>
      </c>
      <c r="T26" s="6">
        <f>IF(B26="","",RTD("cqg.rtd", ,"ContractData", $A$5&amp;A26, "COI"))</f>
        <v>11420</v>
      </c>
      <c r="U26" s="6">
        <f t="shared" si="3"/>
        <v>36</v>
      </c>
      <c r="V26" s="6">
        <f t="shared" si="4"/>
        <v>36</v>
      </c>
      <c r="W26" s="6">
        <f>IF(B26="","",RTD("cqg.rtd", ,"ContractData", $A$5&amp;A26, "P_OI"))</f>
        <v>11384</v>
      </c>
      <c r="X26" s="38">
        <f t="shared" si="5"/>
        <v>1.0031623330990864</v>
      </c>
      <c r="Y26" s="24" t="str">
        <f>RTD("cqg.rtd",,"StudyData",$A$5&amp;A26,"Vol","VolType=Exchange,CoCType=Contract","Vol",$Y$4,"0","ALL",,,"TRUE","T")</f>
        <v/>
      </c>
      <c r="Z26" s="40">
        <f ca="1">IF(B26="","",RTD("cqg.rtd",,"StudyData","Vol("&amp;$A$5&amp;A26&amp;") when (LocalDay("&amp;$A$5&amp;A26&amp;")="&amp;$C$1&amp;" and LocalHour("&amp;$A$5&amp;A26&amp;")="&amp;$E$1&amp;" and LocalMinute("&amp;$A$5&amp;$A26&amp;")="&amp;$F$1&amp;")","Bar",,"Vol",$Y$4,"0"))</f>
        <v>5</v>
      </c>
      <c r="AA26" s="106" t="str">
        <f>RTD("cqg.rtd",,"ContractData",$A$5&amp;A26,"LongDescription")</f>
        <v>Fed Fund 30 Day (Globex), Jul 14</v>
      </c>
      <c r="AB26" s="86"/>
      <c r="AC26" s="86"/>
      <c r="AD26" s="87"/>
    </row>
    <row r="27" spans="1:138" s="44" customFormat="1" ht="3" customHeight="1" x14ac:dyDescent="0.3">
      <c r="A27" s="29"/>
      <c r="B27" s="103"/>
      <c r="C27" s="104"/>
      <c r="D27" s="104"/>
      <c r="E27" s="105"/>
      <c r="F27" s="136"/>
      <c r="G27" s="18"/>
      <c r="H27" s="6">
        <f ca="1">H28</f>
        <v>1</v>
      </c>
      <c r="I27" s="6"/>
      <c r="J27" s="19"/>
      <c r="K27" s="19"/>
      <c r="L27" s="19"/>
      <c r="M27" s="20"/>
      <c r="N27" s="19"/>
      <c r="O27" s="30"/>
      <c r="P27" s="74"/>
      <c r="Q27" s="75"/>
      <c r="R27" s="76"/>
      <c r="S27" s="21"/>
      <c r="T27" s="19"/>
      <c r="U27" s="19"/>
      <c r="V27" s="19"/>
      <c r="W27" s="19"/>
      <c r="X27" s="31"/>
      <c r="Y27" s="39"/>
      <c r="Z27" s="28"/>
      <c r="AA27" s="82"/>
      <c r="AB27" s="83"/>
      <c r="AC27" s="83"/>
      <c r="AD27" s="84"/>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c r="CV27" s="32"/>
      <c r="CW27" s="32"/>
      <c r="CX27" s="32"/>
      <c r="CY27" s="32"/>
      <c r="CZ27" s="32"/>
      <c r="DA27" s="32"/>
      <c r="DB27" s="32"/>
      <c r="DC27" s="32"/>
      <c r="DD27" s="32"/>
      <c r="DE27" s="32"/>
      <c r="DF27" s="32"/>
      <c r="DG27" s="32"/>
      <c r="DH27" s="32"/>
      <c r="DI27" s="32"/>
      <c r="DJ27" s="32"/>
      <c r="DK27" s="32"/>
      <c r="DL27" s="32"/>
      <c r="DM27" s="32"/>
      <c r="DN27" s="32"/>
      <c r="DO27" s="32"/>
      <c r="DP27" s="32"/>
      <c r="DQ27" s="32"/>
      <c r="DR27" s="32"/>
      <c r="DS27" s="32"/>
      <c r="DT27" s="32"/>
      <c r="DU27" s="32"/>
      <c r="DV27" s="32"/>
      <c r="DW27" s="32"/>
      <c r="DX27" s="32"/>
      <c r="DY27" s="32"/>
      <c r="DZ27" s="32"/>
      <c r="EA27" s="32"/>
      <c r="EB27" s="32"/>
      <c r="EC27" s="32"/>
      <c r="ED27" s="32"/>
      <c r="EE27" s="32"/>
      <c r="EF27" s="32"/>
      <c r="EG27" s="32"/>
      <c r="EH27" s="32"/>
    </row>
    <row r="28" spans="1:138" ht="18" customHeight="1" x14ac:dyDescent="0.3">
      <c r="A28" s="29" t="s">
        <v>11</v>
      </c>
      <c r="B28" s="85" t="str">
        <f>RTD("cqg.rtd",,"ContractData",$A$5&amp;A28,"LongDescription")</f>
        <v>Fed Fund 30 Day (Globex), Aug 14</v>
      </c>
      <c r="C28" s="86"/>
      <c r="D28" s="86"/>
      <c r="E28" s="98"/>
      <c r="F28" s="137">
        <f>IF(B28="","",RTD("cqg.rtd",,"ContractData",$A$5&amp;A28,"ExpirationDate",,"D"))</f>
        <v>41880</v>
      </c>
      <c r="G28" s="26">
        <f t="shared" ca="1" si="0"/>
        <v>332</v>
      </c>
      <c r="H28" s="6">
        <f t="shared" ca="1" si="8"/>
        <v>1</v>
      </c>
      <c r="I28" s="6"/>
      <c r="J28" s="6">
        <f t="shared" si="6"/>
        <v>100</v>
      </c>
      <c r="K28" s="6">
        <f>RTD("cqg.rtd", ,"ContractData", $A$5&amp;A28, "T_CVol")</f>
        <v>100</v>
      </c>
      <c r="L28" s="6">
        <f xml:space="preserve"> RTD("cqg.rtd",,"StudyData", $A$5&amp;A28, "MA", "InputChoice=ContractVol,MAType=Sim,Period="&amp;$L$4&amp;"", "MA",,,"all",,,,"T")</f>
        <v>1118.66666667</v>
      </c>
      <c r="M28" s="27">
        <f t="shared" si="7"/>
        <v>0</v>
      </c>
      <c r="N28" s="6">
        <f>RTD("cqg.rtd", ,"ContractData", $A$5&amp;A28, "Y_CVol")</f>
        <v>361</v>
      </c>
      <c r="O28" s="37">
        <f t="shared" si="1"/>
        <v>0.2770083102493075</v>
      </c>
      <c r="P28" s="79">
        <f xml:space="preserve"> RTD("cqg.rtd",,"StudyData", "(MA("&amp;$A$5&amp;A28&amp;",Period:="&amp;$Q$5&amp;",MAType:=Sim,InputChoice:=ContractVol) when LocalYear("&amp;$A$5&amp;A28&amp;")="&amp;$R$5&amp;" And (LocalMonth("&amp;$A$5&amp;A28&amp;")="&amp;$P$4&amp;" And LocalDay("&amp;$A$5&amp;A28&amp;")="&amp;$Q$4&amp;" ))", "Bar", "", "Close","D", "0", "all", "", "","False",,)</f>
        <v>872</v>
      </c>
      <c r="Q28" s="80"/>
      <c r="R28" s="81"/>
      <c r="S28" s="42">
        <f t="shared" si="2"/>
        <v>14831</v>
      </c>
      <c r="T28" s="6">
        <f>IF(B28="","",RTD("cqg.rtd", ,"ContractData", $A$5&amp;A28, "COI"))</f>
        <v>14831</v>
      </c>
      <c r="U28" s="6">
        <f t="shared" si="3"/>
        <v>28</v>
      </c>
      <c r="V28" s="6">
        <f t="shared" si="4"/>
        <v>28</v>
      </c>
      <c r="W28" s="6">
        <f>IF(B28="","",RTD("cqg.rtd", ,"ContractData", $A$5&amp;A28, "P_OI"))</f>
        <v>14803</v>
      </c>
      <c r="X28" s="38">
        <f t="shared" si="5"/>
        <v>1.0018915084780111</v>
      </c>
      <c r="Y28" s="24">
        <f>RTD("cqg.rtd",,"StudyData",$A$5&amp;A28,"Vol","VolType=Exchange,CoCType=Contract","Vol",$Y$4,"0","ALL",,,"TRUE","T")</f>
        <v>17</v>
      </c>
      <c r="Z28" s="40">
        <f ca="1">IF(B28="","",RTD("cqg.rtd",,"StudyData","Vol("&amp;$A$5&amp;A28&amp;") when (LocalDay("&amp;$A$5&amp;A28&amp;")="&amp;$C$1&amp;" and LocalHour("&amp;$A$5&amp;A28&amp;")="&amp;$E$1&amp;" and LocalMinute("&amp;$A$5&amp;$A28&amp;")="&amp;$F$1&amp;")","Bar",,"Vol",$Y$4,"0"))</f>
        <v>1</v>
      </c>
      <c r="AA28" s="106" t="str">
        <f>RTD("cqg.rtd",,"ContractData",$A$5&amp;A28,"LongDescription")</f>
        <v>Fed Fund 30 Day (Globex), Aug 14</v>
      </c>
      <c r="AB28" s="86"/>
      <c r="AC28" s="86"/>
      <c r="AD28" s="87"/>
    </row>
    <row r="29" spans="1:138" s="44" customFormat="1" ht="3" customHeight="1" x14ac:dyDescent="0.3">
      <c r="A29" s="29"/>
      <c r="B29" s="103"/>
      <c r="C29" s="104"/>
      <c r="D29" s="104"/>
      <c r="E29" s="105"/>
      <c r="F29" s="136"/>
      <c r="G29" s="18"/>
      <c r="H29" s="6">
        <f ca="1">H30</f>
        <v>1</v>
      </c>
      <c r="I29" s="6"/>
      <c r="J29" s="19"/>
      <c r="K29" s="19"/>
      <c r="L29" s="19"/>
      <c r="M29" s="20"/>
      <c r="N29" s="19"/>
      <c r="O29" s="30"/>
      <c r="P29" s="74"/>
      <c r="Q29" s="75"/>
      <c r="R29" s="76"/>
      <c r="S29" s="21"/>
      <c r="T29" s="19"/>
      <c r="U29" s="19"/>
      <c r="V29" s="19"/>
      <c r="W29" s="19"/>
      <c r="X29" s="31"/>
      <c r="Y29" s="39"/>
      <c r="Z29" s="28"/>
      <c r="AA29" s="82"/>
      <c r="AB29" s="83"/>
      <c r="AC29" s="83"/>
      <c r="AD29" s="84"/>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32"/>
      <c r="DB29" s="32"/>
      <c r="DC29" s="32"/>
      <c r="DD29" s="32"/>
      <c r="DE29" s="32"/>
      <c r="DF29" s="32"/>
      <c r="DG29" s="32"/>
      <c r="DH29" s="32"/>
      <c r="DI29" s="32"/>
      <c r="DJ29" s="32"/>
      <c r="DK29" s="32"/>
      <c r="DL29" s="32"/>
      <c r="DM29" s="32"/>
      <c r="DN29" s="32"/>
      <c r="DO29" s="32"/>
      <c r="DP29" s="32"/>
      <c r="DQ29" s="32"/>
      <c r="DR29" s="32"/>
      <c r="DS29" s="32"/>
      <c r="DT29" s="32"/>
      <c r="DU29" s="32"/>
      <c r="DV29" s="32"/>
      <c r="DW29" s="32"/>
      <c r="DX29" s="32"/>
      <c r="DY29" s="32"/>
      <c r="DZ29" s="32"/>
      <c r="EA29" s="32"/>
      <c r="EB29" s="32"/>
      <c r="EC29" s="32"/>
      <c r="ED29" s="32"/>
      <c r="EE29" s="32"/>
      <c r="EF29" s="32"/>
      <c r="EG29" s="32"/>
      <c r="EH29" s="32"/>
    </row>
    <row r="30" spans="1:138" ht="18" customHeight="1" x14ac:dyDescent="0.3">
      <c r="A30" s="29" t="s">
        <v>12</v>
      </c>
      <c r="B30" s="85" t="str">
        <f>RTD("cqg.rtd",,"ContractData",$A$5&amp;A30,"LongDescription")</f>
        <v>Fed Fund 30 Day (Globex), Sep 14</v>
      </c>
      <c r="C30" s="86"/>
      <c r="D30" s="86"/>
      <c r="E30" s="98"/>
      <c r="F30" s="137">
        <f>IF(B30="","",RTD("cqg.rtd",,"ContractData",$A$5&amp;A30,"ExpirationDate",,"D"))</f>
        <v>41912</v>
      </c>
      <c r="G30" s="26">
        <f t="shared" ca="1" si="0"/>
        <v>364</v>
      </c>
      <c r="H30" s="5">
        <f ca="1">RIGHT(B30,2)-RIGHT($A$2,2)</f>
        <v>1</v>
      </c>
      <c r="I30" s="6"/>
      <c r="J30" s="6">
        <f t="shared" si="6"/>
        <v>328</v>
      </c>
      <c r="K30" s="6">
        <f>RTD("cqg.rtd", ,"ContractData", $A$5&amp;A30, "T_CVol")</f>
        <v>328</v>
      </c>
      <c r="L30" s="6">
        <f xml:space="preserve"> RTD("cqg.rtd",,"StudyData", $A$5&amp;A30, "MA", "InputChoice=ContractVol,MAType=Sim,Period="&amp;$L$4&amp;"", "MA",,,"all",,,,"T")</f>
        <v>1024.91666667</v>
      </c>
      <c r="M30" s="27">
        <f t="shared" si="7"/>
        <v>0</v>
      </c>
      <c r="N30" s="6">
        <f>RTD("cqg.rtd", ,"ContractData", $A$5&amp;A30, "Y_CVol")</f>
        <v>945</v>
      </c>
      <c r="O30" s="37">
        <f t="shared" si="1"/>
        <v>0.34708994708994712</v>
      </c>
      <c r="P30" s="79">
        <f xml:space="preserve"> RTD("cqg.rtd",,"StudyData", "(MA("&amp;$A$5&amp;A30&amp;",Period:="&amp;$Q$5&amp;",MAType:=Sim,InputChoice:=ContractVol) when LocalYear("&amp;$A$5&amp;A30&amp;")="&amp;$R$5&amp;" And (LocalMonth("&amp;$A$5&amp;A30&amp;")="&amp;$P$4&amp;" And LocalDay("&amp;$A$5&amp;A30&amp;")="&amp;$Q$4&amp;" ))", "Bar", "", "Close","D", "0", "all", "", "","False",,)</f>
        <v>714</v>
      </c>
      <c r="Q30" s="80"/>
      <c r="R30" s="81"/>
      <c r="S30" s="42">
        <f t="shared" si="2"/>
        <v>11362</v>
      </c>
      <c r="T30" s="6">
        <f>IF(B30="","",RTD("cqg.rtd", ,"ContractData", $A$5&amp;A30, "COI"))</f>
        <v>11362</v>
      </c>
      <c r="U30" s="6">
        <f t="shared" si="3"/>
        <v>-634</v>
      </c>
      <c r="V30" s="6">
        <f t="shared" si="4"/>
        <v>-634</v>
      </c>
      <c r="W30" s="6">
        <f>IF(B30="","",RTD("cqg.rtd", ,"ContractData", $A$5&amp;A30, "P_OI"))</f>
        <v>11996</v>
      </c>
      <c r="X30" s="38">
        <f t="shared" si="5"/>
        <v>0.94714904968322777</v>
      </c>
      <c r="Y30" s="24" t="str">
        <f>RTD("cqg.rtd",,"StudyData",$A$5&amp;A30,"Vol","VolType=Exchange,CoCType=Contract","Vol",$Y$4,"0","ALL",,,"TRUE","T")</f>
        <v/>
      </c>
      <c r="Z30" s="40">
        <f ca="1">IF(B30="","",RTD("cqg.rtd",,"StudyData","Vol("&amp;$A$5&amp;A30&amp;") when (LocalDay("&amp;$A$5&amp;A30&amp;")="&amp;$C$1&amp;" and LocalHour("&amp;$A$5&amp;A30&amp;")="&amp;$E$1&amp;" and LocalMinute("&amp;$A$5&amp;$A30&amp;")="&amp;$F$1&amp;")","Bar",,"Vol",$Y$4,"0"))</f>
        <v>5</v>
      </c>
      <c r="AA30" s="106" t="str">
        <f>RTD("cqg.rtd",,"ContractData",$A$5&amp;A30,"LongDescription")</f>
        <v>Fed Fund 30 Day (Globex), Sep 14</v>
      </c>
      <c r="AB30" s="86"/>
      <c r="AC30" s="86"/>
      <c r="AD30" s="87"/>
    </row>
    <row r="31" spans="1:138" s="44" customFormat="1" ht="3" customHeight="1" x14ac:dyDescent="0.3">
      <c r="A31" s="29"/>
      <c r="B31" s="103"/>
      <c r="C31" s="104"/>
      <c r="D31" s="104"/>
      <c r="E31" s="105"/>
      <c r="F31" s="136"/>
      <c r="G31" s="18"/>
      <c r="H31" s="6">
        <f ca="1">H32</f>
        <v>1</v>
      </c>
      <c r="I31" s="6"/>
      <c r="J31" s="19"/>
      <c r="K31" s="19"/>
      <c r="L31" s="19"/>
      <c r="M31" s="20"/>
      <c r="N31" s="19"/>
      <c r="O31" s="30"/>
      <c r="P31" s="74"/>
      <c r="Q31" s="75"/>
      <c r="R31" s="76"/>
      <c r="S31" s="21"/>
      <c r="T31" s="19"/>
      <c r="U31" s="19"/>
      <c r="V31" s="19"/>
      <c r="W31" s="19"/>
      <c r="X31" s="31"/>
      <c r="Y31" s="39"/>
      <c r="Z31" s="28"/>
      <c r="AA31" s="82"/>
      <c r="AB31" s="83"/>
      <c r="AC31" s="83"/>
      <c r="AD31" s="84"/>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c r="DT31" s="32"/>
      <c r="DU31" s="32"/>
      <c r="DV31" s="32"/>
      <c r="DW31" s="32"/>
      <c r="DX31" s="32"/>
      <c r="DY31" s="32"/>
      <c r="DZ31" s="32"/>
      <c r="EA31" s="32"/>
      <c r="EB31" s="32"/>
      <c r="EC31" s="32"/>
      <c r="ED31" s="32"/>
      <c r="EE31" s="32"/>
      <c r="EF31" s="32"/>
      <c r="EG31" s="32"/>
      <c r="EH31" s="32"/>
    </row>
    <row r="32" spans="1:138" ht="18" customHeight="1" x14ac:dyDescent="0.3">
      <c r="A32" s="29" t="s">
        <v>13</v>
      </c>
      <c r="B32" s="85" t="str">
        <f>RTD("cqg.rtd",,"ContractData",$A$5&amp;A32,"LongDescription")</f>
        <v>Fed Fund 30 Day (Globex), Oct 14</v>
      </c>
      <c r="C32" s="86"/>
      <c r="D32" s="86"/>
      <c r="E32" s="98"/>
      <c r="F32" s="137">
        <f>IF(B32="","",RTD("cqg.rtd",,"ContractData",$A$5&amp;A32,"ExpirationDate",,"D"))</f>
        <v>41943</v>
      </c>
      <c r="G32" s="26">
        <f t="shared" ca="1" si="0"/>
        <v>395</v>
      </c>
      <c r="H32" s="16">
        <f ca="1">RIGHT(B32,2)-RIGHT($A$2,2)</f>
        <v>1</v>
      </c>
      <c r="I32" s="6"/>
      <c r="J32" s="6">
        <f t="shared" si="6"/>
        <v>292</v>
      </c>
      <c r="K32" s="6">
        <f>RTD("cqg.rtd", ,"ContractData", $A$5&amp;A32, "T_CVol")</f>
        <v>292</v>
      </c>
      <c r="L32" s="6">
        <f xml:space="preserve"> RTD("cqg.rtd",,"StudyData", $A$5&amp;A32, "MA", "InputChoice=ContractVol,MAType=Sim,Period="&amp;$L$4&amp;"", "MA",,,"all",,,,"T")</f>
        <v>887.75</v>
      </c>
      <c r="M32" s="27">
        <f t="shared" si="7"/>
        <v>0</v>
      </c>
      <c r="N32" s="6">
        <f>RTD("cqg.rtd", ,"ContractData", $A$5&amp;A32, "Y_CVol")</f>
        <v>369</v>
      </c>
      <c r="O32" s="37">
        <f t="shared" si="1"/>
        <v>0.79132791327913277</v>
      </c>
      <c r="P32" s="79">
        <f xml:space="preserve"> RTD("cqg.rtd",,"StudyData", "(MA("&amp;$A$5&amp;A32&amp;",Period:="&amp;$Q$5&amp;",MAType:=Sim,InputChoice:=ContractVol) when LocalYear("&amp;$A$5&amp;A32&amp;")="&amp;$R$5&amp;" And (LocalMonth("&amp;$A$5&amp;A32&amp;")="&amp;$P$4&amp;" And LocalDay("&amp;$A$5&amp;A32&amp;")="&amp;$Q$4&amp;" ))", "Bar", "", "Close","D", "0", "all", "", "","False",,)</f>
        <v>1001</v>
      </c>
      <c r="Q32" s="80"/>
      <c r="R32" s="81"/>
      <c r="S32" s="42">
        <f t="shared" si="2"/>
        <v>10439</v>
      </c>
      <c r="T32" s="6">
        <f>IF(B32="","",RTD("cqg.rtd", ,"ContractData", $A$5&amp;A32, "COI"))</f>
        <v>10439</v>
      </c>
      <c r="U32" s="6">
        <f t="shared" si="3"/>
        <v>48</v>
      </c>
      <c r="V32" s="6">
        <f t="shared" si="4"/>
        <v>48</v>
      </c>
      <c r="W32" s="6">
        <f>IF(B32="","",RTD("cqg.rtd", ,"ContractData", $A$5&amp;A32, "P_OI"))</f>
        <v>10391</v>
      </c>
      <c r="X32" s="38">
        <f t="shared" si="5"/>
        <v>1.0046193821576364</v>
      </c>
      <c r="Y32" s="24" t="str">
        <f>RTD("cqg.rtd",,"StudyData",$A$5&amp;A32,"Vol","VolType=Exchange,CoCType=Contract","Vol",$Y$4,"0","ALL",,,"TRUE","T")</f>
        <v/>
      </c>
      <c r="Z32" s="40">
        <f ca="1">IF(B32="","",RTD("cqg.rtd",,"StudyData","Vol("&amp;$A$5&amp;A32&amp;") when (LocalDay("&amp;$A$5&amp;A32&amp;")="&amp;$C$1&amp;" and LocalHour("&amp;$A$5&amp;A32&amp;")="&amp;$E$1&amp;" and LocalMinute("&amp;$A$5&amp;$A32&amp;")="&amp;$F$1&amp;")","Bar",,"Vol",$Y$4,"0"))</f>
        <v>14</v>
      </c>
      <c r="AA32" s="106" t="str">
        <f>RTD("cqg.rtd",,"ContractData",$A$5&amp;A32,"LongDescription")</f>
        <v>Fed Fund 30 Day (Globex), Oct 14</v>
      </c>
      <c r="AB32" s="86"/>
      <c r="AC32" s="86"/>
      <c r="AD32" s="87"/>
    </row>
    <row r="33" spans="1:138" s="44" customFormat="1" ht="3" customHeight="1" x14ac:dyDescent="0.3">
      <c r="A33" s="29"/>
      <c r="B33" s="66"/>
      <c r="C33" s="67"/>
      <c r="D33" s="67"/>
      <c r="E33" s="68"/>
      <c r="F33" s="136"/>
      <c r="G33" s="18"/>
      <c r="H33" s="6">
        <f ca="1">H34</f>
        <v>1</v>
      </c>
      <c r="I33" s="6"/>
      <c r="J33" s="19"/>
      <c r="K33" s="19"/>
      <c r="L33" s="19"/>
      <c r="M33" s="20"/>
      <c r="N33" s="19"/>
      <c r="O33" s="30"/>
      <c r="P33" s="74"/>
      <c r="Q33" s="75"/>
      <c r="R33" s="76"/>
      <c r="S33" s="21"/>
      <c r="T33" s="19"/>
      <c r="U33" s="19"/>
      <c r="V33" s="19"/>
      <c r="W33" s="19"/>
      <c r="X33" s="31"/>
      <c r="Y33" s="39"/>
      <c r="Z33" s="28"/>
      <c r="AA33" s="63"/>
      <c r="AB33" s="64"/>
      <c r="AC33" s="64"/>
      <c r="AD33" s="65"/>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32"/>
      <c r="DN33" s="32"/>
      <c r="DO33" s="32"/>
      <c r="DP33" s="32"/>
      <c r="DQ33" s="32"/>
      <c r="DR33" s="32"/>
      <c r="DS33" s="32"/>
      <c r="DT33" s="32"/>
      <c r="DU33" s="32"/>
      <c r="DV33" s="32"/>
      <c r="DW33" s="32"/>
      <c r="DX33" s="32"/>
      <c r="DY33" s="32"/>
      <c r="DZ33" s="32"/>
      <c r="EA33" s="32"/>
      <c r="EB33" s="32"/>
      <c r="EC33" s="32"/>
      <c r="ED33" s="32"/>
      <c r="EE33" s="32"/>
      <c r="EF33" s="32"/>
      <c r="EG33" s="32"/>
      <c r="EH33" s="32"/>
    </row>
    <row r="34" spans="1:138" ht="18" customHeight="1" x14ac:dyDescent="0.3">
      <c r="A34" s="29" t="s">
        <v>14</v>
      </c>
      <c r="B34" s="85" t="str">
        <f>RTD("cqg.rtd",,"ContractData",$A$5&amp;A34,"LongDescription")</f>
        <v>Fed Fund 30 Day (Globex), Nov 14</v>
      </c>
      <c r="C34" s="86"/>
      <c r="D34" s="86"/>
      <c r="E34" s="98"/>
      <c r="F34" s="137">
        <f>IF(B34="","",RTD("cqg.rtd",,"ContractData",$A$5&amp;A34,"ExpirationDate",,"D"))</f>
        <v>41971</v>
      </c>
      <c r="G34" s="26">
        <f t="shared" ca="1" si="0"/>
        <v>423</v>
      </c>
      <c r="H34" s="5">
        <f ca="1">RIGHT(B34,2)-RIGHT($A$2,2)</f>
        <v>1</v>
      </c>
      <c r="I34" s="6"/>
      <c r="J34" s="6">
        <f t="shared" si="6"/>
        <v>417</v>
      </c>
      <c r="K34" s="6">
        <f>RTD("cqg.rtd", ,"ContractData", $A$5&amp;A34, "T_CVol")</f>
        <v>417</v>
      </c>
      <c r="L34" s="6">
        <f xml:space="preserve"> RTD("cqg.rtd",,"StudyData", $A$5&amp;A34, "MA", "InputChoice=ContractVol,MAType=Sim,Period="&amp;$L$4&amp;"", "MA",,,"all",,,,"T")</f>
        <v>1044.41666667</v>
      </c>
      <c r="M34" s="27">
        <f t="shared" si="7"/>
        <v>0</v>
      </c>
      <c r="N34" s="6">
        <f>RTD("cqg.rtd", ,"ContractData", $A$5&amp;A34, "Y_CVol")</f>
        <v>169</v>
      </c>
      <c r="O34" s="37">
        <f t="shared" si="1"/>
        <v>2.4674556213017751</v>
      </c>
      <c r="P34" s="79">
        <f xml:space="preserve"> RTD("cqg.rtd",,"StudyData", "(MA("&amp;$A$5&amp;A34&amp;",Period:="&amp;$Q$5&amp;",MAType:=Sim,InputChoice:=ContractVol) when LocalYear("&amp;$A$5&amp;A34&amp;")="&amp;$R$5&amp;" And (LocalMonth("&amp;$A$5&amp;A34&amp;")="&amp;$P$4&amp;" And LocalDay("&amp;$A$5&amp;A34&amp;")="&amp;$Q$4&amp;" ))", "Bar", "", "Close","D", "0", "all", "", "","False",,)</f>
        <v>734</v>
      </c>
      <c r="Q34" s="80"/>
      <c r="R34" s="81"/>
      <c r="S34" s="42">
        <f t="shared" si="2"/>
        <v>7493</v>
      </c>
      <c r="T34" s="6">
        <f>IF(B34="","",RTD("cqg.rtd", ,"ContractData", $A$5&amp;A34, "COI"))</f>
        <v>7493</v>
      </c>
      <c r="U34" s="6">
        <f t="shared" si="3"/>
        <v>-13</v>
      </c>
      <c r="V34" s="6">
        <f t="shared" si="4"/>
        <v>-13</v>
      </c>
      <c r="W34" s="6">
        <f>IF(B34="","",RTD("cqg.rtd", ,"ContractData", $A$5&amp;A34, "P_OI"))</f>
        <v>7506</v>
      </c>
      <c r="X34" s="38">
        <f t="shared" si="5"/>
        <v>0.99826805222488679</v>
      </c>
      <c r="Y34" s="24">
        <f>RTD("cqg.rtd",,"StudyData",$A$5&amp;A34,"Vol","VolType=Exchange,CoCType=Contract","Vol",$Y$4,"0","ALL",,,"TRUE","T")</f>
        <v>52</v>
      </c>
      <c r="Z34" s="40">
        <f ca="1">IF(B34="","",RTD("cqg.rtd",,"StudyData","Vol("&amp;$A$5&amp;A34&amp;") when (LocalDay("&amp;$A$5&amp;A34&amp;")="&amp;$C$1&amp;" and LocalHour("&amp;$A$5&amp;A34&amp;")="&amp;$E$1&amp;" and LocalMinute("&amp;$A$5&amp;$A34&amp;")="&amp;$F$1&amp;")","Bar",,"Vol",$Y$4,"0"))</f>
        <v>5</v>
      </c>
      <c r="AA34" s="106" t="str">
        <f>RTD("cqg.rtd",,"ContractData",$A$5&amp;A34,"LongDescription")</f>
        <v>Fed Fund 30 Day (Globex), Nov 14</v>
      </c>
      <c r="AB34" s="86"/>
      <c r="AC34" s="86"/>
      <c r="AD34" s="87"/>
    </row>
    <row r="35" spans="1:138" s="44" customFormat="1" ht="3" customHeight="1" x14ac:dyDescent="0.3">
      <c r="A35" s="29"/>
      <c r="B35" s="66"/>
      <c r="C35" s="67"/>
      <c r="D35" s="67"/>
      <c r="E35" s="68"/>
      <c r="F35" s="136"/>
      <c r="G35" s="18"/>
      <c r="H35" s="6">
        <f ca="1">H36</f>
        <v>1</v>
      </c>
      <c r="I35" s="6"/>
      <c r="J35" s="19"/>
      <c r="K35" s="19"/>
      <c r="L35" s="19"/>
      <c r="M35" s="20"/>
      <c r="N35" s="19"/>
      <c r="O35" s="30"/>
      <c r="P35" s="74"/>
      <c r="Q35" s="75"/>
      <c r="R35" s="76"/>
      <c r="S35" s="21"/>
      <c r="T35" s="19"/>
      <c r="U35" s="19"/>
      <c r="V35" s="19"/>
      <c r="W35" s="19"/>
      <c r="X35" s="31"/>
      <c r="Y35" s="39"/>
      <c r="Z35" s="28"/>
      <c r="AA35" s="63"/>
      <c r="AB35" s="64"/>
      <c r="AC35" s="64"/>
      <c r="AD35" s="65"/>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c r="CV35" s="32"/>
      <c r="CW35" s="32"/>
      <c r="CX35" s="32"/>
      <c r="CY35" s="32"/>
      <c r="CZ35" s="32"/>
      <c r="DA35" s="32"/>
      <c r="DB35" s="32"/>
      <c r="DC35" s="32"/>
      <c r="DD35" s="32"/>
      <c r="DE35" s="32"/>
      <c r="DF35" s="32"/>
      <c r="DG35" s="32"/>
      <c r="DH35" s="32"/>
      <c r="DI35" s="32"/>
      <c r="DJ35" s="32"/>
      <c r="DK35" s="32"/>
      <c r="DL35" s="32"/>
      <c r="DM35" s="32"/>
      <c r="DN35" s="32"/>
      <c r="DO35" s="32"/>
      <c r="DP35" s="32"/>
      <c r="DQ35" s="32"/>
      <c r="DR35" s="32"/>
      <c r="DS35" s="32"/>
      <c r="DT35" s="32"/>
      <c r="DU35" s="32"/>
      <c r="DV35" s="32"/>
      <c r="DW35" s="32"/>
      <c r="DX35" s="32"/>
      <c r="DY35" s="32"/>
      <c r="DZ35" s="32"/>
      <c r="EA35" s="32"/>
      <c r="EB35" s="32"/>
      <c r="EC35" s="32"/>
      <c r="ED35" s="32"/>
      <c r="EE35" s="32"/>
      <c r="EF35" s="32"/>
      <c r="EG35" s="32"/>
      <c r="EH35" s="32"/>
    </row>
    <row r="36" spans="1:138" ht="18" customHeight="1" x14ac:dyDescent="0.3">
      <c r="A36" s="29" t="s">
        <v>15</v>
      </c>
      <c r="B36" s="85" t="str">
        <f>RTD("cqg.rtd",,"ContractData",$A$5&amp;A36,"LongDescription")</f>
        <v>Fed Fund 30 Day (Globex), Dec 14</v>
      </c>
      <c r="C36" s="86"/>
      <c r="D36" s="86"/>
      <c r="E36" s="98"/>
      <c r="F36" s="137">
        <f>IF(B36="","",RTD("cqg.rtd",,"ContractData",$A$5&amp;A36,"ExpirationDate",,"D"))</f>
        <v>42004</v>
      </c>
      <c r="G36" s="26">
        <f t="shared" ca="1" si="0"/>
        <v>456</v>
      </c>
      <c r="H36" s="5">
        <f ca="1">RIGHT(B36,2)-RIGHT($A$2,2)</f>
        <v>1</v>
      </c>
      <c r="I36" s="6"/>
      <c r="J36" s="6">
        <f t="shared" si="6"/>
        <v>131</v>
      </c>
      <c r="K36" s="6">
        <f>RTD("cqg.rtd", ,"ContractData", $A$5&amp;A36, "T_CVol")</f>
        <v>131</v>
      </c>
      <c r="L36" s="6">
        <f xml:space="preserve"> RTD("cqg.rtd",,"StudyData", $A$5&amp;A36, "MA", "InputChoice=ContractVol,MAType=Sim,Period="&amp;$L$4&amp;"", "MA",,,"all",,,,"T")</f>
        <v>836.5</v>
      </c>
      <c r="M36" s="27">
        <f t="shared" si="7"/>
        <v>0</v>
      </c>
      <c r="N36" s="6">
        <f>RTD("cqg.rtd", ,"ContractData", $A$5&amp;A36, "Y_CVol")</f>
        <v>559</v>
      </c>
      <c r="O36" s="37">
        <f t="shared" si="1"/>
        <v>0.23434704830053668</v>
      </c>
      <c r="P36" s="79">
        <f xml:space="preserve"> RTD("cqg.rtd",,"StudyData", "(MA("&amp;$A$5&amp;A36&amp;",Period:="&amp;$Q$5&amp;",MAType:=Sim,InputChoice:=ContractVol) when LocalYear("&amp;$A$5&amp;A36&amp;")="&amp;$R$5&amp;" And (LocalMonth("&amp;$A$5&amp;A36&amp;")="&amp;$P$4&amp;" And LocalDay("&amp;$A$5&amp;A36&amp;")="&amp;$Q$4&amp;" ))", "Bar", "", "Close","D", "0", "all", "", "","False",,)</f>
        <v>501</v>
      </c>
      <c r="Q36" s="80"/>
      <c r="R36" s="81"/>
      <c r="S36" s="42">
        <f t="shared" si="2"/>
        <v>7476</v>
      </c>
      <c r="T36" s="6">
        <f>IF(B36="","",RTD("cqg.rtd", ,"ContractData", $A$5&amp;A36, "COI"))</f>
        <v>7476</v>
      </c>
      <c r="U36" s="6">
        <f t="shared" si="3"/>
        <v>157</v>
      </c>
      <c r="V36" s="6">
        <f t="shared" si="4"/>
        <v>157</v>
      </c>
      <c r="W36" s="6">
        <f>IF(B36="","",RTD("cqg.rtd", ,"ContractData", $A$5&amp;A36, "P_OI"))</f>
        <v>7319</v>
      </c>
      <c r="X36" s="38">
        <f t="shared" si="5"/>
        <v>1.02145101789862</v>
      </c>
      <c r="Y36" s="24">
        <f>RTD("cqg.rtd",,"StudyData",$A$5&amp;A36,"Vol","VolType=Exchange,CoCType=Contract","Vol",$Y$4,"0","ALL",,,"TRUE","T")</f>
        <v>27</v>
      </c>
      <c r="Z36" s="40">
        <f ca="1">IF(B36="","",RTD("cqg.rtd",,"StudyData","Vol("&amp;$A$5&amp;A36&amp;") when (LocalDay("&amp;$A$5&amp;A36&amp;")="&amp;$C$1&amp;" and LocalHour("&amp;$A$5&amp;A36&amp;")="&amp;$E$1&amp;" and LocalMinute("&amp;$A$5&amp;$A36&amp;")="&amp;$F$1&amp;")","Bar",,"Vol",$Y$4,"0"))</f>
        <v>2</v>
      </c>
      <c r="AA36" s="106" t="str">
        <f>RTD("cqg.rtd",,"ContractData",$A$5&amp;A36,"LongDescription")</f>
        <v>Fed Fund 30 Day (Globex), Dec 14</v>
      </c>
      <c r="AB36" s="86"/>
      <c r="AC36" s="86"/>
      <c r="AD36" s="87"/>
    </row>
    <row r="37" spans="1:138" s="44" customFormat="1" ht="3" customHeight="1" x14ac:dyDescent="0.3">
      <c r="A37" s="29"/>
      <c r="B37" s="66"/>
      <c r="C37" s="67"/>
      <c r="D37" s="67"/>
      <c r="E37" s="68"/>
      <c r="F37" s="136"/>
      <c r="G37" s="18"/>
      <c r="H37" s="6">
        <f ca="1">H38</f>
        <v>2</v>
      </c>
      <c r="I37" s="6"/>
      <c r="J37" s="19"/>
      <c r="K37" s="19"/>
      <c r="L37" s="19"/>
      <c r="M37" s="20"/>
      <c r="N37" s="19"/>
      <c r="O37" s="30"/>
      <c r="P37" s="74"/>
      <c r="Q37" s="75"/>
      <c r="R37" s="76"/>
      <c r="S37" s="21"/>
      <c r="T37" s="19"/>
      <c r="U37" s="19"/>
      <c r="V37" s="19"/>
      <c r="W37" s="19"/>
      <c r="X37" s="31"/>
      <c r="Y37" s="39"/>
      <c r="Z37" s="28"/>
      <c r="AA37" s="63"/>
      <c r="AB37" s="64"/>
      <c r="AC37" s="64"/>
      <c r="AD37" s="65"/>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32"/>
      <c r="DF37" s="32"/>
      <c r="DG37" s="32"/>
      <c r="DH37" s="32"/>
      <c r="DI37" s="32"/>
      <c r="DJ37" s="32"/>
      <c r="DK37" s="32"/>
      <c r="DL37" s="32"/>
      <c r="DM37" s="32"/>
      <c r="DN37" s="32"/>
      <c r="DO37" s="32"/>
      <c r="DP37" s="32"/>
      <c r="DQ37" s="32"/>
      <c r="DR37" s="32"/>
      <c r="DS37" s="32"/>
      <c r="DT37" s="32"/>
      <c r="DU37" s="32"/>
      <c r="DV37" s="32"/>
      <c r="DW37" s="32"/>
      <c r="DX37" s="32"/>
      <c r="DY37" s="32"/>
      <c r="DZ37" s="32"/>
      <c r="EA37" s="32"/>
      <c r="EB37" s="32"/>
      <c r="EC37" s="32"/>
      <c r="ED37" s="32"/>
      <c r="EE37" s="32"/>
      <c r="EF37" s="32"/>
      <c r="EG37" s="32"/>
      <c r="EH37" s="32"/>
    </row>
    <row r="38" spans="1:138" ht="18" customHeight="1" x14ac:dyDescent="0.3">
      <c r="A38" s="29" t="s">
        <v>16</v>
      </c>
      <c r="B38" s="85" t="str">
        <f>RTD("cqg.rtd",,"ContractData",$A$5&amp;A38,"LongDescription")</f>
        <v>Fed Fund 30 Day (Globex), Jan 15</v>
      </c>
      <c r="C38" s="86"/>
      <c r="D38" s="86"/>
      <c r="E38" s="98"/>
      <c r="F38" s="137">
        <f>IF(B38="","",RTD("cqg.rtd",,"ContractData",$A$5&amp;A38,"ExpirationDate",,"D"))</f>
        <v>42034</v>
      </c>
      <c r="G38" s="26">
        <f t="shared" ca="1" si="0"/>
        <v>486</v>
      </c>
      <c r="H38" s="5">
        <f ca="1">RIGHT(B38,2)-RIGHT($A$2,2)</f>
        <v>2</v>
      </c>
      <c r="I38" s="6"/>
      <c r="J38" s="6">
        <f t="shared" si="6"/>
        <v>67</v>
      </c>
      <c r="K38" s="6">
        <f>RTD("cqg.rtd", ,"ContractData", $A$5&amp;A38, "T_CVol")</f>
        <v>67</v>
      </c>
      <c r="L38" s="6">
        <f xml:space="preserve"> RTD("cqg.rtd",,"StudyData", $A$5&amp;A38, "MA", "InputChoice=ContractVol,MAType=Sim,Period="&amp;$L$4&amp;"", "MA",,,"all",,,,"T")</f>
        <v>657.66666667000004</v>
      </c>
      <c r="M38" s="27">
        <f t="shared" si="7"/>
        <v>0</v>
      </c>
      <c r="N38" s="6">
        <f>RTD("cqg.rtd", ,"ContractData", $A$5&amp;A38, "Y_CVol")</f>
        <v>1153</v>
      </c>
      <c r="O38" s="37">
        <f t="shared" si="1"/>
        <v>5.8109280138768434E-2</v>
      </c>
      <c r="P38" s="79">
        <f xml:space="preserve"> RTD("cqg.rtd",,"StudyData", "(MA("&amp;$A$5&amp;A38&amp;",Period:="&amp;$Q$5&amp;",MAType:=Sim,InputChoice:=ContractVol) when LocalYear("&amp;$A$5&amp;A38&amp;")="&amp;$R$5&amp;" And (LocalMonth("&amp;$A$5&amp;A38&amp;")="&amp;$P$4&amp;" And LocalDay("&amp;$A$5&amp;A38&amp;")="&amp;$Q$4&amp;" ))", "Bar", "", "Close","D", "0", "all", "", "","False",,)</f>
        <v>234</v>
      </c>
      <c r="Q38" s="80"/>
      <c r="R38" s="81"/>
      <c r="S38" s="42">
        <f t="shared" si="2"/>
        <v>7018</v>
      </c>
      <c r="T38" s="6">
        <f>IF(B38="","",RTD("cqg.rtd", ,"ContractData", $A$5&amp;A38, "COI"))</f>
        <v>7018</v>
      </c>
      <c r="U38" s="6">
        <f t="shared" si="3"/>
        <v>673</v>
      </c>
      <c r="V38" s="6">
        <f t="shared" si="4"/>
        <v>673</v>
      </c>
      <c r="W38" s="6">
        <f>IF(B38="","",RTD("cqg.rtd", ,"ContractData", $A$5&amp;A38, "P_OI"))</f>
        <v>6345</v>
      </c>
      <c r="X38" s="38">
        <f t="shared" si="5"/>
        <v>1.1060677698975572</v>
      </c>
      <c r="Y38" s="24" t="str">
        <f>RTD("cqg.rtd",,"StudyData",$A$5&amp;A38,"Vol","VolType=Exchange,CoCType=Contract","Vol",$Y$4,"0","ALL",,,"TRUE","T")</f>
        <v/>
      </c>
      <c r="Z38" s="40">
        <f ca="1">IF(B38="","",RTD("cqg.rtd",,"StudyData","Vol("&amp;$A$5&amp;A38&amp;") when (LocalDay("&amp;$A$5&amp;A38&amp;")="&amp;$C$1&amp;" and LocalHour("&amp;$A$5&amp;A38&amp;")="&amp;$E$1&amp;" and LocalMinute("&amp;$A$5&amp;$A38&amp;")="&amp;$F$1&amp;")","Bar",,"Vol",$Y$4,"0"))</f>
        <v>3</v>
      </c>
      <c r="AA38" s="106" t="str">
        <f>RTD("cqg.rtd",,"ContractData",$A$5&amp;A38,"LongDescription")</f>
        <v>Fed Fund 30 Day (Globex), Jan 15</v>
      </c>
      <c r="AB38" s="86"/>
      <c r="AC38" s="86"/>
      <c r="AD38" s="87"/>
    </row>
    <row r="39" spans="1:138" s="44" customFormat="1" ht="3" customHeight="1" x14ac:dyDescent="0.3">
      <c r="A39" s="29"/>
      <c r="B39" s="66"/>
      <c r="C39" s="67"/>
      <c r="D39" s="67"/>
      <c r="E39" s="68"/>
      <c r="F39" s="136"/>
      <c r="G39" s="18"/>
      <c r="H39" s="6">
        <f ca="1">H40</f>
        <v>2</v>
      </c>
      <c r="I39" s="6"/>
      <c r="J39" s="19"/>
      <c r="K39" s="19"/>
      <c r="L39" s="19"/>
      <c r="M39" s="20"/>
      <c r="N39" s="19"/>
      <c r="O39" s="30"/>
      <c r="P39" s="74"/>
      <c r="Q39" s="75"/>
      <c r="R39" s="76"/>
      <c r="S39" s="21"/>
      <c r="T39" s="19"/>
      <c r="U39" s="19"/>
      <c r="V39" s="19"/>
      <c r="W39" s="19"/>
      <c r="X39" s="31"/>
      <c r="Y39" s="39"/>
      <c r="Z39" s="28"/>
      <c r="AA39" s="63"/>
      <c r="AB39" s="64"/>
      <c r="AC39" s="64"/>
      <c r="AD39" s="65"/>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c r="DU39" s="32"/>
      <c r="DV39" s="32"/>
      <c r="DW39" s="32"/>
      <c r="DX39" s="32"/>
      <c r="DY39" s="32"/>
      <c r="DZ39" s="32"/>
      <c r="EA39" s="32"/>
      <c r="EB39" s="32"/>
      <c r="EC39" s="32"/>
      <c r="ED39" s="32"/>
      <c r="EE39" s="32"/>
      <c r="EF39" s="32"/>
      <c r="EG39" s="32"/>
      <c r="EH39" s="32"/>
    </row>
    <row r="40" spans="1:138" ht="18" customHeight="1" x14ac:dyDescent="0.3">
      <c r="A40" s="29" t="s">
        <v>17</v>
      </c>
      <c r="B40" s="85" t="str">
        <f>RTD("cqg.rtd",,"ContractData",$A$5&amp;A40,"LongDescription")</f>
        <v>Fed Fund 30 Day (Globex), Feb 15</v>
      </c>
      <c r="C40" s="86"/>
      <c r="D40" s="86"/>
      <c r="E40" s="98"/>
      <c r="F40" s="137">
        <f>IF(B40="","",RTD("cqg.rtd",,"ContractData",$A$5&amp;A40,"ExpirationDate",,"D"))</f>
        <v>42062</v>
      </c>
      <c r="G40" s="26">
        <f t="shared" ca="1" si="0"/>
        <v>514</v>
      </c>
      <c r="H40" s="16">
        <f ca="1">RIGHT(B40,2)-RIGHT($A$2,2)</f>
        <v>2</v>
      </c>
      <c r="I40" s="6"/>
      <c r="J40" s="6">
        <f t="shared" si="6"/>
        <v>206</v>
      </c>
      <c r="K40" s="6">
        <f>RTD("cqg.rtd", ,"ContractData", $A$5&amp;A40, "T_CVol")</f>
        <v>206</v>
      </c>
      <c r="L40" s="6">
        <f xml:space="preserve"> RTD("cqg.rtd",,"StudyData", $A$5&amp;A40, "MA", "InputChoice=ContractVol,MAType=Sim,Period="&amp;$L$4&amp;"", "MA",,,"all",,,,"T")</f>
        <v>619.16666667000004</v>
      </c>
      <c r="M40" s="27">
        <f t="shared" si="7"/>
        <v>0</v>
      </c>
      <c r="N40" s="6">
        <f>RTD("cqg.rtd", ,"ContractData", $A$5&amp;A40, "Y_CVol")</f>
        <v>1375</v>
      </c>
      <c r="O40" s="37">
        <f t="shared" si="1"/>
        <v>0.14981818181818182</v>
      </c>
      <c r="P40" s="79">
        <f xml:space="preserve"> RTD("cqg.rtd",,"StudyData", "(MA("&amp;$A$5&amp;A40&amp;",Period:="&amp;$Q$5&amp;",MAType:=Sim,InputChoice:=ContractVol) when LocalYear("&amp;$A$5&amp;A40&amp;")="&amp;$R$5&amp;" And (LocalMonth("&amp;$A$5&amp;A40&amp;")="&amp;$P$4&amp;" And LocalDay("&amp;$A$5&amp;A40&amp;")="&amp;$Q$4&amp;" ))", "Bar", "", "Close","D", "0", "all", "", "","False",,)</f>
        <v>274</v>
      </c>
      <c r="Q40" s="80"/>
      <c r="R40" s="81"/>
      <c r="S40" s="42">
        <f t="shared" si="2"/>
        <v>5281</v>
      </c>
      <c r="T40" s="6">
        <f>IF(B40="","",RTD("cqg.rtd", ,"ContractData", $A$5&amp;A40, "COI"))</f>
        <v>5281</v>
      </c>
      <c r="U40" s="6">
        <f t="shared" si="3"/>
        <v>904</v>
      </c>
      <c r="V40" s="6">
        <f t="shared" si="4"/>
        <v>904</v>
      </c>
      <c r="W40" s="6">
        <f>IF(B40="","",RTD("cqg.rtd", ,"ContractData", $A$5&amp;A40, "P_OI"))</f>
        <v>4377</v>
      </c>
      <c r="X40" s="38">
        <f t="shared" si="5"/>
        <v>1.2065341558144849</v>
      </c>
      <c r="Y40" s="24">
        <f>RTD("cqg.rtd",,"StudyData",$A$5&amp;A40,"Vol","VolType=Exchange,CoCType=Contract","Vol",$Y$4,"0","ALL",,,"TRUE","T")</f>
        <v>17</v>
      </c>
      <c r="Z40" s="40">
        <f ca="1">IF(B40="","",RTD("cqg.rtd",,"StudyData","Vol("&amp;$A$5&amp;A40&amp;") when (LocalDay("&amp;$A$5&amp;A40&amp;")="&amp;$C$1&amp;" and LocalHour("&amp;$A$5&amp;A40&amp;")="&amp;$E$1&amp;" and LocalMinute("&amp;$A$5&amp;$A40&amp;")="&amp;$F$1&amp;")","Bar",,"Vol",$Y$4,"0"))</f>
        <v>2</v>
      </c>
      <c r="AA40" s="106" t="str">
        <f>RTD("cqg.rtd",,"ContractData",$A$5&amp;A40,"LongDescription")</f>
        <v>Fed Fund 30 Day (Globex), Feb 15</v>
      </c>
      <c r="AB40" s="86"/>
      <c r="AC40" s="86"/>
      <c r="AD40" s="87"/>
    </row>
    <row r="41" spans="1:138" s="44" customFormat="1" ht="3" customHeight="1" x14ac:dyDescent="0.3">
      <c r="A41" s="29"/>
      <c r="B41" s="66"/>
      <c r="C41" s="67"/>
      <c r="D41" s="67"/>
      <c r="E41" s="68"/>
      <c r="F41" s="136"/>
      <c r="G41" s="18"/>
      <c r="H41" s="6">
        <f ca="1">H42</f>
        <v>2</v>
      </c>
      <c r="I41" s="6"/>
      <c r="J41" s="19"/>
      <c r="K41" s="19"/>
      <c r="L41" s="19"/>
      <c r="M41" s="20"/>
      <c r="N41" s="19"/>
      <c r="O41" s="30"/>
      <c r="P41" s="74"/>
      <c r="Q41" s="75"/>
      <c r="R41" s="76"/>
      <c r="S41" s="21"/>
      <c r="T41" s="19"/>
      <c r="U41" s="19"/>
      <c r="V41" s="19"/>
      <c r="W41" s="19"/>
      <c r="X41" s="31"/>
      <c r="Y41" s="39"/>
      <c r="Z41" s="28"/>
      <c r="AA41" s="63"/>
      <c r="AB41" s="64"/>
      <c r="AC41" s="64"/>
      <c r="AD41" s="65"/>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c r="DU41" s="32"/>
      <c r="DV41" s="32"/>
      <c r="DW41" s="32"/>
      <c r="DX41" s="32"/>
      <c r="DY41" s="32"/>
      <c r="DZ41" s="32"/>
      <c r="EA41" s="32"/>
      <c r="EB41" s="32"/>
      <c r="EC41" s="32"/>
      <c r="ED41" s="32"/>
      <c r="EE41" s="32"/>
      <c r="EF41" s="32"/>
      <c r="EG41" s="32"/>
      <c r="EH41" s="32"/>
    </row>
    <row r="42" spans="1:138" ht="18" customHeight="1" x14ac:dyDescent="0.3">
      <c r="A42" s="29" t="s">
        <v>18</v>
      </c>
      <c r="B42" s="85" t="str">
        <f>RTD("cqg.rtd",,"ContractData",$A$5&amp;A42,"LongDescription")</f>
        <v>Fed Fund 30 Day (Globex), Mar 15</v>
      </c>
      <c r="C42" s="86"/>
      <c r="D42" s="86"/>
      <c r="E42" s="98"/>
      <c r="F42" s="136">
        <f>IF(B42="","",RTD("cqg.rtd",,"ContractData",$A$5&amp;A42,"ExpirationDate",,"D"))</f>
        <v>42094</v>
      </c>
      <c r="G42" s="18">
        <f t="shared" ca="1" si="0"/>
        <v>546</v>
      </c>
      <c r="H42" s="16">
        <f ca="1">RIGHT(B42,2)-RIGHT($A$2,2)</f>
        <v>2</v>
      </c>
      <c r="I42" s="6"/>
      <c r="J42" s="19">
        <f t="shared" si="6"/>
        <v>137</v>
      </c>
      <c r="K42" s="19">
        <f>RTD("cqg.rtd", ,"ContractData", $A$5&amp;A42, "T_CVol")</f>
        <v>137</v>
      </c>
      <c r="L42" s="19">
        <f xml:space="preserve"> RTD("cqg.rtd",,"StudyData", $A$5&amp;A42, "MA", "InputChoice=ContractVol,MAType=Sim,Period="&amp;$L$4&amp;"", "MA",,,"all",,,,"T")</f>
        <v>387.33333333000002</v>
      </c>
      <c r="M42" s="20">
        <f t="shared" si="7"/>
        <v>0</v>
      </c>
      <c r="N42" s="19">
        <f>RTD("cqg.rtd", ,"ContractData", $A$5&amp;A42, "Y_CVol")</f>
        <v>427</v>
      </c>
      <c r="O42" s="30">
        <f t="shared" si="1"/>
        <v>0.32084309133489464</v>
      </c>
      <c r="P42" s="79">
        <f xml:space="preserve"> RTD("cqg.rtd",,"StudyData", "(MA("&amp;$A$5&amp;A42&amp;",Period:="&amp;$Q$5&amp;",MAType:=Sim,InputChoice:=ContractVol) when LocalYear("&amp;$A$5&amp;A42&amp;")="&amp;$R$5&amp;" And (LocalMonth("&amp;$A$5&amp;A42&amp;")="&amp;$P$4&amp;" And LocalDay("&amp;$A$5&amp;A42&amp;")="&amp;$Q$4&amp;" ))", "Bar", "", "Close","D", "0", "all", "", "","False",,)</f>
        <v>103</v>
      </c>
      <c r="Q42" s="80"/>
      <c r="R42" s="81"/>
      <c r="S42" s="21">
        <f t="shared" si="2"/>
        <v>3647</v>
      </c>
      <c r="T42" s="19">
        <f>IF(B42="","",RTD("cqg.rtd", ,"ContractData", $A$5&amp;A42, "COI"))</f>
        <v>3647</v>
      </c>
      <c r="U42" s="19">
        <f t="shared" si="3"/>
        <v>291</v>
      </c>
      <c r="V42" s="19">
        <f t="shared" si="4"/>
        <v>291</v>
      </c>
      <c r="W42" s="19">
        <f>IF(B42="","",RTD("cqg.rtd", ,"ContractData", $A$5&amp;A42, "P_OI"))</f>
        <v>3356</v>
      </c>
      <c r="X42" s="31">
        <f t="shared" si="5"/>
        <v>1.0867103694874851</v>
      </c>
      <c r="Y42" s="24" t="str">
        <f>RTD("cqg.rtd",,"StudyData",$A$5&amp;A42,"Vol","VolType=Exchange,CoCType=Contract","Vol",$Y$4,"0","ALL",,,"TRUE","T")</f>
        <v/>
      </c>
      <c r="Z42" s="28">
        <f ca="1">IF(B42="","",RTD("cqg.rtd",,"StudyData","Vol("&amp;$A$5&amp;A42&amp;") when (LocalDay("&amp;$A$5&amp;A42&amp;")="&amp;$C$1&amp;" and LocalHour("&amp;$A$5&amp;A42&amp;")="&amp;$E$1&amp;" and LocalMinute("&amp;$A$5&amp;$A42&amp;")="&amp;$F$1&amp;")","Bar",,"Vol",$Y$4,"0"))</f>
        <v>1</v>
      </c>
      <c r="AA42" s="106" t="str">
        <f>RTD("cqg.rtd",,"ContractData",$A$5&amp;A42,"LongDescription")</f>
        <v>Fed Fund 30 Day (Globex), Mar 15</v>
      </c>
      <c r="AB42" s="86"/>
      <c r="AC42" s="86"/>
      <c r="AD42" s="87"/>
    </row>
    <row r="43" spans="1:138" s="44" customFormat="1" ht="3" customHeight="1" x14ac:dyDescent="0.3">
      <c r="A43" s="29"/>
      <c r="B43" s="66"/>
      <c r="C43" s="67"/>
      <c r="D43" s="67"/>
      <c r="E43" s="68"/>
      <c r="F43" s="136"/>
      <c r="G43" s="18"/>
      <c r="H43" s="6">
        <f ca="1">H44</f>
        <v>2</v>
      </c>
      <c r="I43" s="19"/>
      <c r="J43" s="19"/>
      <c r="K43" s="19"/>
      <c r="L43" s="19"/>
      <c r="M43" s="20"/>
      <c r="N43" s="19"/>
      <c r="O43" s="30"/>
      <c r="P43" s="77"/>
      <c r="Q43" s="78"/>
      <c r="R43" s="78"/>
      <c r="S43" s="21"/>
      <c r="T43" s="19"/>
      <c r="U43" s="19"/>
      <c r="V43" s="19"/>
      <c r="W43" s="19"/>
      <c r="X43" s="31"/>
      <c r="Y43" s="39"/>
      <c r="Z43" s="28"/>
      <c r="AA43" s="63"/>
      <c r="AB43" s="64"/>
      <c r="AC43" s="64"/>
      <c r="AD43" s="65"/>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c r="CZ43" s="32"/>
      <c r="DA43" s="32"/>
      <c r="DB43" s="32"/>
      <c r="DC43" s="32"/>
      <c r="DD43" s="32"/>
      <c r="DE43" s="32"/>
      <c r="DF43" s="32"/>
      <c r="DG43" s="32"/>
      <c r="DH43" s="32"/>
      <c r="DI43" s="32"/>
      <c r="DJ43" s="32"/>
      <c r="DK43" s="32"/>
      <c r="DL43" s="32"/>
      <c r="DM43" s="32"/>
      <c r="DN43" s="32"/>
      <c r="DO43" s="32"/>
      <c r="DP43" s="32"/>
      <c r="DQ43" s="32"/>
      <c r="DR43" s="32"/>
      <c r="DS43" s="32"/>
      <c r="DT43" s="32"/>
      <c r="DU43" s="32"/>
      <c r="DV43" s="32"/>
      <c r="DW43" s="32"/>
      <c r="DX43" s="32"/>
      <c r="DY43" s="32"/>
      <c r="DZ43" s="32"/>
      <c r="EA43" s="32"/>
      <c r="EB43" s="32"/>
      <c r="EC43" s="32"/>
      <c r="ED43" s="32"/>
      <c r="EE43" s="32"/>
      <c r="EF43" s="32"/>
      <c r="EG43" s="32"/>
      <c r="EH43" s="32"/>
    </row>
    <row r="44" spans="1:138" ht="18" customHeight="1" x14ac:dyDescent="0.3">
      <c r="A44" s="29" t="s">
        <v>19</v>
      </c>
      <c r="B44" s="85" t="str">
        <f>RTD("cqg.rtd",,"ContractData",$A$5&amp;A44,"LongDescription")</f>
        <v>Fed Fund 30 Day (Globex), Apr 15</v>
      </c>
      <c r="C44" s="86"/>
      <c r="D44" s="86"/>
      <c r="E44" s="98"/>
      <c r="F44" s="139">
        <f>IF(B44="","",RTD("cqg.rtd",,"ContractData",$A$5&amp;A44,"ExpirationDate",,"D"))</f>
        <v>42124</v>
      </c>
      <c r="G44" s="15">
        <f t="shared" ca="1" si="0"/>
        <v>576</v>
      </c>
      <c r="H44" s="5">
        <f ca="1">RIGHT(B44,2)-RIGHT($A$2,2)</f>
        <v>2</v>
      </c>
      <c r="I44" s="16"/>
      <c r="J44" s="16">
        <f t="shared" si="6"/>
        <v>120</v>
      </c>
      <c r="K44" s="16">
        <f>RTD("cqg.rtd", ,"ContractData", $A$5&amp;A44, "T_CVol")</f>
        <v>120</v>
      </c>
      <c r="L44" s="16">
        <f xml:space="preserve"> RTD("cqg.rtd",,"StudyData", $A$5&amp;A44, "MA", "InputChoice=ContractVol,MAType=Sim,Period="&amp;$L$4&amp;"", "MA",,,"all",,,,"T")</f>
        <v>356.5</v>
      </c>
      <c r="M44" s="17">
        <f t="shared" si="7"/>
        <v>0</v>
      </c>
      <c r="N44" s="16">
        <f>RTD("cqg.rtd", ,"ContractData", $A$5&amp;A44, "Y_CVol")</f>
        <v>90</v>
      </c>
      <c r="O44" s="22">
        <f t="shared" si="1"/>
        <v>1.3333333333333333</v>
      </c>
      <c r="P44" s="79">
        <f xml:space="preserve"> RTD("cqg.rtd",,"StudyData", "(MA("&amp;$A$5&amp;A44&amp;",Period:="&amp;$Q$5&amp;",MAType:=Sim,InputChoice:=ContractVol) when LocalYear("&amp;$A$5&amp;A44&amp;")="&amp;$R$5&amp;" And (LocalMonth("&amp;$A$5&amp;A44&amp;")="&amp;$P$4&amp;" And LocalDay("&amp;$A$5&amp;A44&amp;")="&amp;$Q$4&amp;" ))", "Bar", "", "Close","D", "0", "all", "", "","False",,)</f>
        <v>84</v>
      </c>
      <c r="Q44" s="80"/>
      <c r="R44" s="81"/>
      <c r="S44" s="43">
        <f t="shared" si="2"/>
        <v>2384</v>
      </c>
      <c r="T44" s="16">
        <f>IF(B44="","",RTD("cqg.rtd", ,"ContractData", $A$5&amp;A44, "COI"))</f>
        <v>2384</v>
      </c>
      <c r="U44" s="16">
        <f t="shared" si="3"/>
        <v>-8</v>
      </c>
      <c r="V44" s="16">
        <f t="shared" si="4"/>
        <v>-8</v>
      </c>
      <c r="W44" s="16">
        <f>IF(B44="","",RTD("cqg.rtd", ,"ContractData", $A$5&amp;A44, "P_OI"))</f>
        <v>2392</v>
      </c>
      <c r="X44" s="23">
        <f t="shared" si="5"/>
        <v>0.99665551839464883</v>
      </c>
      <c r="Y44" s="24" t="str">
        <f>RTD("cqg.rtd",,"StudyData",$A$5&amp;A44,"Vol","VolType=Exchange,CoCType=Contract","Vol",$Y$4,"0","ALL",,,"TRUE","T")</f>
        <v/>
      </c>
      <c r="Z44" s="25">
        <f ca="1">IF(B44="","",RTD("cqg.rtd",,"StudyData","Vol("&amp;$A$5&amp;A44&amp;") when (LocalDay("&amp;$A$5&amp;A44&amp;")="&amp;$C$1&amp;" and LocalHour("&amp;$A$5&amp;A44&amp;")="&amp;$E$1&amp;" and LocalMinute("&amp;$A$5&amp;$A44&amp;")="&amp;$F$1&amp;")","Bar",,"Vol",$Y$4,"0"))</f>
        <v>1</v>
      </c>
      <c r="AA44" s="106" t="str">
        <f>RTD("cqg.rtd",,"ContractData",$A$5&amp;A44,"LongDescription")</f>
        <v>Fed Fund 30 Day (Globex), Apr 15</v>
      </c>
      <c r="AB44" s="86"/>
      <c r="AC44" s="86"/>
      <c r="AD44" s="87"/>
    </row>
    <row r="45" spans="1:138" s="44" customFormat="1" ht="3" customHeight="1" x14ac:dyDescent="0.3">
      <c r="A45" s="29"/>
      <c r="B45" s="66"/>
      <c r="C45" s="67"/>
      <c r="D45" s="67"/>
      <c r="E45" s="68"/>
      <c r="F45" s="136"/>
      <c r="G45" s="18"/>
      <c r="H45" s="6">
        <f ca="1">H46</f>
        <v>2</v>
      </c>
      <c r="I45" s="6"/>
      <c r="J45" s="19"/>
      <c r="K45" s="19"/>
      <c r="L45" s="19"/>
      <c r="M45" s="20"/>
      <c r="N45" s="19"/>
      <c r="O45" s="30"/>
      <c r="P45" s="74"/>
      <c r="Q45" s="75"/>
      <c r="R45" s="76"/>
      <c r="S45" s="21"/>
      <c r="T45" s="19"/>
      <c r="U45" s="19"/>
      <c r="V45" s="19"/>
      <c r="W45" s="19"/>
      <c r="X45" s="31"/>
      <c r="Y45" s="39"/>
      <c r="Z45" s="28"/>
      <c r="AA45" s="63"/>
      <c r="AB45" s="64"/>
      <c r="AC45" s="64"/>
      <c r="AD45" s="65"/>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c r="DA45" s="32"/>
      <c r="DB45" s="32"/>
      <c r="DC45" s="32"/>
      <c r="DD45" s="32"/>
      <c r="DE45" s="32"/>
      <c r="DF45" s="32"/>
      <c r="DG45" s="32"/>
      <c r="DH45" s="32"/>
      <c r="DI45" s="32"/>
      <c r="DJ45" s="32"/>
      <c r="DK45" s="32"/>
      <c r="DL45" s="32"/>
      <c r="DM45" s="32"/>
      <c r="DN45" s="32"/>
      <c r="DO45" s="32"/>
      <c r="DP45" s="32"/>
      <c r="DQ45" s="32"/>
      <c r="DR45" s="32"/>
      <c r="DS45" s="32"/>
      <c r="DT45" s="32"/>
      <c r="DU45" s="32"/>
      <c r="DV45" s="32"/>
      <c r="DW45" s="32"/>
      <c r="DX45" s="32"/>
      <c r="DY45" s="32"/>
      <c r="DZ45" s="32"/>
      <c r="EA45" s="32"/>
      <c r="EB45" s="32"/>
      <c r="EC45" s="32"/>
      <c r="ED45" s="32"/>
      <c r="EE45" s="32"/>
      <c r="EF45" s="32"/>
      <c r="EG45" s="32"/>
      <c r="EH45" s="32"/>
    </row>
    <row r="46" spans="1:138" ht="18" customHeight="1" x14ac:dyDescent="0.3">
      <c r="A46" s="29" t="s">
        <v>20</v>
      </c>
      <c r="B46" s="85" t="str">
        <f>RTD("cqg.rtd",,"ContractData",$A$5&amp;A46,"LongDescription")</f>
        <v>Fed Fund 30 Day (Globex), May 15</v>
      </c>
      <c r="C46" s="86"/>
      <c r="D46" s="86"/>
      <c r="E46" s="98"/>
      <c r="F46" s="137">
        <f>IF(B46="","",RTD("cqg.rtd",,"ContractData",$A$5&amp;A46,"ExpirationDate",,"D"))</f>
        <v>42153</v>
      </c>
      <c r="G46" s="26">
        <f t="shared" ca="1" si="0"/>
        <v>605</v>
      </c>
      <c r="H46" s="16">
        <f ca="1">RIGHT(B46,2)-RIGHT($A$2,2)</f>
        <v>2</v>
      </c>
      <c r="I46" s="6"/>
      <c r="J46" s="6">
        <f t="shared" si="6"/>
        <v>227</v>
      </c>
      <c r="K46" s="6">
        <f>RTD("cqg.rtd", ,"ContractData", $A$5&amp;A46, "T_CVol")</f>
        <v>227</v>
      </c>
      <c r="L46" s="6">
        <f xml:space="preserve"> RTD("cqg.rtd",,"StudyData", $A$5&amp;A46, "MA", "InputChoice=ContractVol,MAType=Sim,Period="&amp;$L$4&amp;"", "MA",,,"all",,,,"T")</f>
        <v>249.16666667000001</v>
      </c>
      <c r="M46" s="27">
        <f t="shared" si="7"/>
        <v>0</v>
      </c>
      <c r="N46" s="6">
        <f>RTD("cqg.rtd", ,"ContractData", $A$5&amp;A46, "Y_CVol")</f>
        <v>299</v>
      </c>
      <c r="O46" s="37">
        <f t="shared" si="1"/>
        <v>0.75919732441471577</v>
      </c>
      <c r="P46" s="79">
        <f xml:space="preserve"> RTD("cqg.rtd",,"StudyData", "(MA("&amp;$A$5&amp;A46&amp;",Period:="&amp;$Q$5&amp;",MAType:=Sim,InputChoice:=ContractVol) when LocalYear("&amp;$A$5&amp;A46&amp;")="&amp;$R$5&amp;" And (LocalMonth("&amp;$A$5&amp;A46&amp;")="&amp;$P$4&amp;" And LocalDay("&amp;$A$5&amp;A46&amp;")="&amp;$Q$4&amp;" ))", "Bar", "", "Close","D", "0", "all", "", "","False",,)</f>
        <v>140</v>
      </c>
      <c r="Q46" s="80"/>
      <c r="R46" s="81"/>
      <c r="S46" s="42">
        <f t="shared" si="2"/>
        <v>2391</v>
      </c>
      <c r="T46" s="6">
        <f>IF(B46="","",RTD("cqg.rtd", ,"ContractData", $A$5&amp;A46, "COI"))</f>
        <v>2391</v>
      </c>
      <c r="U46" s="6">
        <f t="shared" si="3"/>
        <v>258</v>
      </c>
      <c r="V46" s="6">
        <f t="shared" si="4"/>
        <v>258</v>
      </c>
      <c r="W46" s="6">
        <f>IF(B46="","",RTD("cqg.rtd", ,"ContractData", $A$5&amp;A46, "P_OI"))</f>
        <v>2133</v>
      </c>
      <c r="X46" s="38">
        <f t="shared" si="5"/>
        <v>1.1209563994374121</v>
      </c>
      <c r="Y46" s="24" t="str">
        <f>RTD("cqg.rtd",,"StudyData",$A$5&amp;A46,"Vol","VolType=Exchange,CoCType=Contract","Vol",$Y$4,"0","ALL",,,"TRUE","T")</f>
        <v/>
      </c>
      <c r="Z46" s="40">
        <f ca="1">IF(B46="","",RTD("cqg.rtd",,"StudyData","Vol("&amp;$A$5&amp;A46&amp;") when (LocalDay("&amp;$A$5&amp;A46&amp;")="&amp;$C$1&amp;" and LocalHour("&amp;$A$5&amp;A46&amp;")="&amp;$E$1&amp;" and LocalMinute("&amp;$A$5&amp;$A46&amp;")="&amp;$F$1&amp;")","Bar",,"Vol",$Y$4,"0"))</f>
        <v>88</v>
      </c>
      <c r="AA46" s="106" t="str">
        <f>RTD("cqg.rtd",,"ContractData",$A$5&amp;A46,"LongDescription")</f>
        <v>Fed Fund 30 Day (Globex), May 15</v>
      </c>
      <c r="AB46" s="86"/>
      <c r="AC46" s="86"/>
      <c r="AD46" s="87"/>
    </row>
    <row r="47" spans="1:138" s="44" customFormat="1" ht="3" customHeight="1" x14ac:dyDescent="0.3">
      <c r="A47" s="29"/>
      <c r="B47" s="66"/>
      <c r="C47" s="67"/>
      <c r="D47" s="67"/>
      <c r="E47" s="68"/>
      <c r="F47" s="136"/>
      <c r="G47" s="18"/>
      <c r="H47" s="6">
        <f ca="1">H48</f>
        <v>2</v>
      </c>
      <c r="I47" s="6"/>
      <c r="J47" s="19"/>
      <c r="K47" s="19"/>
      <c r="L47" s="19"/>
      <c r="M47" s="20"/>
      <c r="N47" s="19"/>
      <c r="O47" s="30"/>
      <c r="P47" s="74"/>
      <c r="Q47" s="75"/>
      <c r="R47" s="76"/>
      <c r="S47" s="21"/>
      <c r="T47" s="19"/>
      <c r="U47" s="19"/>
      <c r="V47" s="19"/>
      <c r="W47" s="19"/>
      <c r="X47" s="31"/>
      <c r="Y47" s="39"/>
      <c r="Z47" s="28"/>
      <c r="AA47" s="63"/>
      <c r="AB47" s="64"/>
      <c r="AC47" s="64"/>
      <c r="AD47" s="65"/>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c r="DA47" s="32"/>
      <c r="DB47" s="32"/>
      <c r="DC47" s="32"/>
      <c r="DD47" s="32"/>
      <c r="DE47" s="32"/>
      <c r="DF47" s="32"/>
      <c r="DG47" s="32"/>
      <c r="DH47" s="32"/>
      <c r="DI47" s="32"/>
      <c r="DJ47" s="32"/>
      <c r="DK47" s="32"/>
      <c r="DL47" s="32"/>
      <c r="DM47" s="32"/>
      <c r="DN47" s="32"/>
      <c r="DO47" s="32"/>
      <c r="DP47" s="32"/>
      <c r="DQ47" s="32"/>
      <c r="DR47" s="32"/>
      <c r="DS47" s="32"/>
      <c r="DT47" s="32"/>
      <c r="DU47" s="32"/>
      <c r="DV47" s="32"/>
      <c r="DW47" s="32"/>
      <c r="DX47" s="32"/>
      <c r="DY47" s="32"/>
      <c r="DZ47" s="32"/>
      <c r="EA47" s="32"/>
      <c r="EB47" s="32"/>
      <c r="EC47" s="32"/>
      <c r="ED47" s="32"/>
      <c r="EE47" s="32"/>
      <c r="EF47" s="32"/>
      <c r="EG47" s="32"/>
      <c r="EH47" s="32"/>
    </row>
    <row r="48" spans="1:138" ht="18" customHeight="1" x14ac:dyDescent="0.3">
      <c r="A48" s="29" t="s">
        <v>21</v>
      </c>
      <c r="B48" s="85" t="str">
        <f>RTD("cqg.rtd",,"ContractData",$A$5&amp;A48,"LongDescription")</f>
        <v>Fed Fund 30 Day (Globex), Jun 15</v>
      </c>
      <c r="C48" s="86"/>
      <c r="D48" s="86"/>
      <c r="E48" s="98"/>
      <c r="F48" s="137">
        <f>IF(B48="","",RTD("cqg.rtd",,"ContractData",$A$5&amp;A48,"ExpirationDate",,"D"))</f>
        <v>42185</v>
      </c>
      <c r="G48" s="26">
        <f t="shared" ca="1" si="0"/>
        <v>637</v>
      </c>
      <c r="H48" s="16">
        <f ca="1">RIGHT(B48,2)-RIGHT($A$2,2)</f>
        <v>2</v>
      </c>
      <c r="I48" s="6"/>
      <c r="J48" s="6">
        <f t="shared" si="6"/>
        <v>157</v>
      </c>
      <c r="K48" s="6">
        <f>RTD("cqg.rtd", ,"ContractData", $A$5&amp;A48, "T_CVol")</f>
        <v>157</v>
      </c>
      <c r="L48" s="6">
        <f xml:space="preserve"> RTD("cqg.rtd",,"StudyData", $A$5&amp;A48, "MA", "InputChoice=ContractVol,MAType=Sim,Period="&amp;$L$4&amp;"", "MA",,,"all",,,,"T")</f>
        <v>156.66666667000001</v>
      </c>
      <c r="M48" s="27">
        <f t="shared" si="7"/>
        <v>1</v>
      </c>
      <c r="N48" s="6">
        <f>RTD("cqg.rtd", ,"ContractData", $A$5&amp;A48, "Y_CVol")</f>
        <v>60</v>
      </c>
      <c r="O48" s="37">
        <f t="shared" si="1"/>
        <v>2.6166666666666667</v>
      </c>
      <c r="P48" s="79">
        <f xml:space="preserve"> RTD("cqg.rtd",,"StudyData", "(MA("&amp;$A$5&amp;A48&amp;",Period:="&amp;$Q$5&amp;",MAType:=Sim,InputChoice:=ContractVol) when LocalYear("&amp;$A$5&amp;A48&amp;")="&amp;$R$5&amp;" And (LocalMonth("&amp;$A$5&amp;A48&amp;")="&amp;$P$4&amp;" And LocalDay("&amp;$A$5&amp;A48&amp;")="&amp;$Q$4&amp;" ))", "Bar", "", "Close","D", "0", "all", "", "","False",,)</f>
        <v>125</v>
      </c>
      <c r="Q48" s="80"/>
      <c r="R48" s="81"/>
      <c r="S48" s="42">
        <f t="shared" si="2"/>
        <v>3553</v>
      </c>
      <c r="T48" s="6">
        <f>IF(B48="","",RTD("cqg.rtd", ,"ContractData", $A$5&amp;A48, "COI"))</f>
        <v>3553</v>
      </c>
      <c r="U48" s="6">
        <f t="shared" si="3"/>
        <v>-1</v>
      </c>
      <c r="V48" s="6">
        <f t="shared" si="4"/>
        <v>-1</v>
      </c>
      <c r="W48" s="6">
        <f>IF(B48="","",RTD("cqg.rtd", ,"ContractData", $A$5&amp;A48, "P_OI"))</f>
        <v>3554</v>
      </c>
      <c r="X48" s="38">
        <f t="shared" si="5"/>
        <v>0.99971862689926838</v>
      </c>
      <c r="Y48" s="24" t="str">
        <f>RTD("cqg.rtd",,"StudyData",$A$5&amp;A48,"Vol","VolType=Exchange,CoCType=Contract","Vol",$Y$4,"0","ALL",,,"TRUE","T")</f>
        <v/>
      </c>
      <c r="Z48" s="40">
        <f ca="1">IF(B48="","",RTD("cqg.rtd",,"StudyData","Vol("&amp;$A$5&amp;A48&amp;") when (LocalDay("&amp;$A$5&amp;A48&amp;")="&amp;$C$1&amp;" and LocalHour("&amp;$A$5&amp;A48&amp;")="&amp;$E$1&amp;" and LocalMinute("&amp;$A$5&amp;$A48&amp;")="&amp;$F$1&amp;")","Bar",,"Vol",$Y$4,"0"))</f>
        <v>4</v>
      </c>
      <c r="AA48" s="106" t="str">
        <f>RTD("cqg.rtd",,"ContractData",$A$5&amp;A48,"LongDescription")</f>
        <v>Fed Fund 30 Day (Globex), Jun 15</v>
      </c>
      <c r="AB48" s="86"/>
      <c r="AC48" s="86"/>
      <c r="AD48" s="87"/>
    </row>
    <row r="49" spans="1:138" s="44" customFormat="1" ht="3" customHeight="1" x14ac:dyDescent="0.3">
      <c r="A49" s="29"/>
      <c r="B49" s="66"/>
      <c r="C49" s="67"/>
      <c r="D49" s="67"/>
      <c r="E49" s="68"/>
      <c r="F49" s="136"/>
      <c r="G49" s="18"/>
      <c r="H49" s="6">
        <f ca="1">H50</f>
        <v>2</v>
      </c>
      <c r="I49" s="6"/>
      <c r="J49" s="19"/>
      <c r="K49" s="19"/>
      <c r="L49" s="19"/>
      <c r="M49" s="20"/>
      <c r="N49" s="19"/>
      <c r="O49" s="30"/>
      <c r="P49" s="74"/>
      <c r="Q49" s="75"/>
      <c r="R49" s="76"/>
      <c r="S49" s="21"/>
      <c r="T49" s="19"/>
      <c r="U49" s="19"/>
      <c r="V49" s="19"/>
      <c r="W49" s="19"/>
      <c r="X49" s="31"/>
      <c r="Y49" s="39"/>
      <c r="Z49" s="28"/>
      <c r="AA49" s="63"/>
      <c r="AB49" s="64"/>
      <c r="AC49" s="64"/>
      <c r="AD49" s="65"/>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c r="CA49" s="32"/>
      <c r="CB49" s="32"/>
      <c r="CC49" s="32"/>
      <c r="CD49" s="32"/>
      <c r="CE49" s="32"/>
      <c r="CF49" s="32"/>
      <c r="CG49" s="32"/>
      <c r="CH49" s="32"/>
      <c r="CI49" s="32"/>
      <c r="CJ49" s="32"/>
      <c r="CK49" s="32"/>
      <c r="CL49" s="32"/>
      <c r="CM49" s="32"/>
      <c r="CN49" s="32"/>
      <c r="CO49" s="32"/>
      <c r="CP49" s="32"/>
      <c r="CQ49" s="32"/>
      <c r="CR49" s="32"/>
      <c r="CS49" s="32"/>
      <c r="CT49" s="32"/>
      <c r="CU49" s="32"/>
      <c r="CV49" s="32"/>
      <c r="CW49" s="32"/>
      <c r="CX49" s="32"/>
      <c r="CY49" s="32"/>
      <c r="CZ49" s="32"/>
      <c r="DA49" s="32"/>
      <c r="DB49" s="32"/>
      <c r="DC49" s="32"/>
      <c r="DD49" s="32"/>
      <c r="DE49" s="32"/>
      <c r="DF49" s="32"/>
      <c r="DG49" s="32"/>
      <c r="DH49" s="32"/>
      <c r="DI49" s="32"/>
      <c r="DJ49" s="32"/>
      <c r="DK49" s="32"/>
      <c r="DL49" s="32"/>
      <c r="DM49" s="32"/>
      <c r="DN49" s="32"/>
      <c r="DO49" s="32"/>
      <c r="DP49" s="32"/>
      <c r="DQ49" s="32"/>
      <c r="DR49" s="32"/>
      <c r="DS49" s="32"/>
      <c r="DT49" s="32"/>
      <c r="DU49" s="32"/>
      <c r="DV49" s="32"/>
      <c r="DW49" s="32"/>
      <c r="DX49" s="32"/>
      <c r="DY49" s="32"/>
      <c r="DZ49" s="32"/>
      <c r="EA49" s="32"/>
      <c r="EB49" s="32"/>
      <c r="EC49" s="32"/>
      <c r="ED49" s="32"/>
      <c r="EE49" s="32"/>
      <c r="EF49" s="32"/>
      <c r="EG49" s="32"/>
      <c r="EH49" s="32"/>
    </row>
    <row r="50" spans="1:138" ht="18" customHeight="1" x14ac:dyDescent="0.3">
      <c r="A50" s="29" t="s">
        <v>22</v>
      </c>
      <c r="B50" s="85" t="str">
        <f>RTD("cqg.rtd",,"ContractData",$A$5&amp;A50,"LongDescription")</f>
        <v>Fed Fund 30 Day (Globex), Jul 15</v>
      </c>
      <c r="C50" s="86"/>
      <c r="D50" s="86"/>
      <c r="E50" s="98"/>
      <c r="F50" s="137">
        <f>IF(B50="","",RTD("cqg.rtd",,"ContractData",$A$5&amp;A50,"ExpirationDate",,"D"))</f>
        <v>42216</v>
      </c>
      <c r="G50" s="26">
        <f t="shared" ca="1" si="0"/>
        <v>668</v>
      </c>
      <c r="H50" s="16">
        <f ca="1">RIGHT(B50,2)-RIGHT($A$2,2)</f>
        <v>2</v>
      </c>
      <c r="I50" s="6"/>
      <c r="J50" s="6">
        <f t="shared" si="6"/>
        <v>54</v>
      </c>
      <c r="K50" s="6">
        <f>RTD("cqg.rtd", ,"ContractData", $A$5&amp;A50, "T_CVol")</f>
        <v>54</v>
      </c>
      <c r="L50" s="6">
        <f xml:space="preserve"> RTD("cqg.rtd",,"StudyData", $A$5&amp;A50, "MA", "InputChoice=ContractVol,MAType=Sim,Period="&amp;$L$4&amp;"", "MA",,,"all",,,,"T")</f>
        <v>61.25</v>
      </c>
      <c r="M50" s="27">
        <f t="shared" si="7"/>
        <v>0</v>
      </c>
      <c r="N50" s="6">
        <f>RTD("cqg.rtd", ,"ContractData", $A$5&amp;A50, "Y_CVol")</f>
        <v>20</v>
      </c>
      <c r="O50" s="37">
        <f t="shared" si="1"/>
        <v>2.7</v>
      </c>
      <c r="P50" s="79">
        <f xml:space="preserve"> RTD("cqg.rtd",,"StudyData", "(MA("&amp;$A$5&amp;A50&amp;",Period:="&amp;$Q$5&amp;",MAType:=Sim,InputChoice:=ContractVol) when LocalYear("&amp;$A$5&amp;A50&amp;")="&amp;$R$5&amp;" And (LocalMonth("&amp;$A$5&amp;A50&amp;")="&amp;$P$4&amp;" And LocalDay("&amp;$A$5&amp;A50&amp;")="&amp;$Q$4&amp;" ))", "Bar", "", "Close","D", "0", "all", "", "","False",,)</f>
        <v>26</v>
      </c>
      <c r="Q50" s="80"/>
      <c r="R50" s="81"/>
      <c r="S50" s="42">
        <f t="shared" si="2"/>
        <v>1990</v>
      </c>
      <c r="T50" s="6">
        <f>IF(B50="","",RTD("cqg.rtd", ,"ContractData", $A$5&amp;A50, "COI"))</f>
        <v>1990</v>
      </c>
      <c r="U50" s="6">
        <f t="shared" si="3"/>
        <v>7</v>
      </c>
      <c r="V50" s="6">
        <f t="shared" si="4"/>
        <v>7</v>
      </c>
      <c r="W50" s="6">
        <f>IF(B50="","",RTD("cqg.rtd", ,"ContractData", $A$5&amp;A50, "P_OI"))</f>
        <v>1983</v>
      </c>
      <c r="X50" s="38">
        <f t="shared" si="5"/>
        <v>1.0035300050428644</v>
      </c>
      <c r="Y50" s="24" t="str">
        <f>RTD("cqg.rtd",,"StudyData",$A$5&amp;A50,"Vol","VolType=Exchange,CoCType=Contract","Vol",$Y$4,"0","ALL",,,"TRUE","T")</f>
        <v/>
      </c>
      <c r="Z50" s="40">
        <f ca="1">IF(B50="","",RTD("cqg.rtd",,"StudyData","Vol("&amp;$A$5&amp;A50&amp;") when (LocalDay("&amp;$A$5&amp;A50&amp;")="&amp;$C$1&amp;" and LocalHour("&amp;$A$5&amp;A50&amp;")="&amp;$E$1&amp;" and LocalMinute("&amp;$A$5&amp;$A50&amp;")="&amp;$F$1&amp;")","Bar",,"Vol",$Y$4,"0"))</f>
        <v>0</v>
      </c>
      <c r="AA50" s="106" t="str">
        <f>RTD("cqg.rtd",,"ContractData",$A$5&amp;A50,"LongDescription")</f>
        <v>Fed Fund 30 Day (Globex), Jul 15</v>
      </c>
      <c r="AB50" s="86"/>
      <c r="AC50" s="86"/>
      <c r="AD50" s="87"/>
    </row>
    <row r="51" spans="1:138" s="44" customFormat="1" ht="3" customHeight="1" x14ac:dyDescent="0.3">
      <c r="A51" s="29"/>
      <c r="B51" s="66"/>
      <c r="C51" s="67"/>
      <c r="D51" s="67"/>
      <c r="E51" s="68"/>
      <c r="F51" s="136"/>
      <c r="G51" s="18"/>
      <c r="H51" s="6">
        <f ca="1">H52</f>
        <v>2</v>
      </c>
      <c r="I51" s="6"/>
      <c r="J51" s="19"/>
      <c r="K51" s="19"/>
      <c r="L51" s="19"/>
      <c r="M51" s="20"/>
      <c r="N51" s="19"/>
      <c r="O51" s="30"/>
      <c r="P51" s="74"/>
      <c r="Q51" s="75"/>
      <c r="R51" s="76"/>
      <c r="S51" s="21"/>
      <c r="T51" s="19"/>
      <c r="U51" s="19"/>
      <c r="V51" s="19"/>
      <c r="W51" s="19"/>
      <c r="X51" s="31"/>
      <c r="Y51" s="39"/>
      <c r="Z51" s="28"/>
      <c r="AA51" s="63"/>
      <c r="AB51" s="64"/>
      <c r="AC51" s="64"/>
      <c r="AD51" s="65"/>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c r="CW51" s="32"/>
      <c r="CX51" s="32"/>
      <c r="CY51" s="32"/>
      <c r="CZ51" s="32"/>
      <c r="DA51" s="32"/>
      <c r="DB51" s="32"/>
      <c r="DC51" s="32"/>
      <c r="DD51" s="32"/>
      <c r="DE51" s="32"/>
      <c r="DF51" s="32"/>
      <c r="DG51" s="32"/>
      <c r="DH51" s="32"/>
      <c r="DI51" s="32"/>
      <c r="DJ51" s="32"/>
      <c r="DK51" s="32"/>
      <c r="DL51" s="32"/>
      <c r="DM51" s="32"/>
      <c r="DN51" s="32"/>
      <c r="DO51" s="32"/>
      <c r="DP51" s="32"/>
      <c r="DQ51" s="32"/>
      <c r="DR51" s="32"/>
      <c r="DS51" s="32"/>
      <c r="DT51" s="32"/>
      <c r="DU51" s="32"/>
      <c r="DV51" s="32"/>
      <c r="DW51" s="32"/>
      <c r="DX51" s="32"/>
      <c r="DY51" s="32"/>
      <c r="DZ51" s="32"/>
      <c r="EA51" s="32"/>
      <c r="EB51" s="32"/>
      <c r="EC51" s="32"/>
      <c r="ED51" s="32"/>
      <c r="EE51" s="32"/>
      <c r="EF51" s="32"/>
      <c r="EG51" s="32"/>
      <c r="EH51" s="32"/>
    </row>
    <row r="52" spans="1:138" ht="18" customHeight="1" x14ac:dyDescent="0.3">
      <c r="A52" s="29" t="s">
        <v>23</v>
      </c>
      <c r="B52" s="85" t="str">
        <f>RTD("cqg.rtd",,"ContractData",$A$5&amp;A52,"LongDescription")</f>
        <v>Fed Fund 30 Day (Globex), Aug 15</v>
      </c>
      <c r="C52" s="86"/>
      <c r="D52" s="86"/>
      <c r="E52" s="98"/>
      <c r="F52" s="137">
        <f>IF(B52="","",RTD("cqg.rtd",,"ContractData",$A$5&amp;A52,"ExpirationDate",,"D"))</f>
        <v>42247</v>
      </c>
      <c r="G52" s="26">
        <f t="shared" ca="1" si="0"/>
        <v>699</v>
      </c>
      <c r="H52" s="6">
        <f t="shared" ca="1" si="8"/>
        <v>2</v>
      </c>
      <c r="I52" s="6"/>
      <c r="J52" s="6">
        <f t="shared" si="6"/>
        <v>3</v>
      </c>
      <c r="K52" s="6">
        <f>RTD("cqg.rtd", ,"ContractData", $A$5&amp;A52, "T_CVol")</f>
        <v>3</v>
      </c>
      <c r="L52" s="6">
        <f xml:space="preserve"> RTD("cqg.rtd",,"StudyData", $A$5&amp;A52, "MA", "InputChoice=ContractVol,MAType=Sim,Period="&amp;$L$4&amp;"", "MA",,,"all",,,,"T")</f>
        <v>51.666666669999998</v>
      </c>
      <c r="M52" s="27">
        <f t="shared" si="7"/>
        <v>0</v>
      </c>
      <c r="N52" s="6">
        <f>RTD("cqg.rtd", ,"ContractData", $A$5&amp;A52, "Y_CVol")</f>
        <v>11</v>
      </c>
      <c r="O52" s="37">
        <f t="shared" si="1"/>
        <v>0.27272727272727271</v>
      </c>
      <c r="P52" s="79">
        <f xml:space="preserve"> RTD("cqg.rtd",,"StudyData", "(MA("&amp;$A$5&amp;A52&amp;",Period:="&amp;$Q$5&amp;",MAType:=Sim,InputChoice:=ContractVol) when LocalYear("&amp;$A$5&amp;A52&amp;")="&amp;$R$5&amp;" And (LocalMonth("&amp;$A$5&amp;A52&amp;")="&amp;$P$4&amp;" And LocalDay("&amp;$A$5&amp;A52&amp;")="&amp;$Q$4&amp;" ))", "Bar", "", "Close","D", "0", "all", "", "","False",,)</f>
        <v>11</v>
      </c>
      <c r="Q52" s="80"/>
      <c r="R52" s="81"/>
      <c r="S52" s="42">
        <f t="shared" si="2"/>
        <v>316</v>
      </c>
      <c r="T52" s="6">
        <f>IF(B52="","",RTD("cqg.rtd", ,"ContractData", $A$5&amp;A52, "COI"))</f>
        <v>316</v>
      </c>
      <c r="U52" s="6">
        <f t="shared" si="3"/>
        <v>-11</v>
      </c>
      <c r="V52" s="6">
        <f t="shared" si="4"/>
        <v>-11</v>
      </c>
      <c r="W52" s="6">
        <f>IF(B52="","",RTD("cqg.rtd", ,"ContractData", $A$5&amp;A52, "P_OI"))</f>
        <v>327</v>
      </c>
      <c r="X52" s="38">
        <f t="shared" si="5"/>
        <v>0.96636085626911317</v>
      </c>
      <c r="Y52" s="24" t="str">
        <f>RTD("cqg.rtd",,"StudyData",$A$5&amp;A52,"Vol","VolType=Exchange,CoCType=Contract","Vol",$Y$4,"0","ALL",,,"TRUE","T")</f>
        <v/>
      </c>
      <c r="Z52" s="40">
        <f ca="1">IF(B52="","",RTD("cqg.rtd",,"StudyData","Vol("&amp;$A$5&amp;A52&amp;") when (LocalDay("&amp;$A$5&amp;A52&amp;")="&amp;$C$1&amp;" and LocalHour("&amp;$A$5&amp;A52&amp;")="&amp;$E$1&amp;" and LocalMinute("&amp;$A$5&amp;$A52&amp;")="&amp;$F$1&amp;")","Bar",,"Vol",$Y$4,"0"))</f>
        <v>1</v>
      </c>
      <c r="AA52" s="106" t="str">
        <f>RTD("cqg.rtd",,"ContractData",$A$5&amp;A52,"LongDescription")</f>
        <v>Fed Fund 30 Day (Globex), Aug 15</v>
      </c>
      <c r="AB52" s="86"/>
      <c r="AC52" s="86"/>
      <c r="AD52" s="87"/>
    </row>
    <row r="53" spans="1:138" s="44" customFormat="1" ht="3" customHeight="1" x14ac:dyDescent="0.3">
      <c r="A53" s="29"/>
      <c r="B53" s="66"/>
      <c r="C53" s="67"/>
      <c r="D53" s="67"/>
      <c r="E53" s="68"/>
      <c r="F53" s="136"/>
      <c r="G53" s="18"/>
      <c r="H53" s="6">
        <f ca="1">H54</f>
        <v>2</v>
      </c>
      <c r="I53" s="6"/>
      <c r="J53" s="19"/>
      <c r="K53" s="19"/>
      <c r="L53" s="19"/>
      <c r="M53" s="20"/>
      <c r="N53" s="19"/>
      <c r="O53" s="30"/>
      <c r="P53" s="74"/>
      <c r="Q53" s="75"/>
      <c r="R53" s="76"/>
      <c r="S53" s="21"/>
      <c r="T53" s="19"/>
      <c r="U53" s="19"/>
      <c r="V53" s="19"/>
      <c r="W53" s="19"/>
      <c r="X53" s="31"/>
      <c r="Y53" s="39"/>
      <c r="Z53" s="28"/>
      <c r="AA53" s="63"/>
      <c r="AB53" s="64"/>
      <c r="AC53" s="64"/>
      <c r="AD53" s="65"/>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s="32"/>
      <c r="CA53" s="32"/>
      <c r="CB53" s="32"/>
      <c r="CC53" s="32"/>
      <c r="CD53" s="32"/>
      <c r="CE53" s="32"/>
      <c r="CF53" s="32"/>
      <c r="CG53" s="32"/>
      <c r="CH53" s="32"/>
      <c r="CI53" s="32"/>
      <c r="CJ53" s="32"/>
      <c r="CK53" s="32"/>
      <c r="CL53" s="32"/>
      <c r="CM53" s="32"/>
      <c r="CN53" s="32"/>
      <c r="CO53" s="32"/>
      <c r="CP53" s="32"/>
      <c r="CQ53" s="32"/>
      <c r="CR53" s="32"/>
      <c r="CS53" s="32"/>
      <c r="CT53" s="32"/>
      <c r="CU53" s="32"/>
      <c r="CV53" s="32"/>
      <c r="CW53" s="32"/>
      <c r="CX53" s="32"/>
      <c r="CY53" s="32"/>
      <c r="CZ53" s="32"/>
      <c r="DA53" s="32"/>
      <c r="DB53" s="32"/>
      <c r="DC53" s="32"/>
      <c r="DD53" s="32"/>
      <c r="DE53" s="32"/>
      <c r="DF53" s="32"/>
      <c r="DG53" s="32"/>
      <c r="DH53" s="32"/>
      <c r="DI53" s="32"/>
      <c r="DJ53" s="32"/>
      <c r="DK53" s="32"/>
      <c r="DL53" s="32"/>
      <c r="DM53" s="32"/>
      <c r="DN53" s="32"/>
      <c r="DO53" s="32"/>
      <c r="DP53" s="32"/>
      <c r="DQ53" s="32"/>
      <c r="DR53" s="32"/>
      <c r="DS53" s="32"/>
      <c r="DT53" s="32"/>
      <c r="DU53" s="32"/>
      <c r="DV53" s="32"/>
      <c r="DW53" s="32"/>
      <c r="DX53" s="32"/>
      <c r="DY53" s="32"/>
      <c r="DZ53" s="32"/>
      <c r="EA53" s="32"/>
      <c r="EB53" s="32"/>
      <c r="EC53" s="32"/>
      <c r="ED53" s="32"/>
      <c r="EE53" s="32"/>
      <c r="EF53" s="32"/>
      <c r="EG53" s="32"/>
      <c r="EH53" s="32"/>
    </row>
    <row r="54" spans="1:138" ht="18" customHeight="1" x14ac:dyDescent="0.3">
      <c r="A54" s="29" t="s">
        <v>24</v>
      </c>
      <c r="B54" s="85" t="str">
        <f>RTD("cqg.rtd",,"ContractData",$A$5&amp;A54,"LongDescription")</f>
        <v>Fed Fund 30 Day (Globex), Sep 15</v>
      </c>
      <c r="C54" s="86"/>
      <c r="D54" s="86"/>
      <c r="E54" s="98"/>
      <c r="F54" s="137">
        <f>IF(B54="","",RTD("cqg.rtd",,"ContractData",$A$5&amp;A54,"ExpirationDate",,"D"))</f>
        <v>42277</v>
      </c>
      <c r="G54" s="26">
        <f t="shared" ca="1" si="0"/>
        <v>729</v>
      </c>
      <c r="H54" s="5">
        <f ca="1">RIGHT(B54,2)-RIGHT($A$2,2)</f>
        <v>2</v>
      </c>
      <c r="I54" s="6"/>
      <c r="J54" s="6">
        <f t="shared" si="6"/>
        <v>4</v>
      </c>
      <c r="K54" s="6">
        <f>RTD("cqg.rtd", ,"ContractData", $A$5&amp;A54, "T_CVol")</f>
        <v>4</v>
      </c>
      <c r="L54" s="6">
        <f xml:space="preserve"> RTD("cqg.rtd",,"StudyData", $A$5&amp;A54, "MA", "InputChoice=ContractVol,MAType=Sim,Period="&amp;$L$4&amp;"", "MA",,,"all",,,,"T")</f>
        <v>36.083333330000002</v>
      </c>
      <c r="M54" s="27">
        <f t="shared" si="7"/>
        <v>0</v>
      </c>
      <c r="N54" s="6">
        <f>RTD("cqg.rtd", ,"ContractData", $A$5&amp;A54, "Y_CVol")</f>
        <v>5</v>
      </c>
      <c r="O54" s="37">
        <f t="shared" si="1"/>
        <v>0.8</v>
      </c>
      <c r="P54" s="79">
        <f xml:space="preserve"> RTD("cqg.rtd",,"StudyData", "(MA("&amp;$A$5&amp;A54&amp;",Period:="&amp;$Q$5&amp;",MAType:=Sim,InputChoice:=ContractVol) when LocalYear("&amp;$A$5&amp;A54&amp;")="&amp;$R$5&amp;" And (LocalMonth("&amp;$A$5&amp;A54&amp;")="&amp;$P$4&amp;" And LocalDay("&amp;$A$5&amp;A54&amp;")="&amp;$Q$4&amp;" ))", "Bar", "", "Close","D", "0", "all", "", "","False",,)</f>
        <v>7</v>
      </c>
      <c r="Q54" s="80"/>
      <c r="R54" s="81"/>
      <c r="S54" s="42">
        <f t="shared" si="2"/>
        <v>604</v>
      </c>
      <c r="T54" s="6">
        <f>IF(B54="","",RTD("cqg.rtd", ,"ContractData", $A$5&amp;A54, "COI"))</f>
        <v>604</v>
      </c>
      <c r="U54" s="6">
        <f t="shared" si="3"/>
        <v>4</v>
      </c>
      <c r="V54" s="6">
        <f t="shared" si="4"/>
        <v>4</v>
      </c>
      <c r="W54" s="6">
        <f>IF(B54="","",RTD("cqg.rtd", ,"ContractData", $A$5&amp;A54, "P_OI"))</f>
        <v>600</v>
      </c>
      <c r="X54" s="38">
        <f t="shared" si="5"/>
        <v>1.0066666666666666</v>
      </c>
      <c r="Y54" s="24">
        <f>RTD("cqg.rtd",,"StudyData",$A$5&amp;A54,"Vol","VolType=Exchange,CoCType=Contract","Vol",$Y$4,"0","ALL",,,"TRUE","T")</f>
        <v>0</v>
      </c>
      <c r="Z54" s="40">
        <f ca="1">IF(B54="","",RTD("cqg.rtd",,"StudyData","Vol("&amp;$A$5&amp;A54&amp;") when (LocalDay("&amp;$A$5&amp;A54&amp;")="&amp;$C$1&amp;" and LocalHour("&amp;$A$5&amp;A54&amp;")="&amp;$E$1&amp;" and LocalMinute("&amp;$A$5&amp;$A54&amp;")="&amp;$F$1&amp;")","Bar",,"Vol",$Y$4,"0"))</f>
        <v>1</v>
      </c>
      <c r="AA54" s="106" t="str">
        <f>RTD("cqg.rtd",,"ContractData",$A$5&amp;A54,"LongDescription")</f>
        <v>Fed Fund 30 Day (Globex), Sep 15</v>
      </c>
      <c r="AB54" s="86"/>
      <c r="AC54" s="86"/>
      <c r="AD54" s="87"/>
    </row>
    <row r="55" spans="1:138" s="44" customFormat="1" ht="3" customHeight="1" x14ac:dyDescent="0.3">
      <c r="A55" s="29"/>
      <c r="B55" s="66"/>
      <c r="C55" s="67"/>
      <c r="D55" s="67"/>
      <c r="E55" s="68"/>
      <c r="F55" s="136"/>
      <c r="G55" s="18"/>
      <c r="H55" s="6">
        <f ca="1">H56</f>
        <v>2</v>
      </c>
      <c r="I55" s="6"/>
      <c r="J55" s="19"/>
      <c r="K55" s="19"/>
      <c r="L55" s="19"/>
      <c r="M55" s="20"/>
      <c r="N55" s="19"/>
      <c r="O55" s="30"/>
      <c r="P55" s="74"/>
      <c r="Q55" s="75"/>
      <c r="R55" s="76"/>
      <c r="S55" s="21"/>
      <c r="T55" s="19"/>
      <c r="U55" s="19"/>
      <c r="V55" s="19"/>
      <c r="W55" s="19"/>
      <c r="X55" s="31"/>
      <c r="Y55" s="39"/>
      <c r="Z55" s="28"/>
      <c r="AA55" s="63"/>
      <c r="AB55" s="64"/>
      <c r="AC55" s="64"/>
      <c r="AD55" s="65"/>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2"/>
      <c r="BS55" s="32"/>
      <c r="BT55" s="32"/>
      <c r="BU55" s="32"/>
      <c r="BV55" s="32"/>
      <c r="BW55" s="32"/>
      <c r="BX55" s="32"/>
      <c r="BY55" s="32"/>
      <c r="BZ55" s="32"/>
      <c r="CA55" s="32"/>
      <c r="CB55" s="32"/>
      <c r="CC55" s="32"/>
      <c r="CD55" s="32"/>
      <c r="CE55" s="32"/>
      <c r="CF55" s="32"/>
      <c r="CG55" s="32"/>
      <c r="CH55" s="32"/>
      <c r="CI55" s="32"/>
      <c r="CJ55" s="32"/>
      <c r="CK55" s="32"/>
      <c r="CL55" s="32"/>
      <c r="CM55" s="32"/>
      <c r="CN55" s="32"/>
      <c r="CO55" s="32"/>
      <c r="CP55" s="32"/>
      <c r="CQ55" s="32"/>
      <c r="CR55" s="32"/>
      <c r="CS55" s="32"/>
      <c r="CT55" s="32"/>
      <c r="CU55" s="32"/>
      <c r="CV55" s="32"/>
      <c r="CW55" s="32"/>
      <c r="CX55" s="32"/>
      <c r="CY55" s="32"/>
      <c r="CZ55" s="32"/>
      <c r="DA55" s="32"/>
      <c r="DB55" s="32"/>
      <c r="DC55" s="32"/>
      <c r="DD55" s="32"/>
      <c r="DE55" s="32"/>
      <c r="DF55" s="32"/>
      <c r="DG55" s="32"/>
      <c r="DH55" s="32"/>
      <c r="DI55" s="32"/>
      <c r="DJ55" s="32"/>
      <c r="DK55" s="32"/>
      <c r="DL55" s="32"/>
      <c r="DM55" s="32"/>
      <c r="DN55" s="32"/>
      <c r="DO55" s="32"/>
      <c r="DP55" s="32"/>
      <c r="DQ55" s="32"/>
      <c r="DR55" s="32"/>
      <c r="DS55" s="32"/>
      <c r="DT55" s="32"/>
      <c r="DU55" s="32"/>
      <c r="DV55" s="32"/>
      <c r="DW55" s="32"/>
      <c r="DX55" s="32"/>
      <c r="DY55" s="32"/>
      <c r="DZ55" s="32"/>
      <c r="EA55" s="32"/>
      <c r="EB55" s="32"/>
      <c r="EC55" s="32"/>
      <c r="ED55" s="32"/>
      <c r="EE55" s="32"/>
      <c r="EF55" s="32"/>
      <c r="EG55" s="32"/>
      <c r="EH55" s="32"/>
    </row>
    <row r="56" spans="1:138" ht="18" customHeight="1" x14ac:dyDescent="0.3">
      <c r="A56" s="29" t="s">
        <v>25</v>
      </c>
      <c r="B56" s="85" t="str">
        <f>RTD("cqg.rtd",,"ContractData",$A$5&amp;A56,"LongDescription")</f>
        <v>Fed Fund 30 Day (Globex), Oct 15</v>
      </c>
      <c r="C56" s="86"/>
      <c r="D56" s="86"/>
      <c r="E56" s="98"/>
      <c r="F56" s="137">
        <f>IF(B56="","",RTD("cqg.rtd",,"ContractData",$A$5&amp;A56,"ExpirationDate",,"D"))</f>
        <v>42307</v>
      </c>
      <c r="G56" s="26">
        <f t="shared" ca="1" si="0"/>
        <v>759</v>
      </c>
      <c r="H56" s="16">
        <f ca="1">RIGHT(B56,2)-RIGHT($A$2,2)</f>
        <v>2</v>
      </c>
      <c r="I56" s="6"/>
      <c r="J56" s="6">
        <f t="shared" si="6"/>
        <v>0</v>
      </c>
      <c r="K56" s="6">
        <f>RTD("cqg.rtd", ,"ContractData", $A$5&amp;A56, "T_CVol")</f>
        <v>0</v>
      </c>
      <c r="L56" s="6">
        <f xml:space="preserve"> RTD("cqg.rtd",,"StudyData", $A$5&amp;A56, "MA", "InputChoice=ContractVol,MAType=Sim,Period="&amp;$L$4&amp;"", "MA",,,"all",,,,"T")</f>
        <v>12.16666667</v>
      </c>
      <c r="M56" s="27">
        <f t="shared" si="7"/>
        <v>0</v>
      </c>
      <c r="N56" s="6">
        <f>RTD("cqg.rtd", ,"ContractData", $A$5&amp;A56, "Y_CVol")</f>
        <v>1</v>
      </c>
      <c r="O56" s="37">
        <f t="shared" si="1"/>
        <v>0</v>
      </c>
      <c r="P56" s="79">
        <f xml:space="preserve"> RTD("cqg.rtd",,"StudyData", "(MA("&amp;$A$5&amp;A56&amp;",Period:="&amp;$Q$5&amp;",MAType:=Sim,InputChoice:=ContractVol) when LocalYear("&amp;$A$5&amp;A56&amp;")="&amp;$R$5&amp;" And (LocalMonth("&amp;$A$5&amp;A56&amp;")="&amp;$P$4&amp;" And LocalDay("&amp;$A$5&amp;A56&amp;")="&amp;$Q$4&amp;" ))", "Bar", "", "Close","D", "0", "all", "", "","False",,)</f>
        <v>10</v>
      </c>
      <c r="Q56" s="80"/>
      <c r="R56" s="81"/>
      <c r="S56" s="42">
        <f t="shared" si="2"/>
        <v>166</v>
      </c>
      <c r="T56" s="6">
        <f>IF(B56="","",RTD("cqg.rtd", ,"ContractData", $A$5&amp;A56, "COI"))</f>
        <v>166</v>
      </c>
      <c r="U56" s="6">
        <f t="shared" si="3"/>
        <v>1</v>
      </c>
      <c r="V56" s="6">
        <f t="shared" si="4"/>
        <v>1</v>
      </c>
      <c r="W56" s="6">
        <f>IF(B56="","",RTD("cqg.rtd", ,"ContractData", $A$5&amp;A56, "P_OI"))</f>
        <v>165</v>
      </c>
      <c r="X56" s="38">
        <f t="shared" si="5"/>
        <v>1.0060606060606061</v>
      </c>
      <c r="Y56" s="24">
        <f>RTD("cqg.rtd",,"StudyData",$A$5&amp;A56,"Vol","VolType=Exchange,CoCType=Contract","Vol",$Y$4,"0","ALL",,,"TRUE","T")</f>
        <v>0</v>
      </c>
      <c r="Z56" s="40">
        <f ca="1">IF(B56="","",RTD("cqg.rtd",,"StudyData","Vol("&amp;$A$5&amp;A56&amp;") when (LocalDay("&amp;$A$5&amp;A56&amp;")="&amp;$C$1&amp;" and LocalHour("&amp;$A$5&amp;A56&amp;")="&amp;$E$1&amp;" and LocalMinute("&amp;$A$5&amp;$A56&amp;")="&amp;$F$1&amp;")","Bar",,"Vol",$Y$4,"0"))</f>
        <v>0</v>
      </c>
      <c r="AA56" s="106" t="str">
        <f>RTD("cqg.rtd",,"ContractData",$A$5&amp;A56,"LongDescription")</f>
        <v>Fed Fund 30 Day (Globex), Oct 15</v>
      </c>
      <c r="AB56" s="86"/>
      <c r="AC56" s="86"/>
      <c r="AD56" s="87"/>
    </row>
    <row r="57" spans="1:138" s="44" customFormat="1" ht="3" customHeight="1" x14ac:dyDescent="0.3">
      <c r="A57" s="29"/>
      <c r="B57" s="66"/>
      <c r="C57" s="67"/>
      <c r="D57" s="67"/>
      <c r="E57" s="68"/>
      <c r="F57" s="136"/>
      <c r="G57" s="18"/>
      <c r="H57" s="6">
        <f ca="1">H58</f>
        <v>2</v>
      </c>
      <c r="I57" s="6"/>
      <c r="J57" s="19"/>
      <c r="K57" s="19"/>
      <c r="L57" s="19"/>
      <c r="M57" s="20"/>
      <c r="N57" s="19"/>
      <c r="O57" s="30"/>
      <c r="P57" s="74"/>
      <c r="Q57" s="75"/>
      <c r="R57" s="76"/>
      <c r="S57" s="21"/>
      <c r="T57" s="19"/>
      <c r="U57" s="19"/>
      <c r="V57" s="19"/>
      <c r="W57" s="19"/>
      <c r="X57" s="31"/>
      <c r="Y57" s="39"/>
      <c r="Z57" s="28"/>
      <c r="AA57" s="63"/>
      <c r="AB57" s="64"/>
      <c r="AC57" s="64"/>
      <c r="AD57" s="65"/>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c r="BI57" s="32"/>
      <c r="BJ57" s="32"/>
      <c r="BK57" s="32"/>
      <c r="BL57" s="32"/>
      <c r="BM57" s="32"/>
      <c r="BN57" s="32"/>
      <c r="BO57" s="32"/>
      <c r="BP57" s="32"/>
      <c r="BQ57" s="32"/>
      <c r="BR57" s="32"/>
      <c r="BS57" s="32"/>
      <c r="BT57" s="32"/>
      <c r="BU57" s="32"/>
      <c r="BV57" s="32"/>
      <c r="BW57" s="32"/>
      <c r="BX57" s="32"/>
      <c r="BY57" s="32"/>
      <c r="BZ57" s="32"/>
      <c r="CA57" s="32"/>
      <c r="CB57" s="32"/>
      <c r="CC57" s="32"/>
      <c r="CD57" s="32"/>
      <c r="CE57" s="32"/>
      <c r="CF57" s="32"/>
      <c r="CG57" s="32"/>
      <c r="CH57" s="32"/>
      <c r="CI57" s="32"/>
      <c r="CJ57" s="32"/>
      <c r="CK57" s="32"/>
      <c r="CL57" s="32"/>
      <c r="CM57" s="32"/>
      <c r="CN57" s="32"/>
      <c r="CO57" s="32"/>
      <c r="CP57" s="32"/>
      <c r="CQ57" s="32"/>
      <c r="CR57" s="32"/>
      <c r="CS57" s="32"/>
      <c r="CT57" s="32"/>
      <c r="CU57" s="32"/>
      <c r="CV57" s="32"/>
      <c r="CW57" s="32"/>
      <c r="CX57" s="32"/>
      <c r="CY57" s="32"/>
      <c r="CZ57" s="32"/>
      <c r="DA57" s="32"/>
      <c r="DB57" s="32"/>
      <c r="DC57" s="32"/>
      <c r="DD57" s="32"/>
      <c r="DE57" s="32"/>
      <c r="DF57" s="32"/>
      <c r="DG57" s="32"/>
      <c r="DH57" s="32"/>
      <c r="DI57" s="32"/>
      <c r="DJ57" s="32"/>
      <c r="DK57" s="32"/>
      <c r="DL57" s="32"/>
      <c r="DM57" s="32"/>
      <c r="DN57" s="32"/>
      <c r="DO57" s="32"/>
      <c r="DP57" s="32"/>
      <c r="DQ57" s="32"/>
      <c r="DR57" s="32"/>
      <c r="DS57" s="32"/>
      <c r="DT57" s="32"/>
      <c r="DU57" s="32"/>
      <c r="DV57" s="32"/>
      <c r="DW57" s="32"/>
      <c r="DX57" s="32"/>
      <c r="DY57" s="32"/>
      <c r="DZ57" s="32"/>
      <c r="EA57" s="32"/>
      <c r="EB57" s="32"/>
      <c r="EC57" s="32"/>
      <c r="ED57" s="32"/>
      <c r="EE57" s="32"/>
      <c r="EF57" s="32"/>
      <c r="EG57" s="32"/>
      <c r="EH57" s="32"/>
    </row>
    <row r="58" spans="1:138" ht="18" customHeight="1" x14ac:dyDescent="0.3">
      <c r="A58" s="29" t="s">
        <v>26</v>
      </c>
      <c r="B58" s="85" t="str">
        <f>RTD("cqg.rtd",,"ContractData",$A$5&amp;A58,"LongDescription")</f>
        <v>Fed Fund 30 Day (Globex), Nov 15</v>
      </c>
      <c r="C58" s="86"/>
      <c r="D58" s="86"/>
      <c r="E58" s="98"/>
      <c r="F58" s="137">
        <f>IF(B58="","",RTD("cqg.rtd",,"ContractData",$A$5&amp;A58,"ExpirationDate",,"D"))</f>
        <v>42338</v>
      </c>
      <c r="G58" s="26">
        <f t="shared" ca="1" si="0"/>
        <v>790</v>
      </c>
      <c r="H58" s="5">
        <f ca="1">RIGHT(B58,2)-RIGHT($A$2,2)</f>
        <v>2</v>
      </c>
      <c r="I58" s="6"/>
      <c r="J58" s="6">
        <f t="shared" si="6"/>
        <v>1</v>
      </c>
      <c r="K58" s="6">
        <f>RTD("cqg.rtd", ,"ContractData", $A$5&amp;A58, "T_CVol")</f>
        <v>1</v>
      </c>
      <c r="L58" s="6">
        <f xml:space="preserve"> RTD("cqg.rtd",,"StudyData", $A$5&amp;A58, "MA", "InputChoice=ContractVol,MAType=Sim,Period="&amp;$L$4&amp;"", "MA",,,"all",,,,"T")</f>
        <v>5.0833333300000003</v>
      </c>
      <c r="M58" s="27">
        <f t="shared" si="7"/>
        <v>0</v>
      </c>
      <c r="N58" s="6">
        <f>RTD("cqg.rtd", ,"ContractData", $A$5&amp;A58, "Y_CVol")</f>
        <v>0</v>
      </c>
      <c r="O58" s="37" t="str">
        <f t="shared" si="1"/>
        <v/>
      </c>
      <c r="P58" s="79">
        <f xml:space="preserve"> RTD("cqg.rtd",,"StudyData", "(MA("&amp;$A$5&amp;A58&amp;",Period:="&amp;$Q$5&amp;",MAType:=Sim,InputChoice:=ContractVol) when LocalYear("&amp;$A$5&amp;A58&amp;")="&amp;$R$5&amp;" And (LocalMonth("&amp;$A$5&amp;A58&amp;")="&amp;$P$4&amp;" And LocalDay("&amp;$A$5&amp;A58&amp;")="&amp;$Q$4&amp;" ))", "Bar", "", "Close","D", "0", "all", "", "","False",,)</f>
        <v>6</v>
      </c>
      <c r="Q58" s="80"/>
      <c r="R58" s="81"/>
      <c r="S58" s="42">
        <f t="shared" si="2"/>
        <v>256</v>
      </c>
      <c r="T58" s="6">
        <f>IF(B58="","",RTD("cqg.rtd", ,"ContractData", $A$5&amp;A58, "COI"))</f>
        <v>256</v>
      </c>
      <c r="U58" s="6">
        <f t="shared" si="3"/>
        <v>0</v>
      </c>
      <c r="V58" s="6">
        <f t="shared" si="4"/>
        <v>0</v>
      </c>
      <c r="W58" s="6">
        <f>IF(B58="","",RTD("cqg.rtd", ,"ContractData", $A$5&amp;A58, "P_OI"))</f>
        <v>256</v>
      </c>
      <c r="X58" s="38">
        <f t="shared" si="5"/>
        <v>1</v>
      </c>
      <c r="Y58" s="24">
        <f>RTD("cqg.rtd",,"StudyData",$A$5&amp;A58,"Vol","VolType=Exchange,CoCType=Contract","Vol",$Y$4,"0","ALL",,,"TRUE","T")</f>
        <v>0</v>
      </c>
      <c r="Z58" s="40">
        <f ca="1">IF(B58="","",RTD("cqg.rtd",,"StudyData","Vol("&amp;$A$5&amp;A58&amp;") when (LocalDay("&amp;$A$5&amp;A58&amp;")="&amp;$C$1&amp;" and LocalHour("&amp;$A$5&amp;A58&amp;")="&amp;$E$1&amp;" and LocalMinute("&amp;$A$5&amp;$A58&amp;")="&amp;$F$1&amp;")","Bar",,"Vol",$Y$4,"0"))</f>
        <v>0</v>
      </c>
      <c r="AA58" s="106" t="str">
        <f>RTD("cqg.rtd",,"ContractData",$A$5&amp;A58,"LongDescription")</f>
        <v>Fed Fund 30 Day (Globex), Nov 15</v>
      </c>
      <c r="AB58" s="86"/>
      <c r="AC58" s="86"/>
      <c r="AD58" s="87"/>
    </row>
    <row r="59" spans="1:138" s="44" customFormat="1" ht="3" customHeight="1" x14ac:dyDescent="0.3">
      <c r="A59" s="29"/>
      <c r="B59" s="66"/>
      <c r="C59" s="67"/>
      <c r="D59" s="67"/>
      <c r="E59" s="68"/>
      <c r="F59" s="136"/>
      <c r="G59" s="18"/>
      <c r="H59" s="6">
        <f ca="1">H60</f>
        <v>2</v>
      </c>
      <c r="I59" s="6"/>
      <c r="J59" s="19"/>
      <c r="K59" s="19"/>
      <c r="L59" s="19"/>
      <c r="M59" s="20"/>
      <c r="N59" s="19"/>
      <c r="O59" s="30"/>
      <c r="P59" s="74"/>
      <c r="Q59" s="75"/>
      <c r="R59" s="76"/>
      <c r="S59" s="21"/>
      <c r="T59" s="19"/>
      <c r="U59" s="19"/>
      <c r="V59" s="19"/>
      <c r="W59" s="19"/>
      <c r="X59" s="31"/>
      <c r="Y59" s="39"/>
      <c r="Z59" s="28"/>
      <c r="AA59" s="63"/>
      <c r="AB59" s="64"/>
      <c r="AC59" s="64"/>
      <c r="AD59" s="65"/>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M59" s="32"/>
      <c r="BN59" s="32"/>
      <c r="BO59" s="32"/>
      <c r="BP59" s="32"/>
      <c r="BQ59" s="32"/>
      <c r="BR59" s="32"/>
      <c r="BS59" s="32"/>
      <c r="BT59" s="32"/>
      <c r="BU59" s="32"/>
      <c r="BV59" s="32"/>
      <c r="BW59" s="32"/>
      <c r="BX59" s="32"/>
      <c r="BY59" s="32"/>
      <c r="BZ59" s="32"/>
      <c r="CA59" s="32"/>
      <c r="CB59" s="32"/>
      <c r="CC59" s="32"/>
      <c r="CD59" s="32"/>
      <c r="CE59" s="32"/>
      <c r="CF59" s="32"/>
      <c r="CG59" s="32"/>
      <c r="CH59" s="32"/>
      <c r="CI59" s="32"/>
      <c r="CJ59" s="32"/>
      <c r="CK59" s="32"/>
      <c r="CL59" s="32"/>
      <c r="CM59" s="32"/>
      <c r="CN59" s="32"/>
      <c r="CO59" s="32"/>
      <c r="CP59" s="32"/>
      <c r="CQ59" s="32"/>
      <c r="CR59" s="32"/>
      <c r="CS59" s="32"/>
      <c r="CT59" s="32"/>
      <c r="CU59" s="32"/>
      <c r="CV59" s="32"/>
      <c r="CW59" s="32"/>
      <c r="CX59" s="32"/>
      <c r="CY59" s="32"/>
      <c r="CZ59" s="32"/>
      <c r="DA59" s="32"/>
      <c r="DB59" s="32"/>
      <c r="DC59" s="32"/>
      <c r="DD59" s="32"/>
      <c r="DE59" s="32"/>
      <c r="DF59" s="32"/>
      <c r="DG59" s="32"/>
      <c r="DH59" s="32"/>
      <c r="DI59" s="32"/>
      <c r="DJ59" s="32"/>
      <c r="DK59" s="32"/>
      <c r="DL59" s="32"/>
      <c r="DM59" s="32"/>
      <c r="DN59" s="32"/>
      <c r="DO59" s="32"/>
      <c r="DP59" s="32"/>
      <c r="DQ59" s="32"/>
      <c r="DR59" s="32"/>
      <c r="DS59" s="32"/>
      <c r="DT59" s="32"/>
      <c r="DU59" s="32"/>
      <c r="DV59" s="32"/>
      <c r="DW59" s="32"/>
      <c r="DX59" s="32"/>
      <c r="DY59" s="32"/>
      <c r="DZ59" s="32"/>
      <c r="EA59" s="32"/>
      <c r="EB59" s="32"/>
      <c r="EC59" s="32"/>
      <c r="ED59" s="32"/>
      <c r="EE59" s="32"/>
      <c r="EF59" s="32"/>
      <c r="EG59" s="32"/>
      <c r="EH59" s="32"/>
    </row>
    <row r="60" spans="1:138" ht="18" customHeight="1" x14ac:dyDescent="0.3">
      <c r="A60" s="29" t="s">
        <v>27</v>
      </c>
      <c r="B60" s="85" t="str">
        <f>RTD("cqg.rtd",,"ContractData",$A$5&amp;A60,"LongDescription")</f>
        <v>Fed Fund 30 Day (Globex), Dec 15</v>
      </c>
      <c r="C60" s="86"/>
      <c r="D60" s="86"/>
      <c r="E60" s="98"/>
      <c r="F60" s="137">
        <f>IF(B60="","",RTD("cqg.rtd",,"ContractData",$A$5&amp;A60,"ExpirationDate",,"D"))</f>
        <v>42369</v>
      </c>
      <c r="G60" s="26">
        <f t="shared" ca="1" si="0"/>
        <v>821</v>
      </c>
      <c r="H60" s="5">
        <f ca="1">RIGHT(B60,2)-RIGHT($A$2,2)</f>
        <v>2</v>
      </c>
      <c r="I60" s="6"/>
      <c r="J60" s="6">
        <f t="shared" si="6"/>
        <v>0</v>
      </c>
      <c r="K60" s="6">
        <f>RTD("cqg.rtd", ,"ContractData", $A$5&amp;A60, "T_CVol")</f>
        <v>0</v>
      </c>
      <c r="L60" s="6">
        <f xml:space="preserve"> RTD("cqg.rtd",,"StudyData", $A$5&amp;A60, "MA", "InputChoice=ContractVol,MAType=Sim,Period="&amp;$L$4&amp;"", "MA",,,"all",,,,"T")</f>
        <v>16</v>
      </c>
      <c r="M60" s="27">
        <f t="shared" si="7"/>
        <v>0</v>
      </c>
      <c r="N60" s="6">
        <f>RTD("cqg.rtd", ,"ContractData", $A$5&amp;A60, "Y_CVol")</f>
        <v>0</v>
      </c>
      <c r="O60" s="37" t="str">
        <f t="shared" si="1"/>
        <v/>
      </c>
      <c r="P60" s="79">
        <f xml:space="preserve"> RTD("cqg.rtd",,"StudyData", "(MA("&amp;$A$5&amp;A60&amp;",Period:="&amp;$Q$5&amp;",MAType:=Sim,InputChoice:=ContractVol) when LocalYear("&amp;$A$5&amp;A60&amp;")="&amp;$R$5&amp;" And (LocalMonth("&amp;$A$5&amp;A60&amp;")="&amp;$P$4&amp;" And LocalDay("&amp;$A$5&amp;A60&amp;")="&amp;$Q$4&amp;" ))", "Bar", "", "Close","D", "0", "all", "", "","False",,)</f>
        <v>7</v>
      </c>
      <c r="Q60" s="80"/>
      <c r="R60" s="81"/>
      <c r="S60" s="42">
        <f t="shared" si="2"/>
        <v>230</v>
      </c>
      <c r="T60" s="6">
        <f>IF(B60="","",RTD("cqg.rtd", ,"ContractData", $A$5&amp;A60, "COI"))</f>
        <v>230</v>
      </c>
      <c r="U60" s="6">
        <f t="shared" si="3"/>
        <v>0</v>
      </c>
      <c r="V60" s="6">
        <f t="shared" si="4"/>
        <v>0</v>
      </c>
      <c r="W60" s="6">
        <f>IF(B60="","",RTD("cqg.rtd", ,"ContractData", $A$5&amp;A60, "P_OI"))</f>
        <v>230</v>
      </c>
      <c r="X60" s="38">
        <f t="shared" si="5"/>
        <v>1</v>
      </c>
      <c r="Y60" s="24" t="str">
        <f>RTD("cqg.rtd",,"StudyData",$A$5&amp;A60,"Vol","VolType=Exchange,CoCType=Contract","Vol",$Y$4,"0","ALL",,,"TRUE","T")</f>
        <v/>
      </c>
      <c r="Z60" s="40">
        <f ca="1">IF(B60="","",RTD("cqg.rtd",,"StudyData","Vol("&amp;$A$5&amp;A60&amp;") when (LocalDay("&amp;$A$5&amp;A60&amp;")="&amp;$C$1&amp;" and LocalHour("&amp;$A$5&amp;A60&amp;")="&amp;$E$1&amp;" and LocalMinute("&amp;$A$5&amp;$A60&amp;")="&amp;$F$1&amp;")","Bar",,"Vol",$Y$4,"0"))</f>
        <v>0</v>
      </c>
      <c r="AA60" s="106" t="str">
        <f>RTD("cqg.rtd",,"ContractData",$A$5&amp;A60,"LongDescription")</f>
        <v>Fed Fund 30 Day (Globex), Dec 15</v>
      </c>
      <c r="AB60" s="86"/>
      <c r="AC60" s="86"/>
      <c r="AD60" s="87"/>
    </row>
    <row r="61" spans="1:138" s="44" customFormat="1" ht="3" customHeight="1" x14ac:dyDescent="0.3">
      <c r="A61" s="29"/>
      <c r="B61" s="66"/>
      <c r="C61" s="67"/>
      <c r="D61" s="67"/>
      <c r="E61" s="68"/>
      <c r="F61" s="136"/>
      <c r="G61" s="18"/>
      <c r="H61" s="6">
        <f ca="1">H62</f>
        <v>3</v>
      </c>
      <c r="I61" s="6"/>
      <c r="J61" s="19"/>
      <c r="K61" s="19"/>
      <c r="L61" s="19"/>
      <c r="M61" s="20"/>
      <c r="N61" s="19"/>
      <c r="O61" s="30"/>
      <c r="P61" s="74"/>
      <c r="Q61" s="75"/>
      <c r="R61" s="76"/>
      <c r="S61" s="21"/>
      <c r="T61" s="19"/>
      <c r="U61" s="19"/>
      <c r="V61" s="19"/>
      <c r="W61" s="19"/>
      <c r="X61" s="31"/>
      <c r="Y61" s="39"/>
      <c r="Z61" s="28"/>
      <c r="AA61" s="63"/>
      <c r="AB61" s="64"/>
      <c r="AC61" s="64"/>
      <c r="AD61" s="65"/>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row>
    <row r="62" spans="1:138" ht="18" customHeight="1" x14ac:dyDescent="0.3">
      <c r="A62" s="29" t="s">
        <v>48</v>
      </c>
      <c r="B62" s="85" t="str">
        <f>RTD("cqg.rtd",,"ContractData",$A$5&amp;A62,"LongDescription")</f>
        <v>Fed Fund 30 Day (Globex), Jan 16</v>
      </c>
      <c r="C62" s="86"/>
      <c r="D62" s="86"/>
      <c r="E62" s="98"/>
      <c r="F62" s="137">
        <f>IF(B62="","",RTD("cqg.rtd",,"ContractData",$A$5&amp;A62,"ExpirationDate",,"D"))</f>
        <v>42398</v>
      </c>
      <c r="G62" s="26">
        <f t="shared" ref="G62" ca="1" si="9">F62-$A$1</f>
        <v>850</v>
      </c>
      <c r="H62" s="5">
        <f ca="1">RIGHT(B62,2)-RIGHT($A$2,2)</f>
        <v>3</v>
      </c>
      <c r="I62" s="6"/>
      <c r="J62" s="6">
        <f t="shared" ref="J62" si="10">K62</f>
        <v>0</v>
      </c>
      <c r="K62" s="6">
        <f>RTD("cqg.rtd", ,"ContractData", $A$5&amp;A62, "T_CVol")</f>
        <v>0</v>
      </c>
      <c r="L62" s="6">
        <f xml:space="preserve"> RTD("cqg.rtd",,"StudyData", $A$5&amp;A62, "MA", "InputChoice=ContractVol,MAType=Sim,Period="&amp;$L$4&amp;"", "MA",,,"all",,,,"T")</f>
        <v>5.5</v>
      </c>
      <c r="M62" s="27">
        <f t="shared" ref="M62" si="11">IF(K62&gt;L62,1,0)</f>
        <v>0</v>
      </c>
      <c r="N62" s="6">
        <f>RTD("cqg.rtd", ,"ContractData", $A$5&amp;A62, "Y_CVol")</f>
        <v>0</v>
      </c>
      <c r="O62" s="37" t="str">
        <f t="shared" ref="O62" si="12">IF(ISERROR(K62/N62),"",K62/N62)</f>
        <v/>
      </c>
      <c r="P62" s="79">
        <f xml:space="preserve"> RTD("cqg.rtd",,"StudyData", "(MA("&amp;$A$5&amp;A62&amp;",Period:="&amp;$Q$5&amp;",MAType:=Sim,InputChoice:=ContractVol) when LocalYear("&amp;$A$5&amp;A62&amp;")="&amp;$R$5&amp;" And (LocalMonth("&amp;$A$5&amp;A62&amp;")="&amp;$P$4&amp;" And LocalDay("&amp;$A$5&amp;A62&amp;")="&amp;$Q$4&amp;" ))", "Bar", "", "Close","D", "0", "all", "", "","False",,)</f>
        <v>12</v>
      </c>
      <c r="Q62" s="80"/>
      <c r="R62" s="81"/>
      <c r="S62" s="42">
        <f t="shared" ref="S62" si="13">T62</f>
        <v>443</v>
      </c>
      <c r="T62" s="6">
        <f>IF(B62="","",RTD("cqg.rtd", ,"ContractData", $A$5&amp;A62, "COI"))</f>
        <v>443</v>
      </c>
      <c r="U62" s="6">
        <f t="shared" ref="U62" si="14">T62-W62</f>
        <v>0</v>
      </c>
      <c r="V62" s="6">
        <f t="shared" ref="V62" si="15">U62</f>
        <v>0</v>
      </c>
      <c r="W62" s="6">
        <f>IF(B62="","",RTD("cqg.rtd", ,"ContractData", $A$5&amp;A62, "P_OI"))</f>
        <v>443</v>
      </c>
      <c r="X62" s="38">
        <f t="shared" ref="X62" si="16">IF(ISERROR(T62/W62),"",(T62/W62))</f>
        <v>1</v>
      </c>
      <c r="Y62" s="24" t="str">
        <f>RTD("cqg.rtd",,"StudyData",$A$5&amp;A62,"Vol","VolType=Exchange,CoCType=Contract","Vol",$Y$4,"0","ALL",,,"TRUE","T")</f>
        <v/>
      </c>
      <c r="Z62" s="40">
        <f ca="1">IF(B62="","",RTD("cqg.rtd",,"StudyData","Vol("&amp;$A$5&amp;A62&amp;") when (LocalDay("&amp;$A$5&amp;A62&amp;")="&amp;$C$1&amp;" and LocalHour("&amp;$A$5&amp;A62&amp;")="&amp;$E$1&amp;" and LocalMinute("&amp;$A$5&amp;$A62&amp;")="&amp;$F$1&amp;")","Bar",,"Vol",$Y$4,"0"))</f>
        <v>0</v>
      </c>
      <c r="AA62" s="106" t="str">
        <f>RTD("cqg.rtd",,"ContractData",$A$5&amp;A62,"LongDescription")</f>
        <v>Fed Fund 30 Day (Globex), Jan 16</v>
      </c>
      <c r="AB62" s="86"/>
      <c r="AC62" s="86"/>
      <c r="AD62" s="87"/>
    </row>
    <row r="63" spans="1:138" s="44" customFormat="1" ht="3" customHeight="1" x14ac:dyDescent="0.3">
      <c r="A63" s="29"/>
      <c r="B63" s="66"/>
      <c r="C63" s="67"/>
      <c r="D63" s="67"/>
      <c r="E63" s="68"/>
      <c r="F63" s="136"/>
      <c r="G63" s="18"/>
      <c r="H63" s="6">
        <f ca="1">H64</f>
        <v>3</v>
      </c>
      <c r="I63" s="6"/>
      <c r="J63" s="19"/>
      <c r="K63" s="19"/>
      <c r="L63" s="19"/>
      <c r="M63" s="20"/>
      <c r="N63" s="19"/>
      <c r="O63" s="30"/>
      <c r="P63" s="74"/>
      <c r="Q63" s="75"/>
      <c r="R63" s="76"/>
      <c r="S63" s="21"/>
      <c r="T63" s="19"/>
      <c r="U63" s="19"/>
      <c r="V63" s="19"/>
      <c r="W63" s="19"/>
      <c r="X63" s="31"/>
      <c r="Y63" s="39"/>
      <c r="Z63" s="28"/>
      <c r="AA63" s="63"/>
      <c r="AB63" s="64"/>
      <c r="AC63" s="64"/>
      <c r="AD63" s="65"/>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c r="BR63" s="32"/>
      <c r="BS63" s="32"/>
      <c r="BT63" s="32"/>
      <c r="BU63" s="32"/>
      <c r="BV63" s="32"/>
      <c r="BW63" s="32"/>
      <c r="BX63" s="32"/>
      <c r="BY63" s="32"/>
      <c r="BZ63" s="32"/>
      <c r="CA63" s="32"/>
      <c r="CB63" s="32"/>
      <c r="CC63" s="32"/>
      <c r="CD63" s="32"/>
      <c r="CE63" s="32"/>
      <c r="CF63" s="32"/>
      <c r="CG63" s="32"/>
      <c r="CH63" s="32"/>
      <c r="CI63" s="32"/>
      <c r="CJ63" s="32"/>
      <c r="CK63" s="32"/>
      <c r="CL63" s="32"/>
      <c r="CM63" s="32"/>
      <c r="CN63" s="32"/>
      <c r="CO63" s="32"/>
      <c r="CP63" s="32"/>
      <c r="CQ63" s="32"/>
      <c r="CR63" s="32"/>
      <c r="CS63" s="32"/>
      <c r="CT63" s="32"/>
      <c r="CU63" s="32"/>
      <c r="CV63" s="32"/>
      <c r="CW63" s="32"/>
      <c r="CX63" s="32"/>
      <c r="CY63" s="32"/>
      <c r="CZ63" s="32"/>
      <c r="DA63" s="32"/>
      <c r="DB63" s="32"/>
      <c r="DC63" s="32"/>
      <c r="DD63" s="32"/>
      <c r="DE63" s="32"/>
      <c r="DF63" s="32"/>
      <c r="DG63" s="32"/>
      <c r="DH63" s="32"/>
      <c r="DI63" s="32"/>
      <c r="DJ63" s="32"/>
      <c r="DK63" s="32"/>
      <c r="DL63" s="32"/>
      <c r="DM63" s="32"/>
      <c r="DN63" s="32"/>
      <c r="DO63" s="32"/>
      <c r="DP63" s="32"/>
      <c r="DQ63" s="32"/>
      <c r="DR63" s="32"/>
      <c r="DS63" s="32"/>
      <c r="DT63" s="32"/>
      <c r="DU63" s="32"/>
      <c r="DV63" s="32"/>
      <c r="DW63" s="32"/>
      <c r="DX63" s="32"/>
      <c r="DY63" s="32"/>
      <c r="DZ63" s="32"/>
      <c r="EA63" s="32"/>
      <c r="EB63" s="32"/>
      <c r="EC63" s="32"/>
      <c r="ED63" s="32"/>
      <c r="EE63" s="32"/>
      <c r="EF63" s="32"/>
      <c r="EG63" s="32"/>
      <c r="EH63" s="32"/>
    </row>
    <row r="64" spans="1:138" ht="18" customHeight="1" x14ac:dyDescent="0.3">
      <c r="A64" s="29" t="s">
        <v>49</v>
      </c>
      <c r="B64" s="85" t="str">
        <f>RTD("cqg.rtd",,"ContractData",$A$5&amp;A64,"LongDescription")</f>
        <v>Fed Fund 30 Day (Globex), Feb 16</v>
      </c>
      <c r="C64" s="86"/>
      <c r="D64" s="86"/>
      <c r="E64" s="98"/>
      <c r="F64" s="137">
        <f>IF(B64="","",RTD("cqg.rtd",,"ContractData",$A$5&amp;A64,"ExpirationDate",,"D"))</f>
        <v>42429</v>
      </c>
      <c r="G64" s="26">
        <f t="shared" ref="G64" ca="1" si="17">F64-$A$1</f>
        <v>881</v>
      </c>
      <c r="H64" s="16">
        <f ca="1">RIGHT(B64,2)-RIGHT($A$2,2)</f>
        <v>3</v>
      </c>
      <c r="I64" s="6"/>
      <c r="J64" s="6">
        <f t="shared" ref="J64" si="18">K64</f>
        <v>0</v>
      </c>
      <c r="K64" s="6">
        <f>RTD("cqg.rtd", ,"ContractData", $A$5&amp;A64, "T_CVol")</f>
        <v>0</v>
      </c>
      <c r="L64" s="6">
        <f xml:space="preserve"> RTD("cqg.rtd",,"StudyData", $A$5&amp;A64, "MA", "InputChoice=ContractVol,MAType=Sim,Period="&amp;$L$4&amp;"", "MA",,,"all",,,,"T")</f>
        <v>2.1666666700000001</v>
      </c>
      <c r="M64" s="27">
        <f t="shared" ref="M64" si="19">IF(K64&gt;L64,1,0)</f>
        <v>0</v>
      </c>
      <c r="N64" s="6">
        <f>RTD("cqg.rtd", ,"ContractData", $A$5&amp;A64, "Y_CVol")</f>
        <v>0</v>
      </c>
      <c r="O64" s="37" t="str">
        <f t="shared" ref="O64" si="20">IF(ISERROR(K64/N64),"",K64/N64)</f>
        <v/>
      </c>
      <c r="P64" s="79">
        <f xml:space="preserve"> RTD("cqg.rtd",,"StudyData", "(MA("&amp;$A$5&amp;A64&amp;",Period:="&amp;$Q$5&amp;",MAType:=Sim,InputChoice:=ContractVol) when LocalYear("&amp;$A$5&amp;A64&amp;")="&amp;$R$5&amp;" And (LocalMonth("&amp;$A$5&amp;A64&amp;")="&amp;$P$4&amp;" And LocalDay("&amp;$A$5&amp;A64&amp;")="&amp;$Q$4&amp;" ))", "Bar", "", "Close","D", "0", "all", "", "","False",,)</f>
        <v>9</v>
      </c>
      <c r="Q64" s="80"/>
      <c r="R64" s="81"/>
      <c r="S64" s="42">
        <f t="shared" ref="S64" si="21">T64</f>
        <v>27</v>
      </c>
      <c r="T64" s="6">
        <f>IF(B64="","",RTD("cqg.rtd", ,"ContractData", $A$5&amp;A64, "COI"))</f>
        <v>27</v>
      </c>
      <c r="U64" s="6">
        <f t="shared" ref="U64" si="22">T64-W64</f>
        <v>0</v>
      </c>
      <c r="V64" s="6">
        <f t="shared" ref="V64" si="23">U64</f>
        <v>0</v>
      </c>
      <c r="W64" s="6">
        <f>IF(B64="","",RTD("cqg.rtd", ,"ContractData", $A$5&amp;A64, "P_OI"))</f>
        <v>27</v>
      </c>
      <c r="X64" s="38">
        <f t="shared" ref="X64" si="24">IF(ISERROR(T64/W64),"",(T64/W64))</f>
        <v>1</v>
      </c>
      <c r="Y64" s="24">
        <f>RTD("cqg.rtd",,"StudyData",$A$5&amp;A64,"Vol","VolType=Exchange,CoCType=Contract","Vol",$Y$4,"0","ALL",,,"TRUE","T")</f>
        <v>0</v>
      </c>
      <c r="Z64" s="40">
        <f ca="1">IF(B64="","",RTD("cqg.rtd",,"StudyData","Vol("&amp;$A$5&amp;A64&amp;") when (LocalDay("&amp;$A$5&amp;A64&amp;")="&amp;$C$1&amp;" and LocalHour("&amp;$A$5&amp;A64&amp;")="&amp;$E$1&amp;" and LocalMinute("&amp;$A$5&amp;$A64&amp;")="&amp;$F$1&amp;")","Bar",,"Vol",$Y$4,"0"))</f>
        <v>0</v>
      </c>
      <c r="AA64" s="106" t="str">
        <f>RTD("cqg.rtd",,"ContractData",$A$5&amp;A64,"LongDescription")</f>
        <v>Fed Fund 30 Day (Globex), Feb 16</v>
      </c>
      <c r="AB64" s="86"/>
      <c r="AC64" s="86"/>
      <c r="AD64" s="87"/>
    </row>
    <row r="65" spans="1:138" s="44" customFormat="1" ht="3" customHeight="1" x14ac:dyDescent="0.3">
      <c r="A65" s="29"/>
      <c r="B65" s="66"/>
      <c r="C65" s="67"/>
      <c r="D65" s="67"/>
      <c r="E65" s="68"/>
      <c r="F65" s="136"/>
      <c r="G65" s="18"/>
      <c r="H65" s="6">
        <f ca="1">H66</f>
        <v>3</v>
      </c>
      <c r="I65" s="6"/>
      <c r="J65" s="19"/>
      <c r="K65" s="19"/>
      <c r="L65" s="19"/>
      <c r="M65" s="20"/>
      <c r="N65" s="19"/>
      <c r="O65" s="30"/>
      <c r="P65" s="74"/>
      <c r="Q65" s="75"/>
      <c r="R65" s="76"/>
      <c r="S65" s="21"/>
      <c r="T65" s="19"/>
      <c r="U65" s="19"/>
      <c r="V65" s="19"/>
      <c r="W65" s="19"/>
      <c r="X65" s="31"/>
      <c r="Y65" s="39"/>
      <c r="Z65" s="28"/>
      <c r="AA65" s="63"/>
      <c r="AB65" s="64"/>
      <c r="AC65" s="64"/>
      <c r="AD65" s="65"/>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2"/>
      <c r="BK65" s="32"/>
      <c r="BL65" s="32"/>
      <c r="BM65" s="32"/>
      <c r="BN65" s="32"/>
      <c r="BO65" s="32"/>
      <c r="BP65" s="32"/>
      <c r="BQ65" s="32"/>
      <c r="BR65" s="32"/>
      <c r="BS65" s="32"/>
      <c r="BT65" s="32"/>
      <c r="BU65" s="32"/>
      <c r="BV65" s="32"/>
      <c r="BW65" s="32"/>
      <c r="BX65" s="32"/>
      <c r="BY65" s="32"/>
      <c r="BZ65" s="32"/>
      <c r="CA65" s="32"/>
      <c r="CB65" s="32"/>
      <c r="CC65" s="32"/>
      <c r="CD65" s="32"/>
      <c r="CE65" s="32"/>
      <c r="CF65" s="32"/>
      <c r="CG65" s="32"/>
      <c r="CH65" s="32"/>
      <c r="CI65" s="32"/>
      <c r="CJ65" s="32"/>
      <c r="CK65" s="32"/>
      <c r="CL65" s="32"/>
      <c r="CM65" s="32"/>
      <c r="CN65" s="32"/>
      <c r="CO65" s="32"/>
      <c r="CP65" s="32"/>
      <c r="CQ65" s="32"/>
      <c r="CR65" s="32"/>
      <c r="CS65" s="32"/>
      <c r="CT65" s="32"/>
      <c r="CU65" s="32"/>
      <c r="CV65" s="32"/>
      <c r="CW65" s="32"/>
      <c r="CX65" s="32"/>
      <c r="CY65" s="32"/>
      <c r="CZ65" s="32"/>
      <c r="DA65" s="32"/>
      <c r="DB65" s="32"/>
      <c r="DC65" s="32"/>
      <c r="DD65" s="32"/>
      <c r="DE65" s="32"/>
      <c r="DF65" s="32"/>
      <c r="DG65" s="32"/>
      <c r="DH65" s="32"/>
      <c r="DI65" s="32"/>
      <c r="DJ65" s="32"/>
      <c r="DK65" s="32"/>
      <c r="DL65" s="32"/>
      <c r="DM65" s="32"/>
      <c r="DN65" s="32"/>
      <c r="DO65" s="32"/>
      <c r="DP65" s="32"/>
      <c r="DQ65" s="32"/>
      <c r="DR65" s="32"/>
      <c r="DS65" s="32"/>
      <c r="DT65" s="32"/>
      <c r="DU65" s="32"/>
      <c r="DV65" s="32"/>
      <c r="DW65" s="32"/>
      <c r="DX65" s="32"/>
      <c r="DY65" s="32"/>
      <c r="DZ65" s="32"/>
      <c r="EA65" s="32"/>
      <c r="EB65" s="32"/>
      <c r="EC65" s="32"/>
      <c r="ED65" s="32"/>
      <c r="EE65" s="32"/>
      <c r="EF65" s="32"/>
      <c r="EG65" s="32"/>
      <c r="EH65" s="32"/>
    </row>
    <row r="66" spans="1:138" ht="18" customHeight="1" x14ac:dyDescent="0.3">
      <c r="A66" s="29" t="s">
        <v>50</v>
      </c>
      <c r="B66" s="85" t="str">
        <f>RTD("cqg.rtd",,"ContractData",$A$5&amp;A66,"LongDescription")</f>
        <v>Fed Fund 30 Day (Globex), Mar 16</v>
      </c>
      <c r="C66" s="86"/>
      <c r="D66" s="86"/>
      <c r="E66" s="98"/>
      <c r="F66" s="139">
        <f>IF(B66="","",RTD("cqg.rtd",,"ContractData",$A$5&amp;A66,"ExpirationDate",,"D"))</f>
        <v>42460</v>
      </c>
      <c r="G66" s="18">
        <f t="shared" ref="G66:G68" ca="1" si="25">F66-$A$1</f>
        <v>912</v>
      </c>
      <c r="H66" s="5">
        <f ca="1">RIGHT(B66,2)-RIGHT($A$2,2)</f>
        <v>3</v>
      </c>
      <c r="I66" s="6"/>
      <c r="J66" s="19">
        <f t="shared" ref="J66" si="26">K66</f>
        <v>0</v>
      </c>
      <c r="K66" s="6">
        <f>RTD("cqg.rtd", ,"ContractData", $A$5&amp;A66, "T_CVol")</f>
        <v>0</v>
      </c>
      <c r="L66" s="6">
        <f xml:space="preserve"> RTD("cqg.rtd",,"StudyData", $A$5&amp;A66, "MA", "InputChoice=ContractVol,MAType=Sim,Period="&amp;$L$4&amp;"", "MA",,,"all",,,,"T")</f>
        <v>1</v>
      </c>
      <c r="M66" s="27">
        <f t="shared" ref="M66" si="27">IF(K66&gt;L66,1,0)</f>
        <v>0</v>
      </c>
      <c r="N66" s="6">
        <f>RTD("cqg.rtd", ,"ContractData", $A$5&amp;A66, "Y_CVol")</f>
        <v>0</v>
      </c>
      <c r="O66" s="30" t="str">
        <f t="shared" ref="O66:O68" si="28">IF(ISERROR(K66/N66),"",K66/N66)</f>
        <v/>
      </c>
      <c r="P66" s="79">
        <f xml:space="preserve"> RTD("cqg.rtd",,"StudyData", "(MA("&amp;$A$5&amp;A66&amp;",Period:="&amp;$Q$5&amp;",MAType:=Sim,InputChoice:=ContractVol) when LocalYear("&amp;$A$5&amp;A66&amp;")="&amp;$R$5&amp;" And (LocalMonth("&amp;$A$5&amp;A66&amp;")="&amp;$P$4&amp;" And LocalDay("&amp;$A$5&amp;A66&amp;")="&amp;$Q$4&amp;" ))", "Bar", "", "Close","D", "0", "all", "", "","False",,)</f>
        <v>2</v>
      </c>
      <c r="Q66" s="80"/>
      <c r="R66" s="81"/>
      <c r="S66" s="21">
        <f t="shared" ref="S66" si="29">T66</f>
        <v>6</v>
      </c>
      <c r="T66" s="19">
        <f>IF(B66="","",RTD("cqg.rtd", ,"ContractData", $A$5&amp;A66, "COI"))</f>
        <v>6</v>
      </c>
      <c r="U66" s="19">
        <f t="shared" ref="U66" si="30">T66-W66</f>
        <v>0</v>
      </c>
      <c r="V66" s="19">
        <f t="shared" ref="V66" si="31">U66</f>
        <v>0</v>
      </c>
      <c r="W66" s="19">
        <f>IF(B66="","",RTD("cqg.rtd", ,"ContractData", $A$5&amp;A66, "P_OI"))</f>
        <v>6</v>
      </c>
      <c r="X66" s="31">
        <f t="shared" ref="X66" si="32">IF(ISERROR(T66/W66),"",(T66/W66))</f>
        <v>1</v>
      </c>
      <c r="Y66" s="24" t="str">
        <f>RTD("cqg.rtd",,"StudyData",$A$5&amp;A66,"Vol","VolType=Exchange,CoCType=Contract","Vol",$Y$4,"0","ALL",,,"TRUE","T")</f>
        <v/>
      </c>
      <c r="Z66" s="28">
        <f ca="1">IF(B66="","",RTD("cqg.rtd",,"StudyData","Vol("&amp;$A$5&amp;A66&amp;") when (LocalDay("&amp;$A$5&amp;A66&amp;")="&amp;$C$1&amp;" and LocalHour("&amp;$A$5&amp;A66&amp;")="&amp;$E$1&amp;" and LocalMinute("&amp;$A$5&amp;$A66&amp;")="&amp;$F$1&amp;")","Bar",,"Vol",$Y$4,"0"))</f>
        <v>0</v>
      </c>
      <c r="AA66" s="106" t="str">
        <f>RTD("cqg.rtd",,"ContractData",$A$5&amp;A66,"LongDescription")</f>
        <v>Fed Fund 30 Day (Globex), Mar 16</v>
      </c>
      <c r="AB66" s="86"/>
      <c r="AC66" s="86"/>
      <c r="AD66" s="87"/>
    </row>
    <row r="67" spans="1:138" s="44" customFormat="1" ht="3" customHeight="1" x14ac:dyDescent="0.3">
      <c r="A67" s="29"/>
      <c r="B67" s="66"/>
      <c r="C67" s="67"/>
      <c r="D67" s="67"/>
      <c r="E67" s="68"/>
      <c r="F67" s="136"/>
      <c r="G67" s="18"/>
      <c r="H67" s="6">
        <f ca="1">H68</f>
        <v>3</v>
      </c>
      <c r="I67" s="19"/>
      <c r="J67" s="19"/>
      <c r="K67" s="19"/>
      <c r="L67" s="19"/>
      <c r="M67" s="20"/>
      <c r="N67" s="19"/>
      <c r="O67" s="30"/>
      <c r="P67" s="77"/>
      <c r="Q67" s="78"/>
      <c r="R67" s="78"/>
      <c r="S67" s="21"/>
      <c r="T67" s="19"/>
      <c r="U67" s="19"/>
      <c r="V67" s="19"/>
      <c r="W67" s="19"/>
      <c r="X67" s="31"/>
      <c r="Y67" s="39"/>
      <c r="Z67" s="28"/>
      <c r="AA67" s="63"/>
      <c r="AB67" s="64"/>
      <c r="AC67" s="64"/>
      <c r="AD67" s="65"/>
      <c r="AE67" s="32"/>
      <c r="AF67" s="32"/>
      <c r="AG67" s="32"/>
      <c r="AH67" s="32"/>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c r="BI67" s="32"/>
      <c r="BJ67" s="32"/>
      <c r="BK67" s="32"/>
      <c r="BL67" s="32"/>
      <c r="BM67" s="32"/>
      <c r="BN67" s="32"/>
      <c r="BO67" s="32"/>
      <c r="BP67" s="32"/>
      <c r="BQ67" s="32"/>
      <c r="BR67" s="32"/>
      <c r="BS67" s="32"/>
      <c r="BT67" s="32"/>
      <c r="BU67" s="32"/>
      <c r="BV67" s="32"/>
      <c r="BW67" s="32"/>
      <c r="BX67" s="32"/>
      <c r="BY67" s="32"/>
      <c r="BZ67" s="32"/>
      <c r="CA67" s="32"/>
      <c r="CB67" s="32"/>
      <c r="CC67" s="32"/>
      <c r="CD67" s="32"/>
      <c r="CE67" s="32"/>
      <c r="CF67" s="32"/>
      <c r="CG67" s="32"/>
      <c r="CH67" s="32"/>
      <c r="CI67" s="32"/>
      <c r="CJ67" s="32"/>
      <c r="CK67" s="32"/>
      <c r="CL67" s="32"/>
      <c r="CM67" s="32"/>
      <c r="CN67" s="32"/>
      <c r="CO67" s="32"/>
      <c r="CP67" s="32"/>
      <c r="CQ67" s="32"/>
      <c r="CR67" s="32"/>
      <c r="CS67" s="32"/>
      <c r="CT67" s="32"/>
      <c r="CU67" s="32"/>
      <c r="CV67" s="32"/>
      <c r="CW67" s="32"/>
      <c r="CX67" s="32"/>
      <c r="CY67" s="32"/>
      <c r="CZ67" s="32"/>
      <c r="DA67" s="32"/>
      <c r="DB67" s="32"/>
      <c r="DC67" s="32"/>
      <c r="DD67" s="32"/>
      <c r="DE67" s="32"/>
      <c r="DF67" s="32"/>
      <c r="DG67" s="32"/>
      <c r="DH67" s="32"/>
      <c r="DI67" s="32"/>
      <c r="DJ67" s="32"/>
      <c r="DK67" s="32"/>
      <c r="DL67" s="32"/>
      <c r="DM67" s="32"/>
      <c r="DN67" s="32"/>
      <c r="DO67" s="32"/>
      <c r="DP67" s="32"/>
      <c r="DQ67" s="32"/>
      <c r="DR67" s="32"/>
      <c r="DS67" s="32"/>
      <c r="DT67" s="32"/>
      <c r="DU67" s="32"/>
      <c r="DV67" s="32"/>
      <c r="DW67" s="32"/>
      <c r="DX67" s="32"/>
      <c r="DY67" s="32"/>
      <c r="DZ67" s="32"/>
      <c r="EA67" s="32"/>
      <c r="EB67" s="32"/>
      <c r="EC67" s="32"/>
      <c r="ED67" s="32"/>
      <c r="EE67" s="32"/>
      <c r="EF67" s="32"/>
      <c r="EG67" s="32"/>
      <c r="EH67" s="32"/>
    </row>
    <row r="68" spans="1:138" ht="18" customHeight="1" x14ac:dyDescent="0.3">
      <c r="A68" s="29" t="s">
        <v>51</v>
      </c>
      <c r="B68" s="85" t="str">
        <f>RTD("cqg.rtd",,"ContractData",$A$5&amp;A68,"LongDescription")</f>
        <v>Fed Fund 30 Day (Globex), Apr 16</v>
      </c>
      <c r="C68" s="86"/>
      <c r="D68" s="86"/>
      <c r="E68" s="98"/>
      <c r="F68" s="137">
        <f>IF(B68="","",RTD("cqg.rtd",,"ContractData",$A$5&amp;A68,"ExpirationDate",,"D"))</f>
        <v>42489</v>
      </c>
      <c r="G68" s="15">
        <f t="shared" ca="1" si="25"/>
        <v>941</v>
      </c>
      <c r="H68" s="16">
        <f ca="1">RIGHT(B68,2)-RIGHT($A$2,2)</f>
        <v>3</v>
      </c>
      <c r="I68" s="16"/>
      <c r="J68" s="16"/>
      <c r="K68" s="6">
        <f>RTD("cqg.rtd", ,"ContractData", $A$5&amp;A68, "T_CVol")</f>
        <v>0</v>
      </c>
      <c r="L68" s="6">
        <f xml:space="preserve"> RTD("cqg.rtd",,"StudyData", $A$5&amp;A68, "MA", "InputChoice=ContractVol,MAType=Sim,Period="&amp;$L$4&amp;"", "MA",,,"all",,,,"T")</f>
        <v>1.3333333300000001</v>
      </c>
      <c r="M68" s="27">
        <f t="shared" ref="M68" si="33">IF(K68&gt;L68,1,0)</f>
        <v>0</v>
      </c>
      <c r="N68" s="6">
        <f>RTD("cqg.rtd", ,"ContractData", $A$5&amp;A68, "Y_CVol")</f>
        <v>0</v>
      </c>
      <c r="O68" s="22" t="str">
        <f t="shared" si="28"/>
        <v/>
      </c>
      <c r="P68" s="79" t="str">
        <f xml:space="preserve"> RTD("cqg.rtd",,"StudyData", "(MA("&amp;$A$5&amp;A68&amp;",Period:="&amp;$Q$5&amp;",MAType:=Sim,InputChoice:=ContractVol) when LocalYear("&amp;$A$5&amp;A68&amp;")="&amp;$R$5&amp;" And (LocalMonth("&amp;$A$5&amp;A68&amp;")="&amp;$P$4&amp;" And LocalDay("&amp;$A$5&amp;A68&amp;")="&amp;$Q$4&amp;" ))", "Bar", "", "Close","D", "0", "all", "", "","False",,)</f>
        <v/>
      </c>
      <c r="Q68" s="80"/>
      <c r="R68" s="81"/>
      <c r="S68" s="43"/>
      <c r="T68" s="16"/>
      <c r="U68" s="16"/>
      <c r="V68" s="16"/>
      <c r="W68" s="16"/>
      <c r="X68" s="61"/>
      <c r="Y68" s="24" t="str">
        <f>RTD("cqg.rtd",,"StudyData",$A$5&amp;A68,"Vol","VolType=Exchange,CoCType=Contract","Vol",$Y$4,"0","ALL",,,"TRUE","T")</f>
        <v/>
      </c>
      <c r="Z68" s="24"/>
      <c r="AA68" s="106" t="str">
        <f>RTD("cqg.rtd",,"ContractData",$A$5&amp;A68,"LongDescription")</f>
        <v>Fed Fund 30 Day (Globex), Apr 16</v>
      </c>
      <c r="AB68" s="86"/>
      <c r="AC68" s="86"/>
      <c r="AD68" s="87"/>
    </row>
    <row r="69" spans="1:138" s="44" customFormat="1" ht="3" customHeight="1" x14ac:dyDescent="0.3">
      <c r="A69" s="29"/>
      <c r="B69" s="66"/>
      <c r="C69" s="67"/>
      <c r="D69" s="67"/>
      <c r="E69" s="68"/>
      <c r="F69" s="136"/>
      <c r="G69" s="18"/>
      <c r="H69" s="6">
        <f ca="1">H70</f>
        <v>3</v>
      </c>
      <c r="I69" s="6"/>
      <c r="J69" s="19"/>
      <c r="K69" s="19"/>
      <c r="L69" s="19"/>
      <c r="M69" s="20"/>
      <c r="N69" s="19"/>
      <c r="O69" s="30"/>
      <c r="P69" s="74"/>
      <c r="Q69" s="75"/>
      <c r="R69" s="76"/>
      <c r="S69" s="21"/>
      <c r="T69" s="19"/>
      <c r="U69" s="19"/>
      <c r="V69" s="19"/>
      <c r="W69" s="19"/>
      <c r="X69" s="31"/>
      <c r="Y69" s="39"/>
      <c r="Z69" s="28"/>
      <c r="AA69" s="63"/>
      <c r="AB69" s="64"/>
      <c r="AC69" s="64"/>
      <c r="AD69" s="65"/>
      <c r="AE69" s="32"/>
      <c r="AF69" s="32"/>
      <c r="AG69" s="32"/>
      <c r="AH69" s="32"/>
      <c r="AI69" s="32"/>
      <c r="AJ69" s="32"/>
      <c r="AK69" s="32"/>
      <c r="AL69" s="32"/>
      <c r="AM69" s="32"/>
      <c r="AN69" s="32"/>
      <c r="AO69" s="32"/>
      <c r="AP69" s="32"/>
      <c r="AQ69" s="32"/>
      <c r="AR69" s="32"/>
      <c r="AS69" s="32"/>
      <c r="AT69" s="32"/>
      <c r="AU69" s="32"/>
      <c r="AV69" s="32"/>
      <c r="AW69" s="32"/>
      <c r="AX69" s="32"/>
      <c r="AY69" s="32"/>
      <c r="AZ69" s="32"/>
      <c r="BA69" s="32"/>
      <c r="BB69" s="32"/>
      <c r="BC69" s="32"/>
      <c r="BD69" s="32"/>
      <c r="BE69" s="32"/>
      <c r="BF69" s="32"/>
      <c r="BG69" s="32"/>
      <c r="BH69" s="32"/>
      <c r="BI69" s="32"/>
      <c r="BJ69" s="32"/>
      <c r="BK69" s="32"/>
      <c r="BL69" s="32"/>
      <c r="BM69" s="32"/>
      <c r="BN69" s="32"/>
      <c r="BO69" s="32"/>
      <c r="BP69" s="32"/>
      <c r="BQ69" s="32"/>
      <c r="BR69" s="32"/>
      <c r="BS69" s="32"/>
      <c r="BT69" s="32"/>
      <c r="BU69" s="32"/>
      <c r="BV69" s="32"/>
      <c r="BW69" s="32"/>
      <c r="BX69" s="32"/>
      <c r="BY69" s="32"/>
      <c r="BZ69" s="32"/>
      <c r="CA69" s="32"/>
      <c r="CB69" s="32"/>
      <c r="CC69" s="32"/>
      <c r="CD69" s="32"/>
      <c r="CE69" s="32"/>
      <c r="CF69" s="32"/>
      <c r="CG69" s="32"/>
      <c r="CH69" s="32"/>
      <c r="CI69" s="32"/>
      <c r="CJ69" s="32"/>
      <c r="CK69" s="32"/>
      <c r="CL69" s="32"/>
      <c r="CM69" s="32"/>
      <c r="CN69" s="32"/>
      <c r="CO69" s="32"/>
      <c r="CP69" s="32"/>
      <c r="CQ69" s="32"/>
      <c r="CR69" s="32"/>
      <c r="CS69" s="32"/>
      <c r="CT69" s="32"/>
      <c r="CU69" s="32"/>
      <c r="CV69" s="32"/>
      <c r="CW69" s="32"/>
      <c r="CX69" s="32"/>
      <c r="CY69" s="32"/>
      <c r="CZ69" s="32"/>
      <c r="DA69" s="32"/>
      <c r="DB69" s="32"/>
      <c r="DC69" s="32"/>
      <c r="DD69" s="32"/>
      <c r="DE69" s="32"/>
      <c r="DF69" s="32"/>
      <c r="DG69" s="32"/>
      <c r="DH69" s="32"/>
      <c r="DI69" s="32"/>
      <c r="DJ69" s="32"/>
      <c r="DK69" s="32"/>
      <c r="DL69" s="32"/>
      <c r="DM69" s="32"/>
      <c r="DN69" s="32"/>
      <c r="DO69" s="32"/>
      <c r="DP69" s="32"/>
      <c r="DQ69" s="32"/>
      <c r="DR69" s="32"/>
      <c r="DS69" s="32"/>
      <c r="DT69" s="32"/>
      <c r="DU69" s="32"/>
      <c r="DV69" s="32"/>
      <c r="DW69" s="32"/>
      <c r="DX69" s="32"/>
      <c r="DY69" s="32"/>
      <c r="DZ69" s="32"/>
      <c r="EA69" s="32"/>
      <c r="EB69" s="32"/>
      <c r="EC69" s="32"/>
      <c r="ED69" s="32"/>
      <c r="EE69" s="32"/>
      <c r="EF69" s="32"/>
      <c r="EG69" s="32"/>
      <c r="EH69" s="32"/>
    </row>
    <row r="70" spans="1:138" ht="18" customHeight="1" x14ac:dyDescent="0.3">
      <c r="A70" s="29" t="s">
        <v>52</v>
      </c>
      <c r="B70" s="85" t="str">
        <f>RTD("cqg.rtd",,"ContractData",$A$5&amp;A70,"LongDescription")</f>
        <v>Fed Fund 30 Day (Globex), May 16</v>
      </c>
      <c r="C70" s="86"/>
      <c r="D70" s="86"/>
      <c r="E70" s="98"/>
      <c r="F70" s="139">
        <f>IF(B70="","",RTD("cqg.rtd",,"ContractData",$A$5&amp;A70,"ExpirationDate",,"D"))</f>
        <v>42521</v>
      </c>
      <c r="G70" s="15">
        <f t="shared" ref="G70" ca="1" si="34">F70-$A$1</f>
        <v>973</v>
      </c>
      <c r="H70" s="5">
        <f ca="1">RIGHT(B70,2)-RIGHT($A$2,2)</f>
        <v>3</v>
      </c>
      <c r="I70" s="6"/>
      <c r="J70" s="16">
        <f t="shared" ref="J70" si="35">K70</f>
        <v>0</v>
      </c>
      <c r="K70" s="6">
        <f>RTD("cqg.rtd", ,"ContractData", $A$5&amp;A70, "T_CVol")</f>
        <v>0</v>
      </c>
      <c r="L70" s="6">
        <f xml:space="preserve"> RTD("cqg.rtd",,"StudyData", $A$5&amp;A70, "MA", "InputChoice=ContractVol,MAType=Sim,Period="&amp;$L$4&amp;"", "MA",,,"all",,,,"T")</f>
        <v>1.3333333300000001</v>
      </c>
      <c r="M70" s="27">
        <f t="shared" ref="M70" si="36">IF(K70&gt;L70,1,0)</f>
        <v>0</v>
      </c>
      <c r="N70" s="6">
        <f>RTD("cqg.rtd", ,"ContractData", $A$5&amp;A70, "Y_CVol")</f>
        <v>0</v>
      </c>
      <c r="O70" s="22" t="str">
        <f t="shared" ref="O70" si="37">IF(ISERROR(K70/N70),"",K70/N70)</f>
        <v/>
      </c>
      <c r="P70" s="79" t="str">
        <f xml:space="preserve"> RTD("cqg.rtd",,"StudyData", "(MA("&amp;$A$5&amp;A70&amp;",Period:="&amp;$Q$5&amp;",MAType:=Sim,InputChoice:=ContractVol) when LocalYear("&amp;$A$5&amp;A70&amp;")="&amp;$R$5&amp;" And (LocalMonth("&amp;$A$5&amp;A70&amp;")="&amp;$P$4&amp;" And LocalDay("&amp;$A$5&amp;A70&amp;")="&amp;$Q$4&amp;" ))", "Bar", "", "Close","D", "0", "all", "", "","False",,)</f>
        <v/>
      </c>
      <c r="Q70" s="80"/>
      <c r="R70" s="81"/>
      <c r="S70" s="43">
        <f t="shared" ref="S70" si="38">T70</f>
        <v>83</v>
      </c>
      <c r="T70" s="16">
        <f>IF(B70="","",RTD("cqg.rtd", ,"ContractData", $A$5&amp;A70, "COI"))</f>
        <v>83</v>
      </c>
      <c r="U70" s="16">
        <f t="shared" ref="U70" si="39">T70-W70</f>
        <v>0</v>
      </c>
      <c r="V70" s="16">
        <f t="shared" ref="V70" si="40">U70</f>
        <v>0</v>
      </c>
      <c r="W70" s="16">
        <f>IF(B70="","",RTD("cqg.rtd", ,"ContractData", $A$5&amp;A70, "P_OI"))</f>
        <v>83</v>
      </c>
      <c r="X70" s="61">
        <f t="shared" ref="X70" si="41">IF(ISERROR(T70/W70),"",(T70/W70))</f>
        <v>1</v>
      </c>
      <c r="Y70" s="24" t="str">
        <f>RTD("cqg.rtd",,"StudyData",$A$5&amp;A70,"Vol","VolType=Exchange,CoCType=Contract","Vol",$Y$4,"0","ALL",,,"TRUE","T")</f>
        <v/>
      </c>
      <c r="Z70" s="24">
        <f ca="1">IF(B70="","",RTD("cqg.rtd",,"StudyData","Vol("&amp;$A$5&amp;A70&amp;") when (LocalDay("&amp;$A$5&amp;A70&amp;")="&amp;$C$1&amp;" and LocalHour("&amp;$A$5&amp;A70&amp;")="&amp;$E$1&amp;" and LocalMinute("&amp;$A$5&amp;$A70&amp;")="&amp;$F$1&amp;")","Bar",,"Vol",$Y$4,"0"))</f>
        <v>0</v>
      </c>
      <c r="AA70" s="106" t="str">
        <f>RTD("cqg.rtd",,"ContractData",$A$5&amp;A70,"LongDescription")</f>
        <v>Fed Fund 30 Day (Globex), May 16</v>
      </c>
      <c r="AB70" s="86"/>
      <c r="AC70" s="86"/>
      <c r="AD70" s="87"/>
    </row>
    <row r="71" spans="1:138" s="44" customFormat="1" ht="3" customHeight="1" x14ac:dyDescent="0.3">
      <c r="A71" s="29"/>
      <c r="B71" s="66"/>
      <c r="C71" s="67"/>
      <c r="D71" s="67"/>
      <c r="E71" s="68"/>
      <c r="F71" s="136"/>
      <c r="G71" s="18"/>
      <c r="H71" s="6">
        <f ca="1">H72</f>
        <v>3</v>
      </c>
      <c r="I71" s="6"/>
      <c r="J71" s="19"/>
      <c r="K71" s="19"/>
      <c r="L71" s="19"/>
      <c r="M71" s="20"/>
      <c r="N71" s="19"/>
      <c r="O71" s="30"/>
      <c r="P71" s="74"/>
      <c r="Q71" s="75"/>
      <c r="R71" s="76"/>
      <c r="S71" s="21"/>
      <c r="T71" s="19"/>
      <c r="U71" s="19"/>
      <c r="V71" s="19"/>
      <c r="W71" s="19"/>
      <c r="X71" s="31"/>
      <c r="Y71" s="39"/>
      <c r="Z71" s="28"/>
      <c r="AA71" s="63"/>
      <c r="AB71" s="64"/>
      <c r="AC71" s="64"/>
      <c r="AD71" s="65"/>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c r="BG71" s="32"/>
      <c r="BH71" s="32"/>
      <c r="BI71" s="32"/>
      <c r="BJ71" s="32"/>
      <c r="BK71" s="32"/>
      <c r="BL71" s="32"/>
      <c r="BM71" s="32"/>
      <c r="BN71" s="32"/>
      <c r="BO71" s="32"/>
      <c r="BP71" s="32"/>
      <c r="BQ71" s="32"/>
      <c r="BR71" s="32"/>
      <c r="BS71" s="32"/>
      <c r="BT71" s="32"/>
      <c r="BU71" s="32"/>
      <c r="BV71" s="32"/>
      <c r="BW71" s="32"/>
      <c r="BX71" s="32"/>
      <c r="BY71" s="32"/>
      <c r="BZ71" s="32"/>
      <c r="CA71" s="32"/>
      <c r="CB71" s="32"/>
      <c r="CC71" s="32"/>
      <c r="CD71" s="32"/>
      <c r="CE71" s="32"/>
      <c r="CF71" s="32"/>
      <c r="CG71" s="32"/>
      <c r="CH71" s="32"/>
      <c r="CI71" s="32"/>
      <c r="CJ71" s="32"/>
      <c r="CK71" s="32"/>
      <c r="CL71" s="32"/>
      <c r="CM71" s="32"/>
      <c r="CN71" s="32"/>
      <c r="CO71" s="32"/>
      <c r="CP71" s="32"/>
      <c r="CQ71" s="32"/>
      <c r="CR71" s="32"/>
      <c r="CS71" s="32"/>
      <c r="CT71" s="32"/>
      <c r="CU71" s="32"/>
      <c r="CV71" s="32"/>
      <c r="CW71" s="32"/>
      <c r="CX71" s="32"/>
      <c r="CY71" s="32"/>
      <c r="CZ71" s="32"/>
      <c r="DA71" s="32"/>
      <c r="DB71" s="32"/>
      <c r="DC71" s="32"/>
      <c r="DD71" s="32"/>
      <c r="DE71" s="32"/>
      <c r="DF71" s="32"/>
      <c r="DG71" s="32"/>
      <c r="DH71" s="32"/>
      <c r="DI71" s="32"/>
      <c r="DJ71" s="32"/>
      <c r="DK71" s="32"/>
      <c r="DL71" s="32"/>
      <c r="DM71" s="32"/>
      <c r="DN71" s="32"/>
      <c r="DO71" s="32"/>
      <c r="DP71" s="32"/>
      <c r="DQ71" s="32"/>
      <c r="DR71" s="32"/>
      <c r="DS71" s="32"/>
      <c r="DT71" s="32"/>
      <c r="DU71" s="32"/>
      <c r="DV71" s="32"/>
      <c r="DW71" s="32"/>
      <c r="DX71" s="32"/>
      <c r="DY71" s="32"/>
      <c r="DZ71" s="32"/>
      <c r="EA71" s="32"/>
      <c r="EB71" s="32"/>
      <c r="EC71" s="32"/>
      <c r="ED71" s="32"/>
      <c r="EE71" s="32"/>
      <c r="EF71" s="32"/>
      <c r="EG71" s="32"/>
      <c r="EH71" s="32"/>
    </row>
    <row r="72" spans="1:138" ht="18" customHeight="1" x14ac:dyDescent="0.3">
      <c r="A72" s="29" t="s">
        <v>53</v>
      </c>
      <c r="B72" s="85" t="str">
        <f>RTD("cqg.rtd",,"ContractData",$A$5&amp;A72,"LongDescription")</f>
        <v>Fed Fund 30 Day (Globex), Jun 16</v>
      </c>
      <c r="C72" s="86"/>
      <c r="D72" s="86"/>
      <c r="E72" s="98"/>
      <c r="F72" s="137">
        <f>IF(B72="","",RTD("cqg.rtd",,"ContractData",$A$5&amp;A72,"ExpirationDate",,"D"))</f>
        <v>42551</v>
      </c>
      <c r="G72" s="15">
        <f t="shared" ref="G72" ca="1" si="42">F72-$A$1</f>
        <v>1003</v>
      </c>
      <c r="H72" s="5">
        <f ca="1">RIGHT(B72,2)-RIGHT($A$2,2)</f>
        <v>3</v>
      </c>
      <c r="I72" s="6"/>
      <c r="J72" s="16">
        <f t="shared" ref="J72" si="43">K72</f>
        <v>0</v>
      </c>
      <c r="K72" s="6">
        <f>RTD("cqg.rtd", ,"ContractData", $A$5&amp;A72, "T_CVol")</f>
        <v>0</v>
      </c>
      <c r="L72" s="6">
        <f xml:space="preserve"> RTD("cqg.rtd",,"StudyData", $A$5&amp;A72, "MA", "InputChoice=ContractVol,MAType=Sim,Period="&amp;$L$4&amp;"", "MA",,,"all",,,,"T")</f>
        <v>1</v>
      </c>
      <c r="M72" s="27">
        <f t="shared" ref="M72" si="44">IF(K72&gt;L72,1,0)</f>
        <v>0</v>
      </c>
      <c r="N72" s="6">
        <f>RTD("cqg.rtd", ,"ContractData", $A$5&amp;A72, "Y_CVol")</f>
        <v>0</v>
      </c>
      <c r="O72" s="22" t="str">
        <f t="shared" ref="O72" si="45">IF(ISERROR(K72/N72),"",K72/N72)</f>
        <v/>
      </c>
      <c r="P72" s="79" t="str">
        <f xml:space="preserve"> RTD("cqg.rtd",,"StudyData", "(MA("&amp;$A$5&amp;A72&amp;",Period:="&amp;$Q$5&amp;",MAType:=Sim,InputChoice:=ContractVol) when LocalYear("&amp;$A$5&amp;A72&amp;")="&amp;$R$5&amp;" And (LocalMonth("&amp;$A$5&amp;A72&amp;")="&amp;$P$4&amp;" And LocalDay("&amp;$A$5&amp;A72&amp;")="&amp;$Q$4&amp;" ))", "Bar", "", "Close","D", "0", "all", "", "","False",,)</f>
        <v/>
      </c>
      <c r="Q72" s="80"/>
      <c r="R72" s="81"/>
      <c r="S72" s="43">
        <f t="shared" ref="S72" si="46">T72</f>
        <v>3</v>
      </c>
      <c r="T72" s="16">
        <f>IF(B72="","",RTD("cqg.rtd", ,"ContractData", $A$5&amp;A72, "COI"))</f>
        <v>3</v>
      </c>
      <c r="U72" s="16">
        <f t="shared" ref="U72" si="47">T72-W72</f>
        <v>0</v>
      </c>
      <c r="V72" s="16">
        <f t="shared" ref="V72" si="48">U72</f>
        <v>0</v>
      </c>
      <c r="W72" s="16">
        <f>IF(B72="","",RTD("cqg.rtd", ,"ContractData", $A$5&amp;A72, "P_OI"))</f>
        <v>3</v>
      </c>
      <c r="X72" s="61">
        <f t="shared" ref="X72" si="49">IF(ISERROR(T72/W72),"",(T72/W72))</f>
        <v>1</v>
      </c>
      <c r="Y72" s="24">
        <f>RTD("cqg.rtd",,"StudyData",$A$5&amp;A72,"Vol","VolType=Exchange,CoCType=Contract","Vol",$Y$4,"0","ALL",,,"TRUE","T")</f>
        <v>0</v>
      </c>
      <c r="Z72" s="24">
        <f ca="1">IF(B72="","",RTD("cqg.rtd",,"StudyData","Vol("&amp;$A$5&amp;A72&amp;") when (LocalDay("&amp;$A$5&amp;A72&amp;")="&amp;$C$1&amp;" and LocalHour("&amp;$A$5&amp;A72&amp;")="&amp;$E$1&amp;" and LocalMinute("&amp;$A$5&amp;$A72&amp;")="&amp;$F$1&amp;")","Bar",,"Vol",$Y$4,"0"))</f>
        <v>0</v>
      </c>
      <c r="AA72" s="106" t="str">
        <f>RTD("cqg.rtd",,"ContractData",$A$5&amp;A72,"LongDescription")</f>
        <v>Fed Fund 30 Day (Globex), Jun 16</v>
      </c>
      <c r="AB72" s="86"/>
      <c r="AC72" s="86"/>
      <c r="AD72" s="87"/>
    </row>
    <row r="73" spans="1:138" s="44" customFormat="1" ht="3" customHeight="1" x14ac:dyDescent="0.3">
      <c r="A73" s="29"/>
      <c r="B73" s="66"/>
      <c r="C73" s="67"/>
      <c r="D73" s="67"/>
      <c r="E73" s="68"/>
      <c r="F73" s="136"/>
      <c r="G73" s="18"/>
      <c r="H73" s="6">
        <f ca="1">H74</f>
        <v>3</v>
      </c>
      <c r="I73" s="6"/>
      <c r="J73" s="19"/>
      <c r="K73" s="19"/>
      <c r="L73" s="19"/>
      <c r="M73" s="20"/>
      <c r="N73" s="19"/>
      <c r="O73" s="30"/>
      <c r="P73" s="74"/>
      <c r="Q73" s="75"/>
      <c r="R73" s="76"/>
      <c r="S73" s="21"/>
      <c r="T73" s="19"/>
      <c r="U73" s="19"/>
      <c r="V73" s="19"/>
      <c r="W73" s="19"/>
      <c r="X73" s="31"/>
      <c r="Y73" s="39"/>
      <c r="Z73" s="28"/>
      <c r="AA73" s="63"/>
      <c r="AB73" s="64"/>
      <c r="AC73" s="64"/>
      <c r="AD73" s="65"/>
      <c r="AE73" s="32"/>
      <c r="AF73" s="32"/>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2"/>
      <c r="BI73" s="32"/>
      <c r="BJ73" s="32"/>
      <c r="BK73" s="32"/>
      <c r="BL73" s="32"/>
      <c r="BM73" s="32"/>
      <c r="BN73" s="32"/>
      <c r="BO73" s="32"/>
      <c r="BP73" s="32"/>
      <c r="BQ73" s="32"/>
      <c r="BR73" s="32"/>
      <c r="BS73" s="32"/>
      <c r="BT73" s="32"/>
      <c r="BU73" s="32"/>
      <c r="BV73" s="32"/>
      <c r="BW73" s="32"/>
      <c r="BX73" s="32"/>
      <c r="BY73" s="32"/>
      <c r="BZ73" s="32"/>
      <c r="CA73" s="32"/>
      <c r="CB73" s="32"/>
      <c r="CC73" s="32"/>
      <c r="CD73" s="32"/>
      <c r="CE73" s="32"/>
      <c r="CF73" s="32"/>
      <c r="CG73" s="32"/>
      <c r="CH73" s="32"/>
      <c r="CI73" s="32"/>
      <c r="CJ73" s="32"/>
      <c r="CK73" s="32"/>
      <c r="CL73" s="32"/>
      <c r="CM73" s="32"/>
      <c r="CN73" s="32"/>
      <c r="CO73" s="32"/>
      <c r="CP73" s="32"/>
      <c r="CQ73" s="32"/>
      <c r="CR73" s="32"/>
      <c r="CS73" s="32"/>
      <c r="CT73" s="32"/>
      <c r="CU73" s="32"/>
      <c r="CV73" s="32"/>
      <c r="CW73" s="32"/>
      <c r="CX73" s="32"/>
      <c r="CY73" s="32"/>
      <c r="CZ73" s="32"/>
      <c r="DA73" s="32"/>
      <c r="DB73" s="32"/>
      <c r="DC73" s="32"/>
      <c r="DD73" s="32"/>
      <c r="DE73" s="32"/>
      <c r="DF73" s="32"/>
      <c r="DG73" s="32"/>
      <c r="DH73" s="32"/>
      <c r="DI73" s="32"/>
      <c r="DJ73" s="32"/>
      <c r="DK73" s="32"/>
      <c r="DL73" s="32"/>
      <c r="DM73" s="32"/>
      <c r="DN73" s="32"/>
      <c r="DO73" s="32"/>
      <c r="DP73" s="32"/>
      <c r="DQ73" s="32"/>
      <c r="DR73" s="32"/>
      <c r="DS73" s="32"/>
      <c r="DT73" s="32"/>
      <c r="DU73" s="32"/>
      <c r="DV73" s="32"/>
      <c r="DW73" s="32"/>
      <c r="DX73" s="32"/>
      <c r="DY73" s="32"/>
      <c r="DZ73" s="32"/>
      <c r="EA73" s="32"/>
      <c r="EB73" s="32"/>
      <c r="EC73" s="32"/>
      <c r="ED73" s="32"/>
      <c r="EE73" s="32"/>
      <c r="EF73" s="32"/>
      <c r="EG73" s="32"/>
      <c r="EH73" s="32"/>
    </row>
    <row r="74" spans="1:138" ht="18" customHeight="1" x14ac:dyDescent="0.3">
      <c r="A74" s="29" t="s">
        <v>54</v>
      </c>
      <c r="B74" s="85" t="str">
        <f>RTD("cqg.rtd",,"ContractData",$A$5&amp;A74,"LongDescription")</f>
        <v>Fed Fund 30 Day (Globex), Jul 16</v>
      </c>
      <c r="C74" s="86"/>
      <c r="D74" s="86"/>
      <c r="E74" s="98"/>
      <c r="F74" s="139">
        <f>IF(B74="","",RTD("cqg.rtd",,"ContractData",$A$5&amp;A74,"ExpirationDate",,"D"))</f>
        <v>42580</v>
      </c>
      <c r="G74" s="15">
        <f t="shared" ref="G74" ca="1" si="50">F74-$A$1</f>
        <v>1032</v>
      </c>
      <c r="H74" s="16">
        <f ca="1">RIGHT(B74,2)-RIGHT($A$2,2)</f>
        <v>3</v>
      </c>
      <c r="I74" s="6"/>
      <c r="J74" s="16">
        <f t="shared" ref="J74" si="51">K74</f>
        <v>0</v>
      </c>
      <c r="K74" s="6">
        <f>RTD("cqg.rtd", ,"ContractData", $A$5&amp;A74, "T_CVol")</f>
        <v>0</v>
      </c>
      <c r="L74" s="6">
        <f xml:space="preserve"> RTD("cqg.rtd",,"StudyData", $A$5&amp;A74, "MA", "InputChoice=ContractVol,MAType=Sim,Period="&amp;$L$4&amp;"", "MA",,,"all",,,,"T")</f>
        <v>1</v>
      </c>
      <c r="M74" s="27">
        <f t="shared" ref="M74" si="52">IF(K74&gt;L74,1,0)</f>
        <v>0</v>
      </c>
      <c r="N74" s="6">
        <f>RTD("cqg.rtd", ,"ContractData", $A$5&amp;A74, "Y_CVol")</f>
        <v>0</v>
      </c>
      <c r="O74" s="22" t="str">
        <f t="shared" ref="O74" si="53">IF(ISERROR(K74/N74),"",K74/N74)</f>
        <v/>
      </c>
      <c r="P74" s="79" t="str">
        <f xml:space="preserve"> RTD("cqg.rtd",,"StudyData", "(MA("&amp;$A$5&amp;A74&amp;",Period:="&amp;$Q$5&amp;",MAType:=Sim,InputChoice:=ContractVol) when LocalYear("&amp;$A$5&amp;A74&amp;")="&amp;$R$5&amp;" And (LocalMonth("&amp;$A$5&amp;A74&amp;")="&amp;$P$4&amp;" And LocalDay("&amp;$A$5&amp;A74&amp;")="&amp;$Q$4&amp;" ))", "Bar", "", "Close","D", "0", "all", "", "","False",,)</f>
        <v/>
      </c>
      <c r="Q74" s="80"/>
      <c r="R74" s="81"/>
      <c r="S74" s="43">
        <f t="shared" ref="S74" si="54">T74</f>
        <v>3</v>
      </c>
      <c r="T74" s="16">
        <f>IF(B74="","",RTD("cqg.rtd", ,"ContractData", $A$5&amp;A74, "COI"))</f>
        <v>3</v>
      </c>
      <c r="U74" s="16">
        <f t="shared" ref="U74" si="55">T74-W74</f>
        <v>0</v>
      </c>
      <c r="V74" s="16">
        <f t="shared" ref="V74" si="56">U74</f>
        <v>0</v>
      </c>
      <c r="W74" s="16">
        <f>IF(B74="","",RTD("cqg.rtd", ,"ContractData", $A$5&amp;A74, "P_OI"))</f>
        <v>3</v>
      </c>
      <c r="X74" s="61">
        <f t="shared" ref="X74" si="57">IF(ISERROR(T74/W74),"",(T74/W74))</f>
        <v>1</v>
      </c>
      <c r="Y74" s="24" t="str">
        <f>RTD("cqg.rtd",,"StudyData",$A$5&amp;A74,"Vol","VolType=Exchange,CoCType=Contract","Vol",$Y$4,"0","ALL",,,"TRUE","T")</f>
        <v/>
      </c>
      <c r="Z74" s="24">
        <f ca="1">IF(B74="","",RTD("cqg.rtd",,"StudyData","Vol("&amp;$A$5&amp;A74&amp;") when (LocalDay("&amp;$A$5&amp;A74&amp;")="&amp;$C$1&amp;" and LocalHour("&amp;$A$5&amp;A74&amp;")="&amp;$E$1&amp;" and LocalMinute("&amp;$A$5&amp;$A74&amp;")="&amp;$F$1&amp;")","Bar",,"Vol",$Y$4,"0"))</f>
        <v>0</v>
      </c>
      <c r="AA74" s="106" t="str">
        <f>RTD("cqg.rtd",,"ContractData",$A$5&amp;A74,"LongDescription")</f>
        <v>Fed Fund 30 Day (Globex), Jul 16</v>
      </c>
      <c r="AB74" s="86"/>
      <c r="AC74" s="86"/>
      <c r="AD74" s="87"/>
    </row>
    <row r="75" spans="1:138" s="44" customFormat="1" ht="3" customHeight="1" x14ac:dyDescent="0.3">
      <c r="A75" s="29"/>
      <c r="B75" s="66"/>
      <c r="C75" s="67"/>
      <c r="D75" s="67"/>
      <c r="E75" s="68"/>
      <c r="F75" s="136"/>
      <c r="G75" s="18"/>
      <c r="H75" s="6">
        <f ca="1">H76</f>
        <v>3</v>
      </c>
      <c r="I75" s="6"/>
      <c r="J75" s="19"/>
      <c r="K75" s="19"/>
      <c r="L75" s="19"/>
      <c r="M75" s="20"/>
      <c r="N75" s="19"/>
      <c r="O75" s="30"/>
      <c r="P75" s="74"/>
      <c r="Q75" s="75"/>
      <c r="R75" s="76"/>
      <c r="S75" s="21"/>
      <c r="T75" s="19"/>
      <c r="U75" s="19"/>
      <c r="V75" s="19"/>
      <c r="W75" s="19"/>
      <c r="X75" s="31"/>
      <c r="Y75" s="39"/>
      <c r="Z75" s="28"/>
      <c r="AA75" s="63"/>
      <c r="AB75" s="64"/>
      <c r="AC75" s="64"/>
      <c r="AD75" s="65"/>
      <c r="AE75" s="32"/>
      <c r="AF75" s="32"/>
      <c r="AG75" s="32"/>
      <c r="AH75" s="32"/>
      <c r="AI75" s="32"/>
      <c r="AJ75" s="32"/>
      <c r="AK75" s="32"/>
      <c r="AL75" s="32"/>
      <c r="AM75" s="32"/>
      <c r="AN75" s="32"/>
      <c r="AO75" s="32"/>
      <c r="AP75" s="32"/>
      <c r="AQ75" s="32"/>
      <c r="AR75" s="32"/>
      <c r="AS75" s="32"/>
      <c r="AT75" s="32"/>
      <c r="AU75" s="32"/>
      <c r="AV75" s="32"/>
      <c r="AW75" s="32"/>
      <c r="AX75" s="32"/>
      <c r="AY75" s="32"/>
      <c r="AZ75" s="32"/>
      <c r="BA75" s="32"/>
      <c r="BB75" s="32"/>
      <c r="BC75" s="32"/>
      <c r="BD75" s="32"/>
      <c r="BE75" s="32"/>
      <c r="BF75" s="32"/>
      <c r="BG75" s="32"/>
      <c r="BH75" s="32"/>
      <c r="BI75" s="32"/>
      <c r="BJ75" s="32"/>
      <c r="BK75" s="32"/>
      <c r="BL75" s="32"/>
      <c r="BM75" s="32"/>
      <c r="BN75" s="32"/>
      <c r="BO75" s="32"/>
      <c r="BP75" s="32"/>
      <c r="BQ75" s="32"/>
      <c r="BR75" s="32"/>
      <c r="BS75" s="32"/>
      <c r="BT75" s="32"/>
      <c r="BU75" s="32"/>
      <c r="BV75" s="32"/>
      <c r="BW75" s="32"/>
      <c r="BX75" s="32"/>
      <c r="BY75" s="32"/>
      <c r="BZ75" s="32"/>
      <c r="CA75" s="32"/>
      <c r="CB75" s="32"/>
      <c r="CC75" s="32"/>
      <c r="CD75" s="32"/>
      <c r="CE75" s="32"/>
      <c r="CF75" s="32"/>
      <c r="CG75" s="32"/>
      <c r="CH75" s="32"/>
      <c r="CI75" s="32"/>
      <c r="CJ75" s="32"/>
      <c r="CK75" s="32"/>
      <c r="CL75" s="32"/>
      <c r="CM75" s="32"/>
      <c r="CN75" s="32"/>
      <c r="CO75" s="32"/>
      <c r="CP75" s="32"/>
      <c r="CQ75" s="32"/>
      <c r="CR75" s="32"/>
      <c r="CS75" s="32"/>
      <c r="CT75" s="32"/>
      <c r="CU75" s="32"/>
      <c r="CV75" s="32"/>
      <c r="CW75" s="32"/>
      <c r="CX75" s="32"/>
      <c r="CY75" s="32"/>
      <c r="CZ75" s="32"/>
      <c r="DA75" s="32"/>
      <c r="DB75" s="32"/>
      <c r="DC75" s="32"/>
      <c r="DD75" s="32"/>
      <c r="DE75" s="32"/>
      <c r="DF75" s="32"/>
      <c r="DG75" s="32"/>
      <c r="DH75" s="32"/>
      <c r="DI75" s="32"/>
      <c r="DJ75" s="32"/>
      <c r="DK75" s="32"/>
      <c r="DL75" s="32"/>
      <c r="DM75" s="32"/>
      <c r="DN75" s="32"/>
      <c r="DO75" s="32"/>
      <c r="DP75" s="32"/>
      <c r="DQ75" s="32"/>
      <c r="DR75" s="32"/>
      <c r="DS75" s="32"/>
      <c r="DT75" s="32"/>
      <c r="DU75" s="32"/>
      <c r="DV75" s="32"/>
      <c r="DW75" s="32"/>
      <c r="DX75" s="32"/>
      <c r="DY75" s="32"/>
      <c r="DZ75" s="32"/>
      <c r="EA75" s="32"/>
      <c r="EB75" s="32"/>
      <c r="EC75" s="32"/>
      <c r="ED75" s="32"/>
      <c r="EE75" s="32"/>
      <c r="EF75" s="32"/>
      <c r="EG75" s="32"/>
      <c r="EH75" s="32"/>
    </row>
    <row r="76" spans="1:138" ht="18" customHeight="1" x14ac:dyDescent="0.3">
      <c r="A76" s="29" t="s">
        <v>55</v>
      </c>
      <c r="B76" s="85" t="str">
        <f>RTD("cqg.rtd",,"ContractData",$A$5&amp;A76,"LongDescription")</f>
        <v>Fed Fund 30 Day (Globex), Aug 16</v>
      </c>
      <c r="C76" s="86"/>
      <c r="D76" s="86"/>
      <c r="E76" s="98"/>
      <c r="F76" s="137">
        <f>IF(B76="","",RTD("cqg.rtd",,"ContractData",$A$5&amp;A76,"ExpirationDate",,"D"))</f>
        <v>42613</v>
      </c>
      <c r="G76" s="11">
        <f t="shared" ref="G76" ca="1" si="58">F76-$A$1</f>
        <v>1065</v>
      </c>
      <c r="H76" s="6">
        <f t="shared" ca="1" si="8"/>
        <v>3</v>
      </c>
      <c r="I76" s="19"/>
      <c r="J76" s="2">
        <f t="shared" ref="J76" si="59">K76</f>
        <v>0</v>
      </c>
      <c r="K76" s="2">
        <f>RTD("cqg.rtd", ,"ContractData", $A$5&amp;A76, "T_CVol")</f>
        <v>0</v>
      </c>
      <c r="L76" s="2">
        <f xml:space="preserve"> RTD("cqg.rtd",,"StudyData", $A$5&amp;A76, "MA", "InputChoice=ContractVol,MAType=Sim,Period="&amp;$L$4&amp;"", "MA",,,"all",,,,"T")</f>
        <v>23</v>
      </c>
      <c r="M76" s="3">
        <f t="shared" ref="M76" si="60">IF(K76&gt;L76,1,0)</f>
        <v>0</v>
      </c>
      <c r="N76" s="2">
        <f>RTD("cqg.rtd", ,"ContractData", $A$5&amp;A76, "Y_CVol")</f>
        <v>0</v>
      </c>
      <c r="O76" s="37" t="str">
        <f t="shared" ref="O76" si="61">IF(ISERROR(K76/N76),"",K76/N76)</f>
        <v/>
      </c>
      <c r="P76" s="79" t="str">
        <f xml:space="preserve"> RTD("cqg.rtd",,"StudyData", "(MA("&amp;$A$5&amp;A76&amp;",Period:="&amp;$Q$5&amp;",MAType:=Sim,InputChoice:=ContractVol) when LocalYear("&amp;$A$5&amp;A76&amp;")="&amp;$R$5&amp;" And (LocalMonth("&amp;$A$5&amp;A76&amp;")="&amp;$P$4&amp;" And LocalDay("&amp;$A$5&amp;A76&amp;")="&amp;$Q$4&amp;" ))", "Bar", "", "Close","D", "0", "all", "", "","False",,)</f>
        <v/>
      </c>
      <c r="Q76" s="80"/>
      <c r="R76" s="81"/>
      <c r="S76" s="43">
        <f t="shared" ref="S76" si="62">T76</f>
        <v>84</v>
      </c>
      <c r="T76" s="2">
        <f>IF(B76="","",RTD("cqg.rtd", ,"ContractData", $A$5&amp;A76, "COI"))</f>
        <v>84</v>
      </c>
      <c r="U76" s="2">
        <f t="shared" ref="U76" si="63">T76-W76</f>
        <v>0</v>
      </c>
      <c r="V76" s="2">
        <f t="shared" ref="V76" si="64">U76</f>
        <v>0</v>
      </c>
      <c r="W76" s="2">
        <f>IF(B76="","",RTD("cqg.rtd", ,"ContractData", $A$5&amp;A76, "P_OI"))</f>
        <v>84</v>
      </c>
      <c r="X76" s="13">
        <f t="shared" ref="X76" si="65">IF(ISERROR(T76/W76),"",(T76/W76))</f>
        <v>1</v>
      </c>
      <c r="Y76" s="14" t="str">
        <f>RTD("cqg.rtd",,"StudyData",$A$5&amp;A76,"Vol","VolType=Exchange,CoCType=Contract","Vol",$Y$4,"0","ALL",,,"TRUE","T")</f>
        <v/>
      </c>
      <c r="Z76" s="10">
        <f ca="1">IF(B76="","",RTD("cqg.rtd",,"StudyData","Vol("&amp;$A$5&amp;A76&amp;") when (LocalDay("&amp;$A$5&amp;A76&amp;")="&amp;$C$1&amp;" and LocalHour("&amp;$A$5&amp;A76&amp;")="&amp;$E$1&amp;" and LocalMinute("&amp;$A$5&amp;$A76&amp;")="&amp;$F$1&amp;")","Bar",,"Vol",$Y$4,"0"))</f>
        <v>0</v>
      </c>
      <c r="AA76" s="85" t="str">
        <f>RTD("cqg.rtd",,"ContractData",$A$5&amp;A76,"LongDescription")</f>
        <v>Fed Fund 30 Day (Globex), Aug 16</v>
      </c>
      <c r="AB76" s="86"/>
      <c r="AC76" s="86"/>
      <c r="AD76" s="87"/>
    </row>
    <row r="77" spans="1:138" ht="18" customHeight="1" x14ac:dyDescent="0.3">
      <c r="B77" s="101" t="s">
        <v>40</v>
      </c>
      <c r="C77" s="102"/>
      <c r="D77" s="102"/>
      <c r="E77" s="102"/>
      <c r="F77" s="128" t="s">
        <v>41</v>
      </c>
      <c r="G77" s="128"/>
      <c r="H77" s="12"/>
      <c r="I77" s="12"/>
      <c r="J77" s="129" t="s">
        <v>42</v>
      </c>
      <c r="K77" s="129"/>
      <c r="L77" s="130">
        <f>RTD("cqg.rtd", ,"SystemInfo", "Linetime")</f>
        <v>41548.514444444445</v>
      </c>
      <c r="M77" s="130"/>
      <c r="N77" s="130"/>
      <c r="O77" s="129" t="s">
        <v>43</v>
      </c>
      <c r="P77" s="129"/>
      <c r="Q77" s="129"/>
      <c r="R77" s="129"/>
      <c r="S77" s="129"/>
      <c r="T77" s="130">
        <f>RTD("cqg.rtd", ,"SystemInfo", "Linetime")+1/24</f>
        <v>41548.556111111109</v>
      </c>
      <c r="U77" s="130"/>
      <c r="V77" s="131" t="s">
        <v>44</v>
      </c>
      <c r="W77" s="131"/>
      <c r="X77" s="130">
        <f>RTD("cqg.rtd", ,"SystemInfo", "Linetime")+6/24</f>
        <v>41548.764444444445</v>
      </c>
      <c r="Y77" s="130"/>
      <c r="Z77" s="131" t="s">
        <v>45</v>
      </c>
      <c r="AA77" s="131"/>
      <c r="AB77" s="142">
        <f>RTD("cqg.rtd", ,"SystemInfo", "Linetime")+14/24</f>
        <v>41549.097777777781</v>
      </c>
      <c r="AC77" s="142"/>
      <c r="AD77" s="143"/>
    </row>
  </sheetData>
  <sheetProtection algorithmName="SHA-512" hashValue="jFpkMihkL3bndy6vJFC2HSIK4sCY41UD/dQunBzE+vKuGswVLOevY07a6XSDPimxYtWoBK7SSKngxca9G0F6Yw==" saltValue="izlPgnh051NzQmdTea6bNg==" spinCount="100000" sheet="1" objects="1" scenarios="1" selectLockedCells="1"/>
  <mergeCells count="193">
    <mergeCell ref="F77:G77"/>
    <mergeCell ref="J77:K77"/>
    <mergeCell ref="AA62:AD62"/>
    <mergeCell ref="AA64:AD64"/>
    <mergeCell ref="AA66:AD66"/>
    <mergeCell ref="AA68:AD68"/>
    <mergeCell ref="AA70:AD70"/>
    <mergeCell ref="AA72:AD72"/>
    <mergeCell ref="L77:N77"/>
    <mergeCell ref="T77:U77"/>
    <mergeCell ref="O77:S77"/>
    <mergeCell ref="AB77:AC77"/>
    <mergeCell ref="Z77:AA77"/>
    <mergeCell ref="X77:Y77"/>
    <mergeCell ref="V77:W77"/>
    <mergeCell ref="AA74:AD74"/>
    <mergeCell ref="P68:R68"/>
    <mergeCell ref="P70:R70"/>
    <mergeCell ref="P72:R72"/>
    <mergeCell ref="P74:R74"/>
    <mergeCell ref="P76:R76"/>
    <mergeCell ref="P69:R69"/>
    <mergeCell ref="P71:R71"/>
    <mergeCell ref="P73:R73"/>
    <mergeCell ref="AA58:AD58"/>
    <mergeCell ref="AA60:AD60"/>
    <mergeCell ref="AA46:AD46"/>
    <mergeCell ref="AA48:AD48"/>
    <mergeCell ref="AA50:AD50"/>
    <mergeCell ref="AA52:AD52"/>
    <mergeCell ref="AA54:AD54"/>
    <mergeCell ref="AA56:AD56"/>
    <mergeCell ref="AA36:AD36"/>
    <mergeCell ref="AA38:AD38"/>
    <mergeCell ref="AA40:AD40"/>
    <mergeCell ref="AA42:AD42"/>
    <mergeCell ref="AA44:AD44"/>
    <mergeCell ref="AA6:AD6"/>
    <mergeCell ref="AA8:AD8"/>
    <mergeCell ref="AA4:AD5"/>
    <mergeCell ref="N4:O5"/>
    <mergeCell ref="Y5:Z5"/>
    <mergeCell ref="S4:T5"/>
    <mergeCell ref="U4:V5"/>
    <mergeCell ref="W4:X5"/>
    <mergeCell ref="AA7:AD7"/>
    <mergeCell ref="P6:R6"/>
    <mergeCell ref="P8:R8"/>
    <mergeCell ref="P7:R7"/>
    <mergeCell ref="B6:E6"/>
    <mergeCell ref="B8:E8"/>
    <mergeCell ref="B10:E10"/>
    <mergeCell ref="B12:E12"/>
    <mergeCell ref="B7:E7"/>
    <mergeCell ref="B9:E9"/>
    <mergeCell ref="J4:K4"/>
    <mergeCell ref="J5:K5"/>
    <mergeCell ref="B4:E5"/>
    <mergeCell ref="P31:R31"/>
    <mergeCell ref="AA10:AD10"/>
    <mergeCell ref="B42:E42"/>
    <mergeCell ref="B13:E13"/>
    <mergeCell ref="B17:E17"/>
    <mergeCell ref="B15:E15"/>
    <mergeCell ref="AA17:AD17"/>
    <mergeCell ref="AA19:AD19"/>
    <mergeCell ref="AA31:AD31"/>
    <mergeCell ref="AA29:AD29"/>
    <mergeCell ref="AA27:AD27"/>
    <mergeCell ref="B16:E16"/>
    <mergeCell ref="B18:E18"/>
    <mergeCell ref="B20:E20"/>
    <mergeCell ref="AA20:AD20"/>
    <mergeCell ref="AA22:AD22"/>
    <mergeCell ref="AA21:AD21"/>
    <mergeCell ref="B21:E21"/>
    <mergeCell ref="B14:E14"/>
    <mergeCell ref="AA28:AD28"/>
    <mergeCell ref="AA30:AD30"/>
    <mergeCell ref="AA32:AD32"/>
    <mergeCell ref="AA34:AD34"/>
    <mergeCell ref="AA16:AD16"/>
    <mergeCell ref="AA12:AD12"/>
    <mergeCell ref="AA14:AD14"/>
    <mergeCell ref="AA24:AD24"/>
    <mergeCell ref="AA26:AD26"/>
    <mergeCell ref="AA25:AD25"/>
    <mergeCell ref="AA23:AD23"/>
    <mergeCell ref="P28:R28"/>
    <mergeCell ref="P30:R30"/>
    <mergeCell ref="P27:R27"/>
    <mergeCell ref="P29:R29"/>
    <mergeCell ref="AA18:AD18"/>
    <mergeCell ref="B22:E22"/>
    <mergeCell ref="B77:E77"/>
    <mergeCell ref="B52:E52"/>
    <mergeCell ref="B54:E54"/>
    <mergeCell ref="B56:E56"/>
    <mergeCell ref="B58:E58"/>
    <mergeCell ref="B60:E60"/>
    <mergeCell ref="B62:E62"/>
    <mergeCell ref="B64:E64"/>
    <mergeCell ref="B66:E66"/>
    <mergeCell ref="B70:E70"/>
    <mergeCell ref="B72:E72"/>
    <mergeCell ref="B74:E74"/>
    <mergeCell ref="B76:E76"/>
    <mergeCell ref="B68:E68"/>
    <mergeCell ref="B24:E24"/>
    <mergeCell ref="B26:E26"/>
    <mergeCell ref="B23:E23"/>
    <mergeCell ref="B25:E25"/>
    <mergeCell ref="B27:E27"/>
    <mergeCell ref="B29:E29"/>
    <mergeCell ref="B31:E31"/>
    <mergeCell ref="P26:R26"/>
    <mergeCell ref="AA9:AD9"/>
    <mergeCell ref="AA11:AD11"/>
    <mergeCell ref="AA13:AD13"/>
    <mergeCell ref="AA15:AD15"/>
    <mergeCell ref="AA76:AD76"/>
    <mergeCell ref="B2:C3"/>
    <mergeCell ref="D2:E3"/>
    <mergeCell ref="F2:Z3"/>
    <mergeCell ref="AA2:AB3"/>
    <mergeCell ref="AC2:AD3"/>
    <mergeCell ref="B50:E50"/>
    <mergeCell ref="B28:E28"/>
    <mergeCell ref="B30:E30"/>
    <mergeCell ref="B32:E32"/>
    <mergeCell ref="B34:E34"/>
    <mergeCell ref="B36:E36"/>
    <mergeCell ref="B38:E38"/>
    <mergeCell ref="B40:E40"/>
    <mergeCell ref="B19:E19"/>
    <mergeCell ref="B11:E11"/>
    <mergeCell ref="B44:E44"/>
    <mergeCell ref="B46:E46"/>
    <mergeCell ref="B48:E48"/>
    <mergeCell ref="P32:R32"/>
    <mergeCell ref="P34:R34"/>
    <mergeCell ref="P36:R36"/>
    <mergeCell ref="P38:R38"/>
    <mergeCell ref="P40:R40"/>
    <mergeCell ref="P42:R42"/>
    <mergeCell ref="P44:R44"/>
    <mergeCell ref="P46:R46"/>
    <mergeCell ref="P48:R48"/>
    <mergeCell ref="P33:R33"/>
    <mergeCell ref="P35:R35"/>
    <mergeCell ref="P37:R37"/>
    <mergeCell ref="P39:R39"/>
    <mergeCell ref="P41:R41"/>
    <mergeCell ref="P45:R45"/>
    <mergeCell ref="P43:R43"/>
    <mergeCell ref="P47:R47"/>
    <mergeCell ref="P9:R9"/>
    <mergeCell ref="P11:R11"/>
    <mergeCell ref="P13:R13"/>
    <mergeCell ref="P15:R15"/>
    <mergeCell ref="P17:R17"/>
    <mergeCell ref="P21:R21"/>
    <mergeCell ref="P19:R19"/>
    <mergeCell ref="P23:R23"/>
    <mergeCell ref="P25:R25"/>
    <mergeCell ref="P10:R10"/>
    <mergeCell ref="P12:R12"/>
    <mergeCell ref="P14:R14"/>
    <mergeCell ref="P16:R16"/>
    <mergeCell ref="P18:R18"/>
    <mergeCell ref="P20:R20"/>
    <mergeCell ref="P22:R22"/>
    <mergeCell ref="P24:R24"/>
    <mergeCell ref="P75:R75"/>
    <mergeCell ref="P67:R67"/>
    <mergeCell ref="P49:R49"/>
    <mergeCell ref="P51:R51"/>
    <mergeCell ref="P53:R53"/>
    <mergeCell ref="P55:R55"/>
    <mergeCell ref="P57:R57"/>
    <mergeCell ref="P59:R59"/>
    <mergeCell ref="P61:R61"/>
    <mergeCell ref="P63:R63"/>
    <mergeCell ref="P65:R65"/>
    <mergeCell ref="P50:R50"/>
    <mergeCell ref="P52:R52"/>
    <mergeCell ref="P54:R54"/>
    <mergeCell ref="P56:R56"/>
    <mergeCell ref="P58:R58"/>
    <mergeCell ref="P60:R60"/>
    <mergeCell ref="P62:R62"/>
    <mergeCell ref="P64:R64"/>
    <mergeCell ref="P66:R66"/>
  </mergeCells>
  <conditionalFormatting sqref="K6">
    <cfRule type="expression" dxfId="474" priority="2734">
      <formula>M6=1</formula>
    </cfRule>
  </conditionalFormatting>
  <conditionalFormatting sqref="V20 V6 V18 V16 V14 V12 V10 V8">
    <cfRule type="dataBar" priority="2557">
      <dataBar showValue="0">
        <cfvo type="min"/>
        <cfvo type="max"/>
        <color rgb="FF638EC6"/>
      </dataBar>
      <extLst>
        <ext xmlns:x14="http://schemas.microsoft.com/office/spreadsheetml/2009/9/main" uri="{B025F937-C7B1-47D3-B67F-A62EFF666E3E}">
          <x14:id>{BA526413-FEA3-4A78-8100-4D8B6CCA2277}</x14:id>
        </ext>
      </extLst>
    </cfRule>
  </conditionalFormatting>
  <conditionalFormatting sqref="V22 V28 V26 V24">
    <cfRule type="dataBar" priority="2556">
      <dataBar showValue="0">
        <cfvo type="min"/>
        <cfvo type="max"/>
        <color rgb="FF638EC6"/>
      </dataBar>
      <extLst>
        <ext xmlns:x14="http://schemas.microsoft.com/office/spreadsheetml/2009/9/main" uri="{B025F937-C7B1-47D3-B67F-A62EFF666E3E}">
          <x14:id>{2B0A653A-00FA-4253-B34A-B21651F86EDC}</x14:id>
        </ext>
      </extLst>
    </cfRule>
  </conditionalFormatting>
  <conditionalFormatting sqref="V38 V44 V42 V40">
    <cfRule type="dataBar" priority="2554">
      <dataBar showValue="0">
        <cfvo type="min"/>
        <cfvo type="max"/>
        <color rgb="FF638EC6"/>
      </dataBar>
      <extLst>
        <ext xmlns:x14="http://schemas.microsoft.com/office/spreadsheetml/2009/9/main" uri="{B025F937-C7B1-47D3-B67F-A62EFF666E3E}">
          <x14:id>{BC42F34A-13B8-465F-82B2-D67991F13E33}</x14:id>
        </ext>
      </extLst>
    </cfRule>
  </conditionalFormatting>
  <conditionalFormatting sqref="V46 V52 V50 V48">
    <cfRule type="dataBar" priority="2553">
      <dataBar showValue="0">
        <cfvo type="min"/>
        <cfvo type="max"/>
        <color rgb="FF638EC6"/>
      </dataBar>
      <extLst>
        <ext xmlns:x14="http://schemas.microsoft.com/office/spreadsheetml/2009/9/main" uri="{B025F937-C7B1-47D3-B67F-A62EFF666E3E}">
          <x14:id>{EAFC7104-A3FF-4407-B82F-A9043632B08A}</x14:id>
        </ext>
      </extLst>
    </cfRule>
  </conditionalFormatting>
  <conditionalFormatting sqref="V54 V60 V58 V56">
    <cfRule type="dataBar" priority="2552">
      <dataBar showValue="0">
        <cfvo type="min"/>
        <cfvo type="max"/>
        <color rgb="FF638EC6"/>
      </dataBar>
      <extLst>
        <ext xmlns:x14="http://schemas.microsoft.com/office/spreadsheetml/2009/9/main" uri="{B025F937-C7B1-47D3-B67F-A62EFF666E3E}">
          <x14:id>{5A4E8830-C531-4932-909E-59D9D8EDB0B2}</x14:id>
        </ext>
      </extLst>
    </cfRule>
  </conditionalFormatting>
  <conditionalFormatting sqref="V62">
    <cfRule type="dataBar" priority="2506">
      <dataBar showValue="0">
        <cfvo type="min"/>
        <cfvo type="max"/>
        <color rgb="FF638EC6"/>
      </dataBar>
      <extLst>
        <ext xmlns:x14="http://schemas.microsoft.com/office/spreadsheetml/2009/9/main" uri="{B025F937-C7B1-47D3-B67F-A62EFF666E3E}">
          <x14:id>{E9AD60F7-061D-4B46-A762-7AD7770B8810}</x14:id>
        </ext>
      </extLst>
    </cfRule>
  </conditionalFormatting>
  <conditionalFormatting sqref="V64">
    <cfRule type="dataBar" priority="2495">
      <dataBar showValue="0">
        <cfvo type="min"/>
        <cfvo type="max"/>
        <color rgb="FF638EC6"/>
      </dataBar>
      <extLst>
        <ext xmlns:x14="http://schemas.microsoft.com/office/spreadsheetml/2009/9/main" uri="{B025F937-C7B1-47D3-B67F-A62EFF666E3E}">
          <x14:id>{21481861-DD46-4317-B024-C674354A1D2A}</x14:id>
        </ext>
      </extLst>
    </cfRule>
  </conditionalFormatting>
  <conditionalFormatting sqref="V68 V66">
    <cfRule type="dataBar" priority="2484">
      <dataBar showValue="0">
        <cfvo type="min"/>
        <cfvo type="max"/>
        <color rgb="FF638EC6"/>
      </dataBar>
      <extLst>
        <ext xmlns:x14="http://schemas.microsoft.com/office/spreadsheetml/2009/9/main" uri="{B025F937-C7B1-47D3-B67F-A62EFF666E3E}">
          <x14:id>{FA13DD50-38E6-4875-94AB-46392A94DA89}</x14:id>
        </ext>
      </extLst>
    </cfRule>
  </conditionalFormatting>
  <conditionalFormatting sqref="V70">
    <cfRule type="dataBar" priority="2462">
      <dataBar showValue="0">
        <cfvo type="min"/>
        <cfvo type="max"/>
        <color rgb="FF638EC6"/>
      </dataBar>
      <extLst>
        <ext xmlns:x14="http://schemas.microsoft.com/office/spreadsheetml/2009/9/main" uri="{B025F937-C7B1-47D3-B67F-A62EFF666E3E}">
          <x14:id>{DECBB304-2020-4FBB-87AE-81238CC620D5}</x14:id>
        </ext>
      </extLst>
    </cfRule>
  </conditionalFormatting>
  <conditionalFormatting sqref="V72">
    <cfRule type="dataBar" priority="2451">
      <dataBar showValue="0">
        <cfvo type="min"/>
        <cfvo type="max"/>
        <color rgb="FF638EC6"/>
      </dataBar>
      <extLst>
        <ext xmlns:x14="http://schemas.microsoft.com/office/spreadsheetml/2009/9/main" uri="{B025F937-C7B1-47D3-B67F-A62EFF666E3E}">
          <x14:id>{1F6CEBEA-FFF1-48D3-8F78-94555682C28B}</x14:id>
        </ext>
      </extLst>
    </cfRule>
  </conditionalFormatting>
  <conditionalFormatting sqref="V74">
    <cfRule type="dataBar" priority="2440">
      <dataBar showValue="0">
        <cfvo type="min"/>
        <cfvo type="max"/>
        <color rgb="FF638EC6"/>
      </dataBar>
      <extLst>
        <ext xmlns:x14="http://schemas.microsoft.com/office/spreadsheetml/2009/9/main" uri="{B025F937-C7B1-47D3-B67F-A62EFF666E3E}">
          <x14:id>{196290D4-403C-4CA4-ACF0-7A85BBA505DC}</x14:id>
        </ext>
      </extLst>
    </cfRule>
  </conditionalFormatting>
  <conditionalFormatting sqref="V76">
    <cfRule type="dataBar" priority="2429">
      <dataBar showValue="0">
        <cfvo type="min"/>
        <cfvo type="max"/>
        <color rgb="FF638EC6"/>
      </dataBar>
      <extLst>
        <ext xmlns:x14="http://schemas.microsoft.com/office/spreadsheetml/2009/9/main" uri="{B025F937-C7B1-47D3-B67F-A62EFF666E3E}">
          <x14:id>{DBA419AC-D453-4B28-8C48-FEB0309D51B3}</x14:id>
        </ext>
      </extLst>
    </cfRule>
  </conditionalFormatting>
  <conditionalFormatting sqref="K8">
    <cfRule type="expression" dxfId="473" priority="2013">
      <formula>M8=1</formula>
    </cfRule>
  </conditionalFormatting>
  <conditionalFormatting sqref="K10">
    <cfRule type="expression" dxfId="472" priority="2012">
      <formula>M10=1</formula>
    </cfRule>
  </conditionalFormatting>
  <conditionalFormatting sqref="K12">
    <cfRule type="expression" dxfId="471" priority="2011">
      <formula>M12=1</formula>
    </cfRule>
  </conditionalFormatting>
  <conditionalFormatting sqref="K14">
    <cfRule type="expression" dxfId="470" priority="2010">
      <formula>M14=1</formula>
    </cfRule>
  </conditionalFormatting>
  <conditionalFormatting sqref="K16">
    <cfRule type="expression" dxfId="469" priority="2009">
      <formula>M16=1</formula>
    </cfRule>
  </conditionalFormatting>
  <conditionalFormatting sqref="K18">
    <cfRule type="expression" dxfId="468" priority="2008">
      <formula>M18=1</formula>
    </cfRule>
  </conditionalFormatting>
  <conditionalFormatting sqref="K20">
    <cfRule type="expression" dxfId="467" priority="2007">
      <formula>M20=1</formula>
    </cfRule>
  </conditionalFormatting>
  <conditionalFormatting sqref="K22">
    <cfRule type="expression" dxfId="466" priority="2006">
      <formula>M22=1</formula>
    </cfRule>
  </conditionalFormatting>
  <conditionalFormatting sqref="K24">
    <cfRule type="expression" dxfId="465" priority="2005">
      <formula>M24=1</formula>
    </cfRule>
  </conditionalFormatting>
  <conditionalFormatting sqref="K26">
    <cfRule type="expression" dxfId="464" priority="2004">
      <formula>M26=1</formula>
    </cfRule>
  </conditionalFormatting>
  <conditionalFormatting sqref="K28">
    <cfRule type="expression" dxfId="463" priority="2003">
      <formula>M28=1</formula>
    </cfRule>
  </conditionalFormatting>
  <conditionalFormatting sqref="K30">
    <cfRule type="expression" dxfId="462" priority="2002">
      <formula>M30=1</formula>
    </cfRule>
  </conditionalFormatting>
  <conditionalFormatting sqref="K32">
    <cfRule type="expression" dxfId="461" priority="2001">
      <formula>M32=1</formula>
    </cfRule>
  </conditionalFormatting>
  <conditionalFormatting sqref="K34">
    <cfRule type="expression" dxfId="460" priority="2000">
      <formula>M34=1</formula>
    </cfRule>
  </conditionalFormatting>
  <conditionalFormatting sqref="K38">
    <cfRule type="expression" dxfId="459" priority="1998">
      <formula>M38=1</formula>
    </cfRule>
  </conditionalFormatting>
  <conditionalFormatting sqref="K40">
    <cfRule type="expression" dxfId="458" priority="1997">
      <formula>M40=1</formula>
    </cfRule>
  </conditionalFormatting>
  <conditionalFormatting sqref="K42">
    <cfRule type="expression" dxfId="457" priority="1996">
      <formula>M42=1</formula>
    </cfRule>
  </conditionalFormatting>
  <conditionalFormatting sqref="K44">
    <cfRule type="expression" dxfId="456" priority="1995">
      <formula>M44=1</formula>
    </cfRule>
  </conditionalFormatting>
  <conditionalFormatting sqref="K46">
    <cfRule type="expression" dxfId="455" priority="1994">
      <formula>M46=1</formula>
    </cfRule>
  </conditionalFormatting>
  <conditionalFormatting sqref="K48">
    <cfRule type="expression" dxfId="454" priority="1993">
      <formula>M48=1</formula>
    </cfRule>
  </conditionalFormatting>
  <conditionalFormatting sqref="K50">
    <cfRule type="expression" dxfId="453" priority="1992">
      <formula>M50=1</formula>
    </cfRule>
  </conditionalFormatting>
  <conditionalFormatting sqref="O76 O6 O74 O72 O70 O68 O66 O64 O62 O60 O58 O56 O54 O52 O50 O48 O46 O44 O42 O40 O38 O36 O34 O32 O30 O28 O26 O24 O22 O20 O18 O16 O14 O12 O10 O8">
    <cfRule type="colorScale" priority="1989">
      <colorScale>
        <cfvo type="min"/>
        <cfvo type="percentile" val="100"/>
        <cfvo type="max"/>
        <color rgb="FF00B050"/>
        <color theme="4"/>
        <color rgb="FFFF0000"/>
      </colorScale>
    </cfRule>
  </conditionalFormatting>
  <conditionalFormatting sqref="T76 T44 T6 T38 T42 T40 T36 T34 T32 T30 T28 T26 T24 T22 T66 T64 T62 T60 T58 T56 T54 T52 T50 T48 T46 T74 T72 T70 T68 T20 T18 T16 T14 T12 T10 T8">
    <cfRule type="top10" dxfId="452" priority="1988" rank="5"/>
  </conditionalFormatting>
  <conditionalFormatting sqref="X76 X6 X44 X20 X38 X42 X40 X36 X34 X32 X30 X28 X26 X24 X22 X66 X64 X62 X60 X58 X56 X54 X52 X50 X48 X46 X74 X72 X70 X68 X18 X16 X14 X12 X10 X8">
    <cfRule type="colorScale" priority="1987">
      <colorScale>
        <cfvo type="min"/>
        <cfvo type="percentile" val="100"/>
        <cfvo type="max"/>
        <color rgb="FF00B050"/>
        <color theme="4"/>
        <color rgb="FFFF0000"/>
      </colorScale>
    </cfRule>
  </conditionalFormatting>
  <conditionalFormatting sqref="S6 S76 S44 S38 S42 S40 S36 S34 S32 S30 S28 S26 S24 S22 S66 S64 S62 S60 S58 S56 S54 S52 S50 S48 S46 S74 S72 S70 S68 S20 S18 S16 S14 S12 S10 S8">
    <cfRule type="dataBar" priority="1694">
      <dataBar showValue="0">
        <cfvo type="min"/>
        <cfvo type="max"/>
        <color rgb="FF638EC6"/>
      </dataBar>
      <extLst>
        <ext xmlns:x14="http://schemas.microsoft.com/office/spreadsheetml/2009/9/main" uri="{B025F937-C7B1-47D3-B67F-A62EFF666E3E}">
          <x14:id>{63A8862C-CC71-49D9-BE40-004227DD0514}</x14:id>
        </ext>
      </extLst>
    </cfRule>
  </conditionalFormatting>
  <conditionalFormatting sqref="J6 J76 J44 J38 J42 J40 J36 J34 J32 J30 J28 J26 J24 J22 J66 J64 J62 J60 J58 J56 J54 J52 J50 J48 J46 J74 J72 J70 J68 J20 J18 J16 J14 J12 J10 J8">
    <cfRule type="dataBar" priority="1693">
      <dataBar showValue="0">
        <cfvo type="min"/>
        <cfvo type="max"/>
        <color rgb="FF638EC6"/>
      </dataBar>
      <extLst>
        <ext xmlns:x14="http://schemas.microsoft.com/office/spreadsheetml/2009/9/main" uri="{B025F937-C7B1-47D3-B67F-A62EFF666E3E}">
          <x14:id>{1B74FBB4-F37B-4F97-83C0-DC392E208571}</x14:id>
        </ext>
      </extLst>
    </cfRule>
  </conditionalFormatting>
  <conditionalFormatting sqref="K52">
    <cfRule type="expression" dxfId="451" priority="1384">
      <formula>M52=1</formula>
    </cfRule>
  </conditionalFormatting>
  <conditionalFormatting sqref="K54">
    <cfRule type="expression" dxfId="450" priority="1383">
      <formula>M54=1</formula>
    </cfRule>
  </conditionalFormatting>
  <conditionalFormatting sqref="K56">
    <cfRule type="expression" dxfId="449" priority="1382">
      <formula>M56=1</formula>
    </cfRule>
  </conditionalFormatting>
  <conditionalFormatting sqref="K58">
    <cfRule type="expression" dxfId="448" priority="1381">
      <formula>M58=1</formula>
    </cfRule>
  </conditionalFormatting>
  <conditionalFormatting sqref="K60">
    <cfRule type="expression" dxfId="447" priority="1380">
      <formula>M60=1</formula>
    </cfRule>
  </conditionalFormatting>
  <conditionalFormatting sqref="K62">
    <cfRule type="expression" dxfId="446" priority="1379">
      <formula>M62=1</formula>
    </cfRule>
  </conditionalFormatting>
  <conditionalFormatting sqref="K76">
    <cfRule type="expression" dxfId="445" priority="1372">
      <formula>M76=1</formula>
    </cfRule>
  </conditionalFormatting>
  <conditionalFormatting sqref="Y74">
    <cfRule type="expression" dxfId="444" priority="722">
      <formula>Y74=""</formula>
    </cfRule>
    <cfRule type="expression" dxfId="443" priority="723">
      <formula>Y74&gt;Z74</formula>
    </cfRule>
  </conditionalFormatting>
  <conditionalFormatting sqref="B6:E6">
    <cfRule type="expression" dxfId="442" priority="617">
      <formula>H6=3</formula>
    </cfRule>
    <cfRule type="expression" dxfId="441" priority="618">
      <formula>H6=2</formula>
    </cfRule>
    <cfRule type="expression" dxfId="440" priority="619">
      <formula>H6=1</formula>
    </cfRule>
    <cfRule type="expression" dxfId="439" priority="620">
      <formula>H6=0</formula>
    </cfRule>
  </conditionalFormatting>
  <conditionalFormatting sqref="V30 V36 V34 V32">
    <cfRule type="dataBar" priority="2764">
      <dataBar showValue="0">
        <cfvo type="min"/>
        <cfvo type="max"/>
        <color rgb="FF638EC6"/>
      </dataBar>
      <extLst>
        <ext xmlns:x14="http://schemas.microsoft.com/office/spreadsheetml/2009/9/main" uri="{B025F937-C7B1-47D3-B67F-A62EFF666E3E}">
          <x14:id>{187E363E-1AE4-40DC-A4AC-C88BA63C2AB7}</x14:id>
        </ext>
      </extLst>
    </cfRule>
  </conditionalFormatting>
  <conditionalFormatting sqref="B8:E8">
    <cfRule type="expression" dxfId="438" priority="561">
      <formula>H8=3</formula>
    </cfRule>
    <cfRule type="expression" dxfId="437" priority="562">
      <formula>H8=2</formula>
    </cfRule>
    <cfRule type="expression" dxfId="436" priority="563">
      <formula>H8=1</formula>
    </cfRule>
    <cfRule type="expression" dxfId="435" priority="564">
      <formula>H8=0</formula>
    </cfRule>
  </conditionalFormatting>
  <conditionalFormatting sqref="B10:E10">
    <cfRule type="expression" dxfId="434" priority="557">
      <formula>H10=3</formula>
    </cfRule>
    <cfRule type="expression" dxfId="433" priority="558">
      <formula>H10=2</formula>
    </cfRule>
    <cfRule type="expression" dxfId="432" priority="559">
      <formula>H10=1</formula>
    </cfRule>
    <cfRule type="expression" dxfId="431" priority="560">
      <formula>H10=0</formula>
    </cfRule>
  </conditionalFormatting>
  <conditionalFormatting sqref="B12:E12">
    <cfRule type="expression" dxfId="430" priority="553">
      <formula>H12=3</formula>
    </cfRule>
    <cfRule type="expression" dxfId="429" priority="554">
      <formula>H12=2</formula>
    </cfRule>
    <cfRule type="expression" dxfId="428" priority="555">
      <formula>H12=1</formula>
    </cfRule>
    <cfRule type="expression" dxfId="427" priority="556">
      <formula>H12=0</formula>
    </cfRule>
  </conditionalFormatting>
  <conditionalFormatting sqref="B14:E14">
    <cfRule type="expression" dxfId="426" priority="549">
      <formula>H14=3</formula>
    </cfRule>
    <cfRule type="expression" dxfId="425" priority="550">
      <formula>H14=2</formula>
    </cfRule>
    <cfRule type="expression" dxfId="424" priority="551">
      <formula>H14=1</formula>
    </cfRule>
    <cfRule type="expression" dxfId="423" priority="552">
      <formula>H14=0</formula>
    </cfRule>
  </conditionalFormatting>
  <conditionalFormatting sqref="B16:E16">
    <cfRule type="expression" dxfId="422" priority="545">
      <formula>H16=3</formula>
    </cfRule>
    <cfRule type="expression" dxfId="421" priority="546">
      <formula>H16=2</formula>
    </cfRule>
    <cfRule type="expression" dxfId="420" priority="547">
      <formula>H16=1</formula>
    </cfRule>
    <cfRule type="expression" dxfId="419" priority="548">
      <formula>H16=0</formula>
    </cfRule>
  </conditionalFormatting>
  <conditionalFormatting sqref="B18:E18">
    <cfRule type="expression" dxfId="418" priority="541">
      <formula>H18=3</formula>
    </cfRule>
    <cfRule type="expression" dxfId="417" priority="542">
      <formula>H18=2</formula>
    </cfRule>
    <cfRule type="expression" dxfId="416" priority="543">
      <formula>H18=1</formula>
    </cfRule>
    <cfRule type="expression" dxfId="415" priority="544">
      <formula>H18=0</formula>
    </cfRule>
  </conditionalFormatting>
  <conditionalFormatting sqref="B20:E20">
    <cfRule type="expression" dxfId="414" priority="537">
      <formula>H20=3</formula>
    </cfRule>
    <cfRule type="expression" dxfId="413" priority="538">
      <formula>H20=2</formula>
    </cfRule>
    <cfRule type="expression" dxfId="412" priority="539">
      <formula>H20=1</formula>
    </cfRule>
    <cfRule type="expression" dxfId="411" priority="540">
      <formula>H20=0</formula>
    </cfRule>
  </conditionalFormatting>
  <conditionalFormatting sqref="B22:E22">
    <cfRule type="expression" dxfId="410" priority="533">
      <formula>H22=3</formula>
    </cfRule>
    <cfRule type="expression" dxfId="409" priority="534">
      <formula>H22=2</formula>
    </cfRule>
    <cfRule type="expression" dxfId="408" priority="535">
      <formula>H22=1</formula>
    </cfRule>
    <cfRule type="expression" dxfId="407" priority="536">
      <formula>H22=0</formula>
    </cfRule>
  </conditionalFormatting>
  <conditionalFormatting sqref="B24:E24">
    <cfRule type="expression" dxfId="406" priority="529">
      <formula>H24=3</formula>
    </cfRule>
    <cfRule type="expression" dxfId="405" priority="530">
      <formula>H24=2</formula>
    </cfRule>
    <cfRule type="expression" dxfId="404" priority="531">
      <formula>H24=1</formula>
    </cfRule>
    <cfRule type="expression" dxfId="403" priority="532">
      <formula>H24=0</formula>
    </cfRule>
  </conditionalFormatting>
  <conditionalFormatting sqref="B26:E26">
    <cfRule type="expression" dxfId="402" priority="525">
      <formula>H26=3</formula>
    </cfRule>
    <cfRule type="expression" dxfId="401" priority="526">
      <formula>H26=2</formula>
    </cfRule>
    <cfRule type="expression" dxfId="400" priority="527">
      <formula>H26=1</formula>
    </cfRule>
    <cfRule type="expression" dxfId="399" priority="528">
      <formula>H26=0</formula>
    </cfRule>
  </conditionalFormatting>
  <conditionalFormatting sqref="B28:E28">
    <cfRule type="expression" dxfId="398" priority="521">
      <formula>H28=3</formula>
    </cfRule>
    <cfRule type="expression" dxfId="397" priority="522">
      <formula>H28=2</formula>
    </cfRule>
    <cfRule type="expression" dxfId="396" priority="523">
      <formula>H28=1</formula>
    </cfRule>
    <cfRule type="expression" dxfId="395" priority="524">
      <formula>H28=0</formula>
    </cfRule>
  </conditionalFormatting>
  <conditionalFormatting sqref="B30:E30">
    <cfRule type="expression" dxfId="394" priority="517">
      <formula>H30=3</formula>
    </cfRule>
    <cfRule type="expression" dxfId="393" priority="518">
      <formula>H30=2</formula>
    </cfRule>
    <cfRule type="expression" dxfId="392" priority="519">
      <formula>H30=1</formula>
    </cfRule>
    <cfRule type="expression" dxfId="391" priority="520">
      <formula>H30=0</formula>
    </cfRule>
  </conditionalFormatting>
  <conditionalFormatting sqref="B32:E32">
    <cfRule type="expression" dxfId="390" priority="513">
      <formula>H32=3</formula>
    </cfRule>
    <cfRule type="expression" dxfId="389" priority="514">
      <formula>H32=2</formula>
    </cfRule>
    <cfRule type="expression" dxfId="388" priority="515">
      <formula>H32=1</formula>
    </cfRule>
    <cfRule type="expression" dxfId="387" priority="516">
      <formula>H32=0</formula>
    </cfRule>
  </conditionalFormatting>
  <conditionalFormatting sqref="B34:E34">
    <cfRule type="expression" dxfId="386" priority="509">
      <formula>H34=3</formula>
    </cfRule>
    <cfRule type="expression" dxfId="385" priority="510">
      <formula>H34=2</formula>
    </cfRule>
    <cfRule type="expression" dxfId="384" priority="511">
      <formula>H34=1</formula>
    </cfRule>
    <cfRule type="expression" dxfId="383" priority="512">
      <formula>H34=0</formula>
    </cfRule>
  </conditionalFormatting>
  <conditionalFormatting sqref="B36:E36">
    <cfRule type="expression" dxfId="382" priority="505">
      <formula>H36=3</formula>
    </cfRule>
    <cfRule type="expression" dxfId="381" priority="506">
      <formula>H36=2</formula>
    </cfRule>
    <cfRule type="expression" dxfId="380" priority="507">
      <formula>H36=1</formula>
    </cfRule>
    <cfRule type="expression" dxfId="379" priority="508">
      <formula>H36=0</formula>
    </cfRule>
  </conditionalFormatting>
  <conditionalFormatting sqref="B38:E38">
    <cfRule type="expression" dxfId="378" priority="501">
      <formula>H38=3</formula>
    </cfRule>
    <cfRule type="expression" dxfId="377" priority="502">
      <formula>H38=2</formula>
    </cfRule>
    <cfRule type="expression" dxfId="376" priority="503">
      <formula>H38=1</formula>
    </cfRule>
    <cfRule type="expression" dxfId="375" priority="504">
      <formula>H38=0</formula>
    </cfRule>
  </conditionalFormatting>
  <conditionalFormatting sqref="B40:E40">
    <cfRule type="expression" dxfId="374" priority="497">
      <formula>H40=3</formula>
    </cfRule>
    <cfRule type="expression" dxfId="373" priority="498">
      <formula>H40=2</formula>
    </cfRule>
    <cfRule type="expression" dxfId="372" priority="499">
      <formula>H40=1</formula>
    </cfRule>
    <cfRule type="expression" dxfId="371" priority="500">
      <formula>H40=0</formula>
    </cfRule>
  </conditionalFormatting>
  <conditionalFormatting sqref="B42:E42">
    <cfRule type="expression" dxfId="370" priority="493">
      <formula>H42=3</formula>
    </cfRule>
    <cfRule type="expression" dxfId="369" priority="494">
      <formula>H42=2</formula>
    </cfRule>
    <cfRule type="expression" dxfId="368" priority="495">
      <formula>H42=1</formula>
    </cfRule>
    <cfRule type="expression" dxfId="367" priority="496">
      <formula>H42=0</formula>
    </cfRule>
  </conditionalFormatting>
  <conditionalFormatting sqref="B44:E44">
    <cfRule type="expression" dxfId="366" priority="489">
      <formula>H44=3</formula>
    </cfRule>
    <cfRule type="expression" dxfId="365" priority="490">
      <formula>H44=2</formula>
    </cfRule>
    <cfRule type="expression" dxfId="364" priority="491">
      <formula>H44=1</formula>
    </cfRule>
    <cfRule type="expression" dxfId="363" priority="492">
      <formula>H44=0</formula>
    </cfRule>
  </conditionalFormatting>
  <conditionalFormatting sqref="B46:E46">
    <cfRule type="expression" dxfId="362" priority="485">
      <formula>H46=3</formula>
    </cfRule>
    <cfRule type="expression" dxfId="361" priority="486">
      <formula>H46=2</formula>
    </cfRule>
    <cfRule type="expression" dxfId="360" priority="487">
      <formula>H46=1</formula>
    </cfRule>
    <cfRule type="expression" dxfId="359" priority="488">
      <formula>H46=0</formula>
    </cfRule>
  </conditionalFormatting>
  <conditionalFormatting sqref="B48:E48">
    <cfRule type="expression" dxfId="358" priority="481">
      <formula>H48=3</formula>
    </cfRule>
    <cfRule type="expression" dxfId="357" priority="482">
      <formula>H48=2</formula>
    </cfRule>
    <cfRule type="expression" dxfId="356" priority="483">
      <formula>H48=1</formula>
    </cfRule>
    <cfRule type="expression" dxfId="355" priority="484">
      <formula>H48=0</formula>
    </cfRule>
  </conditionalFormatting>
  <conditionalFormatting sqref="B50:E50">
    <cfRule type="expression" dxfId="354" priority="477">
      <formula>H50=3</formula>
    </cfRule>
    <cfRule type="expression" dxfId="353" priority="478">
      <formula>H50=2</formula>
    </cfRule>
    <cfRule type="expression" dxfId="352" priority="479">
      <formula>H50=1</formula>
    </cfRule>
    <cfRule type="expression" dxfId="351" priority="480">
      <formula>H50=0</formula>
    </cfRule>
  </conditionalFormatting>
  <conditionalFormatting sqref="B52:E52">
    <cfRule type="expression" dxfId="350" priority="473">
      <formula>H52=3</formula>
    </cfRule>
    <cfRule type="expression" dxfId="349" priority="474">
      <formula>H52=2</formula>
    </cfRule>
    <cfRule type="expression" dxfId="348" priority="475">
      <formula>H52=1</formula>
    </cfRule>
    <cfRule type="expression" dxfId="347" priority="476">
      <formula>H52=0</formula>
    </cfRule>
  </conditionalFormatting>
  <conditionalFormatting sqref="B54:E54">
    <cfRule type="expression" dxfId="346" priority="469">
      <formula>H54=3</formula>
    </cfRule>
    <cfRule type="expression" dxfId="345" priority="470">
      <formula>H54=2</formula>
    </cfRule>
    <cfRule type="expression" dxfId="344" priority="471">
      <formula>H54=1</formula>
    </cfRule>
    <cfRule type="expression" dxfId="343" priority="472">
      <formula>H54=0</formula>
    </cfRule>
  </conditionalFormatting>
  <conditionalFormatting sqref="B56:E56">
    <cfRule type="expression" dxfId="342" priority="465">
      <formula>H56=3</formula>
    </cfRule>
    <cfRule type="expression" dxfId="341" priority="466">
      <formula>H56=2</formula>
    </cfRule>
    <cfRule type="expression" dxfId="340" priority="467">
      <formula>H56=1</formula>
    </cfRule>
    <cfRule type="expression" dxfId="339" priority="468">
      <formula>H56=0</formula>
    </cfRule>
  </conditionalFormatting>
  <conditionalFormatting sqref="B58:E58">
    <cfRule type="expression" dxfId="338" priority="461">
      <formula>H58=3</formula>
    </cfRule>
    <cfRule type="expression" dxfId="337" priority="462">
      <formula>H58=2</formula>
    </cfRule>
    <cfRule type="expression" dxfId="336" priority="463">
      <formula>H58=1</formula>
    </cfRule>
    <cfRule type="expression" dxfId="335" priority="464">
      <formula>H58=0</formula>
    </cfRule>
  </conditionalFormatting>
  <conditionalFormatting sqref="B60:E60">
    <cfRule type="expression" dxfId="334" priority="457">
      <formula>H60=3</formula>
    </cfRule>
    <cfRule type="expression" dxfId="333" priority="458">
      <formula>H60=2</formula>
    </cfRule>
    <cfRule type="expression" dxfId="332" priority="459">
      <formula>H60=1</formula>
    </cfRule>
    <cfRule type="expression" dxfId="331" priority="460">
      <formula>H60=0</formula>
    </cfRule>
  </conditionalFormatting>
  <conditionalFormatting sqref="B62:E62">
    <cfRule type="expression" dxfId="330" priority="453">
      <formula>H62=3</formula>
    </cfRule>
    <cfRule type="expression" dxfId="329" priority="454">
      <formula>H62=2</formula>
    </cfRule>
    <cfRule type="expression" dxfId="328" priority="455">
      <formula>H62=1</formula>
    </cfRule>
    <cfRule type="expression" dxfId="327" priority="456">
      <formula>H62=0</formula>
    </cfRule>
  </conditionalFormatting>
  <conditionalFormatting sqref="B64:E64">
    <cfRule type="expression" dxfId="326" priority="449">
      <formula>H64=3</formula>
    </cfRule>
    <cfRule type="expression" dxfId="325" priority="450">
      <formula>H64=2</formula>
    </cfRule>
    <cfRule type="expression" dxfId="324" priority="451">
      <formula>H64=1</formula>
    </cfRule>
    <cfRule type="expression" dxfId="323" priority="452">
      <formula>H64=0</formula>
    </cfRule>
  </conditionalFormatting>
  <conditionalFormatting sqref="B72:E72">
    <cfRule type="expression" dxfId="322" priority="433">
      <formula>H72=3</formula>
    </cfRule>
    <cfRule type="expression" dxfId="321" priority="434">
      <formula>H72=2</formula>
    </cfRule>
    <cfRule type="expression" dxfId="320" priority="435">
      <formula>H72=1</formula>
    </cfRule>
    <cfRule type="expression" dxfId="319" priority="436">
      <formula>H72=0</formula>
    </cfRule>
  </conditionalFormatting>
  <conditionalFormatting sqref="B70:E70">
    <cfRule type="expression" dxfId="318" priority="437">
      <formula>H70=3</formula>
    </cfRule>
    <cfRule type="expression" dxfId="317" priority="438">
      <formula>H70=2</formula>
    </cfRule>
    <cfRule type="expression" dxfId="316" priority="439">
      <formula>H70=1</formula>
    </cfRule>
    <cfRule type="expression" dxfId="315" priority="440">
      <formula>H70=0</formula>
    </cfRule>
  </conditionalFormatting>
  <conditionalFormatting sqref="B74:E74">
    <cfRule type="expression" dxfId="314" priority="429">
      <formula>H74=3</formula>
    </cfRule>
    <cfRule type="expression" dxfId="313" priority="430">
      <formula>H74=2</formula>
    </cfRule>
    <cfRule type="expression" dxfId="312" priority="431">
      <formula>H74=1</formula>
    </cfRule>
    <cfRule type="expression" dxfId="311" priority="432">
      <formula>H74=0</formula>
    </cfRule>
  </conditionalFormatting>
  <conditionalFormatting sqref="B76:E76">
    <cfRule type="expression" dxfId="310" priority="425">
      <formula>H76=3</formula>
    </cfRule>
    <cfRule type="expression" dxfId="309" priority="426">
      <formula>H76=2</formula>
    </cfRule>
    <cfRule type="expression" dxfId="308" priority="427">
      <formula>H76=1</formula>
    </cfRule>
    <cfRule type="expression" dxfId="307" priority="428">
      <formula>H76=0</formula>
    </cfRule>
  </conditionalFormatting>
  <conditionalFormatting sqref="AA6:AD6">
    <cfRule type="expression" dxfId="306" priority="417">
      <formula>H6=3</formula>
    </cfRule>
    <cfRule type="expression" dxfId="305" priority="418">
      <formula>H6=2</formula>
    </cfRule>
    <cfRule type="expression" dxfId="304" priority="419">
      <formula>H6=1</formula>
    </cfRule>
    <cfRule type="expression" dxfId="303" priority="420">
      <formula>H6=0</formula>
    </cfRule>
  </conditionalFormatting>
  <conditionalFormatting sqref="AA8:AD8">
    <cfRule type="expression" dxfId="302" priority="413">
      <formula>H8=3</formula>
    </cfRule>
    <cfRule type="expression" dxfId="301" priority="414">
      <formula>H8=2</formula>
    </cfRule>
    <cfRule type="expression" dxfId="300" priority="415">
      <formula>H8=1</formula>
    </cfRule>
    <cfRule type="expression" dxfId="299" priority="416">
      <formula>H8=0</formula>
    </cfRule>
  </conditionalFormatting>
  <conditionalFormatting sqref="AA10:AD10">
    <cfRule type="expression" dxfId="298" priority="409">
      <formula>H10=3</formula>
    </cfRule>
    <cfRule type="expression" dxfId="297" priority="410">
      <formula>H10=2</formula>
    </cfRule>
    <cfRule type="expression" dxfId="296" priority="411">
      <formula>H10=1</formula>
    </cfRule>
    <cfRule type="expression" dxfId="295" priority="412">
      <formula>H10=0</formula>
    </cfRule>
  </conditionalFormatting>
  <conditionalFormatting sqref="AA12:AD12">
    <cfRule type="expression" dxfId="294" priority="405">
      <formula>H12=3</formula>
    </cfRule>
    <cfRule type="expression" dxfId="293" priority="406">
      <formula>H12=2</formula>
    </cfRule>
    <cfRule type="expression" dxfId="292" priority="407">
      <formula>H12=1</formula>
    </cfRule>
    <cfRule type="expression" dxfId="291" priority="408">
      <formula>H12=0</formula>
    </cfRule>
  </conditionalFormatting>
  <conditionalFormatting sqref="AA14:AD14">
    <cfRule type="expression" dxfId="290" priority="401">
      <formula>H14=3</formula>
    </cfRule>
    <cfRule type="expression" dxfId="289" priority="402">
      <formula>H14=2</formula>
    </cfRule>
    <cfRule type="expression" dxfId="288" priority="403">
      <formula>H14=1</formula>
    </cfRule>
    <cfRule type="expression" dxfId="287" priority="404">
      <formula>H14=0</formula>
    </cfRule>
  </conditionalFormatting>
  <conditionalFormatting sqref="AA16:AD16">
    <cfRule type="expression" dxfId="286" priority="397">
      <formula>H16=3</formula>
    </cfRule>
    <cfRule type="expression" dxfId="285" priority="398">
      <formula>H16=2</formula>
    </cfRule>
    <cfRule type="expression" dxfId="284" priority="399">
      <formula>H16=1</formula>
    </cfRule>
    <cfRule type="expression" dxfId="283" priority="400">
      <formula>H16=0</formula>
    </cfRule>
  </conditionalFormatting>
  <conditionalFormatting sqref="AA18:AD18">
    <cfRule type="expression" dxfId="282" priority="393">
      <formula>H18=3</formula>
    </cfRule>
    <cfRule type="expression" dxfId="281" priority="394">
      <formula>H18=2</formula>
    </cfRule>
    <cfRule type="expression" dxfId="280" priority="395">
      <formula>H18=1</formula>
    </cfRule>
    <cfRule type="expression" dxfId="279" priority="396">
      <formula>H18=0</formula>
    </cfRule>
  </conditionalFormatting>
  <conditionalFormatting sqref="AA20:AD20">
    <cfRule type="expression" dxfId="278" priority="389">
      <formula>H20=3</formula>
    </cfRule>
    <cfRule type="expression" dxfId="277" priority="390">
      <formula>H20=2</formula>
    </cfRule>
    <cfRule type="expression" dxfId="276" priority="391">
      <formula>H20=1</formula>
    </cfRule>
    <cfRule type="expression" dxfId="275" priority="392">
      <formula>H20=0</formula>
    </cfRule>
  </conditionalFormatting>
  <conditionalFormatting sqref="AA22:AD22">
    <cfRule type="expression" dxfId="274" priority="385">
      <formula>H22=3</formula>
    </cfRule>
    <cfRule type="expression" dxfId="273" priority="386">
      <formula>H22=2</formula>
    </cfRule>
    <cfRule type="expression" dxfId="272" priority="387">
      <formula>H22=1</formula>
    </cfRule>
    <cfRule type="expression" dxfId="271" priority="388">
      <formula>H22=0</formula>
    </cfRule>
  </conditionalFormatting>
  <conditionalFormatting sqref="AA24:AD24">
    <cfRule type="expression" dxfId="270" priority="381">
      <formula>H24=3</formula>
    </cfRule>
    <cfRule type="expression" dxfId="269" priority="382">
      <formula>H24=2</formula>
    </cfRule>
    <cfRule type="expression" dxfId="268" priority="383">
      <formula>H24=1</formula>
    </cfRule>
    <cfRule type="expression" dxfId="267" priority="384">
      <formula>H24=0</formula>
    </cfRule>
  </conditionalFormatting>
  <conditionalFormatting sqref="AA26:AD26">
    <cfRule type="expression" dxfId="266" priority="377">
      <formula>H26=3</formula>
    </cfRule>
    <cfRule type="expression" dxfId="265" priority="378">
      <formula>H26=2</formula>
    </cfRule>
    <cfRule type="expression" dxfId="264" priority="379">
      <formula>H26=1</formula>
    </cfRule>
    <cfRule type="expression" dxfId="263" priority="380">
      <formula>H26=0</formula>
    </cfRule>
  </conditionalFormatting>
  <conditionalFormatting sqref="AA28:AD28">
    <cfRule type="expression" dxfId="262" priority="373">
      <formula>H28=3</formula>
    </cfRule>
    <cfRule type="expression" dxfId="261" priority="374">
      <formula>H28=2</formula>
    </cfRule>
    <cfRule type="expression" dxfId="260" priority="375">
      <formula>H28=1</formula>
    </cfRule>
    <cfRule type="expression" dxfId="259" priority="376">
      <formula>H28=0</formula>
    </cfRule>
  </conditionalFormatting>
  <conditionalFormatting sqref="AA30:AD30">
    <cfRule type="expression" dxfId="258" priority="369">
      <formula>H30=3</formula>
    </cfRule>
    <cfRule type="expression" dxfId="257" priority="370">
      <formula>H30=2</formula>
    </cfRule>
    <cfRule type="expression" dxfId="256" priority="371">
      <formula>H30=1</formula>
    </cfRule>
    <cfRule type="expression" dxfId="255" priority="372">
      <formula>H30=0</formula>
    </cfRule>
  </conditionalFormatting>
  <conditionalFormatting sqref="AA32:AD32">
    <cfRule type="expression" dxfId="254" priority="365">
      <formula>H32=3</formula>
    </cfRule>
    <cfRule type="expression" dxfId="253" priority="366">
      <formula>H32=2</formula>
    </cfRule>
    <cfRule type="expression" dxfId="252" priority="367">
      <formula>H32=1</formula>
    </cfRule>
    <cfRule type="expression" dxfId="251" priority="368">
      <formula>H32=0</formula>
    </cfRule>
  </conditionalFormatting>
  <conditionalFormatting sqref="AA34:AD34">
    <cfRule type="expression" dxfId="250" priority="361">
      <formula>H34=3</formula>
    </cfRule>
    <cfRule type="expression" dxfId="249" priority="362">
      <formula>H34=2</formula>
    </cfRule>
    <cfRule type="expression" dxfId="248" priority="363">
      <formula>H34=1</formula>
    </cfRule>
    <cfRule type="expression" dxfId="247" priority="364">
      <formula>H34=0</formula>
    </cfRule>
  </conditionalFormatting>
  <conditionalFormatting sqref="AA36:AD36">
    <cfRule type="expression" dxfId="246" priority="357">
      <formula>H36=3</formula>
    </cfRule>
    <cfRule type="expression" dxfId="245" priority="358">
      <formula>H36=2</formula>
    </cfRule>
    <cfRule type="expression" dxfId="244" priority="359">
      <formula>H36=1</formula>
    </cfRule>
    <cfRule type="expression" dxfId="243" priority="360">
      <formula>H36=0</formula>
    </cfRule>
  </conditionalFormatting>
  <conditionalFormatting sqref="AA38:AD38">
    <cfRule type="expression" dxfId="242" priority="353">
      <formula>H38=3</formula>
    </cfRule>
    <cfRule type="expression" dxfId="241" priority="354">
      <formula>H38=2</formula>
    </cfRule>
    <cfRule type="expression" dxfId="240" priority="355">
      <formula>H38=1</formula>
    </cfRule>
    <cfRule type="expression" dxfId="239" priority="356">
      <formula>H38=0</formula>
    </cfRule>
  </conditionalFormatting>
  <conditionalFormatting sqref="AA40:AD40">
    <cfRule type="expression" dxfId="238" priority="349">
      <formula>H40=3</formula>
    </cfRule>
    <cfRule type="expression" dxfId="237" priority="350">
      <formula>H40=2</formula>
    </cfRule>
    <cfRule type="expression" dxfId="236" priority="351">
      <formula>H40=1</formula>
    </cfRule>
    <cfRule type="expression" dxfId="235" priority="352">
      <formula>H40=0</formula>
    </cfRule>
  </conditionalFormatting>
  <conditionalFormatting sqref="AA42:AD42">
    <cfRule type="expression" dxfId="234" priority="345">
      <formula>H42=3</formula>
    </cfRule>
    <cfRule type="expression" dxfId="233" priority="346">
      <formula>H42=2</formula>
    </cfRule>
    <cfRule type="expression" dxfId="232" priority="347">
      <formula>H42=1</formula>
    </cfRule>
    <cfRule type="expression" dxfId="231" priority="348">
      <formula>H42=0</formula>
    </cfRule>
  </conditionalFormatting>
  <conditionalFormatting sqref="AA44:AD44">
    <cfRule type="expression" dxfId="230" priority="341">
      <formula>H44=3</formula>
    </cfRule>
    <cfRule type="expression" dxfId="229" priority="342">
      <formula>H44=2</formula>
    </cfRule>
    <cfRule type="expression" dxfId="228" priority="343">
      <formula>H44=1</formula>
    </cfRule>
    <cfRule type="expression" dxfId="227" priority="344">
      <formula>H44=0</formula>
    </cfRule>
  </conditionalFormatting>
  <conditionalFormatting sqref="AA46:AD46">
    <cfRule type="expression" dxfId="226" priority="337">
      <formula>H46=3</formula>
    </cfRule>
    <cfRule type="expression" dxfId="225" priority="338">
      <formula>H46=2</formula>
    </cfRule>
    <cfRule type="expression" dxfId="224" priority="339">
      <formula>H46=1</formula>
    </cfRule>
    <cfRule type="expression" dxfId="223" priority="340">
      <formula>H46=0</formula>
    </cfRule>
  </conditionalFormatting>
  <conditionalFormatting sqref="AA48:AD48">
    <cfRule type="expression" dxfId="222" priority="333">
      <formula>H48=3</formula>
    </cfRule>
    <cfRule type="expression" dxfId="221" priority="334">
      <formula>H48=2</formula>
    </cfRule>
    <cfRule type="expression" dxfId="220" priority="335">
      <formula>H48=1</formula>
    </cfRule>
    <cfRule type="expression" dxfId="219" priority="336">
      <formula>H48=0</formula>
    </cfRule>
  </conditionalFormatting>
  <conditionalFormatting sqref="AA50:AD50">
    <cfRule type="expression" dxfId="218" priority="329">
      <formula>H50=3</formula>
    </cfRule>
    <cfRule type="expression" dxfId="217" priority="330">
      <formula>H50=2</formula>
    </cfRule>
    <cfRule type="expression" dxfId="216" priority="331">
      <formula>H50=1</formula>
    </cfRule>
    <cfRule type="expression" dxfId="215" priority="332">
      <formula>H50=0</formula>
    </cfRule>
  </conditionalFormatting>
  <conditionalFormatting sqref="AA52:AD52">
    <cfRule type="expression" dxfId="214" priority="325">
      <formula>H52=3</formula>
    </cfRule>
    <cfRule type="expression" dxfId="213" priority="326">
      <formula>H52=2</formula>
    </cfRule>
    <cfRule type="expression" dxfId="212" priority="327">
      <formula>H52=1</formula>
    </cfRule>
    <cfRule type="expression" dxfId="211" priority="328">
      <formula>H52=0</formula>
    </cfRule>
  </conditionalFormatting>
  <conditionalFormatting sqref="AA54:AD54">
    <cfRule type="expression" dxfId="210" priority="321">
      <formula>H54=3</formula>
    </cfRule>
    <cfRule type="expression" dxfId="209" priority="322">
      <formula>H54=2</formula>
    </cfRule>
    <cfRule type="expression" dxfId="208" priority="323">
      <formula>H54=1</formula>
    </cfRule>
    <cfRule type="expression" dxfId="207" priority="324">
      <formula>H54=0</formula>
    </cfRule>
  </conditionalFormatting>
  <conditionalFormatting sqref="AA56:AD56">
    <cfRule type="expression" dxfId="206" priority="317">
      <formula>H56=3</formula>
    </cfRule>
    <cfRule type="expression" dxfId="205" priority="318">
      <formula>H56=2</formula>
    </cfRule>
    <cfRule type="expression" dxfId="204" priority="319">
      <formula>H56=1</formula>
    </cfRule>
    <cfRule type="expression" dxfId="203" priority="320">
      <formula>H56=0</formula>
    </cfRule>
  </conditionalFormatting>
  <conditionalFormatting sqref="AA58:AD58">
    <cfRule type="expression" dxfId="202" priority="313">
      <formula>H58=3</formula>
    </cfRule>
    <cfRule type="expression" dxfId="201" priority="314">
      <formula>H58=2</formula>
    </cfRule>
    <cfRule type="expression" dxfId="200" priority="315">
      <formula>H58=1</formula>
    </cfRule>
    <cfRule type="expression" dxfId="199" priority="316">
      <formula>H58=0</formula>
    </cfRule>
  </conditionalFormatting>
  <conditionalFormatting sqref="AA60:AD60">
    <cfRule type="expression" dxfId="198" priority="309">
      <formula>H60=3</formula>
    </cfRule>
    <cfRule type="expression" dxfId="197" priority="310">
      <formula>H60=2</formula>
    </cfRule>
    <cfRule type="expression" dxfId="196" priority="311">
      <formula>H60=1</formula>
    </cfRule>
    <cfRule type="expression" dxfId="195" priority="312">
      <formula>H60=0</formula>
    </cfRule>
  </conditionalFormatting>
  <conditionalFormatting sqref="AA62:AD62">
    <cfRule type="expression" dxfId="194" priority="305">
      <formula>H62=3</formula>
    </cfRule>
    <cfRule type="expression" dxfId="193" priority="306">
      <formula>H62=2</formula>
    </cfRule>
    <cfRule type="expression" dxfId="192" priority="307">
      <formula>H62=1</formula>
    </cfRule>
    <cfRule type="expression" dxfId="191" priority="308">
      <formula>H62=0</formula>
    </cfRule>
  </conditionalFormatting>
  <conditionalFormatting sqref="AA64:AD64">
    <cfRule type="expression" dxfId="190" priority="301">
      <formula>H64=3</formula>
    </cfRule>
    <cfRule type="expression" dxfId="189" priority="302">
      <formula>H64=2</formula>
    </cfRule>
    <cfRule type="expression" dxfId="188" priority="303">
      <formula>H64=1</formula>
    </cfRule>
    <cfRule type="expression" dxfId="187" priority="304">
      <formula>H64=0</formula>
    </cfRule>
  </conditionalFormatting>
  <conditionalFormatting sqref="AA70:AD70">
    <cfRule type="expression" dxfId="186" priority="289">
      <formula>H70=3</formula>
    </cfRule>
    <cfRule type="expression" dxfId="185" priority="290">
      <formula>H70=2</formula>
    </cfRule>
    <cfRule type="expression" dxfId="184" priority="291">
      <formula>H70=1</formula>
    </cfRule>
    <cfRule type="expression" dxfId="183" priority="292">
      <formula>H70=0</formula>
    </cfRule>
  </conditionalFormatting>
  <conditionalFormatting sqref="AA72:AD72">
    <cfRule type="expression" dxfId="182" priority="285">
      <formula>H72=3</formula>
    </cfRule>
    <cfRule type="expression" dxfId="181" priority="286">
      <formula>H72=2</formula>
    </cfRule>
    <cfRule type="expression" dxfId="180" priority="287">
      <formula>H72=1</formula>
    </cfRule>
    <cfRule type="expression" dxfId="179" priority="288">
      <formula>H72=0</formula>
    </cfRule>
  </conditionalFormatting>
  <conditionalFormatting sqref="AA74:AD74">
    <cfRule type="expression" dxfId="178" priority="281">
      <formula>H74=3</formula>
    </cfRule>
    <cfRule type="expression" dxfId="177" priority="282">
      <formula>H74=2</formula>
    </cfRule>
    <cfRule type="expression" dxfId="176" priority="283">
      <formula>H74=1</formula>
    </cfRule>
    <cfRule type="expression" dxfId="175" priority="284">
      <formula>H74=0</formula>
    </cfRule>
  </conditionalFormatting>
  <conditionalFormatting sqref="AA76:AD76">
    <cfRule type="expression" dxfId="174" priority="277">
      <formula>H76=3</formula>
    </cfRule>
    <cfRule type="expression" dxfId="173" priority="278">
      <formula>H76=2</formula>
    </cfRule>
    <cfRule type="expression" dxfId="172" priority="279">
      <formula>H76=1</formula>
    </cfRule>
    <cfRule type="expression" dxfId="171" priority="280">
      <formula>H76=0</formula>
    </cfRule>
  </conditionalFormatting>
  <conditionalFormatting sqref="G6">
    <cfRule type="expression" dxfId="170" priority="275">
      <formula>$G$6&lt;6</formula>
    </cfRule>
  </conditionalFormatting>
  <conditionalFormatting sqref="F6">
    <cfRule type="expression" dxfId="169" priority="274">
      <formula>$G$6&lt;6</formula>
    </cfRule>
  </conditionalFormatting>
  <conditionalFormatting sqref="B68:E68">
    <cfRule type="expression" dxfId="168" priority="270">
      <formula>H68=3</formula>
    </cfRule>
    <cfRule type="expression" dxfId="167" priority="271">
      <formula>H68=2</formula>
    </cfRule>
    <cfRule type="expression" dxfId="166" priority="272">
      <formula>H68=1</formula>
    </cfRule>
    <cfRule type="expression" dxfId="165" priority="273">
      <formula>H68=0</formula>
    </cfRule>
  </conditionalFormatting>
  <conditionalFormatting sqref="B66:E66">
    <cfRule type="expression" dxfId="164" priority="266">
      <formula>H66=3</formula>
    </cfRule>
    <cfRule type="expression" dxfId="163" priority="267">
      <formula>H66=2</formula>
    </cfRule>
    <cfRule type="expression" dxfId="162" priority="268">
      <formula>H66=1</formula>
    </cfRule>
    <cfRule type="expression" dxfId="161" priority="269">
      <formula>H66=0</formula>
    </cfRule>
  </conditionalFormatting>
  <conditionalFormatting sqref="AA66:AD66">
    <cfRule type="expression" dxfId="160" priority="262">
      <formula>H66=3</formula>
    </cfRule>
    <cfRule type="expression" dxfId="159" priority="263">
      <formula>H66=2</formula>
    </cfRule>
    <cfRule type="expression" dxfId="158" priority="264">
      <formula>H66=1</formula>
    </cfRule>
    <cfRule type="expression" dxfId="157" priority="265">
      <formula>H66=0</formula>
    </cfRule>
  </conditionalFormatting>
  <conditionalFormatting sqref="AA68:AD68">
    <cfRule type="expression" dxfId="156" priority="258">
      <formula>H68=3</formula>
    </cfRule>
    <cfRule type="expression" dxfId="155" priority="259">
      <formula>H68=2</formula>
    </cfRule>
    <cfRule type="expression" dxfId="154" priority="260">
      <formula>H68=1</formula>
    </cfRule>
    <cfRule type="expression" dxfId="153" priority="261">
      <formula>H68=0</formula>
    </cfRule>
  </conditionalFormatting>
  <conditionalFormatting sqref="K64">
    <cfRule type="expression" dxfId="152" priority="255">
      <formula>M64=1</formula>
    </cfRule>
  </conditionalFormatting>
  <conditionalFormatting sqref="K66">
    <cfRule type="expression" dxfId="151" priority="254">
      <formula>M66=1</formula>
    </cfRule>
  </conditionalFormatting>
  <conditionalFormatting sqref="K68">
    <cfRule type="expression" dxfId="150" priority="253">
      <formula>M68=1</formula>
    </cfRule>
  </conditionalFormatting>
  <conditionalFormatting sqref="K70">
    <cfRule type="expression" dxfId="149" priority="250">
      <formula>M70=1</formula>
    </cfRule>
  </conditionalFormatting>
  <conditionalFormatting sqref="K72">
    <cfRule type="expression" dxfId="148" priority="249">
      <formula>M72=1</formula>
    </cfRule>
  </conditionalFormatting>
  <conditionalFormatting sqref="K74">
    <cfRule type="expression" dxfId="147" priority="248">
      <formula>M74=1</formula>
    </cfRule>
  </conditionalFormatting>
  <conditionalFormatting sqref="K6 K76 K74 K72 K70 K68 K66 K64 K62 K60 K58 K56 K54 K52 K50 K48 K46 K44 K42 K40 K38 K36 K34 K32 K30 K28 K26 K24 K22 K20 K18 K16 K14 K12 K10 K8">
    <cfRule type="top10" dxfId="146" priority="246" rank="1"/>
  </conditionalFormatting>
  <conditionalFormatting sqref="L6 L76 L74 L72 L70 L68 L66 L64 L62 L60 L58 L56 L54 L52 L50 L48 L46 L44 L42 L40 L38 L36 L34 L32 L30 L28 L26 L24 L22 L20 L18 L16 L14 L12 L10 L8">
    <cfRule type="top10" dxfId="145" priority="245" rank="1"/>
  </conditionalFormatting>
  <conditionalFormatting sqref="Y6">
    <cfRule type="expression" dxfId="144" priority="867">
      <formula>Y6=""</formula>
    </cfRule>
    <cfRule type="expression" dxfId="143" priority="2664">
      <formula>Y6&gt;Z6</formula>
    </cfRule>
  </conditionalFormatting>
  <conditionalFormatting sqref="Y74">
    <cfRule type="expression" dxfId="142" priority="173">
      <formula>Y74=""</formula>
    </cfRule>
    <cfRule type="expression" dxfId="141" priority="174">
      <formula>Y74&gt;Z74</formula>
    </cfRule>
  </conditionalFormatting>
  <conditionalFormatting sqref="Y76">
    <cfRule type="expression" dxfId="140" priority="171">
      <formula>Y76=""</formula>
    </cfRule>
    <cfRule type="expression" dxfId="139" priority="172">
      <formula>Y76&gt;Z76</formula>
    </cfRule>
  </conditionalFormatting>
  <conditionalFormatting sqref="Y76">
    <cfRule type="expression" dxfId="138" priority="169">
      <formula>Y76=""</formula>
    </cfRule>
    <cfRule type="expression" dxfId="137" priority="170">
      <formula>Y76&gt;Z76</formula>
    </cfRule>
  </conditionalFormatting>
  <conditionalFormatting sqref="B7:O7 S7:AD7">
    <cfRule type="expression" dxfId="136" priority="168">
      <formula>$H$6+$H$7=1</formula>
    </cfRule>
  </conditionalFormatting>
  <conditionalFormatting sqref="B9:O9 S9:AD9">
    <cfRule type="expression" dxfId="135" priority="167">
      <formula>$H$8+$H$9=1</formula>
    </cfRule>
  </conditionalFormatting>
  <conditionalFormatting sqref="B11:O11 S11:AD11">
    <cfRule type="expression" dxfId="134" priority="166">
      <formula>$H$10+$H$11=1</formula>
    </cfRule>
  </conditionalFormatting>
  <conditionalFormatting sqref="B13:O13 S13:AD13">
    <cfRule type="expression" dxfId="133" priority="165">
      <formula>$H$12+$H$13=1</formula>
    </cfRule>
  </conditionalFormatting>
  <conditionalFormatting sqref="B15:O15 S15:AD15">
    <cfRule type="expression" dxfId="132" priority="164">
      <formula>$H$14+$H$15=1</formula>
    </cfRule>
  </conditionalFormatting>
  <conditionalFormatting sqref="B17:O17 S17:AD17">
    <cfRule type="expression" dxfId="131" priority="163">
      <formula>$H$16+$H$17=1</formula>
    </cfRule>
  </conditionalFormatting>
  <conditionalFormatting sqref="B19:O19 S19:AD19">
    <cfRule type="expression" dxfId="130" priority="162">
      <formula>$H$18+$H$19=1</formula>
    </cfRule>
  </conditionalFormatting>
  <conditionalFormatting sqref="Y8">
    <cfRule type="expression" dxfId="129" priority="160">
      <formula>Y8=""</formula>
    </cfRule>
    <cfRule type="expression" dxfId="128" priority="161">
      <formula>Y8&gt;Z8</formula>
    </cfRule>
  </conditionalFormatting>
  <conditionalFormatting sqref="Y10">
    <cfRule type="expression" dxfId="127" priority="158">
      <formula>Y10=""</formula>
    </cfRule>
    <cfRule type="expression" dxfId="126" priority="159">
      <formula>Y10&gt;Z10</formula>
    </cfRule>
  </conditionalFormatting>
  <conditionalFormatting sqref="Y12">
    <cfRule type="expression" dxfId="125" priority="156">
      <formula>Y12=""</formula>
    </cfRule>
    <cfRule type="expression" dxfId="124" priority="157">
      <formula>Y12&gt;Z12</formula>
    </cfRule>
  </conditionalFormatting>
  <conditionalFormatting sqref="Y14">
    <cfRule type="expression" dxfId="123" priority="154">
      <formula>Y14=""</formula>
    </cfRule>
    <cfRule type="expression" dxfId="122" priority="155">
      <formula>Y14&gt;Z14</formula>
    </cfRule>
  </conditionalFormatting>
  <conditionalFormatting sqref="Y16">
    <cfRule type="expression" dxfId="121" priority="152">
      <formula>Y16=""</formula>
    </cfRule>
    <cfRule type="expression" dxfId="120" priority="153">
      <formula>Y16&gt;Z16</formula>
    </cfRule>
  </conditionalFormatting>
  <conditionalFormatting sqref="Y18">
    <cfRule type="expression" dxfId="119" priority="150">
      <formula>Y18=""</formula>
    </cfRule>
    <cfRule type="expression" dxfId="118" priority="151">
      <formula>Y18&gt;Z18</formula>
    </cfRule>
  </conditionalFormatting>
  <conditionalFormatting sqref="Y20">
    <cfRule type="expression" dxfId="117" priority="148">
      <formula>Y20=""</formula>
    </cfRule>
    <cfRule type="expression" dxfId="116" priority="149">
      <formula>Y20&gt;Z20</formula>
    </cfRule>
  </conditionalFormatting>
  <conditionalFormatting sqref="Y22">
    <cfRule type="expression" dxfId="115" priority="146">
      <formula>Y22=""</formula>
    </cfRule>
    <cfRule type="expression" dxfId="114" priority="147">
      <formula>Y22&gt;Z22</formula>
    </cfRule>
  </conditionalFormatting>
  <conditionalFormatting sqref="Y24">
    <cfRule type="expression" dxfId="113" priority="144">
      <formula>Y24=""</formula>
    </cfRule>
    <cfRule type="expression" dxfId="112" priority="145">
      <formula>Y24&gt;Z24</formula>
    </cfRule>
  </conditionalFormatting>
  <conditionalFormatting sqref="Y26">
    <cfRule type="expression" dxfId="111" priority="142">
      <formula>Y26=""</formula>
    </cfRule>
    <cfRule type="expression" dxfId="110" priority="143">
      <formula>Y26&gt;Z26</formula>
    </cfRule>
  </conditionalFormatting>
  <conditionalFormatting sqref="Y28">
    <cfRule type="expression" dxfId="109" priority="140">
      <formula>Y28=""</formula>
    </cfRule>
    <cfRule type="expression" dxfId="108" priority="141">
      <formula>Y28&gt;Z28</formula>
    </cfRule>
  </conditionalFormatting>
  <conditionalFormatting sqref="Y30">
    <cfRule type="expression" dxfId="107" priority="138">
      <formula>Y30=""</formula>
    </cfRule>
    <cfRule type="expression" dxfId="106" priority="139">
      <formula>Y30&gt;Z30</formula>
    </cfRule>
  </conditionalFormatting>
  <conditionalFormatting sqref="Y32">
    <cfRule type="expression" dxfId="105" priority="136">
      <formula>Y32=""</formula>
    </cfRule>
    <cfRule type="expression" dxfId="104" priority="137">
      <formula>Y32&gt;Z32</formula>
    </cfRule>
  </conditionalFormatting>
  <conditionalFormatting sqref="Y34">
    <cfRule type="expression" dxfId="103" priority="134">
      <formula>Y34=""</formula>
    </cfRule>
    <cfRule type="expression" dxfId="102" priority="135">
      <formula>Y34&gt;Z34</formula>
    </cfRule>
  </conditionalFormatting>
  <conditionalFormatting sqref="Y36">
    <cfRule type="expression" dxfId="101" priority="132">
      <formula>Y36=""</formula>
    </cfRule>
    <cfRule type="expression" dxfId="100" priority="133">
      <formula>Y36&gt;Z36</formula>
    </cfRule>
  </conditionalFormatting>
  <conditionalFormatting sqref="Y38">
    <cfRule type="expression" dxfId="99" priority="130">
      <formula>Y38=""</formula>
    </cfRule>
    <cfRule type="expression" dxfId="98" priority="131">
      <formula>Y38&gt;Z38</formula>
    </cfRule>
  </conditionalFormatting>
  <conditionalFormatting sqref="Y40">
    <cfRule type="expression" dxfId="97" priority="128">
      <formula>Y40=""</formula>
    </cfRule>
    <cfRule type="expression" dxfId="96" priority="129">
      <formula>Y40&gt;Z40</formula>
    </cfRule>
  </conditionalFormatting>
  <conditionalFormatting sqref="Y42">
    <cfRule type="expression" dxfId="95" priority="126">
      <formula>Y42=""</formula>
    </cfRule>
    <cfRule type="expression" dxfId="94" priority="127">
      <formula>Y42&gt;Z42</formula>
    </cfRule>
  </conditionalFormatting>
  <conditionalFormatting sqref="Y44">
    <cfRule type="expression" dxfId="93" priority="124">
      <formula>Y44=""</formula>
    </cfRule>
    <cfRule type="expression" dxfId="92" priority="125">
      <formula>Y44&gt;Z44</formula>
    </cfRule>
  </conditionalFormatting>
  <conditionalFormatting sqref="Y46">
    <cfRule type="expression" dxfId="91" priority="122">
      <formula>Y46=""</formula>
    </cfRule>
    <cfRule type="expression" dxfId="90" priority="123">
      <formula>Y46&gt;Z46</formula>
    </cfRule>
  </conditionalFormatting>
  <conditionalFormatting sqref="Y48">
    <cfRule type="expression" dxfId="89" priority="120">
      <formula>Y48=""</formula>
    </cfRule>
    <cfRule type="expression" dxfId="88" priority="121">
      <formula>Y48&gt;Z48</formula>
    </cfRule>
  </conditionalFormatting>
  <conditionalFormatting sqref="Y50">
    <cfRule type="expression" dxfId="87" priority="118">
      <formula>Y50=""</formula>
    </cfRule>
    <cfRule type="expression" dxfId="86" priority="119">
      <formula>Y50&gt;Z50</formula>
    </cfRule>
  </conditionalFormatting>
  <conditionalFormatting sqref="Y52">
    <cfRule type="expression" dxfId="85" priority="116">
      <formula>Y52=""</formula>
    </cfRule>
    <cfRule type="expression" dxfId="84" priority="117">
      <formula>Y52&gt;Z52</formula>
    </cfRule>
  </conditionalFormatting>
  <conditionalFormatting sqref="Y54">
    <cfRule type="expression" dxfId="83" priority="114">
      <formula>Y54=""</formula>
    </cfRule>
    <cfRule type="expression" dxfId="82" priority="115">
      <formula>Y54&gt;Z54</formula>
    </cfRule>
  </conditionalFormatting>
  <conditionalFormatting sqref="Y56">
    <cfRule type="expression" dxfId="81" priority="112">
      <formula>Y56=""</formula>
    </cfRule>
    <cfRule type="expression" dxfId="80" priority="113">
      <formula>Y56&gt;Z56</formula>
    </cfRule>
  </conditionalFormatting>
  <conditionalFormatting sqref="Y58">
    <cfRule type="expression" dxfId="79" priority="110">
      <formula>Y58=""</formula>
    </cfRule>
    <cfRule type="expression" dxfId="78" priority="111">
      <formula>Y58&gt;Z58</formula>
    </cfRule>
  </conditionalFormatting>
  <conditionalFormatting sqref="Y60">
    <cfRule type="expression" dxfId="77" priority="108">
      <formula>Y60=""</formula>
    </cfRule>
    <cfRule type="expression" dxfId="76" priority="109">
      <formula>Y60&gt;Z60</formula>
    </cfRule>
  </conditionalFormatting>
  <conditionalFormatting sqref="Y62">
    <cfRule type="expression" dxfId="75" priority="106">
      <formula>Y62=""</formula>
    </cfRule>
    <cfRule type="expression" dxfId="74" priority="107">
      <formula>Y62&gt;Z62</formula>
    </cfRule>
  </conditionalFormatting>
  <conditionalFormatting sqref="Y64">
    <cfRule type="expression" dxfId="73" priority="104">
      <formula>Y64=""</formula>
    </cfRule>
    <cfRule type="expression" dxfId="72" priority="105">
      <formula>Y64&gt;Z64</formula>
    </cfRule>
  </conditionalFormatting>
  <conditionalFormatting sqref="Y66">
    <cfRule type="expression" dxfId="71" priority="102">
      <formula>Y66=""</formula>
    </cfRule>
    <cfRule type="expression" dxfId="70" priority="103">
      <formula>Y66&gt;Z66</formula>
    </cfRule>
  </conditionalFormatting>
  <conditionalFormatting sqref="Y68">
    <cfRule type="expression" dxfId="69" priority="100">
      <formula>Y68=""</formula>
    </cfRule>
    <cfRule type="expression" dxfId="68" priority="101">
      <formula>Y68&gt;Z68</formula>
    </cfRule>
  </conditionalFormatting>
  <conditionalFormatting sqref="Y70">
    <cfRule type="expression" dxfId="67" priority="98">
      <formula>Y70=""</formula>
    </cfRule>
    <cfRule type="expression" dxfId="66" priority="99">
      <formula>Y70&gt;Z70</formula>
    </cfRule>
  </conditionalFormatting>
  <conditionalFormatting sqref="Y72">
    <cfRule type="expression" dxfId="65" priority="96">
      <formula>Y72=""</formula>
    </cfRule>
    <cfRule type="expression" dxfId="64" priority="97">
      <formula>Y72&gt;Z72</formula>
    </cfRule>
  </conditionalFormatting>
  <conditionalFormatting sqref="B21:O21 S21:AD21">
    <cfRule type="expression" dxfId="63" priority="95">
      <formula>$H20+$H21=3</formula>
    </cfRule>
  </conditionalFormatting>
  <conditionalFormatting sqref="B23:O23 S23:AD23">
    <cfRule type="expression" dxfId="62" priority="63">
      <formula>$H22+$H23=3</formula>
    </cfRule>
  </conditionalFormatting>
  <conditionalFormatting sqref="B25:O25 S25:AD25">
    <cfRule type="expression" dxfId="61" priority="62">
      <formula>$H24+$H25=3</formula>
    </cfRule>
  </conditionalFormatting>
  <conditionalFormatting sqref="B27:O27 S27:AD27">
    <cfRule type="expression" dxfId="60" priority="61">
      <formula>$H26+$H27=3</formula>
    </cfRule>
  </conditionalFormatting>
  <conditionalFormatting sqref="B29:O29 S29:AD29">
    <cfRule type="expression" dxfId="59" priority="60">
      <formula>$H28+$H29=3</formula>
    </cfRule>
  </conditionalFormatting>
  <conditionalFormatting sqref="B31:O31 S31:AD31">
    <cfRule type="expression" dxfId="58" priority="59">
      <formula>$H30+$H31=3</formula>
    </cfRule>
  </conditionalFormatting>
  <conditionalFormatting sqref="B33:O33 S33:AD33">
    <cfRule type="expression" dxfId="57" priority="58">
      <formula>$H32+$H33=3</formula>
    </cfRule>
  </conditionalFormatting>
  <conditionalFormatting sqref="B35:O35 S35:AD35">
    <cfRule type="expression" dxfId="56" priority="57">
      <formula>$H34+$H35=3</formula>
    </cfRule>
  </conditionalFormatting>
  <conditionalFormatting sqref="B37:O37 S37:AD37">
    <cfRule type="expression" dxfId="55" priority="56">
      <formula>$H36+$H37=3</formula>
    </cfRule>
  </conditionalFormatting>
  <conditionalFormatting sqref="B39:O39 S39:AD39">
    <cfRule type="expression" dxfId="54" priority="55">
      <formula>$H38+$H39=3</formula>
    </cfRule>
  </conditionalFormatting>
  <conditionalFormatting sqref="B41:O41 S41:AD41">
    <cfRule type="expression" dxfId="53" priority="54">
      <formula>$H40+$H41=3</formula>
    </cfRule>
  </conditionalFormatting>
  <conditionalFormatting sqref="B43:O43 S43:AD43">
    <cfRule type="expression" dxfId="52" priority="53">
      <formula>$H42+$H43=3</formula>
    </cfRule>
  </conditionalFormatting>
  <conditionalFormatting sqref="B45:O45 S45:AD45">
    <cfRule type="expression" dxfId="51" priority="52">
      <formula>$H44+$H45=5</formula>
    </cfRule>
  </conditionalFormatting>
  <conditionalFormatting sqref="B47:O47 S47:AD47">
    <cfRule type="expression" dxfId="50" priority="51">
      <formula>$H46+$H47=5</formula>
    </cfRule>
  </conditionalFormatting>
  <conditionalFormatting sqref="B49:O49 S49:AD49">
    <cfRule type="expression" dxfId="49" priority="50">
      <formula>$H48+$H49=5</formula>
    </cfRule>
  </conditionalFormatting>
  <conditionalFormatting sqref="B51:O51 S51:AD51">
    <cfRule type="expression" dxfId="48" priority="49">
      <formula>$H50+$H51=5</formula>
    </cfRule>
  </conditionalFormatting>
  <conditionalFormatting sqref="B53:O53 S53:AD53">
    <cfRule type="expression" dxfId="47" priority="48">
      <formula>$H52+$H53=5</formula>
    </cfRule>
  </conditionalFormatting>
  <conditionalFormatting sqref="B55:O55 S55:AD55">
    <cfRule type="expression" dxfId="46" priority="47">
      <formula>$H54+$H55=5</formula>
    </cfRule>
  </conditionalFormatting>
  <conditionalFormatting sqref="B57:O57 S57:AD57">
    <cfRule type="expression" dxfId="45" priority="46">
      <formula>$H56+$H57=5</formula>
    </cfRule>
  </conditionalFormatting>
  <conditionalFormatting sqref="B59:O59 S59:AD59">
    <cfRule type="expression" dxfId="44" priority="45">
      <formula>$H58+$H59=5</formula>
    </cfRule>
  </conditionalFormatting>
  <conditionalFormatting sqref="B61:O61 S61:AD61">
    <cfRule type="expression" dxfId="43" priority="44">
      <formula>$H60+$H61=5</formula>
    </cfRule>
  </conditionalFormatting>
  <conditionalFormatting sqref="B63:O63 S63:AD63">
    <cfRule type="expression" dxfId="42" priority="43">
      <formula>$H62+$H63=5</formula>
    </cfRule>
  </conditionalFormatting>
  <conditionalFormatting sqref="B65:O65 S65:AD65">
    <cfRule type="expression" dxfId="41" priority="42">
      <formula>$H64+$H65=5</formula>
    </cfRule>
  </conditionalFormatting>
  <conditionalFormatting sqref="B67:O67 S67:AD67">
    <cfRule type="expression" dxfId="40" priority="41">
      <formula>$H66+$H67=5</formula>
    </cfRule>
  </conditionalFormatting>
  <conditionalFormatting sqref="B69:O69 S69:AD69">
    <cfRule type="expression" dxfId="39" priority="40">
      <formula>$H68+$H69=5</formula>
    </cfRule>
  </conditionalFormatting>
  <conditionalFormatting sqref="B71:O71 S71:AD71">
    <cfRule type="expression" dxfId="38" priority="39">
      <formula>$H70+$H71=5</formula>
    </cfRule>
  </conditionalFormatting>
  <conditionalFormatting sqref="B73:O73 S73:AD73">
    <cfRule type="expression" dxfId="37" priority="38">
      <formula>$H72+$H73=5</formula>
    </cfRule>
  </conditionalFormatting>
  <conditionalFormatting sqref="B75:O75 S75:AD75">
    <cfRule type="expression" dxfId="36" priority="37">
      <formula>$H74+$H75=5</formula>
    </cfRule>
  </conditionalFormatting>
  <conditionalFormatting sqref="P7">
    <cfRule type="expression" dxfId="35" priority="36">
      <formula>$H$6+$H$7=1</formula>
    </cfRule>
  </conditionalFormatting>
  <conditionalFormatting sqref="P9">
    <cfRule type="expression" dxfId="34" priority="35">
      <formula>$H$6+$H$7=1</formula>
    </cfRule>
  </conditionalFormatting>
  <conditionalFormatting sqref="P11">
    <cfRule type="expression" dxfId="33" priority="34">
      <formula>$H$6+$H$7=1</formula>
    </cfRule>
  </conditionalFormatting>
  <conditionalFormatting sqref="P13">
    <cfRule type="expression" dxfId="32" priority="33">
      <formula>$H$6+$H$7=1</formula>
    </cfRule>
  </conditionalFormatting>
  <conditionalFormatting sqref="P15">
    <cfRule type="expression" dxfId="31" priority="32">
      <formula>$H$6+$H$7=1</formula>
    </cfRule>
  </conditionalFormatting>
  <conditionalFormatting sqref="P17">
    <cfRule type="expression" dxfId="30" priority="31">
      <formula>$H$6+$H$7=1</formula>
    </cfRule>
  </conditionalFormatting>
  <conditionalFormatting sqref="P21">
    <cfRule type="expression" dxfId="29" priority="30">
      <formula>$H$6+$H$7=1</formula>
    </cfRule>
  </conditionalFormatting>
  <conditionalFormatting sqref="P19">
    <cfRule type="expression" dxfId="28" priority="29">
      <formula>$H$18+$H$19=1</formula>
    </cfRule>
  </conditionalFormatting>
  <conditionalFormatting sqref="P23">
    <cfRule type="expression" dxfId="27" priority="28">
      <formula>$H$6+$H$7=1</formula>
    </cfRule>
  </conditionalFormatting>
  <conditionalFormatting sqref="P25">
    <cfRule type="expression" dxfId="26" priority="27">
      <formula>$H$6+$H$7=1</formula>
    </cfRule>
  </conditionalFormatting>
  <conditionalFormatting sqref="P27">
    <cfRule type="expression" dxfId="25" priority="26">
      <formula>$H$6+$H$7=1</formula>
    </cfRule>
  </conditionalFormatting>
  <conditionalFormatting sqref="P29">
    <cfRule type="expression" dxfId="24" priority="25">
      <formula>$H$6+$H$7=1</formula>
    </cfRule>
  </conditionalFormatting>
  <conditionalFormatting sqref="P31">
    <cfRule type="expression" dxfId="23" priority="24">
      <formula>$H$6+$H$7=1</formula>
    </cfRule>
  </conditionalFormatting>
  <conditionalFormatting sqref="P33">
    <cfRule type="expression" dxfId="22" priority="23">
      <formula>$H$6+$H$7=1</formula>
    </cfRule>
  </conditionalFormatting>
  <conditionalFormatting sqref="P35">
    <cfRule type="expression" dxfId="21" priority="22">
      <formula>$H$6+$H$7=1</formula>
    </cfRule>
  </conditionalFormatting>
  <conditionalFormatting sqref="P37">
    <cfRule type="expression" dxfId="20" priority="21">
      <formula>$H$6+$H$7=1</formula>
    </cfRule>
  </conditionalFormatting>
  <conditionalFormatting sqref="P39">
    <cfRule type="expression" dxfId="19" priority="20">
      <formula>$H$6+$H$7=1</formula>
    </cfRule>
  </conditionalFormatting>
  <conditionalFormatting sqref="P41">
    <cfRule type="expression" dxfId="18" priority="19">
      <formula>$H$6+$H$7=1</formula>
    </cfRule>
  </conditionalFormatting>
  <conditionalFormatting sqref="P45">
    <cfRule type="expression" dxfId="17" priority="18">
      <formula>$H$6+$H$7=1</formula>
    </cfRule>
  </conditionalFormatting>
  <conditionalFormatting sqref="P43">
    <cfRule type="expression" dxfId="16" priority="17">
      <formula>$H42+$H43=3</formula>
    </cfRule>
  </conditionalFormatting>
  <conditionalFormatting sqref="P47">
    <cfRule type="expression" dxfId="15" priority="16">
      <formula>$H$6+$H$7=1</formula>
    </cfRule>
  </conditionalFormatting>
  <conditionalFormatting sqref="P49">
    <cfRule type="expression" dxfId="14" priority="15">
      <formula>$H$6+$H$7=1</formula>
    </cfRule>
  </conditionalFormatting>
  <conditionalFormatting sqref="P51">
    <cfRule type="expression" dxfId="13" priority="14">
      <formula>$H$6+$H$7=1</formula>
    </cfRule>
  </conditionalFormatting>
  <conditionalFormatting sqref="P53">
    <cfRule type="expression" dxfId="12" priority="13">
      <formula>$H$6+$H$7=1</formula>
    </cfRule>
  </conditionalFormatting>
  <conditionalFormatting sqref="P55">
    <cfRule type="expression" dxfId="11" priority="12">
      <formula>$H$6+$H$7=1</formula>
    </cfRule>
  </conditionalFormatting>
  <conditionalFormatting sqref="P57">
    <cfRule type="expression" dxfId="10" priority="11">
      <formula>$H$6+$H$7=1</formula>
    </cfRule>
  </conditionalFormatting>
  <conditionalFormatting sqref="P59">
    <cfRule type="expression" dxfId="9" priority="10">
      <formula>$H$6+$H$7=1</formula>
    </cfRule>
  </conditionalFormatting>
  <conditionalFormatting sqref="P61">
    <cfRule type="expression" dxfId="8" priority="9">
      <formula>$H$6+$H$7=1</formula>
    </cfRule>
  </conditionalFormatting>
  <conditionalFormatting sqref="P63">
    <cfRule type="expression" dxfId="7" priority="8">
      <formula>$H$6+$H$7=1</formula>
    </cfRule>
  </conditionalFormatting>
  <conditionalFormatting sqref="P65">
    <cfRule type="expression" dxfId="6" priority="7">
      <formula>$H$6+$H$7=1</formula>
    </cfRule>
  </conditionalFormatting>
  <conditionalFormatting sqref="P69">
    <cfRule type="expression" dxfId="5" priority="6">
      <formula>$H$6+$H$7=1</formula>
    </cfRule>
  </conditionalFormatting>
  <conditionalFormatting sqref="P71">
    <cfRule type="expression" dxfId="4" priority="5">
      <formula>$H$6+$H$7=1</formula>
    </cfRule>
  </conditionalFormatting>
  <conditionalFormatting sqref="P73">
    <cfRule type="expression" dxfId="3" priority="4">
      <formula>$H$6+$H$7=1</formula>
    </cfRule>
  </conditionalFormatting>
  <conditionalFormatting sqref="P75">
    <cfRule type="expression" dxfId="2" priority="3">
      <formula>$H$6+$H$7=1</formula>
    </cfRule>
  </conditionalFormatting>
  <conditionalFormatting sqref="P67">
    <cfRule type="expression" dxfId="1" priority="2">
      <formula>$H66+$H67=5</formula>
    </cfRule>
  </conditionalFormatting>
  <conditionalFormatting sqref="P6:R76">
    <cfRule type="top10" dxfId="0" priority="1" rank="3"/>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BA526413-FEA3-4A78-8100-4D8B6CCA2277}">
            <x14:dataBar minLength="0" maxLength="100" border="1" negativeBarBorderColorSameAsPositive="0" axisPosition="middle">
              <x14:cfvo type="autoMin"/>
              <x14:cfvo type="autoMax"/>
              <x14:borderColor rgb="FF638EC6"/>
              <x14:negativeFillColor rgb="FFFF0000"/>
              <x14:negativeBorderColor rgb="FFFF0000"/>
              <x14:axisColor rgb="FF000000"/>
            </x14:dataBar>
          </x14:cfRule>
          <xm:sqref>V20 V6 V18 V16 V14 V12 V10 V8</xm:sqref>
        </x14:conditionalFormatting>
        <x14:conditionalFormatting xmlns:xm="http://schemas.microsoft.com/office/excel/2006/main">
          <x14:cfRule type="dataBar" id="{2B0A653A-00FA-4253-B34A-B21651F86EDC}">
            <x14:dataBar minLength="0" maxLength="100" border="1" negativeBarBorderColorSameAsPositive="0" axisPosition="middle">
              <x14:cfvo type="autoMin"/>
              <x14:cfvo type="autoMax"/>
              <x14:borderColor rgb="FF638EC6"/>
              <x14:negativeFillColor rgb="FFFF0000"/>
              <x14:negativeBorderColor rgb="FFFF0000"/>
              <x14:axisColor rgb="FF000000"/>
            </x14:dataBar>
          </x14:cfRule>
          <xm:sqref>V22 V28 V26 V24</xm:sqref>
        </x14:conditionalFormatting>
        <x14:conditionalFormatting xmlns:xm="http://schemas.microsoft.com/office/excel/2006/main">
          <x14:cfRule type="dataBar" id="{BC42F34A-13B8-465F-82B2-D67991F13E33}">
            <x14:dataBar minLength="0" maxLength="100" border="1" negativeBarBorderColorSameAsPositive="0" axisPosition="middle">
              <x14:cfvo type="autoMin"/>
              <x14:cfvo type="autoMax"/>
              <x14:borderColor rgb="FF638EC6"/>
              <x14:negativeFillColor rgb="FFFF0000"/>
              <x14:negativeBorderColor rgb="FFFF0000"/>
              <x14:axisColor rgb="FF000000"/>
            </x14:dataBar>
          </x14:cfRule>
          <xm:sqref>V38 V44 V42 V40</xm:sqref>
        </x14:conditionalFormatting>
        <x14:conditionalFormatting xmlns:xm="http://schemas.microsoft.com/office/excel/2006/main">
          <x14:cfRule type="dataBar" id="{EAFC7104-A3FF-4407-B82F-A9043632B08A}">
            <x14:dataBar minLength="0" maxLength="100" border="1" negativeBarBorderColorSameAsPositive="0" axisPosition="middle">
              <x14:cfvo type="autoMin"/>
              <x14:cfvo type="autoMax"/>
              <x14:borderColor rgb="FF638EC6"/>
              <x14:negativeFillColor rgb="FFFF0000"/>
              <x14:negativeBorderColor rgb="FFFF0000"/>
              <x14:axisColor rgb="FF000000"/>
            </x14:dataBar>
          </x14:cfRule>
          <xm:sqref>V46 V52 V50 V48</xm:sqref>
        </x14:conditionalFormatting>
        <x14:conditionalFormatting xmlns:xm="http://schemas.microsoft.com/office/excel/2006/main">
          <x14:cfRule type="dataBar" id="{5A4E8830-C531-4932-909E-59D9D8EDB0B2}">
            <x14:dataBar minLength="0" maxLength="100" border="1" negativeBarBorderColorSameAsPositive="0" axisPosition="middle">
              <x14:cfvo type="autoMin"/>
              <x14:cfvo type="autoMax"/>
              <x14:borderColor rgb="FF638EC6"/>
              <x14:negativeFillColor rgb="FFFF0000"/>
              <x14:negativeBorderColor rgb="FFFF0000"/>
              <x14:axisColor rgb="FF000000"/>
            </x14:dataBar>
          </x14:cfRule>
          <xm:sqref>V54 V60 V58 V56</xm:sqref>
        </x14:conditionalFormatting>
        <x14:conditionalFormatting xmlns:xm="http://schemas.microsoft.com/office/excel/2006/main">
          <x14:cfRule type="dataBar" id="{E9AD60F7-061D-4B46-A762-7AD7770B8810}">
            <x14:dataBar minLength="0" maxLength="100" border="1" negativeBarBorderColorSameAsPositive="0" axisPosition="middle">
              <x14:cfvo type="autoMin"/>
              <x14:cfvo type="autoMax"/>
              <x14:borderColor rgb="FF638EC6"/>
              <x14:negativeFillColor rgb="FFFF0000"/>
              <x14:negativeBorderColor rgb="FFFF0000"/>
              <x14:axisColor rgb="FF000000"/>
            </x14:dataBar>
          </x14:cfRule>
          <xm:sqref>V62</xm:sqref>
        </x14:conditionalFormatting>
        <x14:conditionalFormatting xmlns:xm="http://schemas.microsoft.com/office/excel/2006/main">
          <x14:cfRule type="dataBar" id="{21481861-DD46-4317-B024-C674354A1D2A}">
            <x14:dataBar minLength="0" maxLength="100" border="1" negativeBarBorderColorSameAsPositive="0" axisPosition="middle">
              <x14:cfvo type="autoMin"/>
              <x14:cfvo type="autoMax"/>
              <x14:borderColor rgb="FF638EC6"/>
              <x14:negativeFillColor rgb="FFFF0000"/>
              <x14:negativeBorderColor rgb="FFFF0000"/>
              <x14:axisColor rgb="FF000000"/>
            </x14:dataBar>
          </x14:cfRule>
          <xm:sqref>V64</xm:sqref>
        </x14:conditionalFormatting>
        <x14:conditionalFormatting xmlns:xm="http://schemas.microsoft.com/office/excel/2006/main">
          <x14:cfRule type="dataBar" id="{FA13DD50-38E6-4875-94AB-46392A94DA89}">
            <x14:dataBar minLength="0" maxLength="100" border="1" negativeBarBorderColorSameAsPositive="0" axisPosition="middle">
              <x14:cfvo type="autoMin"/>
              <x14:cfvo type="autoMax"/>
              <x14:borderColor rgb="FF638EC6"/>
              <x14:negativeFillColor rgb="FFFF0000"/>
              <x14:negativeBorderColor rgb="FFFF0000"/>
              <x14:axisColor rgb="FF000000"/>
            </x14:dataBar>
          </x14:cfRule>
          <xm:sqref>V68 V66</xm:sqref>
        </x14:conditionalFormatting>
        <x14:conditionalFormatting xmlns:xm="http://schemas.microsoft.com/office/excel/2006/main">
          <x14:cfRule type="dataBar" id="{DECBB304-2020-4FBB-87AE-81238CC620D5}">
            <x14:dataBar minLength="0" maxLength="100" border="1" negativeBarBorderColorSameAsPositive="0" axisPosition="middle">
              <x14:cfvo type="autoMin"/>
              <x14:cfvo type="autoMax"/>
              <x14:borderColor rgb="FF638EC6"/>
              <x14:negativeFillColor rgb="FFFF0000"/>
              <x14:negativeBorderColor rgb="FFFF0000"/>
              <x14:axisColor rgb="FF000000"/>
            </x14:dataBar>
          </x14:cfRule>
          <xm:sqref>V70</xm:sqref>
        </x14:conditionalFormatting>
        <x14:conditionalFormatting xmlns:xm="http://schemas.microsoft.com/office/excel/2006/main">
          <x14:cfRule type="dataBar" id="{1F6CEBEA-FFF1-48D3-8F78-94555682C28B}">
            <x14:dataBar minLength="0" maxLength="100" border="1" negativeBarBorderColorSameAsPositive="0" axisPosition="middle">
              <x14:cfvo type="autoMin"/>
              <x14:cfvo type="autoMax"/>
              <x14:borderColor rgb="FF638EC6"/>
              <x14:negativeFillColor rgb="FFFF0000"/>
              <x14:negativeBorderColor rgb="FFFF0000"/>
              <x14:axisColor rgb="FF000000"/>
            </x14:dataBar>
          </x14:cfRule>
          <xm:sqref>V72</xm:sqref>
        </x14:conditionalFormatting>
        <x14:conditionalFormatting xmlns:xm="http://schemas.microsoft.com/office/excel/2006/main">
          <x14:cfRule type="dataBar" id="{196290D4-403C-4CA4-ACF0-7A85BBA505DC}">
            <x14:dataBar minLength="0" maxLength="100" border="1" negativeBarBorderColorSameAsPositive="0" axisPosition="middle">
              <x14:cfvo type="autoMin"/>
              <x14:cfvo type="autoMax"/>
              <x14:borderColor rgb="FF638EC6"/>
              <x14:negativeFillColor rgb="FFFF0000"/>
              <x14:negativeBorderColor rgb="FFFF0000"/>
              <x14:axisColor rgb="FF000000"/>
            </x14:dataBar>
          </x14:cfRule>
          <xm:sqref>V74</xm:sqref>
        </x14:conditionalFormatting>
        <x14:conditionalFormatting xmlns:xm="http://schemas.microsoft.com/office/excel/2006/main">
          <x14:cfRule type="dataBar" id="{DBA419AC-D453-4B28-8C48-FEB0309D51B3}">
            <x14:dataBar minLength="0" maxLength="100" border="1" negativeBarBorderColorSameAsPositive="0" axisPosition="middle">
              <x14:cfvo type="autoMin"/>
              <x14:cfvo type="autoMax"/>
              <x14:borderColor rgb="FF638EC6"/>
              <x14:negativeFillColor rgb="FFFF0000"/>
              <x14:negativeBorderColor rgb="FFFF0000"/>
              <x14:axisColor rgb="FF000000"/>
            </x14:dataBar>
          </x14:cfRule>
          <xm:sqref>V76</xm:sqref>
        </x14:conditionalFormatting>
        <x14:conditionalFormatting xmlns:xm="http://schemas.microsoft.com/office/excel/2006/main">
          <x14:cfRule type="dataBar" id="{63A8862C-CC71-49D9-BE40-004227DD0514}">
            <x14:dataBar minLength="0" maxLength="100" border="1" negativeBarBorderColorSameAsPositive="0">
              <x14:cfvo type="autoMin"/>
              <x14:cfvo type="autoMax"/>
              <x14:borderColor rgb="FF638EC6"/>
              <x14:negativeFillColor rgb="FFFF0000"/>
              <x14:negativeBorderColor rgb="FFFF0000"/>
              <x14:axisColor rgb="FF000000"/>
            </x14:dataBar>
          </x14:cfRule>
          <xm:sqref>S6 S76 S44 S38 S42 S40 S36 S34 S32 S30 S28 S26 S24 S22 S66 S64 S62 S60 S58 S56 S54 S52 S50 S48 S46 S74 S72 S70 S68 S20 S18 S16 S14 S12 S10 S8</xm:sqref>
        </x14:conditionalFormatting>
        <x14:conditionalFormatting xmlns:xm="http://schemas.microsoft.com/office/excel/2006/main">
          <x14:cfRule type="dataBar" id="{1B74FBB4-F37B-4F97-83C0-DC392E208571}">
            <x14:dataBar minLength="0" maxLength="100" border="1" negativeBarBorderColorSameAsPositive="0">
              <x14:cfvo type="autoMin"/>
              <x14:cfvo type="autoMax"/>
              <x14:borderColor rgb="FF638EC6"/>
              <x14:negativeFillColor rgb="FFFF0000"/>
              <x14:negativeBorderColor rgb="FFFF0000"/>
              <x14:axisColor rgb="FF000000"/>
            </x14:dataBar>
          </x14:cfRule>
          <xm:sqref>J6 J76 J44 J38 J42 J40 J36 J34 J32 J30 J28 J26 J24 J22 J66 J64 J62 J60 J58 J56 J54 J52 J50 J48 J46 J74 J72 J70 J68 J20 J18 J16 J14 J12 J10 J8</xm:sqref>
        </x14:conditionalFormatting>
        <x14:conditionalFormatting xmlns:xm="http://schemas.microsoft.com/office/excel/2006/main">
          <x14:cfRule type="dataBar" id="{187E363E-1AE4-40DC-A4AC-C88BA63C2AB7}">
            <x14:dataBar minLength="0" maxLength="100" border="1" negativeBarBorderColorSameAsPositive="0" axisPosition="middle">
              <x14:cfvo type="autoMin"/>
              <x14:cfvo type="autoMax"/>
              <x14:borderColor rgb="FF638EC6"/>
              <x14:negativeFillColor rgb="FFFF0000"/>
              <x14:negativeBorderColor rgb="FFFF0000"/>
              <x14:axisColor rgb="FF000000"/>
            </x14:dataBar>
          </x14:cfRule>
          <xm:sqref>V30 V36 V34 V32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All Contracts</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 Hartle</dc:creator>
  <cp:lastModifiedBy>Thom Hartle</cp:lastModifiedBy>
  <dcterms:created xsi:type="dcterms:W3CDTF">2013-05-30T19:33:29Z</dcterms:created>
  <dcterms:modified xsi:type="dcterms:W3CDTF">2013-10-01T17:20:49Z</dcterms:modified>
</cp:coreProperties>
</file>