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STIRS Rolls\"/>
    </mc:Choice>
  </mc:AlternateContent>
  <bookViews>
    <workbookView showHorizontalScroll="0" showVerticalScroll="0" showSheetTabs="0" xWindow="0" yWindow="0" windowWidth="23040" windowHeight="9708"/>
  </bookViews>
  <sheets>
    <sheet name="All Contrac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Y16" i="1"/>
  <c r="Y14" i="1"/>
  <c r="Y13" i="1"/>
  <c r="Y12" i="1"/>
  <c r="Y11" i="1"/>
  <c r="Y9" i="1"/>
  <c r="Y8" i="1"/>
  <c r="Y33" i="1"/>
  <c r="Y34" i="1"/>
  <c r="Y32" i="1"/>
  <c r="Y31" i="1"/>
  <c r="Y29" i="1"/>
  <c r="Y7" i="1"/>
  <c r="K16" i="1"/>
  <c r="Y28" i="1"/>
  <c r="K14" i="1"/>
  <c r="Y27" i="1"/>
  <c r="K13" i="1"/>
  <c r="Y26" i="1"/>
  <c r="Y24" i="1"/>
  <c r="K12" i="1"/>
  <c r="K11" i="1"/>
  <c r="Y22" i="1"/>
  <c r="Y23" i="1"/>
  <c r="K9" i="1"/>
  <c r="Y19" i="1"/>
  <c r="K8" i="1"/>
  <c r="Y21" i="1"/>
  <c r="K34" i="1"/>
  <c r="K31" i="1"/>
  <c r="K26" i="1"/>
  <c r="K21" i="1"/>
  <c r="K7" i="1"/>
  <c r="K27" i="1"/>
  <c r="Y6" i="1"/>
  <c r="K29" i="1"/>
  <c r="K24" i="1"/>
  <c r="Y17" i="1"/>
  <c r="Y18" i="1"/>
  <c r="K33" i="1"/>
  <c r="K28" i="1"/>
  <c r="K23" i="1"/>
  <c r="K32" i="1"/>
  <c r="K22" i="1"/>
  <c r="K19" i="1"/>
  <c r="K18" i="1"/>
  <c r="K17" i="1"/>
  <c r="R5" i="1" l="1"/>
  <c r="Z2" i="1"/>
  <c r="N36" i="1"/>
  <c r="L34" i="1"/>
  <c r="L33" i="1"/>
  <c r="L32" i="1"/>
  <c r="L31" i="1"/>
  <c r="L29" i="1"/>
  <c r="L28" i="1"/>
  <c r="B14" i="1"/>
  <c r="L27" i="1"/>
  <c r="L26" i="1"/>
  <c r="L23" i="1"/>
  <c r="L24" i="1"/>
  <c r="L22" i="1"/>
  <c r="L21" i="1"/>
  <c r="B34" i="1"/>
  <c r="N34" i="1"/>
  <c r="B33" i="1"/>
  <c r="P32" i="1"/>
  <c r="P31" i="1"/>
  <c r="P29" i="1"/>
  <c r="P26" i="1"/>
  <c r="P8" i="1"/>
  <c r="N24" i="1"/>
  <c r="P16" i="1"/>
  <c r="P34" i="1"/>
  <c r="P33" i="1"/>
  <c r="B32" i="1"/>
  <c r="B29" i="1"/>
  <c r="P28" i="1"/>
  <c r="B27" i="1"/>
  <c r="B26" i="1"/>
  <c r="N23" i="1"/>
  <c r="N21" i="1"/>
  <c r="P14" i="1"/>
  <c r="N33" i="1"/>
  <c r="B31" i="1"/>
  <c r="N22" i="1"/>
  <c r="P13" i="1"/>
  <c r="N32" i="1"/>
  <c r="N31" i="1"/>
  <c r="N29" i="1"/>
  <c r="B28" i="1"/>
  <c r="N27" i="1"/>
  <c r="N26" i="1"/>
  <c r="B23" i="1"/>
  <c r="P12" i="1"/>
  <c r="N28" i="1"/>
  <c r="P27" i="1"/>
  <c r="B24" i="1"/>
  <c r="B22" i="1"/>
  <c r="B21" i="1"/>
  <c r="P7" i="1"/>
  <c r="P11" i="1"/>
  <c r="P9" i="1"/>
  <c r="P21" i="1"/>
  <c r="P17" i="1"/>
  <c r="P22" i="1"/>
  <c r="P19" i="1"/>
  <c r="P6" i="1"/>
  <c r="P23" i="1"/>
  <c r="P18" i="1"/>
  <c r="P24" i="1"/>
  <c r="AA34" i="1" l="1"/>
  <c r="O34" i="1"/>
  <c r="J34" i="1"/>
  <c r="M34" i="1"/>
  <c r="AA33" i="1"/>
  <c r="O33" i="1"/>
  <c r="J33" i="1"/>
  <c r="M33" i="1"/>
  <c r="AA32" i="1"/>
  <c r="O32" i="1"/>
  <c r="J32" i="1"/>
  <c r="M32" i="1"/>
  <c r="AA31" i="1"/>
  <c r="O31" i="1"/>
  <c r="J31" i="1"/>
  <c r="M31" i="1"/>
  <c r="AA29" i="1"/>
  <c r="O29" i="1"/>
  <c r="J29" i="1"/>
  <c r="M29" i="1"/>
  <c r="AA28" i="1"/>
  <c r="M28" i="1"/>
  <c r="O28" i="1"/>
  <c r="J28" i="1"/>
  <c r="O27" i="1"/>
  <c r="J27" i="1"/>
  <c r="M27" i="1"/>
  <c r="AA27" i="1"/>
  <c r="AA26" i="1"/>
  <c r="O26" i="1"/>
  <c r="J26" i="1"/>
  <c r="M26" i="1"/>
  <c r="J23" i="1"/>
  <c r="O23" i="1"/>
  <c r="M23" i="1"/>
  <c r="AA24" i="1"/>
  <c r="O24" i="1"/>
  <c r="J24" i="1"/>
  <c r="M24" i="1"/>
  <c r="AA23" i="1"/>
  <c r="AA21" i="1"/>
  <c r="AA22" i="1"/>
  <c r="M22" i="1"/>
  <c r="O22" i="1"/>
  <c r="J22" i="1"/>
  <c r="O21" i="1"/>
  <c r="J21" i="1"/>
  <c r="M21" i="1"/>
  <c r="AA14" i="1"/>
  <c r="B16" i="1"/>
  <c r="B13" i="1"/>
  <c r="B12" i="1"/>
  <c r="B11" i="1"/>
  <c r="B9" i="1"/>
  <c r="T34" i="1"/>
  <c r="B8" i="1"/>
  <c r="W34" i="1"/>
  <c r="T33" i="1"/>
  <c r="T32" i="1"/>
  <c r="W31" i="1"/>
  <c r="T28" i="1"/>
  <c r="T27" i="1"/>
  <c r="T26" i="1"/>
  <c r="W23" i="1"/>
  <c r="T22" i="1"/>
  <c r="W29" i="1"/>
  <c r="W27" i="1"/>
  <c r="W24" i="1"/>
  <c r="T31" i="1"/>
  <c r="W26" i="1"/>
  <c r="T23" i="1"/>
  <c r="W33" i="1"/>
  <c r="W32" i="1"/>
  <c r="W28" i="1"/>
  <c r="F24" i="1"/>
  <c r="W22" i="1"/>
  <c r="F33" i="1"/>
  <c r="F28" i="1"/>
  <c r="B7" i="1"/>
  <c r="F34" i="1"/>
  <c r="F32" i="1"/>
  <c r="F31" i="1"/>
  <c r="T29" i="1"/>
  <c r="F27" i="1"/>
  <c r="F26" i="1"/>
  <c r="T24" i="1"/>
  <c r="T21" i="1"/>
  <c r="F22" i="1"/>
  <c r="F29" i="1"/>
  <c r="F23" i="1"/>
  <c r="W21" i="1"/>
  <c r="B18" i="1"/>
  <c r="K6" i="1"/>
  <c r="B19" i="1"/>
  <c r="F21" i="1"/>
  <c r="B6" i="1"/>
  <c r="B17" i="1"/>
  <c r="U34" i="1" l="1"/>
  <c r="V34" i="1" s="1"/>
  <c r="X34" i="1"/>
  <c r="S34" i="1"/>
  <c r="U33" i="1"/>
  <c r="V33" i="1" s="1"/>
  <c r="X33" i="1"/>
  <c r="S33" i="1"/>
  <c r="U32" i="1"/>
  <c r="V32" i="1" s="1"/>
  <c r="X32" i="1"/>
  <c r="S32" i="1"/>
  <c r="U31" i="1"/>
  <c r="V31" i="1" s="1"/>
  <c r="X31" i="1"/>
  <c r="S31" i="1"/>
  <c r="U29" i="1"/>
  <c r="V29" i="1" s="1"/>
  <c r="X29" i="1"/>
  <c r="S29" i="1"/>
  <c r="S28" i="1"/>
  <c r="U28" i="1"/>
  <c r="V28" i="1" s="1"/>
  <c r="X28" i="1"/>
  <c r="U27" i="1"/>
  <c r="V27" i="1" s="1"/>
  <c r="X27" i="1"/>
  <c r="S27" i="1"/>
  <c r="U26" i="1"/>
  <c r="V26" i="1" s="1"/>
  <c r="X26" i="1"/>
  <c r="S26" i="1"/>
  <c r="U24" i="1"/>
  <c r="V24" i="1" s="1"/>
  <c r="X24" i="1"/>
  <c r="S24" i="1"/>
  <c r="X23" i="1"/>
  <c r="U23" i="1"/>
  <c r="V23" i="1" s="1"/>
  <c r="S23" i="1"/>
  <c r="S22" i="1"/>
  <c r="U22" i="1"/>
  <c r="V22" i="1" s="1"/>
  <c r="X22" i="1"/>
  <c r="U21" i="1"/>
  <c r="V21" i="1" s="1"/>
  <c r="X21" i="1"/>
  <c r="S21" i="1"/>
  <c r="AA6" i="1"/>
  <c r="AA7" i="1"/>
  <c r="AA8" i="1"/>
  <c r="AA9" i="1"/>
  <c r="AA11" i="1"/>
  <c r="AA13" i="1"/>
  <c r="AA12" i="1"/>
  <c r="AA16" i="1"/>
  <c r="AA17" i="1"/>
  <c r="AA18" i="1"/>
  <c r="AA19" i="1"/>
  <c r="A1" i="1"/>
  <c r="B1" i="1" s="1"/>
  <c r="X36" i="1"/>
  <c r="AB37" i="1"/>
  <c r="T36" i="1"/>
  <c r="L16" i="1"/>
  <c r="L14" i="1"/>
  <c r="L13" i="1"/>
  <c r="L12" i="1"/>
  <c r="L9" i="1"/>
  <c r="L11" i="1"/>
  <c r="L8" i="1"/>
  <c r="L7" i="1"/>
  <c r="F1" i="1"/>
  <c r="L6" i="1"/>
  <c r="L19" i="1"/>
  <c r="L18" i="1"/>
  <c r="D1" i="1"/>
  <c r="L17" i="1"/>
  <c r="G34" i="1" l="1"/>
  <c r="G33" i="1"/>
  <c r="G32" i="1"/>
  <c r="G31" i="1"/>
  <c r="G29" i="1"/>
  <c r="G28" i="1"/>
  <c r="G27" i="1"/>
  <c r="G26" i="1"/>
  <c r="G24" i="1"/>
  <c r="G23" i="1"/>
  <c r="G21" i="1"/>
  <c r="G22" i="1"/>
  <c r="E1" i="1"/>
  <c r="C1" i="1"/>
  <c r="N16" i="1"/>
  <c r="T16" i="1"/>
  <c r="W16" i="1"/>
  <c r="T14" i="1"/>
  <c r="W14" i="1"/>
  <c r="N14" i="1"/>
  <c r="W13" i="1"/>
  <c r="T13" i="1"/>
  <c r="N13" i="1"/>
  <c r="T12" i="1"/>
  <c r="W12" i="1"/>
  <c r="N12" i="1"/>
  <c r="T9" i="1"/>
  <c r="N11" i="1"/>
  <c r="W9" i="1"/>
  <c r="T11" i="1"/>
  <c r="N9" i="1"/>
  <c r="W11" i="1"/>
  <c r="W8" i="1"/>
  <c r="N8" i="1"/>
  <c r="T8" i="1"/>
  <c r="T7" i="1"/>
  <c r="N7" i="1"/>
  <c r="W7" i="1"/>
  <c r="T19" i="1"/>
  <c r="N19" i="1"/>
  <c r="N17" i="1"/>
  <c r="T17" i="1"/>
  <c r="W18" i="1"/>
  <c r="N6" i="1"/>
  <c r="W17" i="1"/>
  <c r="W19" i="1"/>
  <c r="N18" i="1"/>
  <c r="T18" i="1"/>
  <c r="Z32" i="1"/>
  <c r="Z27" i="1"/>
  <c r="Z31" i="1"/>
  <c r="Z26" i="1"/>
  <c r="Z34" i="1"/>
  <c r="Z29" i="1"/>
  <c r="Z33" i="1"/>
  <c r="Z28" i="1"/>
  <c r="X11" i="1" l="1"/>
  <c r="X9" i="1"/>
  <c r="X8" i="1"/>
  <c r="X7" i="1"/>
  <c r="X19" i="1"/>
  <c r="X18" i="1"/>
  <c r="X17" i="1"/>
  <c r="X16" i="1"/>
  <c r="X14" i="1"/>
  <c r="X13" i="1"/>
  <c r="X12" i="1"/>
  <c r="S14" i="1"/>
  <c r="S11" i="1"/>
  <c r="S8" i="1"/>
  <c r="S18" i="1"/>
  <c r="S12" i="1"/>
  <c r="S16" i="1"/>
  <c r="S13" i="1"/>
  <c r="S9" i="1"/>
  <c r="S19" i="1"/>
  <c r="S7" i="1"/>
  <c r="S17" i="1"/>
  <c r="U11" i="1"/>
  <c r="V11" i="1" s="1"/>
  <c r="U7" i="1"/>
  <c r="V7" i="1" s="1"/>
  <c r="U17" i="1"/>
  <c r="V17" i="1" s="1"/>
  <c r="U12" i="1"/>
  <c r="V12" i="1" s="1"/>
  <c r="U8" i="1"/>
  <c r="V8" i="1" s="1"/>
  <c r="U13" i="1"/>
  <c r="V13" i="1" s="1"/>
  <c r="U18" i="1"/>
  <c r="V18" i="1" s="1"/>
  <c r="U16" i="1"/>
  <c r="V16" i="1" s="1"/>
  <c r="U9" i="1"/>
  <c r="V9" i="1" s="1"/>
  <c r="U14" i="1"/>
  <c r="V14" i="1" s="1"/>
  <c r="U19" i="1"/>
  <c r="V19" i="1" s="1"/>
  <c r="O11" i="1"/>
  <c r="O12" i="1"/>
  <c r="O7" i="1"/>
  <c r="O8" i="1"/>
  <c r="O14" i="1"/>
  <c r="O16" i="1"/>
  <c r="O18" i="1"/>
  <c r="O17" i="1"/>
  <c r="O19" i="1"/>
  <c r="O9" i="1"/>
  <c r="O13" i="1"/>
  <c r="O6" i="1"/>
  <c r="M11" i="1"/>
  <c r="J11" i="1"/>
  <c r="M16" i="1"/>
  <c r="J16" i="1"/>
  <c r="J8" i="1"/>
  <c r="M8" i="1"/>
  <c r="J13" i="1"/>
  <c r="M13" i="1"/>
  <c r="J18" i="1"/>
  <c r="M18" i="1"/>
  <c r="M9" i="1"/>
  <c r="J9" i="1"/>
  <c r="M12" i="1"/>
  <c r="J12" i="1"/>
  <c r="M14" i="1"/>
  <c r="J14" i="1"/>
  <c r="M17" i="1"/>
  <c r="J17" i="1"/>
  <c r="M19" i="1"/>
  <c r="J19" i="1"/>
  <c r="J7" i="1"/>
  <c r="M7" i="1"/>
  <c r="M6" i="1"/>
  <c r="J6" i="1"/>
  <c r="F16" i="1"/>
  <c r="F14" i="1"/>
  <c r="F13" i="1"/>
  <c r="F12" i="1"/>
  <c r="F11" i="1"/>
  <c r="F9" i="1"/>
  <c r="F8" i="1"/>
  <c r="F7" i="1"/>
  <c r="W6" i="1"/>
  <c r="F17" i="1"/>
  <c r="F18" i="1"/>
  <c r="T6" i="1"/>
  <c r="F19" i="1"/>
  <c r="F6" i="1"/>
  <c r="Z21" i="1"/>
  <c r="Z9" i="1"/>
  <c r="Z18" i="1"/>
  <c r="Z17" i="1"/>
  <c r="Z14" i="1"/>
  <c r="Z23" i="1"/>
  <c r="Z19" i="1"/>
  <c r="Z8" i="1"/>
  <c r="Z13" i="1"/>
  <c r="Z24" i="1"/>
  <c r="Z7" i="1"/>
  <c r="Z11" i="1"/>
  <c r="Z22" i="1"/>
  <c r="Z12" i="1"/>
  <c r="Z16" i="1"/>
  <c r="Z6" i="1"/>
  <c r="X6" i="1" l="1"/>
  <c r="G6" i="1"/>
  <c r="S6" i="1"/>
  <c r="U6" i="1"/>
  <c r="V6" i="1" s="1"/>
  <c r="G8" i="1"/>
  <c r="G19" i="1"/>
  <c r="G9" i="1"/>
  <c r="G17" i="1"/>
  <c r="G7" i="1"/>
  <c r="G16" i="1"/>
  <c r="G14" i="1"/>
  <c r="G18" i="1"/>
  <c r="G13" i="1"/>
  <c r="G12" i="1"/>
  <c r="G11" i="1"/>
</calcChain>
</file>

<file path=xl/sharedStrings.xml><?xml version="1.0" encoding="utf-8"?>
<sst xmlns="http://schemas.openxmlformats.org/spreadsheetml/2006/main" count="48" uniqueCount="47">
  <si>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</si>
  <si>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</si>
  <si>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</si>
  <si>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</si>
  <si>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</si>
  <si>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</si>
  <si>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</si>
  <si>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</si>
  <si>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</si>
  <si>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</si>
  <si>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</si>
  <si>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</si>
  <si>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</si>
  <si>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</si>
  <si>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</si>
  <si>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</si>
  <si>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</si>
  <si>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</si>
  <si>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</si>
  <si>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</si>
  <si>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</si>
  <si>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</si>
  <si>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</si>
  <si>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</si>
  <si>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</si>
  <si>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</si>
  <si>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</si>
  <si>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</si>
  <si>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>MA:</t>
  </si>
  <si>
    <t>Month</t>
  </si>
  <si>
    <t>Chicago:</t>
  </si>
  <si>
    <t>CQG NZ 90 Day Bank Accepted Bill Volume and OI Dashboard</t>
  </si>
  <si>
    <t>NBB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</si>
  <si>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</si>
  <si>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</si>
  <si>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</si>
  <si>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</si>
  <si>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</si>
  <si>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</si>
  <si>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</si>
  <si>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</si>
  <si>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</si>
  <si>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</si>
  <si>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</si>
  <si>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</si>
  <si>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 xml:space="preserve">  Copyright © 2014                Designed by Thom Hartle</t>
  </si>
  <si>
    <t>Sydney: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</si>
</sst>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b/>
      <sz val="24"/>
      <color theme="4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20"/>
      <color rgb="FF00B05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99"/>
        <bgColor indexed="64"/>
      </patternFill>
    </fill>
  </fills>
  <borders count="4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22" xfId="0" applyNumberFormat="1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29" xfId="0" applyNumberFormat="1" applyFont="1" applyFill="1" applyBorder="1"/>
    <xf numFmtId="0" fontId="4" fillId="4" borderId="31" xfId="0" applyFont="1" applyFill="1" applyBorder="1" applyAlignment="1">
      <alignment horizontal="center" shrinkToFit="1"/>
    </xf>
    <xf numFmtId="0" fontId="4" fillId="5" borderId="3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5" borderId="5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9" borderId="36" xfId="0" applyFont="1" applyFill="1" applyBorder="1" applyAlignment="1" applyProtection="1">
      <alignment horizontal="center" wrapText="1"/>
      <protection locked="0"/>
    </xf>
    <xf numFmtId="0" fontId="4" fillId="9" borderId="36" xfId="0" applyFont="1" applyFill="1" applyBorder="1" applyAlignment="1" applyProtection="1">
      <protection locked="0"/>
    </xf>
    <xf numFmtId="0" fontId="4" fillId="10" borderId="32" xfId="0" applyFont="1" applyFill="1" applyBorder="1" applyAlignment="1" applyProtection="1">
      <alignment horizontal="center" wrapText="1"/>
      <protection locked="0"/>
    </xf>
    <xf numFmtId="0" fontId="7" fillId="10" borderId="32" xfId="0" applyFont="1" applyFill="1" applyBorder="1" applyAlignment="1"/>
    <xf numFmtId="0" fontId="2" fillId="10" borderId="32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1" fillId="2" borderId="26" xfId="0" applyFont="1" applyFill="1" applyBorder="1" applyAlignment="1"/>
    <xf numFmtId="0" fontId="1" fillId="6" borderId="10" xfId="0" applyFont="1" applyFill="1" applyBorder="1" applyAlignment="1"/>
    <xf numFmtId="0" fontId="1" fillId="6" borderId="27" xfId="0" applyFont="1" applyFill="1" applyBorder="1" applyAlignment="1"/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1" fillId="3" borderId="24" xfId="0" applyNumberFormat="1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3" fontId="9" fillId="3" borderId="22" xfId="0" applyNumberFormat="1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3" fontId="9" fillId="2" borderId="8" xfId="0" applyNumberFormat="1" applyFont="1" applyFill="1" applyBorder="1"/>
    <xf numFmtId="3" fontId="4" fillId="2" borderId="13" xfId="0" applyNumberFormat="1" applyFont="1" applyFill="1" applyBorder="1"/>
    <xf numFmtId="3" fontId="9" fillId="2" borderId="13" xfId="0" applyNumberFormat="1" applyFont="1" applyFill="1" applyBorder="1"/>
    <xf numFmtId="3" fontId="9" fillId="2" borderId="28" xfId="0" applyNumberFormat="1" applyFont="1" applyFill="1" applyBorder="1"/>
    <xf numFmtId="0" fontId="9" fillId="2" borderId="25" xfId="0" applyFont="1" applyFill="1" applyBorder="1"/>
    <xf numFmtId="10" fontId="9" fillId="2" borderId="8" xfId="0" applyNumberFormat="1" applyFont="1" applyFill="1" applyBorder="1" applyAlignment="1">
      <alignment shrinkToFit="1"/>
    </xf>
    <xf numFmtId="3" fontId="9" fillId="2" borderId="10" xfId="0" applyNumberFormat="1" applyFont="1" applyFill="1" applyBorder="1"/>
    <xf numFmtId="10" fontId="9" fillId="2" borderId="19" xfId="0" applyNumberFormat="1" applyFont="1" applyFill="1" applyBorder="1"/>
    <xf numFmtId="0" fontId="9" fillId="2" borderId="10" xfId="0" applyFont="1" applyFill="1" applyBorder="1" applyAlignment="1">
      <alignment horizontal="left"/>
    </xf>
    <xf numFmtId="3" fontId="4" fillId="2" borderId="14" xfId="0" applyNumberFormat="1" applyFont="1" applyFill="1" applyBorder="1"/>
    <xf numFmtId="3" fontId="9" fillId="2" borderId="14" xfId="0" applyNumberFormat="1" applyFont="1" applyFill="1" applyBorder="1"/>
    <xf numFmtId="3" fontId="9" fillId="2" borderId="19" xfId="0" applyNumberFormat="1" applyFont="1" applyFill="1" applyBorder="1"/>
    <xf numFmtId="0" fontId="9" fillId="2" borderId="18" xfId="0" applyFont="1" applyFill="1" applyBorder="1"/>
    <xf numFmtId="10" fontId="9" fillId="2" borderId="10" xfId="0" applyNumberFormat="1" applyFont="1" applyFill="1" applyBorder="1" applyAlignment="1">
      <alignment shrinkToFit="1"/>
    </xf>
    <xf numFmtId="0" fontId="9" fillId="2" borderId="12" xfId="0" applyFont="1" applyFill="1" applyBorder="1" applyAlignment="1">
      <alignment horizontal="left"/>
    </xf>
    <xf numFmtId="3" fontId="9" fillId="2" borderId="12" xfId="0" applyNumberFormat="1" applyFont="1" applyFill="1" applyBorder="1"/>
    <xf numFmtId="3" fontId="9" fillId="2" borderId="20" xfId="0" applyNumberFormat="1" applyFont="1" applyFill="1" applyBorder="1"/>
    <xf numFmtId="0" fontId="9" fillId="2" borderId="35" xfId="0" applyFont="1" applyFill="1" applyBorder="1"/>
    <xf numFmtId="10" fontId="9" fillId="2" borderId="12" xfId="0" applyNumberFormat="1" applyFont="1" applyFill="1" applyBorder="1" applyAlignment="1">
      <alignment shrinkToFit="1"/>
    </xf>
    <xf numFmtId="3" fontId="9" fillId="3" borderId="22" xfId="0" applyNumberFormat="1" applyFont="1" applyFill="1" applyBorder="1"/>
    <xf numFmtId="3" fontId="4" fillId="3" borderId="0" xfId="0" applyNumberFormat="1" applyFont="1" applyFill="1" applyBorder="1"/>
    <xf numFmtId="3" fontId="9" fillId="3" borderId="10" xfId="0" applyNumberFormat="1" applyFont="1" applyFill="1" applyBorder="1"/>
    <xf numFmtId="0" fontId="9" fillId="3" borderId="22" xfId="0" applyFont="1" applyFill="1" applyBorder="1"/>
    <xf numFmtId="10" fontId="9" fillId="3" borderId="22" xfId="0" applyNumberFormat="1" applyFont="1" applyFill="1" applyBorder="1" applyAlignment="1">
      <alignment shrinkToFit="1"/>
    </xf>
    <xf numFmtId="3" fontId="9" fillId="3" borderId="22" xfId="0" applyNumberFormat="1" applyFont="1" applyFill="1" applyBorder="1" applyAlignment="1">
      <alignment horizontal="right" shrinkToFit="1"/>
    </xf>
    <xf numFmtId="0" fontId="9" fillId="6" borderId="16" xfId="0" applyFont="1" applyFill="1" applyBorder="1" applyAlignment="1">
      <alignment horizontal="left"/>
    </xf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15" xfId="0" applyFont="1" applyFill="1" applyBorder="1"/>
    <xf numFmtId="10" fontId="9" fillId="2" borderId="16" xfId="0" applyNumberFormat="1" applyFont="1" applyFill="1" applyBorder="1" applyAlignment="1">
      <alignment shrinkToFit="1"/>
    </xf>
    <xf numFmtId="3" fontId="9" fillId="2" borderId="15" xfId="0" applyNumberFormat="1" applyFont="1" applyFill="1" applyBorder="1"/>
    <xf numFmtId="0" fontId="9" fillId="6" borderId="10" xfId="0" applyFont="1" applyFill="1" applyBorder="1" applyAlignment="1">
      <alignment horizontal="left"/>
    </xf>
    <xf numFmtId="3" fontId="9" fillId="2" borderId="18" xfId="0" applyNumberFormat="1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/>
    </xf>
    <xf numFmtId="0" fontId="2" fillId="2" borderId="0" xfId="0" applyFont="1" applyFill="1" applyAlignment="1">
      <alignment shrinkToFit="1"/>
    </xf>
    <xf numFmtId="164" fontId="10" fillId="2" borderId="8" xfId="0" applyNumberFormat="1" applyFont="1" applyFill="1" applyBorder="1" applyAlignment="1">
      <alignment horizontal="left" shrinkToFit="1"/>
    </xf>
    <xf numFmtId="164" fontId="10" fillId="2" borderId="10" xfId="0" applyNumberFormat="1" applyFont="1" applyFill="1" applyBorder="1" applyAlignment="1">
      <alignment horizontal="left" shrinkToFit="1"/>
    </xf>
    <xf numFmtId="164" fontId="10" fillId="3" borderId="22" xfId="0" applyNumberFormat="1" applyFont="1" applyFill="1" applyBorder="1" applyAlignment="1">
      <alignment horizontal="left" shrinkToFit="1"/>
    </xf>
    <xf numFmtId="164" fontId="10" fillId="2" borderId="12" xfId="0" applyNumberFormat="1" applyFont="1" applyFill="1" applyBorder="1" applyAlignment="1">
      <alignment horizontal="left" shrinkToFit="1"/>
    </xf>
    <xf numFmtId="164" fontId="10" fillId="2" borderId="16" xfId="0" applyNumberFormat="1" applyFont="1" applyFill="1" applyBorder="1" applyAlignment="1">
      <alignment horizontal="left" shrinkToFit="1"/>
    </xf>
    <xf numFmtId="0" fontId="9" fillId="2" borderId="22" xfId="0" applyFont="1" applyFill="1" applyBorder="1"/>
    <xf numFmtId="0" fontId="1" fillId="6" borderId="22" xfId="0" applyFont="1" applyFill="1" applyBorder="1" applyAlignment="1"/>
    <xf numFmtId="0" fontId="1" fillId="6" borderId="29" xfId="0" applyFont="1" applyFill="1" applyBorder="1" applyAlignment="1"/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left" shrinkToFit="1"/>
    </xf>
    <xf numFmtId="0" fontId="9" fillId="3" borderId="0" xfId="0" applyFont="1" applyFill="1" applyBorder="1"/>
    <xf numFmtId="10" fontId="9" fillId="3" borderId="0" xfId="0" applyNumberFormat="1" applyFont="1" applyFill="1" applyBorder="1" applyAlignment="1">
      <alignment shrinkToFit="1"/>
    </xf>
    <xf numFmtId="3" fontId="9" fillId="3" borderId="0" xfId="0" applyNumberFormat="1" applyFont="1" applyFill="1" applyBorder="1" applyAlignment="1">
      <alignment horizontal="right" shrinkToFit="1"/>
    </xf>
    <xf numFmtId="0" fontId="9" fillId="12" borderId="9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/>
    </xf>
    <xf numFmtId="3" fontId="9" fillId="2" borderId="25" xfId="0" applyNumberFormat="1" applyFont="1" applyFill="1" applyBorder="1"/>
    <xf numFmtId="3" fontId="9" fillId="3" borderId="18" xfId="0" applyNumberFormat="1" applyFont="1" applyFill="1" applyBorder="1"/>
    <xf numFmtId="0" fontId="9" fillId="2" borderId="10" xfId="0" applyFont="1" applyFill="1" applyBorder="1"/>
    <xf numFmtId="0" fontId="9" fillId="3" borderId="34" xfId="0" applyFont="1" applyFill="1" applyBorder="1"/>
    <xf numFmtId="3" fontId="9" fillId="3" borderId="34" xfId="0" applyNumberFormat="1" applyFont="1" applyFill="1" applyBorder="1" applyAlignment="1">
      <alignment horizontal="center"/>
    </xf>
    <xf numFmtId="0" fontId="4" fillId="11" borderId="25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10" fontId="9" fillId="2" borderId="10" xfId="0" applyNumberFormat="1" applyFont="1" applyFill="1" applyBorder="1"/>
    <xf numFmtId="0" fontId="9" fillId="3" borderId="10" xfId="0" applyFont="1" applyFill="1" applyBorder="1"/>
    <xf numFmtId="0" fontId="1" fillId="3" borderId="6" xfId="0" applyFont="1" applyFill="1" applyBorder="1" applyAlignment="1"/>
    <xf numFmtId="0" fontId="4" fillId="4" borderId="0" xfId="0" applyFont="1" applyFill="1" applyBorder="1"/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3" fontId="9" fillId="3" borderId="39" xfId="0" applyNumberFormat="1" applyFont="1" applyFill="1" applyBorder="1" applyAlignment="1">
      <alignment horizontal="center"/>
    </xf>
    <xf numFmtId="3" fontId="9" fillId="3" borderId="40" xfId="0" applyNumberFormat="1" applyFont="1" applyFill="1" applyBorder="1" applyAlignment="1">
      <alignment horizontal="center"/>
    </xf>
    <xf numFmtId="10" fontId="1" fillId="3" borderId="34" xfId="0" applyNumberFormat="1" applyFont="1" applyFill="1" applyBorder="1"/>
    <xf numFmtId="3" fontId="1" fillId="3" borderId="33" xfId="0" applyNumberFormat="1" applyFont="1" applyFill="1" applyBorder="1"/>
    <xf numFmtId="3" fontId="9" fillId="2" borderId="19" xfId="0" applyNumberFormat="1" applyFont="1" applyFill="1" applyBorder="1" applyAlignment="1">
      <alignment horizontal="right" shrinkToFit="1"/>
    </xf>
    <xf numFmtId="3" fontId="9" fillId="2" borderId="22" xfId="0" applyNumberFormat="1" applyFont="1" applyFill="1" applyBorder="1" applyAlignment="1">
      <alignment horizontal="right" shrinkToFit="1"/>
    </xf>
    <xf numFmtId="3" fontId="9" fillId="2" borderId="18" xfId="0" applyNumberFormat="1" applyFont="1" applyFill="1" applyBorder="1" applyAlignment="1">
      <alignment horizontal="right" shrinkToFi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5" fontId="1" fillId="3" borderId="24" xfId="0" applyNumberFormat="1" applyFont="1" applyFill="1" applyBorder="1" applyAlignment="1">
      <alignment horizontal="left"/>
    </xf>
    <xf numFmtId="0" fontId="1" fillId="3" borderId="24" xfId="0" applyFont="1" applyFill="1" applyBorder="1" applyAlignment="1">
      <alignment horizontal="right"/>
    </xf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3" fontId="9" fillId="2" borderId="28" xfId="0" applyNumberFormat="1" applyFont="1" applyFill="1" applyBorder="1" applyAlignment="1">
      <alignment horizontal="right" shrinkToFit="1"/>
    </xf>
    <xf numFmtId="3" fontId="9" fillId="2" borderId="37" xfId="0" applyNumberFormat="1" applyFont="1" applyFill="1" applyBorder="1" applyAlignment="1">
      <alignment horizontal="right" shrinkToFit="1"/>
    </xf>
    <xf numFmtId="3" fontId="9" fillId="2" borderId="25" xfId="0" applyNumberFormat="1" applyFont="1" applyFill="1" applyBorder="1" applyAlignment="1">
      <alignment horizontal="right" shrinkToFit="1"/>
    </xf>
    <xf numFmtId="0" fontId="11" fillId="3" borderId="2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4" fillId="8" borderId="2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</cellXfs>
  <cellStyles count="1">
    <cellStyle name="Normal" xfId="0" builtinId="0"/>
  </cellStyles>
  <dxfs count="16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ill>
        <patternFill>
          <bgColor rgb="FFFF0000"/>
        </pattern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3399"/>
      <color rgb="FFCB6D51"/>
      <color rgb="FFC9C0BB"/>
      <color rgb="FFFFA000"/>
      <color rgb="FFFFF5EE"/>
      <color rgb="FFFFF5EF"/>
      <color rgb="FF66CCFF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ContractData</stp>
        <stp>NBB??9</stp>
        <stp>COI</stp>
        <tr r="T16" s="1"/>
      </tp>
      <tp>
        <v>0</v>
        <stp/>
        <stp>ContractData</stp>
        <stp>NBB??8</stp>
        <stp>COI</stp>
        <tr r="T14" s="1"/>
      </tp>
      <tp>
        <v>15604</v>
        <stp/>
        <stp>ContractData</stp>
        <stp>NBB??3</stp>
        <stp>COI</stp>
        <tr r="T8" s="1"/>
      </tp>
      <tp>
        <v>16279</v>
        <stp/>
        <stp>ContractData</stp>
        <stp>NBB??2</stp>
        <stp>COI</stp>
        <tr r="T7" s="1"/>
      </tp>
      <tp>
        <v>20246</v>
        <stp/>
        <stp>ContractData</stp>
        <stp>NBB??1</stp>
        <stp>COI</stp>
        <tr r="T6" s="1"/>
      </tp>
      <tp>
        <v>50</v>
        <stp/>
        <stp>ContractData</stp>
        <stp>NBB??7</stp>
        <stp>COI</stp>
        <tr r="T13" s="1"/>
      </tp>
      <tp>
        <v>2282</v>
        <stp/>
        <stp>ContractData</stp>
        <stp>NBB??6</stp>
        <stp>COI</stp>
        <tr r="T12" s="1"/>
      </tp>
      <tp>
        <v>5476</v>
        <stp/>
        <stp>ContractData</stp>
        <stp>NBB??5</stp>
        <stp>COI</stp>
        <tr r="T11" s="1"/>
      </tp>
      <tp>
        <v>14770</v>
        <stp/>
        <stp>ContractData</stp>
        <stp>NBB??4</stp>
        <stp>COI</stp>
        <tr r="T9" s="1"/>
      </tp>
      <tp t="s">
        <v>NZ 90 Day Bank Accepted Bill, Mar 24</v>
        <stp/>
        <stp>ContractData</stp>
        <stp>NBB??24</stp>
        <stp>LongDescription</stp>
        <tr r="B34" s="1"/>
      </tp>
      <tp t="s">
        <v>NZ 90 Day Bank Accepted Bill, Jun 23</v>
        <stp/>
        <stp>ContractData</stp>
        <stp>NBB??21</stp>
        <stp>LongDescription</stp>
        <tr r="B31" s="1"/>
      </tp>
      <tp t="s">
        <v>NZ 90 Day Bank Accepted Bill, Mar 23</v>
        <stp/>
        <stp>ContractData</stp>
        <stp>NBB??20</stp>
        <stp>LongDescription</stp>
        <tr r="B29" s="1"/>
      </tp>
      <tp t="s">
        <v>NZ 90 Day Bank Accepted Bill, Dec 23</v>
        <stp/>
        <stp>ContractData</stp>
        <stp>NBB??23</stp>
        <stp>LongDescription</stp>
        <tr r="B33" s="1"/>
      </tp>
      <tp t="s">
        <v>NZ 90 Day Bank Accepted Bill, Sep 23</v>
        <stp/>
        <stp>ContractData</stp>
        <stp>NBB??22</stp>
        <stp>LongDescription</stp>
        <tr r="B32" s="1"/>
      </tp>
      <tp t="s">
        <v>NZ 90 Day Bank Accepted Bill, Dec 22</v>
        <stp/>
        <stp>ContractData</stp>
        <stp>NBB??19</stp>
        <stp>LongDescription</stp>
        <tr r="B28" s="1"/>
      </tp>
      <tp t="s">
        <v>NZ 90 Day Bank Accepted Bill, Sep 22</v>
        <stp/>
        <stp>ContractData</stp>
        <stp>NBB??18</stp>
        <stp>LongDescription</stp>
        <tr r="B27" s="1"/>
      </tp>
      <tp t="s">
        <v>NZ 90 Day Bank Accepted Bill, Jun 21</v>
        <stp/>
        <stp>ContractData</stp>
        <stp>NBB??15</stp>
        <stp>LongDescription</stp>
        <tr r="B23" s="1"/>
      </tp>
      <tp t="s">
        <v>NZ 90 Day Bank Accepted Bill, Mar 21</v>
        <stp/>
        <stp>ContractData</stp>
        <stp>NBB??14</stp>
        <stp>LongDescription</stp>
        <tr r="B22" s="1"/>
      </tp>
      <tp t="s">
        <v>NZ 90 Day Bank Accepted Bill, Jun 22</v>
        <stp/>
        <stp>ContractData</stp>
        <stp>NBB??17</stp>
        <stp>LongDescription</stp>
        <tr r="B26" s="1"/>
      </tp>
      <tp t="s">
        <v>NZ 90 Day Bank Accepted Bill, Dec 21</v>
        <stp/>
        <stp>ContractData</stp>
        <stp>NBB??16</stp>
        <stp>LongDescription</stp>
        <tr r="B24" s="1"/>
      </tp>
      <tp t="s">
        <v>NZ 90 Day Bank Accepted Bill, Mar 17</v>
        <stp/>
        <stp>ContractData</stp>
        <stp>NBB??11</stp>
        <stp>LongDescription</stp>
        <tr r="B18" s="1"/>
      </tp>
      <tp t="s">
        <v>NZ 90 Day Bank Accepted Bill, Dec 16</v>
        <stp/>
        <stp>ContractData</stp>
        <stp>NBB??10</stp>
        <stp>LongDescription</stp>
        <tr r="B17" s="1"/>
      </tp>
      <tp t="s">
        <v>NZ 90 Day Bank Accepted Bill, Sep 20</v>
        <stp/>
        <stp>ContractData</stp>
        <stp>NBB??13</stp>
        <stp>LongDescription</stp>
        <tr r="B21" s="1"/>
      </tp>
      <tp t="s">
        <v>NZ 90 Day Bank Accepted Bill, Jun 17</v>
        <stp/>
        <stp>ContractData</stp>
        <stp>NBB??12</stp>
        <stp>LongDescription</stp>
        <tr r="B19" s="1"/>
      </tp>
      <tp t="s">
        <v/>
        <stp/>
        <stp>StudyData</stp>
        <stp>NBB??6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 t="s">
        <v/>
        <stp/>
        <stp>StudyData</stp>
        <stp>NBB??7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652.25</v>
        <stp/>
        <stp>StudyData</stp>
        <stp>NBB??4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453.33333333000002</v>
        <stp/>
        <stp>StudyData</stp>
        <stp>NBB??5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758.41666667000004</v>
        <stp/>
        <stp>StudyData</stp>
        <stp>NBB??2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837.41666667000004</v>
        <stp/>
        <stp>StudyData</stp>
        <stp>NBB??3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0</v>
        <stp/>
        <stp>StudyData</stp>
        <stp>Vol(NBB??1) when (LocalDay(NBB??1)=27 and LocalHour(NBB??1)=11 and LocalMinute(NBB??1)=40)</stp>
        <stp>Bar</stp>
        <stp/>
        <stp>Vol</stp>
        <stp>30</stp>
        <stp>0</stp>
        <tr r="Z6" s="1"/>
      </tp>
      <tp>
        <v>20</v>
        <stp/>
        <stp>StudyData</stp>
        <stp>Vol(NBB??2) when (LocalDay(NBB??2)=27 and LocalHour(NBB??2)=11 and LocalMinute(NBB??2)=40)</stp>
        <stp>Bar</stp>
        <stp/>
        <stp>Vol</stp>
        <stp>30</stp>
        <stp>0</stp>
        <tr r="Z7" s="1"/>
      </tp>
      <tp>
        <v>100</v>
        <stp/>
        <stp>StudyData</stp>
        <stp>Vol(NBB??3) when (LocalDay(NBB??3)=27 and LocalHour(NBB??3)=11 and LocalMinute(NBB??3)=40)</stp>
        <stp>Bar</stp>
        <stp/>
        <stp>Vol</stp>
        <stp>30</stp>
        <stp>0</stp>
        <tr r="Z8" s="1"/>
      </tp>
      <tp>
        <v>100</v>
        <stp/>
        <stp>StudyData</stp>
        <stp>Vol(NBB??4) when (LocalDay(NBB??4)=27 and LocalHour(NBB??4)=11 and LocalMinute(NBB??4)=40)</stp>
        <stp>Bar</stp>
        <stp/>
        <stp>Vol</stp>
        <stp>30</stp>
        <stp>0</stp>
        <tr r="Z9" s="1"/>
      </tp>
      <tp>
        <v>0</v>
        <stp/>
        <stp>StudyData</stp>
        <stp>Vol(NBB??5) when (LocalDay(NBB??5)=27 and LocalHour(NBB??5)=11 and LocalMinute(NBB??5)=40)</stp>
        <stp>Bar</stp>
        <stp/>
        <stp>Vol</stp>
        <stp>30</stp>
        <stp>0</stp>
        <tr r="Z11" s="1"/>
      </tp>
      <tp>
        <v>0</v>
        <stp/>
        <stp>StudyData</stp>
        <stp>Vol(NBB??6) when (LocalDay(NBB??6)=27 and LocalHour(NBB??6)=11 and LocalMinute(NBB??6)=40)</stp>
        <stp>Bar</stp>
        <stp/>
        <stp>Vol</stp>
        <stp>30</stp>
        <stp>0</stp>
        <tr r="Z12" s="1"/>
      </tp>
      <tp>
        <v>0</v>
        <stp/>
        <stp>StudyData</stp>
        <stp>Vol(NBB??7) when (LocalDay(NBB??7)=27 and LocalHour(NBB??7)=11 and LocalMinute(NBB??7)=40)</stp>
        <stp>Bar</stp>
        <stp/>
        <stp>Vol</stp>
        <stp>30</stp>
        <stp>0</stp>
        <tr r="Z13" s="1"/>
      </tp>
      <tp>
        <v>0</v>
        <stp/>
        <stp>StudyData</stp>
        <stp>Vol(NBB??8) when (LocalDay(NBB??8)=27 and LocalHour(NBB??8)=11 and LocalMinute(NBB??8)=40)</stp>
        <stp>Bar</stp>
        <stp/>
        <stp>Vol</stp>
        <stp>30</stp>
        <stp>0</stp>
        <tr r="Z14" s="1"/>
      </tp>
      <tp>
        <v>0</v>
        <stp/>
        <stp>StudyData</stp>
        <stp>Vol(NBB??9) when (LocalDay(NBB??9)=27 and LocalHour(NBB??9)=11 and LocalMinute(NBB??9)=40)</stp>
        <stp>Bar</stp>
        <stp/>
        <stp>Vol</stp>
        <stp>30</stp>
        <stp>0</stp>
        <tr r="Z16" s="1"/>
      </tp>
      <tp>
        <v>643.66666667000004</v>
        <stp/>
        <stp>StudyData</stp>
        <stp>NBB??1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0</v>
        <stp/>
        <stp>ContractData</stp>
        <stp>NBB??19</stp>
        <stp>T_CVol</stp>
        <tr r="K28" s="1"/>
      </tp>
      <tp>
        <v>0</v>
        <stp/>
        <stp>ContractData</stp>
        <stp>NBB??18</stp>
        <stp>T_CVol</stp>
        <tr r="K27" s="1"/>
      </tp>
      <tp>
        <v>0</v>
        <stp/>
        <stp>ContractData</stp>
        <stp>NBB??15</stp>
        <stp>T_CVol</stp>
        <tr r="K23" s="1"/>
      </tp>
      <tp>
        <v>0</v>
        <stp/>
        <stp>ContractData</stp>
        <stp>NBB??14</stp>
        <stp>T_CVol</stp>
        <tr r="K22" s="1"/>
      </tp>
      <tp>
        <v>0</v>
        <stp/>
        <stp>ContractData</stp>
        <stp>NBB??17</stp>
        <stp>T_CVol</stp>
        <tr r="K26" s="1"/>
      </tp>
      <tp>
        <v>0</v>
        <stp/>
        <stp>ContractData</stp>
        <stp>NBB??16</stp>
        <stp>T_CVol</stp>
        <tr r="K24" s="1"/>
      </tp>
      <tp>
        <v>0</v>
        <stp/>
        <stp>ContractData</stp>
        <stp>NBB??11</stp>
        <stp>T_CVol</stp>
        <tr r="K18" s="1"/>
      </tp>
      <tp>
        <v>0</v>
        <stp/>
        <stp>ContractData</stp>
        <stp>NBB??10</stp>
        <stp>T_CVol</stp>
        <tr r="K17" s="1"/>
      </tp>
      <tp>
        <v>0</v>
        <stp/>
        <stp>ContractData</stp>
        <stp>NBB??13</stp>
        <stp>T_CVol</stp>
        <tr r="K21" s="1"/>
      </tp>
      <tp>
        <v>0</v>
        <stp/>
        <stp>ContractData</stp>
        <stp>NBB??12</stp>
        <stp>T_CVol</stp>
        <tr r="K19" s="1"/>
      </tp>
      <tp>
        <v>0</v>
        <stp/>
        <stp>ContractData</stp>
        <stp>NBB??24</stp>
        <stp>T_CVol</stp>
        <tr r="K34" s="1"/>
      </tp>
      <tp>
        <v>0</v>
        <stp/>
        <stp>ContractData</stp>
        <stp>NBB??21</stp>
        <stp>T_CVol</stp>
        <tr r="K31" s="1"/>
      </tp>
      <tp>
        <v>0</v>
        <stp/>
        <stp>ContractData</stp>
        <stp>NBB??20</stp>
        <stp>T_CVol</stp>
        <tr r="K29" s="1"/>
      </tp>
      <tp>
        <v>0</v>
        <stp/>
        <stp>ContractData</stp>
        <stp>NBB??23</stp>
        <stp>T_CVol</stp>
        <tr r="K33" s="1"/>
      </tp>
      <tp>
        <v>0</v>
        <stp/>
        <stp>ContractData</stp>
        <stp>NBB??22</stp>
        <stp>T_CVol</stp>
        <tr r="K32" s="1"/>
      </tp>
      <tp>
        <v>0</v>
        <stp/>
        <stp>ContractData</stp>
        <stp>NBB??19</stp>
        <stp>Y_CVol</stp>
        <tr r="N28" s="1"/>
      </tp>
      <tp>
        <v>0</v>
        <stp/>
        <stp>ContractData</stp>
        <stp>NBB??18</stp>
        <stp>Y_CVol</stp>
        <tr r="N27" s="1"/>
      </tp>
      <tp>
        <v>0</v>
        <stp/>
        <stp>ContractData</stp>
        <stp>NBB??15</stp>
        <stp>Y_CVol</stp>
        <tr r="N23" s="1"/>
      </tp>
      <tp>
        <v>0</v>
        <stp/>
        <stp>ContractData</stp>
        <stp>NBB??14</stp>
        <stp>Y_CVol</stp>
        <tr r="N22" s="1"/>
      </tp>
      <tp>
        <v>0</v>
        <stp/>
        <stp>ContractData</stp>
        <stp>NBB??17</stp>
        <stp>Y_CVol</stp>
        <tr r="N26" s="1"/>
      </tp>
      <tp>
        <v>0</v>
        <stp/>
        <stp>ContractData</stp>
        <stp>NBB??16</stp>
        <stp>Y_CVol</stp>
        <tr r="N24" s="1"/>
      </tp>
      <tp>
        <v>0</v>
        <stp/>
        <stp>ContractData</stp>
        <stp>NBB??11</stp>
        <stp>Y_CVol</stp>
        <tr r="N18" s="1"/>
      </tp>
      <tp>
        <v>0</v>
        <stp/>
        <stp>ContractData</stp>
        <stp>NBB??10</stp>
        <stp>Y_CVol</stp>
        <tr r="N17" s="1"/>
      </tp>
      <tp>
        <v>0</v>
        <stp/>
        <stp>ContractData</stp>
        <stp>NBB??13</stp>
        <stp>Y_CVol</stp>
        <tr r="N21" s="1"/>
      </tp>
      <tp>
        <v>0</v>
        <stp/>
        <stp>ContractData</stp>
        <stp>NBB??12</stp>
        <stp>Y_CVol</stp>
        <tr r="N19" s="1"/>
      </tp>
      <tp>
        <v>0</v>
        <stp/>
        <stp>ContractData</stp>
        <stp>NBB??24</stp>
        <stp>Y_CVol</stp>
        <tr r="N34" s="1"/>
      </tp>
      <tp>
        <v>0</v>
        <stp/>
        <stp>ContractData</stp>
        <stp>NBB??21</stp>
        <stp>Y_CVol</stp>
        <tr r="N31" s="1"/>
      </tp>
      <tp>
        <v>0</v>
        <stp/>
        <stp>ContractData</stp>
        <stp>NBB??20</stp>
        <stp>Y_CVol</stp>
        <tr r="N29" s="1"/>
      </tp>
      <tp>
        <v>0</v>
        <stp/>
        <stp>ContractData</stp>
        <stp>NBB??23</stp>
        <stp>Y_CVol</stp>
        <tr r="N33" s="1"/>
      </tp>
      <tp>
        <v>0</v>
        <stp/>
        <stp>ContractData</stp>
        <stp>NBB??22</stp>
        <stp>Y_CVol</stp>
        <tr r="N32" s="1"/>
      </tp>
      <tp t="s">
        <v/>
        <stp/>
        <stp>StudyData</stp>
        <stp>NBB??8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 t="s">
        <v/>
        <stp/>
        <stp>StudyData</stp>
        <stp>NBB??9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 t="s">
        <v/>
        <stp/>
        <stp>StudyData</stp>
        <stp>NBB??24</stp>
        <stp>Vol</stp>
        <stp>VolType=Exchange,CoCType=Contract</stp>
        <stp>Vol</stp>
        <stp>30</stp>
        <stp>0</stp>
        <stp>ALL</stp>
        <stp/>
        <stp/>
        <stp>TRUE</stp>
        <stp>T</stp>
        <tr r="Y34" s="1"/>
      </tp>
      <tp t="s">
        <v/>
        <stp/>
        <stp>StudyData</stp>
        <stp>NBB??20</stp>
        <stp>Vol</stp>
        <stp>VolType=Exchange,CoCType=Contract</stp>
        <stp>Vol</stp>
        <stp>30</stp>
        <stp>0</stp>
        <stp>ALL</stp>
        <stp/>
        <stp/>
        <stp>TRUE</stp>
        <stp>T</stp>
        <tr r="Y29" s="1"/>
      </tp>
      <tp t="s">
        <v/>
        <stp/>
        <stp>StudyData</stp>
        <stp>NBB??21</stp>
        <stp>Vol</stp>
        <stp>VolType=Exchange,CoCType=Contract</stp>
        <stp>Vol</stp>
        <stp>30</stp>
        <stp>0</stp>
        <stp>ALL</stp>
        <stp/>
        <stp/>
        <stp>TRUE</stp>
        <stp>T</stp>
        <tr r="Y31" s="1"/>
      </tp>
      <tp t="s">
        <v/>
        <stp/>
        <stp>StudyData</stp>
        <stp>NBB??22</stp>
        <stp>Vol</stp>
        <stp>VolType=Exchange,CoCType=Contract</stp>
        <stp>Vol</stp>
        <stp>30</stp>
        <stp>0</stp>
        <stp>ALL</stp>
        <stp/>
        <stp/>
        <stp>TRUE</stp>
        <stp>T</stp>
        <tr r="Y32" s="1"/>
      </tp>
      <tp t="s">
        <v/>
        <stp/>
        <stp>StudyData</stp>
        <stp>NBB??23</stp>
        <stp>Vol</stp>
        <stp>VolType=Exchange,CoCType=Contract</stp>
        <stp>Vol</stp>
        <stp>30</stp>
        <stp>0</stp>
        <stp>ALL</stp>
        <stp/>
        <stp/>
        <stp>TRUE</stp>
        <stp>T</stp>
        <tr r="Y33" s="1"/>
      </tp>
      <tp t="s">
        <v/>
        <stp/>
        <stp>StudyData</stp>
        <stp>NBB??18</stp>
        <stp>Vol</stp>
        <stp>VolType=Exchange,CoCType=Contract</stp>
        <stp>Vol</stp>
        <stp>30</stp>
        <stp>0</stp>
        <stp>ALL</stp>
        <stp/>
        <stp/>
        <stp>TRUE</stp>
        <stp>T</stp>
        <tr r="Y27" s="1"/>
      </tp>
      <tp t="s">
        <v/>
        <stp/>
        <stp>StudyData</stp>
        <stp>NBB??19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</tp>
      <tp t="s">
        <v/>
        <stp/>
        <stp>StudyData</stp>
        <stp>NBB??14</stp>
        <stp>Vol</stp>
        <stp>VolType=Exchange,CoCType=Contract</stp>
        <stp>Vol</stp>
        <stp>30</stp>
        <stp>0</stp>
        <stp>ALL</stp>
        <stp/>
        <stp/>
        <stp>TRUE</stp>
        <stp>T</stp>
        <tr r="Y22" s="1"/>
      </tp>
      <tp t="s">
        <v/>
        <stp/>
        <stp>StudyData</stp>
        <stp>NBB??15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</tp>
      <tp t="s">
        <v/>
        <stp/>
        <stp>StudyData</stp>
        <stp>NBB??16</stp>
        <stp>Vol</stp>
        <stp>VolType=Exchange,CoCType=Contract</stp>
        <stp>Vol</stp>
        <stp>30</stp>
        <stp>0</stp>
        <stp>ALL</stp>
        <stp/>
        <stp/>
        <stp>TRUE</stp>
        <stp>T</stp>
        <tr r="Y24" s="1"/>
      </tp>
      <tp t="s">
        <v/>
        <stp/>
        <stp>StudyData</stp>
        <stp>NBB??17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</tp>
      <tp t="s">
        <v/>
        <stp/>
        <stp>StudyData</stp>
        <stp>NBB??10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</tp>
      <tp t="s">
        <v/>
        <stp/>
        <stp>StudyData</stp>
        <stp>NBB??11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</tp>
      <tp t="s">
        <v/>
        <stp/>
        <stp>StudyData</stp>
        <stp>NBB??12</stp>
        <stp>Vol</stp>
        <stp>VolType=Exchange,CoCType=Contract</stp>
        <stp>Vol</stp>
        <stp>30</stp>
        <stp>0</stp>
        <stp>ALL</stp>
        <stp/>
        <stp/>
        <stp>TRUE</stp>
        <stp>T</stp>
        <tr r="Y19" s="1"/>
      </tp>
      <tp t="s">
        <v/>
        <stp/>
        <stp>StudyData</stp>
        <stp>NBB??13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</tp>
      <tp>
        <v>0</v>
        <stp/>
        <stp>ContractData</stp>
        <stp>NBB??9</stp>
        <stp>P_OI</stp>
        <tr r="W16" s="1"/>
      </tp>
      <tp>
        <v>0</v>
        <stp/>
        <stp>ContractData</stp>
        <stp>NBB??8</stp>
        <stp>P_OI</stp>
        <tr r="W14" s="1"/>
      </tp>
      <tp>
        <v>5476</v>
        <stp/>
        <stp>ContractData</stp>
        <stp>NBB??5</stp>
        <stp>P_OI</stp>
        <tr r="W11" s="1"/>
      </tp>
      <tp>
        <v>14619</v>
        <stp/>
        <stp>ContractData</stp>
        <stp>NBB??4</stp>
        <stp>P_OI</stp>
        <tr r="W9" s="1"/>
      </tp>
      <tp>
        <v>50</v>
        <stp/>
        <stp>ContractData</stp>
        <stp>NBB??7</stp>
        <stp>P_OI</stp>
        <tr r="W13" s="1"/>
      </tp>
      <tp>
        <v>2282</v>
        <stp/>
        <stp>ContractData</stp>
        <stp>NBB??6</stp>
        <stp>P_OI</stp>
        <tr r="W12" s="1"/>
      </tp>
      <tp>
        <v>20423</v>
        <stp/>
        <stp>ContractData</stp>
        <stp>NBB??1</stp>
        <stp>P_OI</stp>
        <tr r="W6" s="1"/>
      </tp>
      <tp>
        <v>15390</v>
        <stp/>
        <stp>ContractData</stp>
        <stp>NBB??3</stp>
        <stp>P_OI</stp>
        <tr r="W8" s="1"/>
      </tp>
      <tp>
        <v>16913</v>
        <stp/>
        <stp>ContractData</stp>
        <stp>NBB??2</stp>
        <stp>P_OI</stp>
        <tr r="W7" s="1"/>
      </tp>
      <tp>
        <v>0</v>
        <stp/>
        <stp>StudyData</stp>
        <stp>Vol(NBB??10) when (LocalDay(NBB??10)=27 and LocalHour(NBB??10)=11 and LocalMinute(NBB??10)=40)</stp>
        <stp>Bar</stp>
        <stp/>
        <stp>Vol</stp>
        <stp>30</stp>
        <stp>0</stp>
        <tr r="Z17" s="1"/>
      </tp>
      <tp>
        <v>0</v>
        <stp/>
        <stp>StudyData</stp>
        <stp>Vol(NBB??11) when (LocalDay(NBB??11)=27 and LocalHour(NBB??11)=11 and LocalMinute(NBB??11)=40)</stp>
        <stp>Bar</stp>
        <stp/>
        <stp>Vol</stp>
        <stp>30</stp>
        <stp>0</stp>
        <tr r="Z18" s="1"/>
      </tp>
      <tp>
        <v>0</v>
        <stp/>
        <stp>StudyData</stp>
        <stp>Vol(NBB??12) when (LocalDay(NBB??12)=27 and LocalHour(NBB??12)=11 and LocalMinute(NBB??12)=40)</stp>
        <stp>Bar</stp>
        <stp/>
        <stp>Vol</stp>
        <stp>30</stp>
        <stp>0</stp>
        <tr r="Z19" s="1"/>
      </tp>
      <tp t="s">
        <v/>
        <stp/>
        <stp>StudyData</stp>
        <stp>Vol(NBB??13) when (LocalDay(NBB??13)=27 and LocalHour(NBB??13)=11 and LocalMinute(NBB??13)=40)</stp>
        <stp>Bar</stp>
        <stp/>
        <stp>Vol</stp>
        <stp>30</stp>
        <stp>0</stp>
        <tr r="Z21" s="1"/>
      </tp>
      <tp t="s">
        <v/>
        <stp/>
        <stp>StudyData</stp>
        <stp>Vol(NBB??14) when (LocalDay(NBB??14)=27 and LocalHour(NBB??14)=11 and LocalMinute(NBB??14)=40)</stp>
        <stp>Bar</stp>
        <stp/>
        <stp>Vol</stp>
        <stp>30</stp>
        <stp>0</stp>
        <tr r="Z22" s="1"/>
      </tp>
      <tp t="s">
        <v/>
        <stp/>
        <stp>StudyData</stp>
        <stp>Vol(NBB??15) when (LocalDay(NBB??15)=27 and LocalHour(NBB??15)=11 and LocalMinute(NBB??15)=40)</stp>
        <stp>Bar</stp>
        <stp/>
        <stp>Vol</stp>
        <stp>30</stp>
        <stp>0</stp>
        <tr r="Z23" s="1"/>
      </tp>
      <tp t="s">
        <v/>
        <stp/>
        <stp>StudyData</stp>
        <stp>Vol(NBB??16) when (LocalDay(NBB??16)=27 and LocalHour(NBB??16)=11 and LocalMinute(NBB??16)=40)</stp>
        <stp>Bar</stp>
        <stp/>
        <stp>Vol</stp>
        <stp>30</stp>
        <stp>0</stp>
        <tr r="Z24" s="1"/>
      </tp>
      <tp t="s">
        <v/>
        <stp/>
        <stp>StudyData</stp>
        <stp>Vol(NBB??17) when (LocalDay(NBB??17)=27 and LocalHour(NBB??17)=11 and LocalMinute(NBB??17)=40)</stp>
        <stp>Bar</stp>
        <stp/>
        <stp>Vol</stp>
        <stp>30</stp>
        <stp>0</stp>
        <tr r="Z26" s="1"/>
      </tp>
      <tp t="s">
        <v/>
        <stp/>
        <stp>StudyData</stp>
        <stp>Vol(NBB??18) when (LocalDay(NBB??18)=27 and LocalHour(NBB??18)=11 and LocalMinute(NBB??18)=40)</stp>
        <stp>Bar</stp>
        <stp/>
        <stp>Vol</stp>
        <stp>30</stp>
        <stp>0</stp>
        <tr r="Z27" s="1"/>
      </tp>
      <tp t="s">
        <v/>
        <stp/>
        <stp>StudyData</stp>
        <stp>Vol(NBB??19) when (LocalDay(NBB??19)=27 and LocalHour(NBB??19)=11 and LocalMinute(NBB??19)=40)</stp>
        <stp>Bar</stp>
        <stp/>
        <stp>Vol</stp>
        <stp>30</stp>
        <stp>0</stp>
        <tr r="Z28" s="1"/>
      </tp>
      <tp t="s">
        <v/>
        <stp/>
        <stp>StudyData</stp>
        <stp>Vol(NBB??20) when (LocalDay(NBB??20)=27 and LocalHour(NBB??20)=11 and LocalMinute(NBB??20)=40)</stp>
        <stp>Bar</stp>
        <stp/>
        <stp>Vol</stp>
        <stp>30</stp>
        <stp>0</stp>
        <tr r="Z29" s="1"/>
      </tp>
      <tp t="s">
        <v/>
        <stp/>
        <stp>StudyData</stp>
        <stp>Vol(NBB??21) when (LocalDay(NBB??21)=27 and LocalHour(NBB??21)=11 and LocalMinute(NBB??21)=40)</stp>
        <stp>Bar</stp>
        <stp/>
        <stp>Vol</stp>
        <stp>30</stp>
        <stp>0</stp>
        <tr r="Z31" s="1"/>
      </tp>
      <tp t="s">
        <v/>
        <stp/>
        <stp>StudyData</stp>
        <stp>Vol(NBB??22) when (LocalDay(NBB??22)=27 and LocalHour(NBB??22)=11 and LocalMinute(NBB??22)=40)</stp>
        <stp>Bar</stp>
        <stp/>
        <stp>Vol</stp>
        <stp>30</stp>
        <stp>0</stp>
        <tr r="Z32" s="1"/>
      </tp>
      <tp t="s">
        <v/>
        <stp/>
        <stp>StudyData</stp>
        <stp>Vol(NBB??23) when (LocalDay(NBB??23)=27 and LocalHour(NBB??23)=11 and LocalMinute(NBB??23)=40)</stp>
        <stp>Bar</stp>
        <stp/>
        <stp>Vol</stp>
        <stp>30</stp>
        <stp>0</stp>
        <tr r="Z33" s="1"/>
      </tp>
      <tp t="s">
        <v/>
        <stp/>
        <stp>StudyData</stp>
        <stp>Vol(NBB??24) when (LocalDay(NBB??24)=27 and LocalHour(NBB??24)=11 and LocalMinute(NBB??24)=40)</stp>
        <stp>Bar</stp>
        <stp/>
        <stp>Vol</stp>
        <stp>30</stp>
        <stp>0</stp>
        <tr r="Z34" s="1"/>
      </tp>
      <tp>
        <v>44818</v>
        <stp/>
        <stp>ContractData</stp>
        <stp>NBB??18</stp>
        <stp>ExpirationDate</stp>
        <stp/>
        <stp>D</stp>
        <tr r="F27" s="1"/>
      </tp>
      <tp>
        <v>44909</v>
        <stp/>
        <stp>ContractData</stp>
        <stp>NBB??19</stp>
        <stp>ExpirationDate</stp>
        <stp/>
        <stp>D</stp>
        <tr r="F28" s="1"/>
      </tp>
      <tp>
        <v>44545</v>
        <stp/>
        <stp>ContractData</stp>
        <stp>NBB??16</stp>
        <stp>ExpirationDate</stp>
        <stp/>
        <stp>D</stp>
        <tr r="F24" s="1"/>
      </tp>
      <tp>
        <v>44727</v>
        <stp/>
        <stp>ContractData</stp>
        <stp>NBB??17</stp>
        <stp>ExpirationDate</stp>
        <stp/>
        <stp>D</stp>
        <tr r="F26" s="1"/>
      </tp>
      <tp>
        <v>44265</v>
        <stp/>
        <stp>ContractData</stp>
        <stp>NBB??14</stp>
        <stp>ExpirationDate</stp>
        <stp/>
        <stp>D</stp>
        <tr r="F22" s="1"/>
      </tp>
      <tp>
        <v>45364</v>
        <stp/>
        <stp>ContractData</stp>
        <stp>NBB??24</stp>
        <stp>ExpirationDate</stp>
        <stp/>
        <stp>D</stp>
        <tr r="F34" s="1"/>
      </tp>
      <tp>
        <v>44356</v>
        <stp/>
        <stp>ContractData</stp>
        <stp>NBB??15</stp>
        <stp>ExpirationDate</stp>
        <stp/>
        <stp>D</stp>
        <tr r="F23" s="1"/>
      </tp>
      <tp>
        <v>42900</v>
        <stp/>
        <stp>ContractData</stp>
        <stp>NBB??12</stp>
        <stp>ExpirationDate</stp>
        <stp/>
        <stp>D</stp>
        <tr r="F19" s="1"/>
      </tp>
      <tp>
        <v>45182</v>
        <stp/>
        <stp>ContractData</stp>
        <stp>NBB??22</stp>
        <stp>ExpirationDate</stp>
        <stp/>
        <stp>D</stp>
        <tr r="F32" s="1"/>
      </tp>
      <tp>
        <v>44083</v>
        <stp/>
        <stp>ContractData</stp>
        <stp>NBB??13</stp>
        <stp>ExpirationDate</stp>
        <stp/>
        <stp>D</stp>
        <tr r="F21" s="1"/>
      </tp>
      <tp>
        <v>45273</v>
        <stp/>
        <stp>ContractData</stp>
        <stp>NBB??23</stp>
        <stp>ExpirationDate</stp>
        <stp/>
        <stp>D</stp>
        <tr r="F33" s="1"/>
      </tp>
      <tp>
        <v>42718</v>
        <stp/>
        <stp>ContractData</stp>
        <stp>NBB??10</stp>
        <stp>ExpirationDate</stp>
        <stp/>
        <stp>D</stp>
        <tr r="F17" s="1"/>
      </tp>
      <tp>
        <v>45000</v>
        <stp/>
        <stp>ContractData</stp>
        <stp>NBB??20</stp>
        <stp>ExpirationDate</stp>
        <stp/>
        <stp>D</stp>
        <tr r="F29" s="1"/>
      </tp>
      <tp>
        <v>114</v>
        <stp/>
        <stp>StudyData</stp>
        <stp>(MA(NBB??1,Period:=12,MAType:=Sim,InputChoice:=ContractVol) when LocalYear(NBB??1)=2013 And (LocalMonth(NBB??1)=6 And LocalDay(NBB??1)=10 ))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54</v>
        <stp/>
        <stp>StudyData</stp>
        <stp>(MA(NBB??2,Period:=12,MAType:=Sim,InputChoice:=ContractVol) when LocalYear(NBB??2)=2013 And (LocalMonth(NBB??2)=6 And LocalDay(NBB??2)=10 ))</stp>
        <stp>Bar</stp>
        <stp/>
        <stp>Close</stp>
        <stp>D</stp>
        <stp>0</stp>
        <stp>all</stp>
        <stp/>
        <stp/>
        <stp>False</stp>
        <stp/>
        <stp/>
        <tr r="P7" s="1"/>
      </tp>
      <tp t="s">
        <v/>
        <stp/>
        <stp>StudyData</stp>
        <stp>(MA(NBB??3,Period:=12,MAType:=Sim,InputChoice:=ContractVol) when LocalYear(NBB??3)=2013 And (LocalMonth(NBB??3)=6 And LocalDay(NBB??3)=10 ))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(MA(NBB??4,Period:=12,MAType:=Sim,InputChoice:=ContractVol) when LocalYear(NBB??4)=2013 And (LocalMonth(NBB??4)=6 And LocalDay(NBB??4)=10 ))</stp>
        <stp>Bar</stp>
        <stp/>
        <stp>Close</stp>
        <stp>D</stp>
        <stp>0</stp>
        <stp>all</stp>
        <stp/>
        <stp/>
        <stp>False</stp>
        <stp/>
        <stp/>
        <tr r="P9" s="1"/>
      </tp>
      <tp t="s">
        <v/>
        <stp/>
        <stp>StudyData</stp>
        <stp>(MA(NBB??5,Period:=12,MAType:=Sim,InputChoice:=ContractVol) when LocalYear(NBB??5)=2013 And (LocalMonth(NBB??5)=6 And LocalDay(NBB??5)=10 ))</stp>
        <stp>Bar</stp>
        <stp/>
        <stp>Close</stp>
        <stp>D</stp>
        <stp>0</stp>
        <stp>all</stp>
        <stp/>
        <stp/>
        <stp>False</stp>
        <stp/>
        <stp/>
        <tr r="P11" s="1"/>
      </tp>
      <tp t="s">
        <v/>
        <stp/>
        <stp>StudyData</stp>
        <stp>(MA(NBB??6,Period:=12,MAType:=Sim,InputChoice:=ContractVol) when LocalYear(NBB??6)=2013 And (LocalMonth(NBB??6)=6 And LocalDay(NBB??6)=10 ))</stp>
        <stp>Bar</stp>
        <stp/>
        <stp>Close</stp>
        <stp>D</stp>
        <stp>0</stp>
        <stp>all</stp>
        <stp/>
        <stp/>
        <stp>False</stp>
        <stp/>
        <stp/>
        <tr r="P12" s="1"/>
      </tp>
      <tp t="s">
        <v/>
        <stp/>
        <stp>StudyData</stp>
        <stp>(MA(NBB??7,Period:=12,MAType:=Sim,InputChoice:=ContractVol) when LocalYear(NBB??7)=2013 And (LocalMonth(NBB??7)=6 And LocalDay(NBB??7)=10 ))</stp>
        <stp>Bar</stp>
        <stp/>
        <stp>Close</stp>
        <stp>D</stp>
        <stp>0</stp>
        <stp>all</stp>
        <stp/>
        <stp/>
        <stp>False</stp>
        <stp/>
        <stp/>
        <tr r="P13" s="1"/>
      </tp>
      <tp t="s">
        <v/>
        <stp/>
        <stp>StudyData</stp>
        <stp>(MA(NBB??8,Period:=12,MAType:=Sim,InputChoice:=ContractVol) when LocalYear(NBB??8)=2013 And (LocalMonth(NBB??8)=6 And LocalDay(NBB??8)=10 ))</stp>
        <stp>Bar</stp>
        <stp/>
        <stp>Close</stp>
        <stp>D</stp>
        <stp>0</stp>
        <stp>all</stp>
        <stp/>
        <stp/>
        <stp>False</stp>
        <stp/>
        <stp/>
        <tr r="P14" s="1"/>
      </tp>
      <tp t="s">
        <v/>
        <stp/>
        <stp>StudyData</stp>
        <stp>(MA(NBB??9,Period:=12,MAType:=Sim,InputChoice:=ContractVol) when LocalYear(NBB??9)=2013 And (LocalMonth(NBB??9)=6 And LocalDay(NBB??9)=10 ))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42809</v>
        <stp/>
        <stp>ContractData</stp>
        <stp>NBB??11</stp>
        <stp>ExpirationDate</stp>
        <stp/>
        <stp>D</stp>
        <tr r="F18" s="1"/>
      </tp>
      <tp>
        <v>45091</v>
        <stp/>
        <stp>ContractData</stp>
        <stp>NBB??21</stp>
        <stp>ExpirationDate</stp>
        <stp/>
        <stp>D</stp>
        <tr r="F31" s="1"/>
      </tp>
      <tp t="s">
        <v/>
        <stp/>
        <stp>StudyData</stp>
        <stp>NBB??20</stp>
        <stp>MA</stp>
        <stp>InputChoice=ContractVol,MAType=Sim,Period=12</stp>
        <stp>MA</stp>
        <stp/>
        <stp/>
        <stp>all</stp>
        <stp/>
        <stp/>
        <stp/>
        <stp>T</stp>
        <tr r="L29" s="1"/>
      </tp>
      <tp t="s">
        <v/>
        <stp/>
        <stp>StudyData</stp>
        <stp>NBB??10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 t="s">
        <v/>
        <stp/>
        <stp>StudyData</stp>
        <stp>NBB??21</stp>
        <stp>MA</stp>
        <stp>InputChoice=ContractVol,MAType=Sim,Period=12</stp>
        <stp>MA</stp>
        <stp/>
        <stp/>
        <stp>all</stp>
        <stp/>
        <stp/>
        <stp/>
        <stp>T</stp>
        <tr r="L31" s="1"/>
      </tp>
      <tp t="s">
        <v/>
        <stp/>
        <stp>StudyData</stp>
        <stp>NBB??11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 t="s">
        <v/>
        <stp/>
        <stp>StudyData</stp>
        <stp>NBB??22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 t="s">
        <v/>
        <stp/>
        <stp>StudyData</stp>
        <stp>NBB??12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 t="s">
        <v/>
        <stp/>
        <stp>StudyData</stp>
        <stp>NBB??23</stp>
        <stp>MA</stp>
        <stp>InputChoice=ContractVol,MAType=Sim,Period=12</stp>
        <stp>MA</stp>
        <stp/>
        <stp/>
        <stp>all</stp>
        <stp/>
        <stp/>
        <stp/>
        <stp>T</stp>
        <tr r="L33" s="1"/>
      </tp>
      <tp t="s">
        <v/>
        <stp/>
        <stp>StudyData</stp>
        <stp>NBB??13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 t="s">
        <v/>
        <stp/>
        <stp>StudyData</stp>
        <stp>NBB??24</stp>
        <stp>MA</stp>
        <stp>InputChoice=ContractVol,MAType=Sim,Period=12</stp>
        <stp>MA</stp>
        <stp/>
        <stp/>
        <stp>all</stp>
        <stp/>
        <stp/>
        <stp/>
        <stp>T</stp>
        <tr r="L34" s="1"/>
      </tp>
      <tp t="s">
        <v/>
        <stp/>
        <stp>StudyData</stp>
        <stp>NBB??14</stp>
        <stp>MA</stp>
        <stp>InputChoice=ContractVol,MAType=Sim,Period=12</stp>
        <stp>MA</stp>
        <stp/>
        <stp/>
        <stp>all</stp>
        <stp/>
        <stp/>
        <stp/>
        <stp>T</stp>
        <tr r="L22" s="1"/>
      </tp>
      <tp t="s">
        <v/>
        <stp/>
        <stp>StudyData</stp>
        <stp>NBB??15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41879.502233796295</v>
        <stp/>
        <stp>SystemInfo</stp>
        <stp>Linetime</stp>
        <tr r="T36" s="1"/>
        <tr r="AB37" s="1"/>
        <tr r="X36" s="1"/>
        <tr r="N36" s="1"/>
        <tr r="Z2" s="1"/>
        <tr r="E2" s="1"/>
      </tp>
      <tp t="s">
        <v/>
        <stp/>
        <stp>StudyData</stp>
        <stp>NBB??16</stp>
        <stp>MA</stp>
        <stp>InputChoice=ContractVol,MAType=Sim,Period=12</stp>
        <stp>MA</stp>
        <stp/>
        <stp/>
        <stp>all</stp>
        <stp/>
        <stp/>
        <stp/>
        <stp>T</stp>
        <tr r="L24" s="1"/>
      </tp>
      <tp t="s">
        <v/>
        <stp/>
        <stp>StudyData</stp>
        <stp>NBB??17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 t="s">
        <v/>
        <stp/>
        <stp>StudyData</stp>
        <stp>NBB??18</stp>
        <stp>MA</stp>
        <stp>InputChoice=ContractVol,MAType=Sim,Period=12</stp>
        <stp>MA</stp>
        <stp/>
        <stp/>
        <stp>all</stp>
        <stp/>
        <stp/>
        <stp/>
        <stp>T</stp>
        <tr r="L27" s="1"/>
      </tp>
      <tp t="s">
        <v/>
        <stp/>
        <stp>StudyData</stp>
        <stp>NBB??19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 t="s">
        <v>NZ 90 Day Bank Accepted Bill, Sep 14</v>
        <stp/>
        <stp>ContractData</stp>
        <stp>NBB??1</stp>
        <stp>LongDescription</stp>
        <tr r="B6" s="1"/>
      </tp>
      <tp t="s">
        <v>NZ 90 Day Bank Accepted Bill, Mar 15</v>
        <stp/>
        <stp>ContractData</stp>
        <stp>NBB??3</stp>
        <stp>LongDescription</stp>
        <tr r="B8" s="1"/>
      </tp>
      <tp t="s">
        <v>NZ 90 Day Bank Accepted Bill, Dec 14</v>
        <stp/>
        <stp>ContractData</stp>
        <stp>NBB??2</stp>
        <stp>LongDescription</stp>
        <tr r="B7" s="1"/>
      </tp>
      <tp t="s">
        <v>NZ 90 Day Bank Accepted Bill, Sep 15</v>
        <stp/>
        <stp>ContractData</stp>
        <stp>NBB??5</stp>
        <stp>LongDescription</stp>
        <tr r="B11" s="1"/>
      </tp>
      <tp t="s">
        <v>NZ 90 Day Bank Accepted Bill, Jun 15</v>
        <stp/>
        <stp>ContractData</stp>
        <stp>NBB??4</stp>
        <stp>LongDescription</stp>
        <tr r="B9" s="1"/>
      </tp>
      <tp t="s">
        <v>NZ 90 Day Bank Accepted Bill, Mar 16</v>
        <stp/>
        <stp>ContractData</stp>
        <stp>NBB??7</stp>
        <stp>LongDescription</stp>
        <tr r="B13" s="1"/>
      </tp>
      <tp t="s">
        <v>NZ 90 Day Bank Accepted Bill, Dec 15</v>
        <stp/>
        <stp>ContractData</stp>
        <stp>NBB??6</stp>
        <stp>LongDescription</stp>
        <tr r="B12" s="1"/>
      </tp>
      <tp t="s">
        <v>NZ 90 Day Bank Accepted Bill, Sep 16</v>
        <stp/>
        <stp>ContractData</stp>
        <stp>NBB??9</stp>
        <stp>LongDescription</stp>
        <tr r="B16" s="1"/>
      </tp>
      <tp t="s">
        <v>NZ 90 Day Bank Accepted Bill, Jun 16</v>
        <stp/>
        <stp>ContractData</stp>
        <stp>NBB??8</stp>
        <stp>LongDescription</stp>
        <tr r="B14" s="1"/>
      </tp>
      <tp>
        <v>41879.486111111109</v>
        <stp/>
        <stp>StudyData</stp>
        <stp>NBB??1</stp>
        <stp>Bar</stp>
        <stp/>
        <stp>Time</stp>
        <stp>30</stp>
        <stp/>
        <stp>all</stp>
        <stp/>
        <stp/>
        <stp>False</stp>
        <tr r="D1" s="1"/>
        <tr r="F1" s="1"/>
      </tp>
      <tp>
        <v>0</v>
        <stp/>
        <stp>ContractData</stp>
        <stp>NBB??17</stp>
        <stp>COI</stp>
        <tr r="T26" s="1"/>
      </tp>
      <tp>
        <v>0</v>
        <stp/>
        <stp>ContractData</stp>
        <stp>NBB??16</stp>
        <stp>COI</stp>
        <tr r="T24" s="1"/>
      </tp>
      <tp>
        <v>0</v>
        <stp/>
        <stp>ContractData</stp>
        <stp>NBB??15</stp>
        <stp>COI</stp>
        <tr r="T23" s="1"/>
      </tp>
      <tp>
        <v>0</v>
        <stp/>
        <stp>ContractData</stp>
        <stp>NBB??14</stp>
        <stp>COI</stp>
        <tr r="T22" s="1"/>
      </tp>
      <tp>
        <v>0</v>
        <stp/>
        <stp>ContractData</stp>
        <stp>NBB??13</stp>
        <stp>COI</stp>
        <tr r="T21" s="1"/>
      </tp>
      <tp>
        <v>0</v>
        <stp/>
        <stp>ContractData</stp>
        <stp>NBB??12</stp>
        <stp>COI</stp>
        <tr r="T19" s="1"/>
      </tp>
      <tp>
        <v>0</v>
        <stp/>
        <stp>ContractData</stp>
        <stp>NBB??11</stp>
        <stp>COI</stp>
        <tr r="T18" s="1"/>
      </tp>
      <tp>
        <v>0</v>
        <stp/>
        <stp>ContractData</stp>
        <stp>NBB??10</stp>
        <stp>COI</stp>
        <tr r="T17" s="1"/>
      </tp>
      <tp>
        <v>0</v>
        <stp/>
        <stp>ContractData</stp>
        <stp>NBB??19</stp>
        <stp>COI</stp>
        <tr r="T28" s="1"/>
      </tp>
      <tp>
        <v>0</v>
        <stp/>
        <stp>ContractData</stp>
        <stp>NBB??18</stp>
        <stp>COI</stp>
        <tr r="T27" s="1"/>
      </tp>
      <tp>
        <v>0</v>
        <stp/>
        <stp>ContractData</stp>
        <stp>NBB??24</stp>
        <stp>COI</stp>
        <tr r="T34" s="1"/>
      </tp>
      <tp>
        <v>0</v>
        <stp/>
        <stp>ContractData</stp>
        <stp>NBB??23</stp>
        <stp>COI</stp>
        <tr r="T33" s="1"/>
      </tp>
      <tp>
        <v>0</v>
        <stp/>
        <stp>ContractData</stp>
        <stp>NBB??22</stp>
        <stp>COI</stp>
        <tr r="T32" s="1"/>
      </tp>
      <tp>
        <v>0</v>
        <stp/>
        <stp>ContractData</stp>
        <stp>NBB??21</stp>
        <stp>COI</stp>
        <tr r="T31" s="1"/>
      </tp>
      <tp>
        <v>0</v>
        <stp/>
        <stp>ContractData</stp>
        <stp>NBB??20</stp>
        <stp>COI</stp>
        <tr r="T29" s="1"/>
      </tp>
      <tp>
        <v>41983</v>
        <stp/>
        <stp>ContractData</stp>
        <stp>NBB??2</stp>
        <stp>ExpirationDate</stp>
        <stp/>
        <stp>D</stp>
        <tr r="F7" s="1"/>
      </tp>
      <tp>
        <v>42074</v>
        <stp/>
        <stp>ContractData</stp>
        <stp>NBB??3</stp>
        <stp>ExpirationDate</stp>
        <stp/>
        <stp>D</stp>
        <tr r="F8" s="1"/>
      </tp>
      <tp>
        <v>41892</v>
        <stp/>
        <stp>ContractData</stp>
        <stp>NBB??1</stp>
        <stp>ExpirationDate</stp>
        <stp/>
        <stp>D</stp>
        <tr r="F6" s="1"/>
      </tp>
      <tp>
        <v>42354</v>
        <stp/>
        <stp>ContractData</stp>
        <stp>NBB??6</stp>
        <stp>ExpirationDate</stp>
        <stp/>
        <stp>D</stp>
        <tr r="F12" s="1"/>
      </tp>
      <tp>
        <v>42445</v>
        <stp/>
        <stp>ContractData</stp>
        <stp>NBB??7</stp>
        <stp>ExpirationDate</stp>
        <stp/>
        <stp>D</stp>
        <tr r="F13" s="1"/>
      </tp>
      <tp>
        <v>42165</v>
        <stp/>
        <stp>ContractData</stp>
        <stp>NBB??4</stp>
        <stp>ExpirationDate</stp>
        <stp/>
        <stp>D</stp>
        <tr r="F9" s="1"/>
      </tp>
      <tp>
        <v>42263</v>
        <stp/>
        <stp>ContractData</stp>
        <stp>NBB??5</stp>
        <stp>ExpirationDate</stp>
        <stp/>
        <stp>D</stp>
        <tr r="F11" s="1"/>
      </tp>
      <tp>
        <v>42536</v>
        <stp/>
        <stp>ContractData</stp>
        <stp>NBB??8</stp>
        <stp>ExpirationDate</stp>
        <stp/>
        <stp>D</stp>
        <tr r="F14" s="1"/>
      </tp>
      <tp>
        <v>42627</v>
        <stp/>
        <stp>ContractData</stp>
        <stp>NBB??9</stp>
        <stp>ExpirationDate</stp>
        <stp/>
        <stp>D</stp>
        <tr r="F16" s="1"/>
      </tp>
      <tp>
        <v>200</v>
        <stp/>
        <stp>ContractData</stp>
        <stp>NBB??1</stp>
        <stp>T_CVol</stp>
        <tr r="K6" s="1"/>
      </tp>
      <tp>
        <v>0</v>
        <stp/>
        <stp>ContractData</stp>
        <stp>NBB??3</stp>
        <stp>T_CVol</stp>
        <tr r="K8" s="1"/>
      </tp>
      <tp>
        <v>350</v>
        <stp/>
        <stp>ContractData</stp>
        <stp>NBB??2</stp>
        <stp>T_CVol</stp>
        <tr r="K7" s="1"/>
      </tp>
      <tp>
        <v>0</v>
        <stp/>
        <stp>ContractData</stp>
        <stp>NBB??5</stp>
        <stp>T_CVol</stp>
        <tr r="K11" s="1"/>
      </tp>
      <tp>
        <v>0</v>
        <stp/>
        <stp>ContractData</stp>
        <stp>NBB??4</stp>
        <stp>T_CVol</stp>
        <tr r="K9" s="1"/>
      </tp>
      <tp>
        <v>0</v>
        <stp/>
        <stp>ContractData</stp>
        <stp>NBB??7</stp>
        <stp>T_CVol</stp>
        <tr r="K13" s="1"/>
      </tp>
      <tp>
        <v>0</v>
        <stp/>
        <stp>ContractData</stp>
        <stp>NBB??6</stp>
        <stp>T_CVol</stp>
        <tr r="K12" s="1"/>
      </tp>
      <tp>
        <v>0</v>
        <stp/>
        <stp>ContractData</stp>
        <stp>NBB??9</stp>
        <stp>T_CVol</stp>
        <tr r="K16" s="1"/>
      </tp>
      <tp>
        <v>0</v>
        <stp/>
        <stp>ContractData</stp>
        <stp>NBB??8</stp>
        <stp>T_CVol</stp>
        <tr r="K14" s="1"/>
      </tp>
      <tp>
        <v>0</v>
        <stp/>
        <stp>ContractData</stp>
        <stp>NBB??1</stp>
        <stp>Y_CVol</stp>
        <tr r="N6" s="1"/>
      </tp>
      <tp>
        <v>511</v>
        <stp/>
        <stp>ContractData</stp>
        <stp>NBB??3</stp>
        <stp>Y_CVol</stp>
        <tr r="N8" s="1"/>
      </tp>
      <tp>
        <v>528</v>
        <stp/>
        <stp>ContractData</stp>
        <stp>NBB??2</stp>
        <stp>Y_CVol</stp>
        <tr r="N7" s="1"/>
      </tp>
      <tp>
        <v>0</v>
        <stp/>
        <stp>ContractData</stp>
        <stp>NBB??5</stp>
        <stp>Y_CVol</stp>
        <tr r="N11" s="1"/>
      </tp>
      <tp>
        <v>612</v>
        <stp/>
        <stp>ContractData</stp>
        <stp>NBB??4</stp>
        <stp>Y_CVol</stp>
        <tr r="N9" s="1"/>
      </tp>
      <tp>
        <v>0</v>
        <stp/>
        <stp>ContractData</stp>
        <stp>NBB??7</stp>
        <stp>Y_CVol</stp>
        <tr r="N13" s="1"/>
      </tp>
      <tp>
        <v>0</v>
        <stp/>
        <stp>ContractData</stp>
        <stp>NBB??6</stp>
        <stp>Y_CVol</stp>
        <tr r="N12" s="1"/>
      </tp>
      <tp>
        <v>0</v>
        <stp/>
        <stp>ContractData</stp>
        <stp>NBB??9</stp>
        <stp>Y_CVol</stp>
        <tr r="N16" s="1"/>
      </tp>
      <tp>
        <v>0</v>
        <stp/>
        <stp>ContractData</stp>
        <stp>NBB??8</stp>
        <stp>Y_CVol</stp>
        <tr r="N14" s="1"/>
      </tp>
      <tp t="s">
        <v/>
        <stp/>
        <stp>StudyData</stp>
        <stp>NBB??8</stp>
        <stp>Vol</stp>
        <stp>VolType=Exchange,CoCType=Contract</stp>
        <stp>Vol</stp>
        <stp>30</stp>
        <stp>0</stp>
        <stp>ALL</stp>
        <stp/>
        <stp/>
        <stp>TRUE</stp>
        <stp>T</stp>
        <tr r="Y14" s="1"/>
      </tp>
      <tp t="s">
        <v/>
        <stp/>
        <stp>StudyData</stp>
        <stp>NBB??9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</tp>
      <tp t="s">
        <v/>
        <stp/>
        <stp>StudyData</stp>
        <stp>NBB??2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</tp>
      <tp t="s">
        <v/>
        <stp/>
        <stp>StudyData</stp>
        <stp>NBB??3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 t="s">
        <v/>
        <stp/>
        <stp>StudyData</stp>
        <stp>NBB??1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 t="s">
        <v/>
        <stp/>
        <stp>StudyData</stp>
        <stp>NBB??6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</tp>
      <tp t="s">
        <v/>
        <stp/>
        <stp>StudyData</stp>
        <stp>NBB??7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</tp>
      <tp t="s">
        <v/>
        <stp/>
        <stp>StudyData</stp>
        <stp>NBB??4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 t="s">
        <v/>
        <stp/>
        <stp>StudyData</stp>
        <stp>NBB??5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 t="s">
        <v/>
        <stp/>
        <stp>StudyData</stp>
        <stp>(MA(NBB??10,Period:=12,MAType:=Sim,InputChoice:=ContractVol) when LocalYear(NBB??10)=2013 And (LocalMonth(NBB??10)=6 And LocalDay(NBB??10)=10 ))</stp>
        <stp>Bar</stp>
        <stp/>
        <stp>Close</stp>
        <stp>D</stp>
        <stp>0</stp>
        <stp>all</stp>
        <stp/>
        <stp/>
        <stp>False</stp>
        <stp/>
        <stp/>
        <tr r="P17" s="1"/>
      </tp>
      <tp t="s">
        <v/>
        <stp/>
        <stp>StudyData</stp>
        <stp>(MA(NBB??11,Period:=12,MAType:=Sim,InputChoice:=ContractVol) when LocalYear(NBB??11)=2013 And (LocalMonth(NBB??11)=6 And LocalDay(NBB??11)=10 ))</stp>
        <stp>Bar</stp>
        <stp/>
        <stp>Close</stp>
        <stp>D</stp>
        <stp>0</stp>
        <stp>all</stp>
        <stp/>
        <stp/>
        <stp>False</stp>
        <stp/>
        <stp/>
        <tr r="P18" s="1"/>
      </tp>
      <tp t="s">
        <v/>
        <stp/>
        <stp>StudyData</stp>
        <stp>(MA(NBB??12,Period:=12,MAType:=Sim,InputChoice:=ContractVol) when LocalYear(NBB??12)=2013 And (LocalMonth(NBB??12)=6 And LocalDay(NBB??12)=10 ))</stp>
        <stp>Bar</stp>
        <stp/>
        <stp>Close</stp>
        <stp>D</stp>
        <stp>0</stp>
        <stp>all</stp>
        <stp/>
        <stp/>
        <stp>False</stp>
        <stp/>
        <stp/>
        <tr r="P19" s="1"/>
      </tp>
      <tp t="s">
        <v/>
        <stp/>
        <stp>StudyData</stp>
        <stp>(MA(NBB??13,Period:=12,MAType:=Sim,InputChoice:=ContractVol) when LocalYear(NBB??13)=2013 And (LocalMonth(NBB??13)=6 And LocalDay(NBB??13)=10 ))</stp>
        <stp>Bar</stp>
        <stp/>
        <stp>Close</stp>
        <stp>D</stp>
        <stp>0</stp>
        <stp>all</stp>
        <stp/>
        <stp/>
        <stp>False</stp>
        <stp/>
        <stp/>
        <tr r="P21" s="1"/>
      </tp>
      <tp t="s">
        <v/>
        <stp/>
        <stp>StudyData</stp>
        <stp>(MA(NBB??14,Period:=12,MAType:=Sim,InputChoice:=ContractVol) when LocalYear(NBB??14)=2013 And (LocalMonth(NBB??14)=6 And LocalDay(NBB??14)=10 ))</stp>
        <stp>Bar</stp>
        <stp/>
        <stp>Close</stp>
        <stp>D</stp>
        <stp>0</stp>
        <stp>all</stp>
        <stp/>
        <stp/>
        <stp>False</stp>
        <stp/>
        <stp/>
        <tr r="P22" s="1"/>
      </tp>
      <tp t="s">
        <v/>
        <stp/>
        <stp>StudyData</stp>
        <stp>(MA(NBB??15,Period:=12,MAType:=Sim,InputChoice:=ContractVol) when LocalYear(NBB??15)=2013 And (LocalMonth(NBB??15)=6 And LocalDay(NBB??15)=10 ))</stp>
        <stp>Bar</stp>
        <stp/>
        <stp>Close</stp>
        <stp>D</stp>
        <stp>0</stp>
        <stp>all</stp>
        <stp/>
        <stp/>
        <stp>False</stp>
        <stp/>
        <stp/>
        <tr r="P23" s="1"/>
      </tp>
      <tp t="s">
        <v/>
        <stp/>
        <stp>StudyData</stp>
        <stp>(MA(NBB??16,Period:=12,MAType:=Sim,InputChoice:=ContractVol) when LocalYear(NBB??16)=2013 And (LocalMonth(NBB??16)=6 And LocalDay(NBB??16)=10 ))</stp>
        <stp>Bar</stp>
        <stp/>
        <stp>Close</stp>
        <stp>D</stp>
        <stp>0</stp>
        <stp>all</stp>
        <stp/>
        <stp/>
        <stp>False</stp>
        <stp/>
        <stp/>
        <tr r="P24" s="1"/>
      </tp>
      <tp t="s">
        <v/>
        <stp/>
        <stp>StudyData</stp>
        <stp>(MA(NBB??17,Period:=12,MAType:=Sim,InputChoice:=ContractVol) when LocalYear(NBB??17)=2013 And (LocalMonth(NBB??17)=6 And LocalDay(NBB??17)=10 ))</stp>
        <stp>Bar</stp>
        <stp/>
        <stp>Close</stp>
        <stp>D</stp>
        <stp>0</stp>
        <stp>all</stp>
        <stp/>
        <stp/>
        <stp>False</stp>
        <stp/>
        <stp/>
        <tr r="P26" s="1"/>
      </tp>
      <tp t="s">
        <v/>
        <stp/>
        <stp>StudyData</stp>
        <stp>(MA(NBB??18,Period:=12,MAType:=Sim,InputChoice:=ContractVol) when LocalYear(NBB??18)=2013 And (LocalMonth(NBB??18)=6 And LocalDay(NBB??18)=10 ))</stp>
        <stp>Bar</stp>
        <stp/>
        <stp>Close</stp>
        <stp>D</stp>
        <stp>0</stp>
        <stp>all</stp>
        <stp/>
        <stp/>
        <stp>False</stp>
        <stp/>
        <stp/>
        <tr r="P27" s="1"/>
      </tp>
      <tp t="s">
        <v/>
        <stp/>
        <stp>StudyData</stp>
        <stp>(MA(NBB??19,Period:=12,MAType:=Sim,InputChoice:=ContractVol) when LocalYear(NBB??19)=2013 And (LocalMonth(NBB??19)=6 And LocalDay(NBB??19)=10 ))</stp>
        <stp>Bar</stp>
        <stp/>
        <stp>Close</stp>
        <stp>D</stp>
        <stp>0</stp>
        <stp>all</stp>
        <stp/>
        <stp/>
        <stp>False</stp>
        <stp/>
        <stp/>
        <tr r="P28" s="1"/>
      </tp>
      <tp t="s">
        <v/>
        <stp/>
        <stp>StudyData</stp>
        <stp>(MA(NBB??20,Period:=12,MAType:=Sim,InputChoice:=ContractVol) when LocalYear(NBB??20)=2013 And (LocalMonth(NBB??20)=6 And LocalDay(NBB??20)=10 ))</stp>
        <stp>Bar</stp>
        <stp/>
        <stp>Close</stp>
        <stp>D</stp>
        <stp>0</stp>
        <stp>all</stp>
        <stp/>
        <stp/>
        <stp>False</stp>
        <stp/>
        <stp/>
        <tr r="P29" s="1"/>
      </tp>
      <tp t="s">
        <v/>
        <stp/>
        <stp>StudyData</stp>
        <stp>(MA(NBB??21,Period:=12,MAType:=Sim,InputChoice:=ContractVol) when LocalYear(NBB??21)=2013 And (LocalMonth(NBB??21)=6 And LocalDay(NBB??21)=10 ))</stp>
        <stp>Bar</stp>
        <stp/>
        <stp>Close</stp>
        <stp>D</stp>
        <stp>0</stp>
        <stp>all</stp>
        <stp/>
        <stp/>
        <stp>False</stp>
        <stp/>
        <stp/>
        <tr r="P31" s="1"/>
      </tp>
      <tp t="s">
        <v/>
        <stp/>
        <stp>StudyData</stp>
        <stp>(MA(NBB??22,Period:=12,MAType:=Sim,InputChoice:=ContractVol) when LocalYear(NBB??22)=2013 And (LocalMonth(NBB??22)=6 And LocalDay(NBB??22)=10 ))</stp>
        <stp>Bar</stp>
        <stp/>
        <stp>Close</stp>
        <stp>D</stp>
        <stp>0</stp>
        <stp>all</stp>
        <stp/>
        <stp/>
        <stp>False</stp>
        <stp/>
        <stp/>
        <tr r="P32" s="1"/>
      </tp>
      <tp t="s">
        <v/>
        <stp/>
        <stp>StudyData</stp>
        <stp>(MA(NBB??23,Period:=12,MAType:=Sim,InputChoice:=ContractVol) when LocalYear(NBB??23)=2013 And (LocalMonth(NBB??23)=6 And LocalDay(NBB??23)=10 ))</stp>
        <stp>Bar</stp>
        <stp/>
        <stp>Close</stp>
        <stp>D</stp>
        <stp>0</stp>
        <stp>all</stp>
        <stp/>
        <stp/>
        <stp>False</stp>
        <stp/>
        <stp/>
        <tr r="P33" s="1"/>
      </tp>
      <tp t="s">
        <v/>
        <stp/>
        <stp>StudyData</stp>
        <stp>(MA(NBB??24,Period:=12,MAType:=Sim,InputChoice:=ContractVol) when LocalYear(NBB??24)=2013 And (LocalMonth(NBB??24)=6 And LocalDay(NBB??24)=10 ))</stp>
        <stp>Bar</stp>
        <stp/>
        <stp>Close</stp>
        <stp>D</stp>
        <stp>0</stp>
        <stp>all</stp>
        <stp/>
        <stp/>
        <stp>False</stp>
        <stp/>
        <stp/>
        <tr r="P34" s="1"/>
      </tp>
      <tp>
        <v>0</v>
        <stp/>
        <stp>ContractData</stp>
        <stp>NBB??11</stp>
        <stp>P_OI</stp>
        <tr r="W18" s="1"/>
      </tp>
      <tp>
        <v>0</v>
        <stp/>
        <stp>ContractData</stp>
        <stp>NBB??10</stp>
        <stp>P_OI</stp>
        <tr r="W17" s="1"/>
      </tp>
      <tp>
        <v>0</v>
        <stp/>
        <stp>ContractData</stp>
        <stp>NBB??13</stp>
        <stp>P_OI</stp>
        <tr r="W21" s="1"/>
      </tp>
      <tp>
        <v>0</v>
        <stp/>
        <stp>ContractData</stp>
        <stp>NBB??12</stp>
        <stp>P_OI</stp>
        <tr r="W19" s="1"/>
      </tp>
      <tp>
        <v>0</v>
        <stp/>
        <stp>ContractData</stp>
        <stp>NBB??15</stp>
        <stp>P_OI</stp>
        <tr r="W23" s="1"/>
      </tp>
      <tp>
        <v>0</v>
        <stp/>
        <stp>ContractData</stp>
        <stp>NBB??14</stp>
        <stp>P_OI</stp>
        <tr r="W22" s="1"/>
      </tp>
      <tp>
        <v>0</v>
        <stp/>
        <stp>ContractData</stp>
        <stp>NBB??17</stp>
        <stp>P_OI</stp>
        <tr r="W26" s="1"/>
      </tp>
      <tp>
        <v>0</v>
        <stp/>
        <stp>ContractData</stp>
        <stp>NBB??16</stp>
        <stp>P_OI</stp>
        <tr r="W24" s="1"/>
      </tp>
      <tp>
        <v>0</v>
        <stp/>
        <stp>ContractData</stp>
        <stp>NBB??19</stp>
        <stp>P_OI</stp>
        <tr r="W28" s="1"/>
      </tp>
      <tp>
        <v>0</v>
        <stp/>
        <stp>ContractData</stp>
        <stp>NBB??18</stp>
        <stp>P_OI</stp>
        <tr r="W27" s="1"/>
      </tp>
      <tp>
        <v>0</v>
        <stp/>
        <stp>ContractData</stp>
        <stp>NBB??21</stp>
        <stp>P_OI</stp>
        <tr r="W31" s="1"/>
      </tp>
      <tp>
        <v>0</v>
        <stp/>
        <stp>ContractData</stp>
        <stp>NBB??20</stp>
        <stp>P_OI</stp>
        <tr r="W29" s="1"/>
      </tp>
      <tp>
        <v>0</v>
        <stp/>
        <stp>ContractData</stp>
        <stp>NBB??23</stp>
        <stp>P_OI</stp>
        <tr r="W33" s="1"/>
      </tp>
      <tp>
        <v>0</v>
        <stp/>
        <stp>ContractData</stp>
        <stp>NBB??22</stp>
        <stp>P_OI</stp>
        <tr r="W32" s="1"/>
      </tp>
      <tp>
        <v>0</v>
        <stp/>
        <stp>ContractData</stp>
        <stp>NBB??24</stp>
        <stp>P_OI</stp>
        <tr r="W3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35</xdr:row>
      <xdr:rowOff>76200</xdr:rowOff>
    </xdr:from>
    <xdr:to>
      <xdr:col>5</xdr:col>
      <xdr:colOff>723850</xdr:colOff>
      <xdr:row>35</xdr:row>
      <xdr:rowOff>176200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1668125"/>
          <a:ext cx="400000" cy="1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showGridLines="0" showRowColHeaders="0" tabSelected="1" zoomScale="82" zoomScaleNormal="82" workbookViewId="0">
      <selection activeCell="L4" sqref="L4"/>
    </sheetView>
  </sheetViews>
  <sheetFormatPr defaultColWidth="9.109375" defaultRowHeight="15" x14ac:dyDescent="0.25"/>
  <cols>
    <col min="1" max="1" width="3.44140625" style="3" customWidth="1"/>
    <col min="2" max="2" width="17.6640625" style="1" customWidth="1"/>
    <col min="3" max="5" width="9.6640625" style="1" hidden="1" customWidth="1"/>
    <col min="6" max="6" width="26.6640625" style="5" customWidth="1"/>
    <col min="7" max="7" width="9.109375" style="1"/>
    <col min="8" max="8" width="0.88671875" style="1" customWidth="1"/>
    <col min="9" max="9" width="1.6640625" style="1" customWidth="1"/>
    <col min="10" max="10" width="12.6640625" style="1" customWidth="1"/>
    <col min="11" max="12" width="13.6640625" style="1" customWidth="1"/>
    <col min="13" max="13" width="12.6640625" style="1" customWidth="1"/>
    <col min="14" max="14" width="13.6640625" style="1" customWidth="1"/>
    <col min="15" max="15" width="13.6640625" style="5" customWidth="1"/>
    <col min="16" max="17" width="5.6640625" style="5" customWidth="1"/>
    <col min="18" max="18" width="5.109375" style="1" customWidth="1"/>
    <col min="19" max="22" width="12.6640625" style="1" customWidth="1"/>
    <col min="23" max="23" width="13.6640625" style="1" customWidth="1"/>
    <col min="24" max="24" width="14.88671875" style="1" customWidth="1"/>
    <col min="25" max="25" width="10.33203125" style="1" customWidth="1"/>
    <col min="26" max="26" width="8.6640625" style="1" customWidth="1"/>
    <col min="27" max="27" width="17.6640625" style="1" customWidth="1"/>
    <col min="28" max="30" width="8.6640625" style="1" hidden="1" customWidth="1"/>
    <col min="31" max="16384" width="9.109375" style="1"/>
  </cols>
  <sheetData>
    <row r="1" spans="1:30" ht="3.9" customHeight="1" x14ac:dyDescent="0.25">
      <c r="A1" s="2">
        <f ca="1">TODAY()</f>
        <v>41879</v>
      </c>
      <c r="B1" s="3">
        <f ca="1">IF(WEEKDAY(A1)=2,-3,-1)</f>
        <v>-1</v>
      </c>
      <c r="C1" s="3">
        <f ca="1">DAY(A1+B1)</f>
        <v>27</v>
      </c>
      <c r="D1" s="7">
        <f xml:space="preserve"> RTD("cqg.rtd",,"StudyData",$A$5&amp;A6,"Bar",,"Time",Y4,,"all",,,"False")</f>
        <v>41879.486111111109</v>
      </c>
      <c r="E1" s="8">
        <f xml:space="preserve"> HOUR(D1)</f>
        <v>11</v>
      </c>
      <c r="F1" s="73">
        <f xml:space="preserve"> MINUTE(RTD("cqg.rtd",,"StudyData",$A$5&amp;A6,"Bar",,"Time",Y4,,"all",,,"False"))</f>
        <v>40</v>
      </c>
    </row>
    <row r="2" spans="1:30" ht="21.9" customHeight="1" x14ac:dyDescent="0.25">
      <c r="B2" s="118" t="s">
        <v>46</v>
      </c>
      <c r="C2" s="119"/>
      <c r="D2" s="119"/>
      <c r="E2" s="122">
        <f>RTD("cqg.rtd", ,"SystemInfo", "Linetime")+15/24</f>
        <v>41880.127233796295</v>
      </c>
      <c r="F2" s="122"/>
      <c r="G2" s="129"/>
      <c r="H2" s="129"/>
      <c r="I2" s="129"/>
      <c r="J2" s="146" t="s">
        <v>31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38" t="s">
        <v>30</v>
      </c>
      <c r="Y2" s="138"/>
      <c r="Z2" s="122">
        <f>RTD("cqg.rtd", ,"SystemInfo", "Linetime")</f>
        <v>41879.502233796295</v>
      </c>
      <c r="AA2" s="122"/>
      <c r="AB2" s="24"/>
      <c r="AC2" s="24"/>
      <c r="AD2" s="25"/>
    </row>
    <row r="3" spans="1:30" ht="21.9" customHeight="1" x14ac:dyDescent="0.25">
      <c r="B3" s="120"/>
      <c r="C3" s="121"/>
      <c r="D3" s="121"/>
      <c r="E3" s="123"/>
      <c r="F3" s="123"/>
      <c r="G3" s="130"/>
      <c r="H3" s="130"/>
      <c r="I3" s="130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39"/>
      <c r="Y3" s="139"/>
      <c r="Z3" s="123"/>
      <c r="AA3" s="123"/>
      <c r="AB3" s="26"/>
      <c r="AC3" s="26"/>
      <c r="AD3" s="27"/>
    </row>
    <row r="4" spans="1:30" ht="20.100000000000001" customHeight="1" x14ac:dyDescent="0.25">
      <c r="B4" s="112" t="s">
        <v>29</v>
      </c>
      <c r="C4" s="113"/>
      <c r="D4" s="113"/>
      <c r="E4" s="114"/>
      <c r="F4" s="10" t="s">
        <v>12</v>
      </c>
      <c r="G4" s="10" t="s">
        <v>13</v>
      </c>
      <c r="H4" s="101"/>
      <c r="I4" s="101"/>
      <c r="J4" s="126" t="s">
        <v>16</v>
      </c>
      <c r="K4" s="126"/>
      <c r="L4" s="14">
        <v>12</v>
      </c>
      <c r="M4" s="12"/>
      <c r="N4" s="148" t="s">
        <v>23</v>
      </c>
      <c r="O4" s="149"/>
      <c r="P4" s="15">
        <v>6</v>
      </c>
      <c r="Q4" s="15">
        <v>10</v>
      </c>
      <c r="R4" s="16">
        <v>13</v>
      </c>
      <c r="S4" s="140" t="s">
        <v>20</v>
      </c>
      <c r="T4" s="140"/>
      <c r="U4" s="113" t="s">
        <v>21</v>
      </c>
      <c r="V4" s="113"/>
      <c r="W4" s="140" t="s">
        <v>24</v>
      </c>
      <c r="X4" s="143"/>
      <c r="Y4" s="102">
        <v>30</v>
      </c>
      <c r="Z4" s="103" t="s">
        <v>22</v>
      </c>
      <c r="AA4" s="112" t="s">
        <v>29</v>
      </c>
      <c r="AB4" s="113"/>
      <c r="AC4" s="113"/>
      <c r="AD4" s="114"/>
    </row>
    <row r="5" spans="1:30" ht="20.100000000000001" customHeight="1" x14ac:dyDescent="0.25">
      <c r="A5" s="4" t="s">
        <v>32</v>
      </c>
      <c r="B5" s="115"/>
      <c r="C5" s="116"/>
      <c r="D5" s="116"/>
      <c r="E5" s="117"/>
      <c r="F5" s="11" t="s">
        <v>15</v>
      </c>
      <c r="G5" s="11" t="s">
        <v>14</v>
      </c>
      <c r="H5" s="104"/>
      <c r="I5" s="104"/>
      <c r="J5" s="127" t="s">
        <v>17</v>
      </c>
      <c r="K5" s="128"/>
      <c r="L5" s="71" t="s">
        <v>18</v>
      </c>
      <c r="M5" s="13"/>
      <c r="N5" s="150"/>
      <c r="O5" s="151"/>
      <c r="P5" s="19" t="s">
        <v>28</v>
      </c>
      <c r="Q5" s="17">
        <v>12</v>
      </c>
      <c r="R5" s="18" t="str">
        <f>"20"&amp;R4</f>
        <v>2013</v>
      </c>
      <c r="S5" s="141"/>
      <c r="T5" s="141"/>
      <c r="U5" s="142"/>
      <c r="V5" s="142"/>
      <c r="W5" s="144"/>
      <c r="X5" s="145"/>
      <c r="Y5" s="128" t="s">
        <v>19</v>
      </c>
      <c r="Z5" s="128"/>
      <c r="AA5" s="115"/>
      <c r="AB5" s="116"/>
      <c r="AC5" s="116"/>
      <c r="AD5" s="117"/>
    </row>
    <row r="6" spans="1:30" ht="16.8" x14ac:dyDescent="0.25">
      <c r="A6" s="3" t="s">
        <v>0</v>
      </c>
      <c r="B6" s="67" t="str">
        <f>RIGHT(RTD("cqg.rtd",,"ContractData",$A$5&amp;A6,"LongDescription"),6)</f>
        <v>Sep 14</v>
      </c>
      <c r="C6" s="33"/>
      <c r="D6" s="33"/>
      <c r="E6" s="33"/>
      <c r="F6" s="74">
        <f>IF(B6="","",RTD("cqg.rtd",,"ContractData",$A$5&amp;A6,"ExpirationDate",,"D"))</f>
        <v>41892</v>
      </c>
      <c r="G6" s="34">
        <f ca="1">F6-$A$1</f>
        <v>13</v>
      </c>
      <c r="H6" s="35"/>
      <c r="I6" s="36"/>
      <c r="J6" s="37">
        <f>K6</f>
        <v>200</v>
      </c>
      <c r="K6" s="40">
        <f>RTD("cqg.rtd", ,"ContractData", $A$5&amp;A6, "T_CVol")</f>
        <v>200</v>
      </c>
      <c r="L6" s="91">
        <f xml:space="preserve"> RTD("cqg.rtd",,"StudyData", $A$5&amp;A6, "MA", "InputChoice=ContractVol,MAType=Sim,Period="&amp;$L$4&amp;"", "MA",,,"all",,,,"T")</f>
        <v>643.66666667000004</v>
      </c>
      <c r="M6" s="38">
        <f>IF(K6&gt;L6,1,0)</f>
        <v>0</v>
      </c>
      <c r="N6" s="34">
        <f>RTD("cqg.rtd", ,"ContractData", $A$5&amp;A6, "Y_CVol")</f>
        <v>0</v>
      </c>
      <c r="O6" s="39" t="str">
        <f>IF(ISERROR(K6/N6),"",K6/N6)</f>
        <v/>
      </c>
      <c r="P6" s="135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114</v>
      </c>
      <c r="Q6" s="136"/>
      <c r="R6" s="137"/>
      <c r="S6" s="40">
        <f>T6</f>
        <v>20246</v>
      </c>
      <c r="T6" s="40">
        <f>IF(B6="","",RTD("cqg.rtd", ,"ContractData", $A$5&amp;A6, "COI"))</f>
        <v>20246</v>
      </c>
      <c r="U6" s="40">
        <f>T6-W6</f>
        <v>-177</v>
      </c>
      <c r="V6" s="45">
        <f>U6</f>
        <v>-177</v>
      </c>
      <c r="W6" s="40">
        <f>IF(B6="","",RTD("cqg.rtd", ,"ContractData", $A$5&amp;A6, "P_OI"))</f>
        <v>20423</v>
      </c>
      <c r="X6" s="98">
        <f t="shared" ref="X6:X14" si="0">IF(ISERROR(T6/W6),"",T6/W6)</f>
        <v>0.99133330069039804</v>
      </c>
      <c r="Y6" s="93" t="str">
        <f>RTD("cqg.rtd",,"StudyData",$A$5&amp;A6,"Vol","VolType=Exchange,CoCType=Contract","Vol",$Y$4,"0","ALL",,,"TRUE","T")</f>
        <v/>
      </c>
      <c r="Z6" s="93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0</v>
      </c>
      <c r="AA6" s="96" t="str">
        <f t="shared" ref="AA6:AA12" si="1">B6</f>
        <v>Sep 14</v>
      </c>
      <c r="AB6" s="20"/>
      <c r="AC6" s="20"/>
      <c r="AD6" s="21"/>
    </row>
    <row r="7" spans="1:30" ht="16.8" x14ac:dyDescent="0.25">
      <c r="A7" s="3" t="s">
        <v>1</v>
      </c>
      <c r="B7" s="68" t="str">
        <f>RIGHT(RTD("cqg.rtd",,"ContractData",$A$5&amp;A7,"LongDescription"),6)</f>
        <v>Dec 14</v>
      </c>
      <c r="C7" s="42"/>
      <c r="D7" s="42"/>
      <c r="E7" s="42"/>
      <c r="F7" s="75">
        <f>IF(B7="","",RTD("cqg.rtd",,"ContractData",$A$5&amp;A7,"ExpirationDate",,"D"))</f>
        <v>41983</v>
      </c>
      <c r="G7" s="40">
        <f t="shared" ref="G7:G19" ca="1" si="2">F7-$A$1</f>
        <v>104</v>
      </c>
      <c r="H7" s="43"/>
      <c r="I7" s="44"/>
      <c r="J7" s="45">
        <f>K7</f>
        <v>350</v>
      </c>
      <c r="K7" s="40">
        <f>RTD("cqg.rtd", ,"ContractData", $A$5&amp;A7, "T_CVol")</f>
        <v>350</v>
      </c>
      <c r="L7" s="66">
        <f xml:space="preserve"> RTD("cqg.rtd",,"StudyData", $A$5&amp;A7, "MA", "InputChoice=ContractVol,MAType=Sim,Period="&amp;$L$4&amp;"", "MA",,,"all",,,,"T")</f>
        <v>758.41666667000004</v>
      </c>
      <c r="M7" s="46">
        <f>IF(K7&gt;L7,1,0)</f>
        <v>0</v>
      </c>
      <c r="N7" s="40">
        <f>RTD("cqg.rtd", ,"ContractData", $A$5&amp;A7, "Y_CVol")</f>
        <v>528</v>
      </c>
      <c r="O7" s="47">
        <f t="shared" ref="O7:O19" si="3">IF(ISERROR(K7/N7),"",K7/N7)</f>
        <v>0.66287878787878785</v>
      </c>
      <c r="P7" s="109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54</v>
      </c>
      <c r="Q7" s="110"/>
      <c r="R7" s="111"/>
      <c r="S7" s="40">
        <f t="shared" ref="S7:S19" si="4">T7</f>
        <v>16279</v>
      </c>
      <c r="T7" s="40">
        <f>IF(B7="","",RTD("cqg.rtd", ,"ContractData", $A$5&amp;A7, "COI"))</f>
        <v>16279</v>
      </c>
      <c r="U7" s="40">
        <f t="shared" ref="U7:U19" si="5">T7-W7</f>
        <v>-634</v>
      </c>
      <c r="V7" s="45">
        <f t="shared" ref="V7:V19" si="6">U7</f>
        <v>-634</v>
      </c>
      <c r="W7" s="40">
        <f>IF(B7="","",RTD("cqg.rtd", ,"ContractData", $A$5&amp;A7, "P_OI"))</f>
        <v>16913</v>
      </c>
      <c r="X7" s="98">
        <f t="shared" si="0"/>
        <v>0.96251404245255134</v>
      </c>
      <c r="Y7" s="93" t="str">
        <f>RTD("cqg.rtd",,"StudyData",$A$5&amp;A7,"Vol","VolType=Exchange,CoCType=Contract","Vol",$Y$4,"0","ALL",,,"TRUE","T")</f>
        <v/>
      </c>
      <c r="Z7" s="93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20</v>
      </c>
      <c r="AA7" s="96" t="str">
        <f t="shared" si="1"/>
        <v>Dec 14</v>
      </c>
      <c r="AB7" s="20"/>
      <c r="AC7" s="20"/>
      <c r="AD7" s="21"/>
    </row>
    <row r="8" spans="1:30" ht="16.8" x14ac:dyDescent="0.25">
      <c r="A8" s="3" t="s">
        <v>2</v>
      </c>
      <c r="B8" s="68" t="str">
        <f>RIGHT(RTD("cqg.rtd",,"ContractData",$A$5&amp;A8,"LongDescription"),6)</f>
        <v>Mar 15</v>
      </c>
      <c r="C8" s="42"/>
      <c r="D8" s="42"/>
      <c r="E8" s="42"/>
      <c r="F8" s="75">
        <f>IF(B8="","",RTD("cqg.rtd",,"ContractData",$A$5&amp;A8,"ExpirationDate",,"D"))</f>
        <v>42074</v>
      </c>
      <c r="G8" s="40">
        <f t="shared" ca="1" si="2"/>
        <v>195</v>
      </c>
      <c r="H8" s="43"/>
      <c r="I8" s="44"/>
      <c r="J8" s="45">
        <f t="shared" ref="J8:J19" si="7">K8</f>
        <v>0</v>
      </c>
      <c r="K8" s="40">
        <f>RTD("cqg.rtd", ,"ContractData", $A$5&amp;A8, "T_CVol")</f>
        <v>0</v>
      </c>
      <c r="L8" s="66">
        <f xml:space="preserve"> RTD("cqg.rtd",,"StudyData", $A$5&amp;A8, "MA", "InputChoice=ContractVol,MAType=Sim,Period="&amp;$L$4&amp;"", "MA",,,"all",,,,"T")</f>
        <v>837.41666667000004</v>
      </c>
      <c r="M8" s="46">
        <f t="shared" ref="M8:M19" si="8">IF(K8&gt;L8,1,0)</f>
        <v>0</v>
      </c>
      <c r="N8" s="40">
        <f>RTD("cqg.rtd", ,"ContractData", $A$5&amp;A8, "Y_CVol")</f>
        <v>511</v>
      </c>
      <c r="O8" s="47">
        <f t="shared" si="3"/>
        <v>0</v>
      </c>
      <c r="P8" s="109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110"/>
      <c r="R8" s="111"/>
      <c r="S8" s="40">
        <f t="shared" si="4"/>
        <v>15604</v>
      </c>
      <c r="T8" s="40">
        <f>IF(B8="","",RTD("cqg.rtd", ,"ContractData", $A$5&amp;A8, "COI"))</f>
        <v>15604</v>
      </c>
      <c r="U8" s="40">
        <f t="shared" si="5"/>
        <v>214</v>
      </c>
      <c r="V8" s="45">
        <f t="shared" si="6"/>
        <v>214</v>
      </c>
      <c r="W8" s="40">
        <f>IF(B8="","",RTD("cqg.rtd", ,"ContractData", $A$5&amp;A8, "P_OI"))</f>
        <v>15390</v>
      </c>
      <c r="X8" s="98">
        <f t="shared" si="0"/>
        <v>1.0139051332033788</v>
      </c>
      <c r="Y8" s="93" t="str">
        <f>RTD("cqg.rtd",,"StudyData",$A$5&amp;A8,"Vol","VolType=Exchange,CoCType=Contract","Vol",$Y$4,"0","ALL",,,"TRUE","T")</f>
        <v/>
      </c>
      <c r="Z8" s="93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100</v>
      </c>
      <c r="AA8" s="96" t="str">
        <f t="shared" si="1"/>
        <v>Mar 15</v>
      </c>
      <c r="AB8" s="20"/>
      <c r="AC8" s="20"/>
      <c r="AD8" s="21"/>
    </row>
    <row r="9" spans="1:30" ht="16.8" x14ac:dyDescent="0.25">
      <c r="A9" s="3" t="s">
        <v>3</v>
      </c>
      <c r="B9" s="68" t="str">
        <f>RIGHT(RTD("cqg.rtd",,"ContractData",$A$5&amp;A9,"LongDescription"),6)</f>
        <v>Jun 15</v>
      </c>
      <c r="C9" s="42"/>
      <c r="D9" s="42"/>
      <c r="E9" s="42"/>
      <c r="F9" s="75">
        <f>IF(B9="","",RTD("cqg.rtd",,"ContractData",$A$5&amp;A9,"ExpirationDate",,"D"))</f>
        <v>42165</v>
      </c>
      <c r="G9" s="40">
        <f t="shared" ca="1" si="2"/>
        <v>286</v>
      </c>
      <c r="H9" s="43"/>
      <c r="I9" s="44"/>
      <c r="J9" s="45">
        <f t="shared" si="7"/>
        <v>0</v>
      </c>
      <c r="K9" s="40">
        <f>RTD("cqg.rtd", ,"ContractData", $A$5&amp;A9, "T_CVol")</f>
        <v>0</v>
      </c>
      <c r="L9" s="66">
        <f xml:space="preserve"> RTD("cqg.rtd",,"StudyData", $A$5&amp;A9, "MA", "InputChoice=ContractVol,MAType=Sim,Period="&amp;$L$4&amp;"", "MA",,,"all",,,,"T")</f>
        <v>652.25</v>
      </c>
      <c r="M9" s="46">
        <f t="shared" si="8"/>
        <v>0</v>
      </c>
      <c r="N9" s="40">
        <f>RTD("cqg.rtd", ,"ContractData", $A$5&amp;A9, "Y_CVol")</f>
        <v>612</v>
      </c>
      <c r="O9" s="47">
        <f t="shared" si="3"/>
        <v>0</v>
      </c>
      <c r="P9" s="109" t="str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/>
      </c>
      <c r="Q9" s="110"/>
      <c r="R9" s="111"/>
      <c r="S9" s="40">
        <f t="shared" si="4"/>
        <v>14770</v>
      </c>
      <c r="T9" s="40">
        <f>IF(B9="","",RTD("cqg.rtd", ,"ContractData", $A$5&amp;A9, "COI"))</f>
        <v>14770</v>
      </c>
      <c r="U9" s="40">
        <f t="shared" si="5"/>
        <v>151</v>
      </c>
      <c r="V9" s="45">
        <f t="shared" si="6"/>
        <v>151</v>
      </c>
      <c r="W9" s="40">
        <f>IF(B9="","",RTD("cqg.rtd", ,"ContractData", $A$5&amp;A9, "P_OI"))</f>
        <v>14619</v>
      </c>
      <c r="X9" s="98">
        <f t="shared" si="0"/>
        <v>1.010329023873042</v>
      </c>
      <c r="Y9" s="93" t="str">
        <f>RTD("cqg.rtd",,"StudyData",$A$5&amp;A9,"Vol","VolType=Exchange,CoCType=Contract","Vol",$Y$4,"0","ALL",,,"TRUE","T")</f>
        <v/>
      </c>
      <c r="Z9" s="93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100</v>
      </c>
      <c r="AA9" s="96" t="str">
        <f t="shared" si="1"/>
        <v>Jun 15</v>
      </c>
      <c r="AB9" s="20"/>
      <c r="AC9" s="20"/>
      <c r="AD9" s="21"/>
    </row>
    <row r="10" spans="1:30" ht="8.1" customHeight="1" x14ac:dyDescent="0.25">
      <c r="B10" s="105"/>
      <c r="C10" s="53"/>
      <c r="D10" s="53"/>
      <c r="E10" s="53"/>
      <c r="F10" s="76"/>
      <c r="G10" s="53"/>
      <c r="H10" s="54"/>
      <c r="I10" s="53"/>
      <c r="J10" s="53"/>
      <c r="K10" s="55"/>
      <c r="L10" s="92"/>
      <c r="M10" s="56"/>
      <c r="N10" s="53"/>
      <c r="O10" s="57"/>
      <c r="P10" s="58"/>
      <c r="Q10" s="58"/>
      <c r="R10" s="58"/>
      <c r="S10" s="53"/>
      <c r="T10" s="53"/>
      <c r="U10" s="53"/>
      <c r="V10" s="53"/>
      <c r="W10" s="55"/>
      <c r="X10" s="55"/>
      <c r="Y10" s="55"/>
      <c r="Z10" s="99"/>
      <c r="AA10" s="31"/>
      <c r="AB10" s="6"/>
      <c r="AC10" s="6"/>
      <c r="AD10" s="9"/>
    </row>
    <row r="11" spans="1:30" ht="16.8" x14ac:dyDescent="0.25">
      <c r="A11" s="3" t="s">
        <v>4</v>
      </c>
      <c r="B11" s="29" t="str">
        <f>RIGHT(RTD("cqg.rtd",,"ContractData",$A$5&amp;A11,"LongDescription"),6)</f>
        <v>Sep 15</v>
      </c>
      <c r="C11" s="42"/>
      <c r="D11" s="42"/>
      <c r="E11" s="42"/>
      <c r="F11" s="75">
        <f>IF(B11="","",RTD("cqg.rtd",,"ContractData",$A$5&amp;A11,"ExpirationDate",,"D"))</f>
        <v>42263</v>
      </c>
      <c r="G11" s="40">
        <f t="shared" ca="1" si="2"/>
        <v>384</v>
      </c>
      <c r="H11" s="43"/>
      <c r="I11" s="44"/>
      <c r="J11" s="45">
        <f t="shared" si="7"/>
        <v>0</v>
      </c>
      <c r="K11" s="40">
        <f>RTD("cqg.rtd", ,"ContractData", $A$5&amp;A11, "T_CVol")</f>
        <v>0</v>
      </c>
      <c r="L11" s="66">
        <f xml:space="preserve"> RTD("cqg.rtd",,"StudyData", $A$5&amp;A11, "MA", "InputChoice=ContractVol,MAType=Sim,Period="&amp;$L$4&amp;"", "MA",,,"all",,,,"T")</f>
        <v>453.33333333000002</v>
      </c>
      <c r="M11" s="46">
        <f t="shared" si="8"/>
        <v>0</v>
      </c>
      <c r="N11" s="40">
        <f>RTD("cqg.rtd", ,"ContractData", $A$5&amp;A11, "Y_CVol")</f>
        <v>0</v>
      </c>
      <c r="O11" s="47" t="str">
        <f t="shared" si="3"/>
        <v/>
      </c>
      <c r="P11" s="109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110"/>
      <c r="R11" s="111"/>
      <c r="S11" s="40">
        <f t="shared" si="4"/>
        <v>5476</v>
      </c>
      <c r="T11" s="40">
        <f>IF(B11="","",RTD("cqg.rtd", ,"ContractData", $A$5&amp;A11, "COI"))</f>
        <v>5476</v>
      </c>
      <c r="U11" s="40">
        <f t="shared" si="5"/>
        <v>0</v>
      </c>
      <c r="V11" s="45">
        <f t="shared" si="6"/>
        <v>0</v>
      </c>
      <c r="W11" s="40">
        <f>IF(B11="","",RTD("cqg.rtd", ,"ContractData", $A$5&amp;A11, "P_OI"))</f>
        <v>5476</v>
      </c>
      <c r="X11" s="98">
        <f t="shared" si="0"/>
        <v>1</v>
      </c>
      <c r="Y11" s="93" t="str">
        <f>RTD("cqg.rtd",,"StudyData",$A$5&amp;A11,"Vol","VolType=Exchange,CoCType=Contract","Vol",$Y$4,"0","ALL",,,"TRUE","T")</f>
        <v/>
      </c>
      <c r="Z11" s="93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0</v>
      </c>
      <c r="AA11" s="97" t="str">
        <f t="shared" si="1"/>
        <v>Sep 15</v>
      </c>
      <c r="AB11" s="20"/>
      <c r="AC11" s="20"/>
      <c r="AD11" s="21"/>
    </row>
    <row r="12" spans="1:30" ht="16.8" x14ac:dyDescent="0.25">
      <c r="A12" s="3" t="s">
        <v>5</v>
      </c>
      <c r="B12" s="29" t="str">
        <f>RIGHT(RTD("cqg.rtd",,"ContractData",$A$5&amp;A12,"LongDescription"),6)</f>
        <v>Dec 15</v>
      </c>
      <c r="C12" s="42"/>
      <c r="D12" s="42"/>
      <c r="E12" s="42"/>
      <c r="F12" s="75">
        <f>IF(B12="","",RTD("cqg.rtd",,"ContractData",$A$5&amp;A12,"ExpirationDate",,"D"))</f>
        <v>42354</v>
      </c>
      <c r="G12" s="40">
        <f t="shared" ca="1" si="2"/>
        <v>475</v>
      </c>
      <c r="H12" s="43"/>
      <c r="I12" s="44"/>
      <c r="J12" s="45">
        <f t="shared" si="7"/>
        <v>0</v>
      </c>
      <c r="K12" s="40">
        <f>RTD("cqg.rtd", ,"ContractData", $A$5&amp;A12, "T_CVol")</f>
        <v>0</v>
      </c>
      <c r="L12" s="66" t="str">
        <f xml:space="preserve"> RTD("cqg.rtd",,"StudyData", $A$5&amp;A12, "MA", "InputChoice=ContractVol,MAType=Sim,Period="&amp;$L$4&amp;"", "MA",,,"all",,,,"T")</f>
        <v/>
      </c>
      <c r="M12" s="46">
        <f t="shared" si="8"/>
        <v>0</v>
      </c>
      <c r="N12" s="40">
        <f>RTD("cqg.rtd", ,"ContractData", $A$5&amp;A12, "Y_CVol")</f>
        <v>0</v>
      </c>
      <c r="O12" s="47" t="str">
        <f t="shared" si="3"/>
        <v/>
      </c>
      <c r="P12" s="109" t="str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/>
      </c>
      <c r="Q12" s="110"/>
      <c r="R12" s="111"/>
      <c r="S12" s="40">
        <f t="shared" si="4"/>
        <v>2282</v>
      </c>
      <c r="T12" s="40">
        <f>IF(B12="","",RTD("cqg.rtd", ,"ContractData", $A$5&amp;A12, "COI"))</f>
        <v>2282</v>
      </c>
      <c r="U12" s="40">
        <f t="shared" si="5"/>
        <v>0</v>
      </c>
      <c r="V12" s="45">
        <f t="shared" si="6"/>
        <v>0</v>
      </c>
      <c r="W12" s="40">
        <f>IF(B12="","",RTD("cqg.rtd", ,"ContractData", $A$5&amp;A12, "P_OI"))</f>
        <v>2282</v>
      </c>
      <c r="X12" s="98">
        <f t="shared" si="0"/>
        <v>1</v>
      </c>
      <c r="Y12" s="93" t="str">
        <f>RTD("cqg.rtd",,"StudyData",$A$5&amp;A12,"Vol","VolType=Exchange,CoCType=Contract","Vol",$Y$4,"0","ALL",,,"TRUE","T")</f>
        <v/>
      </c>
      <c r="Z12" s="93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0</v>
      </c>
      <c r="AA12" s="97" t="str">
        <f t="shared" si="1"/>
        <v>Dec 15</v>
      </c>
      <c r="AB12" s="20"/>
      <c r="AC12" s="20"/>
      <c r="AD12" s="21"/>
    </row>
    <row r="13" spans="1:30" ht="16.8" x14ac:dyDescent="0.25">
      <c r="A13" s="3" t="s">
        <v>6</v>
      </c>
      <c r="B13" s="29" t="str">
        <f>RIGHT(RTD("cqg.rtd",,"ContractData",$A$5&amp;A13,"LongDescription"),6)</f>
        <v>Mar 16</v>
      </c>
      <c r="C13" s="42"/>
      <c r="D13" s="42"/>
      <c r="E13" s="42"/>
      <c r="F13" s="75">
        <f>IF(B13="","",RTD("cqg.rtd",,"ContractData",$A$5&amp;A13,"ExpirationDate",,"D"))</f>
        <v>42445</v>
      </c>
      <c r="G13" s="40">
        <f t="shared" ca="1" si="2"/>
        <v>566</v>
      </c>
      <c r="H13" s="43"/>
      <c r="I13" s="44"/>
      <c r="J13" s="45">
        <f t="shared" si="7"/>
        <v>0</v>
      </c>
      <c r="K13" s="40">
        <f>RTD("cqg.rtd", ,"ContractData", $A$5&amp;A13, "T_CVol")</f>
        <v>0</v>
      </c>
      <c r="L13" s="66" t="str">
        <f xml:space="preserve"> RTD("cqg.rtd",,"StudyData", $A$5&amp;A13, "MA", "InputChoice=ContractVol,MAType=Sim,Period="&amp;$L$4&amp;"", "MA",,,"all",,,,"T")</f>
        <v/>
      </c>
      <c r="M13" s="46">
        <f t="shared" si="8"/>
        <v>0</v>
      </c>
      <c r="N13" s="40">
        <f>RTD("cqg.rtd", ,"ContractData", $A$5&amp;A13, "Y_CVol")</f>
        <v>0</v>
      </c>
      <c r="O13" s="47" t="str">
        <f t="shared" si="3"/>
        <v/>
      </c>
      <c r="P13" s="109" t="str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/>
      </c>
      <c r="Q13" s="110"/>
      <c r="R13" s="111"/>
      <c r="S13" s="40">
        <f t="shared" si="4"/>
        <v>50</v>
      </c>
      <c r="T13" s="40">
        <f>IF(B13="","",RTD("cqg.rtd", ,"ContractData", $A$5&amp;A13, "COI"))</f>
        <v>50</v>
      </c>
      <c r="U13" s="40">
        <f t="shared" si="5"/>
        <v>0</v>
      </c>
      <c r="V13" s="45">
        <f t="shared" si="6"/>
        <v>0</v>
      </c>
      <c r="W13" s="40">
        <f>IF(B13="","",RTD("cqg.rtd", ,"ContractData", $A$5&amp;A13, "P_OI"))</f>
        <v>50</v>
      </c>
      <c r="X13" s="98">
        <f t="shared" si="0"/>
        <v>1</v>
      </c>
      <c r="Y13" s="93" t="str">
        <f>RTD("cqg.rtd",,"StudyData",$A$5&amp;A13,"Vol","VolType=Exchange,CoCType=Contract","Vol",$Y$4,"0","ALL",,,"TRUE","T")</f>
        <v/>
      </c>
      <c r="Z13" s="93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0</v>
      </c>
      <c r="AA13" s="97" t="str">
        <f>B12</f>
        <v>Dec 15</v>
      </c>
      <c r="AB13" s="20"/>
      <c r="AC13" s="20"/>
      <c r="AD13" s="21"/>
    </row>
    <row r="14" spans="1:30" ht="16.8" x14ac:dyDescent="0.25">
      <c r="A14" s="3" t="s">
        <v>7</v>
      </c>
      <c r="B14" s="69" t="str">
        <f>RIGHT(RTD("cqg.rtd",,"ContractData",$A$5&amp;A14,"LongDescription"),6)</f>
        <v>Jun 16</v>
      </c>
      <c r="C14" s="48"/>
      <c r="D14" s="48"/>
      <c r="E14" s="48"/>
      <c r="F14" s="77">
        <f>IF(B14="","",RTD("cqg.rtd",,"ContractData",$A$5&amp;A14,"ExpirationDate",,"D"))</f>
        <v>42536</v>
      </c>
      <c r="G14" s="49">
        <f t="shared" ca="1" si="2"/>
        <v>657</v>
      </c>
      <c r="H14" s="43"/>
      <c r="I14" s="44"/>
      <c r="J14" s="50">
        <f t="shared" si="7"/>
        <v>0</v>
      </c>
      <c r="K14" s="40">
        <f>RTD("cqg.rtd", ,"ContractData", $A$5&amp;A14, "T_CVol")</f>
        <v>0</v>
      </c>
      <c r="L14" s="66" t="str">
        <f xml:space="preserve"> RTD("cqg.rtd",,"StudyData", $A$5&amp;A14, "MA", "InputChoice=ContractVol,MAType=Sim,Period="&amp;$L$4&amp;"", "MA",,,"all",,,,"T")</f>
        <v/>
      </c>
      <c r="M14" s="51">
        <f t="shared" si="8"/>
        <v>0</v>
      </c>
      <c r="N14" s="49">
        <f>RTD("cqg.rtd", ,"ContractData", $A$5&amp;A14, "Y_CVol")</f>
        <v>0</v>
      </c>
      <c r="O14" s="52" t="str">
        <f t="shared" si="3"/>
        <v/>
      </c>
      <c r="P14" s="109" t="str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/>
      </c>
      <c r="Q14" s="110"/>
      <c r="R14" s="111"/>
      <c r="S14" s="40">
        <f t="shared" si="4"/>
        <v>0</v>
      </c>
      <c r="T14" s="40">
        <f>IF(B14="","",RTD("cqg.rtd", ,"ContractData", $A$5&amp;A14, "COI"))</f>
        <v>0</v>
      </c>
      <c r="U14" s="40">
        <f t="shared" si="5"/>
        <v>0</v>
      </c>
      <c r="V14" s="45">
        <f t="shared" si="6"/>
        <v>0</v>
      </c>
      <c r="W14" s="40">
        <f>IF(B14="","",RTD("cqg.rtd", ,"ContractData", $A$5&amp;A14, "P_OI"))</f>
        <v>0</v>
      </c>
      <c r="X14" s="98" t="str">
        <f t="shared" si="0"/>
        <v/>
      </c>
      <c r="Y14" s="93" t="str">
        <f>RTD("cqg.rtd",,"StudyData",$A$5&amp;A14,"Vol","VolType=Exchange,CoCType=Contract","Vol",$Y$4,"0","ALL",,,"TRUE","T")</f>
        <v/>
      </c>
      <c r="Z14" s="93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LocalMinute("&amp;$A$5&amp;$A14&amp;")="&amp;$F$1&amp;")","Bar",,"Vol",$Y$4,"0"))</f>
        <v>0</v>
      </c>
      <c r="AA14" s="97" t="str">
        <f>B14</f>
        <v>Jun 16</v>
      </c>
      <c r="AB14" s="20"/>
      <c r="AC14" s="20"/>
      <c r="AD14" s="21"/>
    </row>
    <row r="15" spans="1:30" ht="8.1" customHeight="1" x14ac:dyDescent="0.25">
      <c r="B15" s="105"/>
      <c r="C15" s="53"/>
      <c r="D15" s="53"/>
      <c r="E15" s="53"/>
      <c r="F15" s="76"/>
      <c r="G15" s="53"/>
      <c r="H15" s="54"/>
      <c r="I15" s="53"/>
      <c r="J15" s="53"/>
      <c r="K15" s="55"/>
      <c r="L15" s="92"/>
      <c r="M15" s="56"/>
      <c r="N15" s="53"/>
      <c r="O15" s="57"/>
      <c r="P15" s="58"/>
      <c r="Q15" s="58"/>
      <c r="R15" s="58"/>
      <c r="S15" s="53"/>
      <c r="T15" s="53"/>
      <c r="U15" s="53"/>
      <c r="V15" s="53"/>
      <c r="W15" s="53"/>
      <c r="X15" s="53"/>
      <c r="Y15" s="55"/>
      <c r="Z15" s="56"/>
      <c r="AA15" s="31"/>
      <c r="AB15" s="6"/>
      <c r="AC15" s="6"/>
      <c r="AD15" s="9"/>
    </row>
    <row r="16" spans="1:30" ht="16.8" x14ac:dyDescent="0.25">
      <c r="A16" s="3" t="s">
        <v>8</v>
      </c>
      <c r="B16" s="70" t="str">
        <f>RIGHT(RTD("cqg.rtd",,"ContractData",$A$5&amp;A16,"LongDescription"),6)</f>
        <v>Sep 16</v>
      </c>
      <c r="C16" s="59"/>
      <c r="D16" s="59"/>
      <c r="E16" s="59"/>
      <c r="F16" s="78">
        <f>IF(B16="","",RTD("cqg.rtd",,"ContractData",$A$5&amp;A16,"ExpirationDate",,"D"))</f>
        <v>42627</v>
      </c>
      <c r="G16" s="60">
        <f t="shared" ca="1" si="2"/>
        <v>748</v>
      </c>
      <c r="H16" s="43"/>
      <c r="I16" s="44"/>
      <c r="J16" s="61">
        <f t="shared" si="7"/>
        <v>0</v>
      </c>
      <c r="K16" s="40">
        <f>RTD("cqg.rtd", ,"ContractData", $A$5&amp;A16, "T_CVol")</f>
        <v>0</v>
      </c>
      <c r="L16" s="66" t="str">
        <f xml:space="preserve"> RTD("cqg.rtd",,"StudyData", $A$5&amp;A16, "MA", "InputChoice=ContractVol,MAType=Sim,Period="&amp;$L$4&amp;"", "MA",,,"all",,,,"T")</f>
        <v/>
      </c>
      <c r="M16" s="62">
        <f t="shared" si="8"/>
        <v>0</v>
      </c>
      <c r="N16" s="60">
        <f>RTD("cqg.rtd", ,"ContractData", $A$5&amp;A16, "Y_CVol")</f>
        <v>0</v>
      </c>
      <c r="O16" s="63" t="str">
        <f t="shared" si="3"/>
        <v/>
      </c>
      <c r="P16" s="109" t="str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/>
      </c>
      <c r="Q16" s="110"/>
      <c r="R16" s="111"/>
      <c r="S16" s="64">
        <f t="shared" si="4"/>
        <v>0</v>
      </c>
      <c r="T16" s="60">
        <f>IF(B16="","",RTD("cqg.rtd", ,"ContractData", $A$5&amp;A16, "COI"))</f>
        <v>0</v>
      </c>
      <c r="U16" s="60">
        <f t="shared" si="5"/>
        <v>0</v>
      </c>
      <c r="V16" s="40">
        <f t="shared" si="6"/>
        <v>0</v>
      </c>
      <c r="W16" s="60">
        <f>IF(B16="","",RTD("cqg.rtd", ,"ContractData", $A$5&amp;A16, "P_OI"))</f>
        <v>0</v>
      </c>
      <c r="X16" s="41" t="str">
        <f>IF(ISERROR(T16/W16),"",T16/W16)</f>
        <v/>
      </c>
      <c r="Y16" s="93" t="str">
        <f>RTD("cqg.rtd",,"StudyData",$A$5&amp;A16,"Vol","VolType=Exchange,CoCType=Contract","Vol",$Y$4,"0","ALL",,,"TRUE","T")</f>
        <v/>
      </c>
      <c r="Z16" s="79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0</v>
      </c>
      <c r="AA16" s="32" t="str">
        <f>B16</f>
        <v>Sep 16</v>
      </c>
      <c r="AB16" s="22"/>
      <c r="AC16" s="22"/>
      <c r="AD16" s="23"/>
    </row>
    <row r="17" spans="1:30" ht="16.8" x14ac:dyDescent="0.25">
      <c r="A17" s="3" t="s">
        <v>9</v>
      </c>
      <c r="B17" s="30" t="str">
        <f>RIGHT(RTD("cqg.rtd",,"ContractData",$A$5&amp;A17,"LongDescription"),6)</f>
        <v>Dec 16</v>
      </c>
      <c r="C17" s="65"/>
      <c r="D17" s="65"/>
      <c r="E17" s="65"/>
      <c r="F17" s="75">
        <f>IF(B17="","",RTD("cqg.rtd",,"ContractData",$A$5&amp;A17,"ExpirationDate",,"D"))</f>
        <v>42718</v>
      </c>
      <c r="G17" s="40">
        <f t="shared" ca="1" si="2"/>
        <v>839</v>
      </c>
      <c r="H17" s="43"/>
      <c r="I17" s="44"/>
      <c r="J17" s="45">
        <f t="shared" si="7"/>
        <v>0</v>
      </c>
      <c r="K17" s="40">
        <f>RTD("cqg.rtd", ,"ContractData", $A$5&amp;A17, "T_CVol")</f>
        <v>0</v>
      </c>
      <c r="L17" s="66" t="str">
        <f xml:space="preserve"> RTD("cqg.rtd",,"StudyData", $A$5&amp;A17, "MA", "InputChoice=ContractVol,MAType=Sim,Period="&amp;$L$4&amp;"", "MA",,,"all",,,,"T")</f>
        <v/>
      </c>
      <c r="M17" s="46">
        <f t="shared" si="8"/>
        <v>0</v>
      </c>
      <c r="N17" s="40">
        <f>RTD("cqg.rtd", ,"ContractData", $A$5&amp;A17, "Y_CVol")</f>
        <v>0</v>
      </c>
      <c r="O17" s="47" t="str">
        <f t="shared" si="3"/>
        <v/>
      </c>
      <c r="P17" s="109" t="str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/>
      </c>
      <c r="Q17" s="110"/>
      <c r="R17" s="111"/>
      <c r="S17" s="66">
        <f t="shared" si="4"/>
        <v>0</v>
      </c>
      <c r="T17" s="40">
        <f>IF(B17="","",RTD("cqg.rtd", ,"ContractData", $A$5&amp;A17, "COI"))</f>
        <v>0</v>
      </c>
      <c r="U17" s="40">
        <f t="shared" si="5"/>
        <v>0</v>
      </c>
      <c r="V17" s="40">
        <f t="shared" si="6"/>
        <v>0</v>
      </c>
      <c r="W17" s="40">
        <f>IF(B17="","",RTD("cqg.rtd", ,"ContractData", $A$5&amp;A17, "P_OI"))</f>
        <v>0</v>
      </c>
      <c r="X17" s="41" t="str">
        <f>IF(ISERROR(T17/W17),"",T17/W17)</f>
        <v/>
      </c>
      <c r="Y17" s="93" t="str">
        <f>RTD("cqg.rtd",,"StudyData",$A$5&amp;A17,"Vol","VolType=Exchange,CoCType=Contract","Vol",$Y$4,"0","ALL",,,"TRUE","T")</f>
        <v/>
      </c>
      <c r="Z17" s="79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0</v>
      </c>
      <c r="AA17" s="32" t="str">
        <f>B17</f>
        <v>Dec 16</v>
      </c>
      <c r="AB17" s="22"/>
      <c r="AC17" s="22"/>
      <c r="AD17" s="23"/>
    </row>
    <row r="18" spans="1:30" ht="16.8" x14ac:dyDescent="0.25">
      <c r="A18" s="3" t="s">
        <v>10</v>
      </c>
      <c r="B18" s="30" t="str">
        <f>RIGHT(RTD("cqg.rtd",,"ContractData",$A$5&amp;A18,"LongDescription"),6)</f>
        <v>Mar 17</v>
      </c>
      <c r="C18" s="65"/>
      <c r="D18" s="65"/>
      <c r="E18" s="65"/>
      <c r="F18" s="75">
        <f>IF(B18="","",RTD("cqg.rtd",,"ContractData",$A$5&amp;A18,"ExpirationDate",,"D"))</f>
        <v>42809</v>
      </c>
      <c r="G18" s="40">
        <f t="shared" ca="1" si="2"/>
        <v>930</v>
      </c>
      <c r="H18" s="43"/>
      <c r="I18" s="44"/>
      <c r="J18" s="45">
        <f t="shared" si="7"/>
        <v>0</v>
      </c>
      <c r="K18" s="40">
        <f>RTD("cqg.rtd", ,"ContractData", $A$5&amp;A18, "T_CVol")</f>
        <v>0</v>
      </c>
      <c r="L18" s="66" t="str">
        <f xml:space="preserve"> RTD("cqg.rtd",,"StudyData", $A$5&amp;A18, "MA", "InputChoice=ContractVol,MAType=Sim,Period="&amp;$L$4&amp;"", "MA",,,"all",,,,"T")</f>
        <v/>
      </c>
      <c r="M18" s="46">
        <f t="shared" si="8"/>
        <v>0</v>
      </c>
      <c r="N18" s="40">
        <f>RTD("cqg.rtd", ,"ContractData", $A$5&amp;A18, "Y_CVol")</f>
        <v>0</v>
      </c>
      <c r="O18" s="47" t="str">
        <f t="shared" si="3"/>
        <v/>
      </c>
      <c r="P18" s="109" t="str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/>
      </c>
      <c r="Q18" s="110"/>
      <c r="R18" s="111"/>
      <c r="S18" s="66">
        <f t="shared" si="4"/>
        <v>0</v>
      </c>
      <c r="T18" s="40">
        <f>IF(B18="","",RTD("cqg.rtd", ,"ContractData", $A$5&amp;A18, "COI"))</f>
        <v>0</v>
      </c>
      <c r="U18" s="40">
        <f t="shared" si="5"/>
        <v>0</v>
      </c>
      <c r="V18" s="40">
        <f t="shared" si="6"/>
        <v>0</v>
      </c>
      <c r="W18" s="40">
        <f>IF(B18="","",RTD("cqg.rtd", ,"ContractData", $A$5&amp;A18, "P_OI"))</f>
        <v>0</v>
      </c>
      <c r="X18" s="41" t="str">
        <f>IF(ISERROR(T18/W18),"",T18/W18)</f>
        <v/>
      </c>
      <c r="Y18" s="93" t="str">
        <f>RTD("cqg.rtd",,"StudyData",$A$5&amp;A18,"Vol","VolType=Exchange,CoCType=Contract","Vol",$Y$4,"0","ALL",,,"TRUE","T")</f>
        <v/>
      </c>
      <c r="Z18" s="79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0</v>
      </c>
      <c r="AA18" s="32" t="str">
        <f>B18</f>
        <v>Mar 17</v>
      </c>
      <c r="AB18" s="22"/>
      <c r="AC18" s="22"/>
      <c r="AD18" s="23"/>
    </row>
    <row r="19" spans="1:30" ht="16.8" x14ac:dyDescent="0.25">
      <c r="A19" s="3" t="s">
        <v>11</v>
      </c>
      <c r="B19" s="30" t="str">
        <f>RIGHT(RTD("cqg.rtd",,"ContractData",$A$5&amp;A19,"LongDescription"),6)</f>
        <v>Jun 17</v>
      </c>
      <c r="C19" s="65"/>
      <c r="D19" s="65"/>
      <c r="E19" s="65"/>
      <c r="F19" s="75">
        <f>IF(B19="","",RTD("cqg.rtd",,"ContractData",$A$5&amp;A19,"ExpirationDate",,"D"))</f>
        <v>42900</v>
      </c>
      <c r="G19" s="40">
        <f t="shared" ca="1" si="2"/>
        <v>1021</v>
      </c>
      <c r="H19" s="43"/>
      <c r="I19" s="44"/>
      <c r="J19" s="45">
        <f t="shared" si="7"/>
        <v>0</v>
      </c>
      <c r="K19" s="40">
        <f>RTD("cqg.rtd", ,"ContractData", $A$5&amp;A19, "T_CVol")</f>
        <v>0</v>
      </c>
      <c r="L19" s="66" t="str">
        <f xml:space="preserve"> RTD("cqg.rtd",,"StudyData", $A$5&amp;A19, "MA", "InputChoice=ContractVol,MAType=Sim,Period="&amp;$L$4&amp;"", "MA",,,"all",,,,"T")</f>
        <v/>
      </c>
      <c r="M19" s="46">
        <f t="shared" si="8"/>
        <v>0</v>
      </c>
      <c r="N19" s="40">
        <f>RTD("cqg.rtd", ,"ContractData", $A$5&amp;A19, "Y_CVol")</f>
        <v>0</v>
      </c>
      <c r="O19" s="47" t="str">
        <f t="shared" si="3"/>
        <v/>
      </c>
      <c r="P19" s="109" t="str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/>
      </c>
      <c r="Q19" s="110"/>
      <c r="R19" s="111"/>
      <c r="S19" s="66">
        <f t="shared" si="4"/>
        <v>0</v>
      </c>
      <c r="T19" s="40">
        <f>IF(B19="","",RTD("cqg.rtd", ,"ContractData", $A$5&amp;A19, "COI"))</f>
        <v>0</v>
      </c>
      <c r="U19" s="40">
        <f t="shared" si="5"/>
        <v>0</v>
      </c>
      <c r="V19" s="40">
        <f t="shared" si="6"/>
        <v>0</v>
      </c>
      <c r="W19" s="40">
        <f>IF(B19="","",RTD("cqg.rtd", ,"ContractData", $A$5&amp;A19, "P_OI"))</f>
        <v>0</v>
      </c>
      <c r="X19" s="41" t="str">
        <f>IF(ISERROR(T19/W19),"",T19/W19)</f>
        <v/>
      </c>
      <c r="Y19" s="93" t="str">
        <f>RTD("cqg.rtd",,"StudyData",$A$5&amp;A19,"Vol","VolType=Exchange,CoCType=Contract","Vol",$Y$4,"0","ALL",,,"TRUE","T")</f>
        <v/>
      </c>
      <c r="Z19" s="79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LocalMinute("&amp;$A$5&amp;$A19&amp;")="&amp;$F$1&amp;")","Bar",,"Vol",$Y$4,"0"))</f>
        <v>0</v>
      </c>
      <c r="AA19" s="32" t="str">
        <f>B19</f>
        <v>Jun 17</v>
      </c>
      <c r="AB19" s="22"/>
      <c r="AC19" s="22"/>
      <c r="AD19" s="23"/>
    </row>
    <row r="20" spans="1:30" ht="8.1" customHeight="1" x14ac:dyDescent="0.25">
      <c r="B20" s="105"/>
      <c r="C20" s="53"/>
      <c r="D20" s="53"/>
      <c r="E20" s="53"/>
      <c r="F20" s="76"/>
      <c r="G20" s="53"/>
      <c r="H20" s="54"/>
      <c r="I20" s="53"/>
      <c r="J20" s="53"/>
      <c r="K20" s="55"/>
      <c r="L20" s="92"/>
      <c r="M20" s="56"/>
      <c r="N20" s="53"/>
      <c r="O20" s="57"/>
      <c r="P20" s="58"/>
      <c r="Q20" s="58"/>
      <c r="R20" s="58"/>
      <c r="S20" s="53"/>
      <c r="T20" s="53"/>
      <c r="U20" s="53"/>
      <c r="V20" s="53"/>
      <c r="W20" s="53"/>
      <c r="X20" s="53"/>
      <c r="Y20" s="55"/>
      <c r="Z20" s="56"/>
      <c r="AA20" s="31"/>
      <c r="AB20" s="6"/>
      <c r="AC20" s="6"/>
      <c r="AD20" s="9"/>
    </row>
    <row r="21" spans="1:30" ht="16.8" x14ac:dyDescent="0.25">
      <c r="A21" s="3" t="s">
        <v>33</v>
      </c>
      <c r="B21" s="88" t="str">
        <f>RIGHT(RTD("cqg.rtd",,"ContractData",$A$5&amp;A21,"LongDescription"),6)</f>
        <v>Sep 20</v>
      </c>
      <c r="C21" s="65"/>
      <c r="D21" s="65"/>
      <c r="E21" s="65"/>
      <c r="F21" s="75">
        <f>IF(B21="","",RTD("cqg.rtd",,"ContractData",$A$5&amp;A21,"ExpirationDate",,"D"))</f>
        <v>44083</v>
      </c>
      <c r="G21" s="40">
        <f t="shared" ref="G21:G24" ca="1" si="9">F21-$A$1</f>
        <v>2204</v>
      </c>
      <c r="H21" s="43"/>
      <c r="I21" s="44"/>
      <c r="J21" s="45">
        <f t="shared" ref="J21:J24" si="10">K21</f>
        <v>0</v>
      </c>
      <c r="K21" s="40">
        <f>RTD("cqg.rtd", ,"ContractData", $A$5&amp;A21, "T_CVol")</f>
        <v>0</v>
      </c>
      <c r="L21" s="66" t="str">
        <f xml:space="preserve"> RTD("cqg.rtd",,"StudyData", $A$5&amp;A21, "MA", "InputChoice=ContractVol,MAType=Sim,Period="&amp;$L$4&amp;"", "MA",,,"all",,,,"T")</f>
        <v/>
      </c>
      <c r="M21" s="46">
        <f t="shared" ref="M21:M24" si="11">IF(K21&gt;L21,1,0)</f>
        <v>0</v>
      </c>
      <c r="N21" s="40">
        <f>RTD("cqg.rtd", ,"ContractData", $A$5&amp;A21, "Y_CVol")</f>
        <v>0</v>
      </c>
      <c r="O21" s="47" t="str">
        <f t="shared" ref="O21:O24" si="12">IF(ISERROR(K21/N21),"",K21/N21)</f>
        <v/>
      </c>
      <c r="P21" s="109" t="str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/>
      </c>
      <c r="Q21" s="110"/>
      <c r="R21" s="111"/>
      <c r="S21" s="66">
        <f t="shared" ref="S21:S24" si="13">T21</f>
        <v>0</v>
      </c>
      <c r="T21" s="40">
        <f>IF(B21="","",RTD("cqg.rtd", ,"ContractData", $A$5&amp;A21, "COI"))</f>
        <v>0</v>
      </c>
      <c r="U21" s="40">
        <f t="shared" ref="U21:U24" si="14">T21-W21</f>
        <v>0</v>
      </c>
      <c r="V21" s="40">
        <f t="shared" ref="V21:V24" si="15">U21</f>
        <v>0</v>
      </c>
      <c r="W21" s="40">
        <f>IF(B21="","",RTD("cqg.rtd", ,"ContractData", $A$5&amp;A21, "P_OI"))</f>
        <v>0</v>
      </c>
      <c r="X21" s="41" t="str">
        <f>IF(ISERROR(T21/W21),"",T21/W21)</f>
        <v/>
      </c>
      <c r="Y21" s="93" t="str">
        <f>RTD("cqg.rtd",,"StudyData",$A$5&amp;A21,"Vol","VolType=Exchange,CoCType=Contract","Vol",$Y$4,"0","ALL",,,"TRUE","T")</f>
        <v/>
      </c>
      <c r="Z21" s="79" t="str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/>
      </c>
      <c r="AA21" s="32" t="str">
        <f>B21</f>
        <v>Sep 20</v>
      </c>
      <c r="AB21" s="80"/>
      <c r="AC21" s="80"/>
      <c r="AD21" s="81"/>
    </row>
    <row r="22" spans="1:30" ht="16.8" x14ac:dyDescent="0.25">
      <c r="A22" s="3" t="s">
        <v>34</v>
      </c>
      <c r="B22" s="88" t="str">
        <f>RIGHT(RTD("cqg.rtd",,"ContractData",$A$5&amp;A22,"LongDescription"),6)</f>
        <v>Mar 21</v>
      </c>
      <c r="C22" s="65"/>
      <c r="D22" s="65"/>
      <c r="E22" s="65"/>
      <c r="F22" s="75">
        <f>IF(B22="","",RTD("cqg.rtd",,"ContractData",$A$5&amp;A22,"ExpirationDate",,"D"))</f>
        <v>44265</v>
      </c>
      <c r="G22" s="40">
        <f t="shared" ca="1" si="9"/>
        <v>2386</v>
      </c>
      <c r="H22" s="43"/>
      <c r="I22" s="44"/>
      <c r="J22" s="45">
        <f t="shared" si="10"/>
        <v>0</v>
      </c>
      <c r="K22" s="40">
        <f>RTD("cqg.rtd", ,"ContractData", $A$5&amp;A22, "T_CVol")</f>
        <v>0</v>
      </c>
      <c r="L22" s="66" t="str">
        <f xml:space="preserve"> RTD("cqg.rtd",,"StudyData", $A$5&amp;A22, "MA", "InputChoice=ContractVol,MAType=Sim,Period="&amp;$L$4&amp;"", "MA",,,"all",,,,"T")</f>
        <v/>
      </c>
      <c r="M22" s="46">
        <f t="shared" si="11"/>
        <v>0</v>
      </c>
      <c r="N22" s="40">
        <f>RTD("cqg.rtd", ,"ContractData", $A$5&amp;A22, "Y_CVol")</f>
        <v>0</v>
      </c>
      <c r="O22" s="47" t="str">
        <f t="shared" si="12"/>
        <v/>
      </c>
      <c r="P22" s="109" t="str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/>
      </c>
      <c r="Q22" s="110"/>
      <c r="R22" s="111"/>
      <c r="S22" s="66">
        <f t="shared" si="13"/>
        <v>0</v>
      </c>
      <c r="T22" s="40">
        <f>IF(B22="","",RTD("cqg.rtd", ,"ContractData", $A$5&amp;A22, "COI"))</f>
        <v>0</v>
      </c>
      <c r="U22" s="40">
        <f t="shared" si="14"/>
        <v>0</v>
      </c>
      <c r="V22" s="40">
        <f t="shared" si="15"/>
        <v>0</v>
      </c>
      <c r="W22" s="40">
        <f>IF(B22="","",RTD("cqg.rtd", ,"ContractData", $A$5&amp;A22, "P_OI"))</f>
        <v>0</v>
      </c>
      <c r="X22" s="41" t="str">
        <f>IF(ISERROR(T22/W22),"",T22/W22)</f>
        <v/>
      </c>
      <c r="Y22" s="93" t="str">
        <f>RTD("cqg.rtd",,"StudyData",$A$5&amp;A22,"Vol","VolType=Exchange,CoCType=Contract","Vol",$Y$4,"0","ALL",,,"TRUE","T")</f>
        <v/>
      </c>
      <c r="Z22" s="79" t="str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/>
      </c>
      <c r="AA22" s="32" t="str">
        <f>B22</f>
        <v>Mar 21</v>
      </c>
      <c r="AB22" s="80"/>
      <c r="AC22" s="80"/>
      <c r="AD22" s="81"/>
    </row>
    <row r="23" spans="1:30" ht="16.8" x14ac:dyDescent="0.25">
      <c r="A23" s="3" t="s">
        <v>35</v>
      </c>
      <c r="B23" s="88" t="str">
        <f>RIGHT(RTD("cqg.rtd",,"ContractData",$A$5&amp;A23,"LongDescription"),6)</f>
        <v>Jun 21</v>
      </c>
      <c r="C23" s="65"/>
      <c r="D23" s="65"/>
      <c r="E23" s="65"/>
      <c r="F23" s="75">
        <f>IF(B23="","",RTD("cqg.rtd",,"ContractData",$A$5&amp;A23,"ExpirationDate",,"D"))</f>
        <v>44356</v>
      </c>
      <c r="G23" s="40">
        <f t="shared" ca="1" si="9"/>
        <v>2477</v>
      </c>
      <c r="H23" s="43"/>
      <c r="I23" s="44"/>
      <c r="J23" s="45">
        <f t="shared" si="10"/>
        <v>0</v>
      </c>
      <c r="K23" s="40">
        <f>RTD("cqg.rtd", ,"ContractData", $A$5&amp;A23, "T_CVol")</f>
        <v>0</v>
      </c>
      <c r="L23" s="66" t="str">
        <f xml:space="preserve"> RTD("cqg.rtd",,"StudyData", $A$5&amp;A23, "MA", "InputChoice=ContractVol,MAType=Sim,Period="&amp;$L$4&amp;"", "MA",,,"all",,,,"T")</f>
        <v/>
      </c>
      <c r="M23" s="46">
        <f t="shared" si="11"/>
        <v>0</v>
      </c>
      <c r="N23" s="40">
        <f>RTD("cqg.rtd", ,"ContractData", $A$5&amp;A23, "Y_CVol")</f>
        <v>0</v>
      </c>
      <c r="O23" s="47" t="str">
        <f t="shared" si="12"/>
        <v/>
      </c>
      <c r="P23" s="109" t="str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/>
      </c>
      <c r="Q23" s="110"/>
      <c r="R23" s="111"/>
      <c r="S23" s="66">
        <f t="shared" si="13"/>
        <v>0</v>
      </c>
      <c r="T23" s="40">
        <f>IF(B23="","",RTD("cqg.rtd", ,"ContractData", $A$5&amp;A23, "COI"))</f>
        <v>0</v>
      </c>
      <c r="U23" s="40">
        <f t="shared" si="14"/>
        <v>0</v>
      </c>
      <c r="V23" s="40">
        <f t="shared" si="15"/>
        <v>0</v>
      </c>
      <c r="W23" s="40">
        <f>IF(B23="","",RTD("cqg.rtd", ,"ContractData", $A$5&amp;A23, "P_OI"))</f>
        <v>0</v>
      </c>
      <c r="X23" s="41" t="str">
        <f>IF(ISERROR(T23/W23),"",T23/W23)</f>
        <v/>
      </c>
      <c r="Y23" s="93" t="str">
        <f>RTD("cqg.rtd",,"StudyData",$A$5&amp;A23,"Vol","VolType=Exchange,CoCType=Contract","Vol",$Y$4,"0","ALL",,,"TRUE","T")</f>
        <v/>
      </c>
      <c r="Z23" s="79" t="str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/>
      </c>
      <c r="AA23" s="32" t="str">
        <f>B23</f>
        <v>Jun 21</v>
      </c>
      <c r="AB23" s="80"/>
      <c r="AC23" s="80"/>
      <c r="AD23" s="81"/>
    </row>
    <row r="24" spans="1:30" ht="16.8" x14ac:dyDescent="0.25">
      <c r="A24" s="3" t="s">
        <v>36</v>
      </c>
      <c r="B24" s="88" t="str">
        <f>RIGHT(RTD("cqg.rtd",,"ContractData",$A$5&amp;A24,"LongDescription"),6)</f>
        <v>Dec 21</v>
      </c>
      <c r="C24" s="65"/>
      <c r="D24" s="65"/>
      <c r="E24" s="65"/>
      <c r="F24" s="75">
        <f>IF(B24="","",RTD("cqg.rtd",,"ContractData",$A$5&amp;A24,"ExpirationDate",,"D"))</f>
        <v>44545</v>
      </c>
      <c r="G24" s="40">
        <f t="shared" ca="1" si="9"/>
        <v>2666</v>
      </c>
      <c r="H24" s="43"/>
      <c r="I24" s="44"/>
      <c r="J24" s="45">
        <f t="shared" si="10"/>
        <v>0</v>
      </c>
      <c r="K24" s="40">
        <f>RTD("cqg.rtd", ,"ContractData", $A$5&amp;A24, "T_CVol")</f>
        <v>0</v>
      </c>
      <c r="L24" s="66" t="str">
        <f xml:space="preserve"> RTD("cqg.rtd",,"StudyData", $A$5&amp;A24, "MA", "InputChoice=ContractVol,MAType=Sim,Period="&amp;$L$4&amp;"", "MA",,,"all",,,,"T")</f>
        <v/>
      </c>
      <c r="M24" s="46">
        <f t="shared" si="11"/>
        <v>0</v>
      </c>
      <c r="N24" s="40">
        <f>RTD("cqg.rtd", ,"ContractData", $A$5&amp;A24, "Y_CVol")</f>
        <v>0</v>
      </c>
      <c r="O24" s="47" t="str">
        <f t="shared" si="12"/>
        <v/>
      </c>
      <c r="P24" s="109" t="str">
        <f xml:space="preserve"> RTD("cqg.rtd",,"StudyData", "(MA("&amp;$A$5&amp;A24&amp;",Period:="&amp;$Q$5&amp;",MAType:=Sim,InputChoice:=ContractVol) when LocalYear("&amp;$A$5&amp;A24&amp;")="&amp;$R$5&amp;" And (LocalMonth("&amp;$A$5&amp;A24&amp;")="&amp;$P$4&amp;" And LocalDay("&amp;$A$5&amp;A24&amp;")="&amp;$Q$4&amp;" ))", "Bar", "", "Close","D", "0", "all", "", "","False",,)</f>
        <v/>
      </c>
      <c r="Q24" s="110"/>
      <c r="R24" s="111"/>
      <c r="S24" s="66">
        <f t="shared" si="13"/>
        <v>0</v>
      </c>
      <c r="T24" s="40">
        <f>IF(B24="","",RTD("cqg.rtd", ,"ContractData", $A$5&amp;A24, "COI"))</f>
        <v>0</v>
      </c>
      <c r="U24" s="40">
        <f t="shared" si="14"/>
        <v>0</v>
      </c>
      <c r="V24" s="40">
        <f t="shared" si="15"/>
        <v>0</v>
      </c>
      <c r="W24" s="40">
        <f>IF(B24="","",RTD("cqg.rtd", ,"ContractData", $A$5&amp;A24, "P_OI"))</f>
        <v>0</v>
      </c>
      <c r="X24" s="41" t="str">
        <f>IF(ISERROR(T24/W24),"",T24/W24)</f>
        <v/>
      </c>
      <c r="Y24" s="93" t="str">
        <f>RTD("cqg.rtd",,"StudyData",$A$5&amp;A24,"Vol","VolType=Exchange,CoCType=Contract","Vol",$Y$4,"0","ALL",,,"TRUE","T")</f>
        <v/>
      </c>
      <c r="Z24" s="79" t="str">
        <f ca="1">IF(B24="","",RTD("cqg.rtd",,"StudyData","Vol("&amp;$A$5&amp;A24&amp;") when (LocalDay("&amp;$A$5&amp;A24&amp;")="&amp;$C$1&amp;" and LocalHour("&amp;$A$5&amp;A24&amp;")="&amp;$E$1&amp;" and LocalMinute("&amp;$A$5&amp;$A24&amp;")="&amp;$F$1&amp;")","Bar",,"Vol",$Y$4,"0"))</f>
        <v/>
      </c>
      <c r="AA24" s="32" t="str">
        <f>B24</f>
        <v>Dec 21</v>
      </c>
      <c r="AB24" s="80"/>
      <c r="AC24" s="80"/>
      <c r="AD24" s="81"/>
    </row>
    <row r="25" spans="1:30" ht="8.1" customHeight="1" x14ac:dyDescent="0.25">
      <c r="B25" s="105"/>
      <c r="C25" s="53"/>
      <c r="D25" s="53"/>
      <c r="E25" s="53"/>
      <c r="F25" s="76"/>
      <c r="G25" s="53"/>
      <c r="H25" s="54"/>
      <c r="I25" s="53"/>
      <c r="J25" s="53"/>
      <c r="K25" s="55"/>
      <c r="L25" s="92"/>
      <c r="M25" s="56"/>
      <c r="N25" s="53"/>
      <c r="O25" s="57"/>
      <c r="P25" s="58"/>
      <c r="Q25" s="58"/>
      <c r="R25" s="58"/>
      <c r="S25" s="53"/>
      <c r="T25" s="53"/>
      <c r="U25" s="53"/>
      <c r="V25" s="53"/>
      <c r="W25" s="53"/>
      <c r="X25" s="53"/>
      <c r="Y25" s="55"/>
      <c r="Z25" s="56"/>
      <c r="AA25" s="31"/>
      <c r="AB25" s="6"/>
      <c r="AC25" s="6"/>
      <c r="AD25" s="9"/>
    </row>
    <row r="26" spans="1:30" ht="16.8" x14ac:dyDescent="0.25">
      <c r="A26" s="3" t="s">
        <v>37</v>
      </c>
      <c r="B26" s="89" t="str">
        <f>RIGHT(RTD("cqg.rtd",,"ContractData",$A$5&amp;A26,"LongDescription"),6)</f>
        <v>Jun 22</v>
      </c>
      <c r="C26" s="65"/>
      <c r="D26" s="65"/>
      <c r="E26" s="65"/>
      <c r="F26" s="75">
        <f>IF(B26="","",RTD("cqg.rtd",,"ContractData",$A$5&amp;A26,"ExpirationDate",,"D"))</f>
        <v>44727</v>
      </c>
      <c r="G26" s="40">
        <f t="shared" ref="G26" ca="1" si="16">F26-$A$1</f>
        <v>2848</v>
      </c>
      <c r="H26" s="43"/>
      <c r="I26" s="44"/>
      <c r="J26" s="45">
        <f t="shared" ref="J26" si="17">K26</f>
        <v>0</v>
      </c>
      <c r="K26" s="40">
        <f>RTD("cqg.rtd", ,"ContractData", $A$5&amp;A26, "T_CVol")</f>
        <v>0</v>
      </c>
      <c r="L26" s="66" t="str">
        <f xml:space="preserve"> RTD("cqg.rtd",,"StudyData", $A$5&amp;A26, "MA", "InputChoice=ContractVol,MAType=Sim,Period="&amp;$L$4&amp;"", "MA",,,"all",,,,"T")</f>
        <v/>
      </c>
      <c r="M26" s="46">
        <f t="shared" ref="M26" si="18">IF(K26&gt;L26,1,0)</f>
        <v>0</v>
      </c>
      <c r="N26" s="40">
        <f>RTD("cqg.rtd", ,"ContractData", $A$5&amp;A26, "Y_CVol")</f>
        <v>0</v>
      </c>
      <c r="O26" s="47" t="str">
        <f t="shared" ref="O26" si="19">IF(ISERROR(K26/N26),"",K26/N26)</f>
        <v/>
      </c>
      <c r="P26" s="109" t="str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/>
      </c>
      <c r="Q26" s="110"/>
      <c r="R26" s="111"/>
      <c r="S26" s="66">
        <f t="shared" ref="S26" si="20">T26</f>
        <v>0</v>
      </c>
      <c r="T26" s="40">
        <f>IF(B26="","",RTD("cqg.rtd", ,"ContractData", $A$5&amp;A26, "COI"))</f>
        <v>0</v>
      </c>
      <c r="U26" s="40">
        <f t="shared" ref="U26" si="21">T26-W26</f>
        <v>0</v>
      </c>
      <c r="V26" s="40">
        <f t="shared" ref="V26" si="22">U26</f>
        <v>0</v>
      </c>
      <c r="W26" s="40">
        <f>IF(B26="","",RTD("cqg.rtd", ,"ContractData", $A$5&amp;A26, "P_OI"))</f>
        <v>0</v>
      </c>
      <c r="X26" s="41" t="str">
        <f>IF(ISERROR(T26/W26),"",T26/W26)</f>
        <v/>
      </c>
      <c r="Y26" s="93" t="str">
        <f>RTD("cqg.rtd",,"StudyData",$A$5&amp;A26,"Vol","VolType=Exchange,CoCType=Contract","Vol",$Y$4,"0","ALL",,,"TRUE","T")</f>
        <v/>
      </c>
      <c r="Z26" s="79" t="str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/>
      </c>
      <c r="AA26" s="32" t="str">
        <f>B26</f>
        <v>Jun 22</v>
      </c>
      <c r="AB26" s="80"/>
      <c r="AC26" s="80"/>
      <c r="AD26" s="81"/>
    </row>
    <row r="27" spans="1:30" ht="16.8" x14ac:dyDescent="0.25">
      <c r="A27" s="3" t="s">
        <v>38</v>
      </c>
      <c r="B27" s="89" t="str">
        <f>RIGHT(RTD("cqg.rtd",,"ContractData",$A$5&amp;A27,"LongDescription"),6)</f>
        <v>Sep 22</v>
      </c>
      <c r="C27" s="65"/>
      <c r="D27" s="65"/>
      <c r="E27" s="65"/>
      <c r="F27" s="75">
        <f>IF(B27="","",RTD("cqg.rtd",,"ContractData",$A$5&amp;A27,"ExpirationDate",,"D"))</f>
        <v>44818</v>
      </c>
      <c r="G27" s="40">
        <f t="shared" ref="G27" ca="1" si="23">F27-$A$1</f>
        <v>2939</v>
      </c>
      <c r="H27" s="43"/>
      <c r="I27" s="44"/>
      <c r="J27" s="45">
        <f t="shared" ref="J27" si="24">K27</f>
        <v>0</v>
      </c>
      <c r="K27" s="40">
        <f>RTD("cqg.rtd", ,"ContractData", $A$5&amp;A27, "T_CVol")</f>
        <v>0</v>
      </c>
      <c r="L27" s="66" t="str">
        <f xml:space="preserve"> RTD("cqg.rtd",,"StudyData", $A$5&amp;A27, "MA", "InputChoice=ContractVol,MAType=Sim,Period="&amp;$L$4&amp;"", "MA",,,"all",,,,"T")</f>
        <v/>
      </c>
      <c r="M27" s="46">
        <f t="shared" ref="M27" si="25">IF(K27&gt;L27,1,0)</f>
        <v>0</v>
      </c>
      <c r="N27" s="40">
        <f>RTD("cqg.rtd", ,"ContractData", $A$5&amp;A27, "Y_CVol")</f>
        <v>0</v>
      </c>
      <c r="O27" s="47" t="str">
        <f t="shared" ref="O27" si="26">IF(ISERROR(K27/N27),"",K27/N27)</f>
        <v/>
      </c>
      <c r="P27" s="109" t="str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/>
      </c>
      <c r="Q27" s="110"/>
      <c r="R27" s="111"/>
      <c r="S27" s="66">
        <f t="shared" ref="S27" si="27">T27</f>
        <v>0</v>
      </c>
      <c r="T27" s="40">
        <f>IF(B27="","",RTD("cqg.rtd", ,"ContractData", $A$5&amp;A27, "COI"))</f>
        <v>0</v>
      </c>
      <c r="U27" s="40">
        <f t="shared" ref="U27" si="28">T27-W27</f>
        <v>0</v>
      </c>
      <c r="V27" s="40">
        <f t="shared" ref="V27" si="29">U27</f>
        <v>0</v>
      </c>
      <c r="W27" s="40">
        <f>IF(B27="","",RTD("cqg.rtd", ,"ContractData", $A$5&amp;A27, "P_OI"))</f>
        <v>0</v>
      </c>
      <c r="X27" s="41" t="str">
        <f>IF(ISERROR(T27/W27),"",T27/W27)</f>
        <v/>
      </c>
      <c r="Y27" s="93" t="str">
        <f>RTD("cqg.rtd",,"StudyData",$A$5&amp;A27,"Vol","VolType=Exchange,CoCType=Contract","Vol",$Y$4,"0","ALL",,,"TRUE","T")</f>
        <v/>
      </c>
      <c r="Z27" s="79" t="str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/>
      </c>
      <c r="AA27" s="32" t="str">
        <f>B27</f>
        <v>Sep 22</v>
      </c>
      <c r="AB27" s="80"/>
      <c r="AC27" s="80"/>
      <c r="AD27" s="81"/>
    </row>
    <row r="28" spans="1:30" ht="16.8" x14ac:dyDescent="0.25">
      <c r="A28" s="3" t="s">
        <v>39</v>
      </c>
      <c r="B28" s="89" t="str">
        <f>RIGHT(RTD("cqg.rtd",,"ContractData",$A$5&amp;A28,"LongDescription"),6)</f>
        <v>Dec 22</v>
      </c>
      <c r="C28" s="65"/>
      <c r="D28" s="65"/>
      <c r="E28" s="65"/>
      <c r="F28" s="75">
        <f>IF(B28="","",RTD("cqg.rtd",,"ContractData",$A$5&amp;A28,"ExpirationDate",,"D"))</f>
        <v>44909</v>
      </c>
      <c r="G28" s="40">
        <f t="shared" ref="G28" ca="1" si="30">F28-$A$1</f>
        <v>3030</v>
      </c>
      <c r="H28" s="43"/>
      <c r="I28" s="44"/>
      <c r="J28" s="45">
        <f t="shared" ref="J28" si="31">K28</f>
        <v>0</v>
      </c>
      <c r="K28" s="40">
        <f>RTD("cqg.rtd", ,"ContractData", $A$5&amp;A28, "T_CVol")</f>
        <v>0</v>
      </c>
      <c r="L28" s="66" t="str">
        <f xml:space="preserve"> RTD("cqg.rtd",,"StudyData", $A$5&amp;A28, "MA", "InputChoice=ContractVol,MAType=Sim,Period="&amp;$L$4&amp;"", "MA",,,"all",,,,"T")</f>
        <v/>
      </c>
      <c r="M28" s="46">
        <f t="shared" ref="M28" si="32">IF(K28&gt;L28,1,0)</f>
        <v>0</v>
      </c>
      <c r="N28" s="40">
        <f>RTD("cqg.rtd", ,"ContractData", $A$5&amp;A28, "Y_CVol")</f>
        <v>0</v>
      </c>
      <c r="O28" s="47" t="str">
        <f t="shared" ref="O28" si="33">IF(ISERROR(K28/N28),"",K28/N28)</f>
        <v/>
      </c>
      <c r="P28" s="109" t="str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/>
      </c>
      <c r="Q28" s="110"/>
      <c r="R28" s="111"/>
      <c r="S28" s="66">
        <f t="shared" ref="S28" si="34">T28</f>
        <v>0</v>
      </c>
      <c r="T28" s="40">
        <f>IF(B28="","",RTD("cqg.rtd", ,"ContractData", $A$5&amp;A28, "COI"))</f>
        <v>0</v>
      </c>
      <c r="U28" s="40">
        <f t="shared" ref="U28" si="35">T28-W28</f>
        <v>0</v>
      </c>
      <c r="V28" s="40">
        <f t="shared" ref="V28" si="36">U28</f>
        <v>0</v>
      </c>
      <c r="W28" s="40">
        <f>IF(B28="","",RTD("cqg.rtd", ,"ContractData", $A$5&amp;A28, "P_OI"))</f>
        <v>0</v>
      </c>
      <c r="X28" s="41" t="str">
        <f>IF(ISERROR(T28/W28),"",T28/W28)</f>
        <v/>
      </c>
      <c r="Y28" s="93" t="str">
        <f>RTD("cqg.rtd",,"StudyData",$A$5&amp;A28,"Vol","VolType=Exchange,CoCType=Contract","Vol",$Y$4,"0","ALL",,,"TRUE","T")</f>
        <v/>
      </c>
      <c r="Z28" s="79" t="str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/>
      </c>
      <c r="AA28" s="32" t="str">
        <f>B28</f>
        <v>Dec 22</v>
      </c>
      <c r="AB28" s="80"/>
      <c r="AC28" s="80"/>
      <c r="AD28" s="81"/>
    </row>
    <row r="29" spans="1:30" ht="16.8" x14ac:dyDescent="0.25">
      <c r="A29" s="3" t="s">
        <v>40</v>
      </c>
      <c r="B29" s="89" t="str">
        <f>RIGHT(RTD("cqg.rtd",,"ContractData",$A$5&amp;A29,"LongDescription"),6)</f>
        <v>Mar 23</v>
      </c>
      <c r="C29" s="65"/>
      <c r="D29" s="65"/>
      <c r="E29" s="65"/>
      <c r="F29" s="75">
        <f>IF(B29="","",RTD("cqg.rtd",,"ContractData",$A$5&amp;A29,"ExpirationDate",,"D"))</f>
        <v>45000</v>
      </c>
      <c r="G29" s="40">
        <f t="shared" ref="G29" ca="1" si="37">F29-$A$1</f>
        <v>3121</v>
      </c>
      <c r="H29" s="43"/>
      <c r="I29" s="44"/>
      <c r="J29" s="45">
        <f t="shared" ref="J29" si="38">K29</f>
        <v>0</v>
      </c>
      <c r="K29" s="40">
        <f>RTD("cqg.rtd", ,"ContractData", $A$5&amp;A29, "T_CVol")</f>
        <v>0</v>
      </c>
      <c r="L29" s="66" t="str">
        <f xml:space="preserve"> RTD("cqg.rtd",,"StudyData", $A$5&amp;A29, "MA", "InputChoice=ContractVol,MAType=Sim,Period="&amp;$L$4&amp;"", "MA",,,"all",,,,"T")</f>
        <v/>
      </c>
      <c r="M29" s="46">
        <f t="shared" ref="M29" si="39">IF(K29&gt;L29,1,0)</f>
        <v>0</v>
      </c>
      <c r="N29" s="40">
        <f>RTD("cqg.rtd", ,"ContractData", $A$5&amp;A29, "Y_CVol")</f>
        <v>0</v>
      </c>
      <c r="O29" s="47" t="str">
        <f t="shared" ref="O29" si="40">IF(ISERROR(K29/N29),"",K29/N29)</f>
        <v/>
      </c>
      <c r="P29" s="109" t="str">
        <f xml:space="preserve"> RTD("cqg.rtd",,"StudyData", "(MA("&amp;$A$5&amp;A29&amp;",Period:="&amp;$Q$5&amp;",MAType:=Sim,InputChoice:=ContractVol) when LocalYear("&amp;$A$5&amp;A29&amp;")="&amp;$R$5&amp;" And (LocalMonth("&amp;$A$5&amp;A29&amp;")="&amp;$P$4&amp;" And LocalDay("&amp;$A$5&amp;A29&amp;")="&amp;$Q$4&amp;" ))", "Bar", "", "Close","D", "0", "all", "", "","False",,)</f>
        <v/>
      </c>
      <c r="Q29" s="110"/>
      <c r="R29" s="111"/>
      <c r="S29" s="66">
        <f t="shared" ref="S29" si="41">T29</f>
        <v>0</v>
      </c>
      <c r="T29" s="40">
        <f>IF(B29="","",RTD("cqg.rtd", ,"ContractData", $A$5&amp;A29, "COI"))</f>
        <v>0</v>
      </c>
      <c r="U29" s="40">
        <f t="shared" ref="U29" si="42">T29-W29</f>
        <v>0</v>
      </c>
      <c r="V29" s="40">
        <f t="shared" ref="V29" si="43">U29</f>
        <v>0</v>
      </c>
      <c r="W29" s="40">
        <f>IF(B29="","",RTD("cqg.rtd", ,"ContractData", $A$5&amp;A29, "P_OI"))</f>
        <v>0</v>
      </c>
      <c r="X29" s="41" t="str">
        <f>IF(ISERROR(T29/W29),"",T29/W29)</f>
        <v/>
      </c>
      <c r="Y29" s="93" t="str">
        <f>RTD("cqg.rtd",,"StudyData",$A$5&amp;A29,"Vol","VolType=Exchange,CoCType=Contract","Vol",$Y$4,"0","ALL",,,"TRUE","T")</f>
        <v/>
      </c>
      <c r="Z29" s="79" t="str">
        <f ca="1">IF(B29="","",RTD("cqg.rtd",,"StudyData","Vol("&amp;$A$5&amp;A29&amp;") when (LocalDay("&amp;$A$5&amp;A29&amp;")="&amp;$C$1&amp;" and LocalHour("&amp;$A$5&amp;A29&amp;")="&amp;$E$1&amp;" and LocalMinute("&amp;$A$5&amp;$A29&amp;")="&amp;$F$1&amp;")","Bar",,"Vol",$Y$4,"0"))</f>
        <v/>
      </c>
      <c r="AA29" s="32" t="str">
        <f>B29</f>
        <v>Mar 23</v>
      </c>
      <c r="AB29" s="80"/>
      <c r="AC29" s="80"/>
      <c r="AD29" s="81"/>
    </row>
    <row r="30" spans="1:30" ht="8.1" customHeight="1" x14ac:dyDescent="0.25">
      <c r="B30" s="106"/>
      <c r="C30" s="82"/>
      <c r="D30" s="82"/>
      <c r="E30" s="82"/>
      <c r="F30" s="84"/>
      <c r="G30" s="82"/>
      <c r="H30" s="54"/>
      <c r="I30" s="82"/>
      <c r="J30" s="82"/>
      <c r="K30" s="55"/>
      <c r="L30" s="82"/>
      <c r="M30" s="85"/>
      <c r="N30" s="82"/>
      <c r="O30" s="86"/>
      <c r="P30" s="87"/>
      <c r="Q30" s="87"/>
      <c r="R30" s="87"/>
      <c r="S30" s="82"/>
      <c r="T30" s="82"/>
      <c r="U30" s="82"/>
      <c r="V30" s="82"/>
      <c r="W30" s="82"/>
      <c r="X30" s="82"/>
      <c r="Y30" s="55"/>
      <c r="Z30" s="85"/>
      <c r="AA30" s="83"/>
      <c r="AB30" s="6"/>
      <c r="AC30" s="6"/>
      <c r="AD30" s="9"/>
    </row>
    <row r="31" spans="1:30" ht="16.8" x14ac:dyDescent="0.25">
      <c r="A31" s="3" t="s">
        <v>41</v>
      </c>
      <c r="B31" s="90" t="str">
        <f>RIGHT(RTD("cqg.rtd",,"ContractData",$A$5&amp;A31,"LongDescription"),6)</f>
        <v>Jun 23</v>
      </c>
      <c r="C31" s="65"/>
      <c r="D31" s="65"/>
      <c r="E31" s="65"/>
      <c r="F31" s="75">
        <f>IF(B31="","",RTD("cqg.rtd",,"ContractData",$A$5&amp;A31,"ExpirationDate",,"D"))</f>
        <v>45091</v>
      </c>
      <c r="G31" s="40">
        <f t="shared" ref="G31" ca="1" si="44">F31-$A$1</f>
        <v>3212</v>
      </c>
      <c r="H31" s="43"/>
      <c r="I31" s="44"/>
      <c r="J31" s="45">
        <f t="shared" ref="J31" si="45">K31</f>
        <v>0</v>
      </c>
      <c r="K31" s="40">
        <f>RTD("cqg.rtd", ,"ContractData", $A$5&amp;A31, "T_CVol")</f>
        <v>0</v>
      </c>
      <c r="L31" s="66" t="str">
        <f xml:space="preserve"> RTD("cqg.rtd",,"StudyData", $A$5&amp;A31, "MA", "InputChoice=ContractVol,MAType=Sim,Period="&amp;$L$4&amp;"", "MA",,,"all",,,,"T")</f>
        <v/>
      </c>
      <c r="M31" s="46">
        <f t="shared" ref="M31" si="46">IF(K31&gt;L31,1,0)</f>
        <v>0</v>
      </c>
      <c r="N31" s="40">
        <f>RTD("cqg.rtd", ,"ContractData", $A$5&amp;A31, "Y_CVol")</f>
        <v>0</v>
      </c>
      <c r="O31" s="47" t="str">
        <f t="shared" ref="O31" si="47">IF(ISERROR(K31/N31),"",K31/N31)</f>
        <v/>
      </c>
      <c r="P31" s="109" t="str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/>
      </c>
      <c r="Q31" s="110"/>
      <c r="R31" s="111"/>
      <c r="S31" s="66">
        <f t="shared" ref="S31" si="48">T31</f>
        <v>0</v>
      </c>
      <c r="T31" s="40">
        <f>IF(B31="","",RTD("cqg.rtd", ,"ContractData", $A$5&amp;A31, "COI"))</f>
        <v>0</v>
      </c>
      <c r="U31" s="40">
        <f t="shared" ref="U31" si="49">T31-W31</f>
        <v>0</v>
      </c>
      <c r="V31" s="40">
        <f t="shared" ref="V31" si="50">U31</f>
        <v>0</v>
      </c>
      <c r="W31" s="40">
        <f>IF(B31="","",RTD("cqg.rtd", ,"ContractData", $A$5&amp;A31, "P_OI"))</f>
        <v>0</v>
      </c>
      <c r="X31" s="41" t="str">
        <f>IF(ISERROR(T31/W31),"",T31/W31)</f>
        <v/>
      </c>
      <c r="Y31" s="93" t="str">
        <f>RTD("cqg.rtd",,"StudyData",$A$5&amp;A31,"Vol","VolType=Exchange,CoCType=Contract","Vol",$Y$4,"0","ALL",,,"TRUE","T")</f>
        <v/>
      </c>
      <c r="Z31" s="79" t="str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/>
      </c>
      <c r="AA31" s="32" t="str">
        <f>B31</f>
        <v>Jun 23</v>
      </c>
      <c r="AB31" s="80"/>
      <c r="AC31" s="80"/>
      <c r="AD31" s="81"/>
    </row>
    <row r="32" spans="1:30" ht="16.8" x14ac:dyDescent="0.25">
      <c r="A32" s="3" t="s">
        <v>42</v>
      </c>
      <c r="B32" s="90" t="str">
        <f>RIGHT(RTD("cqg.rtd",,"ContractData",$A$5&amp;A32,"LongDescription"),6)</f>
        <v>Sep 23</v>
      </c>
      <c r="C32" s="65"/>
      <c r="D32" s="65"/>
      <c r="E32" s="65"/>
      <c r="F32" s="75">
        <f>IF(B32="","",RTD("cqg.rtd",,"ContractData",$A$5&amp;A32,"ExpirationDate",,"D"))</f>
        <v>45182</v>
      </c>
      <c r="G32" s="40">
        <f t="shared" ref="G32" ca="1" si="51">F32-$A$1</f>
        <v>3303</v>
      </c>
      <c r="H32" s="43"/>
      <c r="I32" s="44"/>
      <c r="J32" s="45">
        <f t="shared" ref="J32" si="52">K32</f>
        <v>0</v>
      </c>
      <c r="K32" s="40">
        <f>RTD("cqg.rtd", ,"ContractData", $A$5&amp;A32, "T_CVol")</f>
        <v>0</v>
      </c>
      <c r="L32" s="66" t="str">
        <f xml:space="preserve"> RTD("cqg.rtd",,"StudyData", $A$5&amp;A32, "MA", "InputChoice=ContractVol,MAType=Sim,Period="&amp;$L$4&amp;"", "MA",,,"all",,,,"T")</f>
        <v/>
      </c>
      <c r="M32" s="46">
        <f t="shared" ref="M32" si="53">IF(K32&gt;L32,1,0)</f>
        <v>0</v>
      </c>
      <c r="N32" s="40">
        <f>RTD("cqg.rtd", ,"ContractData", $A$5&amp;A32, "Y_CVol")</f>
        <v>0</v>
      </c>
      <c r="O32" s="47" t="str">
        <f t="shared" ref="O32" si="54">IF(ISERROR(K32/N32),"",K32/N32)</f>
        <v/>
      </c>
      <c r="P32" s="109" t="str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/>
      </c>
      <c r="Q32" s="110"/>
      <c r="R32" s="111"/>
      <c r="S32" s="66">
        <f t="shared" ref="S32" si="55">T32</f>
        <v>0</v>
      </c>
      <c r="T32" s="40">
        <f>IF(B32="","",RTD("cqg.rtd", ,"ContractData", $A$5&amp;A32, "COI"))</f>
        <v>0</v>
      </c>
      <c r="U32" s="40">
        <f t="shared" ref="U32" si="56">T32-W32</f>
        <v>0</v>
      </c>
      <c r="V32" s="40">
        <f t="shared" ref="V32" si="57">U32</f>
        <v>0</v>
      </c>
      <c r="W32" s="40">
        <f>IF(B32="","",RTD("cqg.rtd", ,"ContractData", $A$5&amp;A32, "P_OI"))</f>
        <v>0</v>
      </c>
      <c r="X32" s="41" t="str">
        <f>IF(ISERROR(T32/W32),"",T32/W32)</f>
        <v/>
      </c>
      <c r="Y32" s="93" t="str">
        <f>RTD("cqg.rtd",,"StudyData",$A$5&amp;A32,"Vol","VolType=Exchange,CoCType=Contract","Vol",$Y$4,"0","ALL",,,"TRUE","T")</f>
        <v/>
      </c>
      <c r="Z32" s="79" t="str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/>
      </c>
      <c r="AA32" s="32" t="str">
        <f>B32</f>
        <v>Sep 23</v>
      </c>
      <c r="AB32" s="80"/>
      <c r="AC32" s="80"/>
      <c r="AD32" s="81"/>
    </row>
    <row r="33" spans="1:30" ht="16.8" x14ac:dyDescent="0.25">
      <c r="A33" s="3" t="s">
        <v>43</v>
      </c>
      <c r="B33" s="90" t="str">
        <f>RIGHT(RTD("cqg.rtd",,"ContractData",$A$5&amp;A33,"LongDescription"),6)</f>
        <v>Dec 23</v>
      </c>
      <c r="C33" s="65"/>
      <c r="D33" s="65"/>
      <c r="E33" s="65"/>
      <c r="F33" s="75">
        <f>IF(B33="","",RTD("cqg.rtd",,"ContractData",$A$5&amp;A33,"ExpirationDate",,"D"))</f>
        <v>45273</v>
      </c>
      <c r="G33" s="40">
        <f t="shared" ref="G33" ca="1" si="58">F33-$A$1</f>
        <v>3394</v>
      </c>
      <c r="H33" s="43"/>
      <c r="I33" s="44"/>
      <c r="J33" s="45">
        <f t="shared" ref="J33" si="59">K33</f>
        <v>0</v>
      </c>
      <c r="K33" s="40">
        <f>RTD("cqg.rtd", ,"ContractData", $A$5&amp;A33, "T_CVol")</f>
        <v>0</v>
      </c>
      <c r="L33" s="66" t="str">
        <f xml:space="preserve"> RTD("cqg.rtd",,"StudyData", $A$5&amp;A33, "MA", "InputChoice=ContractVol,MAType=Sim,Period="&amp;$L$4&amp;"", "MA",,,"all",,,,"T")</f>
        <v/>
      </c>
      <c r="M33" s="46">
        <f t="shared" ref="M33" si="60">IF(K33&gt;L33,1,0)</f>
        <v>0</v>
      </c>
      <c r="N33" s="40">
        <f>RTD("cqg.rtd", ,"ContractData", $A$5&amp;A33, "Y_CVol")</f>
        <v>0</v>
      </c>
      <c r="O33" s="47" t="str">
        <f t="shared" ref="O33" si="61">IF(ISERROR(K33/N33),"",K33/N33)</f>
        <v/>
      </c>
      <c r="P33" s="109" t="str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/>
      </c>
      <c r="Q33" s="110"/>
      <c r="R33" s="111"/>
      <c r="S33" s="66">
        <f t="shared" ref="S33" si="62">T33</f>
        <v>0</v>
      </c>
      <c r="T33" s="40">
        <f>IF(B33="","",RTD("cqg.rtd", ,"ContractData", $A$5&amp;A33, "COI"))</f>
        <v>0</v>
      </c>
      <c r="U33" s="40">
        <f t="shared" ref="U33" si="63">T33-W33</f>
        <v>0</v>
      </c>
      <c r="V33" s="40">
        <f t="shared" ref="V33" si="64">U33</f>
        <v>0</v>
      </c>
      <c r="W33" s="40">
        <f>IF(B33="","",RTD("cqg.rtd", ,"ContractData", $A$5&amp;A33, "P_OI"))</f>
        <v>0</v>
      </c>
      <c r="X33" s="41" t="str">
        <f>IF(ISERROR(T33/W33),"",T33/W33)</f>
        <v/>
      </c>
      <c r="Y33" s="93" t="str">
        <f>RTD("cqg.rtd",,"StudyData",$A$5&amp;A33,"Vol","VolType=Exchange,CoCType=Contract","Vol",$Y$4,"0","ALL",,,"TRUE","T")</f>
        <v/>
      </c>
      <c r="Z33" s="79" t="str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/>
      </c>
      <c r="AA33" s="32" t="str">
        <f>B33</f>
        <v>Dec 23</v>
      </c>
      <c r="AB33" s="80"/>
      <c r="AC33" s="80"/>
      <c r="AD33" s="81"/>
    </row>
    <row r="34" spans="1:30" ht="16.8" x14ac:dyDescent="0.25">
      <c r="A34" s="3" t="s">
        <v>44</v>
      </c>
      <c r="B34" s="90" t="str">
        <f>RIGHT(RTD("cqg.rtd",,"ContractData",$A$5&amp;A34,"LongDescription"),6)</f>
        <v>Mar 24</v>
      </c>
      <c r="C34" s="65"/>
      <c r="D34" s="65"/>
      <c r="E34" s="65"/>
      <c r="F34" s="75">
        <f>IF(B34="","",RTD("cqg.rtd",,"ContractData",$A$5&amp;A34,"ExpirationDate",,"D"))</f>
        <v>45364</v>
      </c>
      <c r="G34" s="40">
        <f t="shared" ref="G34" ca="1" si="65">F34-$A$1</f>
        <v>3485</v>
      </c>
      <c r="H34" s="43"/>
      <c r="I34" s="44"/>
      <c r="J34" s="45">
        <f t="shared" ref="J34" si="66">K34</f>
        <v>0</v>
      </c>
      <c r="K34" s="40">
        <f>RTD("cqg.rtd", ,"ContractData", $A$5&amp;A34, "T_CVol")</f>
        <v>0</v>
      </c>
      <c r="L34" s="66" t="str">
        <f xml:space="preserve"> RTD("cqg.rtd",,"StudyData", $A$5&amp;A34, "MA", "InputChoice=ContractVol,MAType=Sim,Period="&amp;$L$4&amp;"", "MA",,,"all",,,,"T")</f>
        <v/>
      </c>
      <c r="M34" s="46">
        <f t="shared" ref="M34" si="67">IF(K34&gt;L34,1,0)</f>
        <v>0</v>
      </c>
      <c r="N34" s="40">
        <f>RTD("cqg.rtd", ,"ContractData", $A$5&amp;A34, "Y_CVol")</f>
        <v>0</v>
      </c>
      <c r="O34" s="47" t="str">
        <f t="shared" ref="O34" si="68">IF(ISERROR(K34/N34),"",K34/N34)</f>
        <v/>
      </c>
      <c r="P34" s="109" t="str">
        <f xml:space="preserve"> RTD("cqg.rtd",,"StudyData", "(MA("&amp;$A$5&amp;A34&amp;",Period:="&amp;$Q$5&amp;",MAType:=Sim,InputChoice:=ContractVol) when LocalYear("&amp;$A$5&amp;A34&amp;")="&amp;$R$5&amp;" And (LocalMonth("&amp;$A$5&amp;A34&amp;")="&amp;$P$4&amp;" And LocalDay("&amp;$A$5&amp;A34&amp;")="&amp;$Q$4&amp;" ))", "Bar", "", "Close","D", "0", "all", "", "","False",,)</f>
        <v/>
      </c>
      <c r="Q34" s="110"/>
      <c r="R34" s="111"/>
      <c r="S34" s="66">
        <f t="shared" ref="S34" si="69">T34</f>
        <v>0</v>
      </c>
      <c r="T34" s="40">
        <f>IF(B34="","",RTD("cqg.rtd", ,"ContractData", $A$5&amp;A34, "COI"))</f>
        <v>0</v>
      </c>
      <c r="U34" s="40">
        <f t="shared" ref="U34" si="70">T34-W34</f>
        <v>0</v>
      </c>
      <c r="V34" s="40">
        <f t="shared" ref="V34" si="71">U34</f>
        <v>0</v>
      </c>
      <c r="W34" s="40">
        <f>IF(B34="","",RTD("cqg.rtd", ,"ContractData", $A$5&amp;A34, "P_OI"))</f>
        <v>0</v>
      </c>
      <c r="X34" s="41" t="str">
        <f>IF(ISERROR(T34/W34),"",T34/W34)</f>
        <v/>
      </c>
      <c r="Y34" s="93" t="str">
        <f>RTD("cqg.rtd",,"StudyData",$A$5&amp;A34,"Vol","VolType=Exchange,CoCType=Contract","Vol",$Y$4,"0","ALL",,,"TRUE","T")</f>
        <v/>
      </c>
      <c r="Z34" s="79" t="str">
        <f ca="1">IF(B34="","",RTD("cqg.rtd",,"StudyData","Vol("&amp;$A$5&amp;A34&amp;") when (LocalDay("&amp;$A$5&amp;A34&amp;")="&amp;$C$1&amp;" and LocalHour("&amp;$A$5&amp;A34&amp;")="&amp;$E$1&amp;" and LocalMinute("&amp;$A$5&amp;$A34&amp;")="&amp;$F$1&amp;")","Bar",,"Vol",$Y$4,"0"))</f>
        <v/>
      </c>
      <c r="AA34" s="32" t="str">
        <f>B34</f>
        <v>Mar 24</v>
      </c>
      <c r="AB34" s="80"/>
      <c r="AC34" s="80"/>
      <c r="AD34" s="81"/>
    </row>
    <row r="35" spans="1:30" ht="7.2" customHeight="1" x14ac:dyDescent="0.25">
      <c r="B35" s="106"/>
      <c r="C35" s="82"/>
      <c r="D35" s="82"/>
      <c r="E35" s="82"/>
      <c r="F35" s="84"/>
      <c r="G35" s="82"/>
      <c r="H35" s="54"/>
      <c r="I35" s="82"/>
      <c r="J35" s="82"/>
      <c r="K35" s="82"/>
      <c r="L35" s="82"/>
      <c r="M35" s="85"/>
      <c r="N35" s="82"/>
      <c r="O35" s="86"/>
      <c r="P35" s="87"/>
      <c r="Q35" s="87"/>
      <c r="R35" s="87"/>
      <c r="S35" s="82"/>
      <c r="T35" s="82"/>
      <c r="U35" s="82"/>
      <c r="V35" s="82"/>
      <c r="W35" s="82"/>
      <c r="X35" s="82"/>
      <c r="Y35" s="82"/>
      <c r="Z35" s="94"/>
      <c r="AA35" s="95"/>
      <c r="AB35" s="6"/>
      <c r="AC35" s="6"/>
      <c r="AD35" s="9"/>
    </row>
    <row r="36" spans="1:30" x14ac:dyDescent="0.25">
      <c r="B36" s="124" t="s">
        <v>45</v>
      </c>
      <c r="C36" s="125"/>
      <c r="D36" s="125"/>
      <c r="E36" s="125"/>
      <c r="F36" s="125"/>
      <c r="G36" s="125"/>
      <c r="H36" s="125"/>
      <c r="I36" s="125"/>
      <c r="J36" s="125"/>
      <c r="K36" s="132" t="s">
        <v>25</v>
      </c>
      <c r="L36" s="132"/>
      <c r="M36" s="28"/>
      <c r="N36" s="131">
        <f>RTD("cqg.rtd", ,"SystemInfo", "Linetime")</f>
        <v>41879.502233796295</v>
      </c>
      <c r="O36" s="131"/>
      <c r="P36" s="72"/>
      <c r="Q36" s="132" t="s">
        <v>26</v>
      </c>
      <c r="R36" s="132"/>
      <c r="S36" s="132"/>
      <c r="T36" s="131">
        <f>RTD("cqg.rtd", ,"SystemInfo", "Linetime")+1/24</f>
        <v>41879.543900462959</v>
      </c>
      <c r="U36" s="131"/>
      <c r="V36" s="132" t="s">
        <v>27</v>
      </c>
      <c r="W36" s="132"/>
      <c r="X36" s="131">
        <f>RTD("cqg.rtd", ,"SystemInfo", "Linetime")+6/24</f>
        <v>41879.752233796295</v>
      </c>
      <c r="Y36" s="131"/>
      <c r="Z36" s="134"/>
      <c r="AA36" s="134"/>
      <c r="AB36" s="107"/>
      <c r="AC36" s="107"/>
      <c r="AD36" s="108"/>
    </row>
    <row r="37" spans="1:30" x14ac:dyDescent="0.25">
      <c r="AB37" s="133">
        <f>RTD("cqg.rtd", ,"SystemInfo", "Linetime")+14/24</f>
        <v>41880.08556712963</v>
      </c>
      <c r="AC37" s="133"/>
      <c r="AD37" s="100"/>
    </row>
    <row r="40" spans="1:30" ht="8.1" customHeight="1" x14ac:dyDescent="0.25"/>
    <row r="44" spans="1:30" x14ac:dyDescent="0.25">
      <c r="Q44" s="1"/>
    </row>
    <row r="45" spans="1:30" ht="8.1" customHeight="1" x14ac:dyDescent="0.25">
      <c r="Q45" s="1"/>
    </row>
    <row r="46" spans="1:30" x14ac:dyDescent="0.25">
      <c r="Q46" s="1"/>
    </row>
    <row r="47" spans="1:30" x14ac:dyDescent="0.25">
      <c r="Q47" s="1"/>
    </row>
    <row r="48" spans="1:30" x14ac:dyDescent="0.25">
      <c r="Q48" s="1"/>
    </row>
    <row r="49" spans="17:17" x14ac:dyDescent="0.25">
      <c r="Q49" s="1"/>
    </row>
    <row r="50" spans="17:17" ht="8.1" customHeight="1" x14ac:dyDescent="0.25">
      <c r="Q50" s="1"/>
    </row>
    <row r="55" spans="17:17" ht="8.1" customHeight="1" x14ac:dyDescent="0.25"/>
    <row r="60" spans="17:17" ht="8.1" customHeight="1" x14ac:dyDescent="0.25"/>
    <row r="65" ht="8.1" customHeight="1" x14ac:dyDescent="0.25"/>
    <row r="76" ht="17.25" customHeight="1" x14ac:dyDescent="0.25"/>
    <row r="77" ht="17.25" customHeight="1" x14ac:dyDescent="0.25"/>
  </sheetData>
  <sheetProtection algorithmName="SHA-512" hashValue="SfUDjGVwRbqcyhs9RyREcOyM2aS7GksuU37txr075JXaYsf3VXqjNxVMu52+vH7YgWLzRwEDESlEGbwkQFPKdw==" saltValue="C+DFPLxTU3lg4PbLOnqXpg==" spinCount="100000" sheet="1" objects="1" scenarios="1" selectLockedCells="1"/>
  <mergeCells count="48">
    <mergeCell ref="P13:R13"/>
    <mergeCell ref="P14:R14"/>
    <mergeCell ref="P16:R16"/>
    <mergeCell ref="X2:Y3"/>
    <mergeCell ref="Y5:Z5"/>
    <mergeCell ref="S4:T5"/>
    <mergeCell ref="U4:V5"/>
    <mergeCell ref="W4:X5"/>
    <mergeCell ref="Z2:AA3"/>
    <mergeCell ref="J2:W3"/>
    <mergeCell ref="N4:O5"/>
    <mergeCell ref="AB37:AC37"/>
    <mergeCell ref="Z36:AA36"/>
    <mergeCell ref="X36:Y36"/>
    <mergeCell ref="V36:W36"/>
    <mergeCell ref="AA4:AD5"/>
    <mergeCell ref="T36:U36"/>
    <mergeCell ref="Q36:S36"/>
    <mergeCell ref="P19:R19"/>
    <mergeCell ref="N36:O36"/>
    <mergeCell ref="K36:L36"/>
    <mergeCell ref="P21:R21"/>
    <mergeCell ref="P22:R22"/>
    <mergeCell ref="P23:R23"/>
    <mergeCell ref="P24:R24"/>
    <mergeCell ref="P26:R26"/>
    <mergeCell ref="P27:R27"/>
    <mergeCell ref="P28:R28"/>
    <mergeCell ref="P29:R29"/>
    <mergeCell ref="P31:R31"/>
    <mergeCell ref="P32:R32"/>
    <mergeCell ref="P33:R33"/>
    <mergeCell ref="P34:R34"/>
    <mergeCell ref="B4:E5"/>
    <mergeCell ref="B2:D3"/>
    <mergeCell ref="E2:F3"/>
    <mergeCell ref="B36:J36"/>
    <mergeCell ref="J4:K4"/>
    <mergeCell ref="J5:K5"/>
    <mergeCell ref="G2:I3"/>
    <mergeCell ref="P9:R9"/>
    <mergeCell ref="P11:R11"/>
    <mergeCell ref="P6:R6"/>
    <mergeCell ref="P7:R7"/>
    <mergeCell ref="P8:R8"/>
    <mergeCell ref="P17:R17"/>
    <mergeCell ref="P18:R18"/>
    <mergeCell ref="P12:R12"/>
  </mergeCells>
  <conditionalFormatting sqref="K6">
    <cfRule type="expression" dxfId="160" priority="531">
      <formula>M6=1</formula>
    </cfRule>
    <cfRule type="expression" dxfId="159" priority="141">
      <formula>K6=0</formula>
    </cfRule>
  </conditionalFormatting>
  <conditionalFormatting sqref="B6:E6">
    <cfRule type="expression" dxfId="158" priority="524">
      <formula>H6=1</formula>
    </cfRule>
  </conditionalFormatting>
  <conditionalFormatting sqref="B7:E7">
    <cfRule type="expression" dxfId="157" priority="518">
      <formula>H7=1</formula>
    </cfRule>
  </conditionalFormatting>
  <conditionalFormatting sqref="B8:E8">
    <cfRule type="expression" dxfId="156" priority="516">
      <formula>H8=1</formula>
    </cfRule>
  </conditionalFormatting>
  <conditionalFormatting sqref="B9:E9">
    <cfRule type="expression" dxfId="155" priority="514">
      <formula>H9=1</formula>
    </cfRule>
  </conditionalFormatting>
  <conditionalFormatting sqref="B11:E11">
    <cfRule type="expression" dxfId="154" priority="512">
      <formula>H11=1</formula>
    </cfRule>
  </conditionalFormatting>
  <conditionalFormatting sqref="B12:E12">
    <cfRule type="expression" dxfId="153" priority="510">
      <formula>H12=1</formula>
    </cfRule>
  </conditionalFormatting>
  <conditionalFormatting sqref="B13:E13">
    <cfRule type="expression" dxfId="152" priority="508">
      <formula>H13=1</formula>
    </cfRule>
  </conditionalFormatting>
  <conditionalFormatting sqref="B14:E14">
    <cfRule type="expression" dxfId="151" priority="506">
      <formula>H14=1</formula>
    </cfRule>
  </conditionalFormatting>
  <conditionalFormatting sqref="K35">
    <cfRule type="expression" dxfId="150" priority="497">
      <formula>M35=1</formula>
    </cfRule>
  </conditionalFormatting>
  <conditionalFormatting sqref="AA16:AB19 AB21:AB24">
    <cfRule type="expression" dxfId="149" priority="548">
      <formula>#REF!&lt;9</formula>
    </cfRule>
  </conditionalFormatting>
  <conditionalFormatting sqref="AC16:AD19 AC21:AD24">
    <cfRule type="expression" dxfId="148" priority="549">
      <formula>AE16&lt;9</formula>
    </cfRule>
  </conditionalFormatting>
  <conditionalFormatting sqref="X15">
    <cfRule type="expression" dxfId="147" priority="401">
      <formula>Z15=1</formula>
    </cfRule>
  </conditionalFormatting>
  <conditionalFormatting sqref="AC15">
    <cfRule type="colorScale" priority="40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5 X30 X35">
    <cfRule type="expression" dxfId="146" priority="399">
      <formula>Z25=1</formula>
    </cfRule>
  </conditionalFormatting>
  <conditionalFormatting sqref="AC30 AC25 AC35">
    <cfRule type="colorScale" priority="39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C36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145" priority="382">
      <formula>H6=1</formula>
    </cfRule>
  </conditionalFormatting>
  <conditionalFormatting sqref="AA7:AD7">
    <cfRule type="expression" dxfId="144" priority="381">
      <formula>H7=1</formula>
    </cfRule>
  </conditionalFormatting>
  <conditionalFormatting sqref="AA8:AD8">
    <cfRule type="expression" dxfId="143" priority="380">
      <formula>H8=1</formula>
    </cfRule>
  </conditionalFormatting>
  <conditionalFormatting sqref="AA9:AD9">
    <cfRule type="expression" dxfId="142" priority="379">
      <formula>H9=1</formula>
    </cfRule>
  </conditionalFormatting>
  <conditionalFormatting sqref="AA11:AD11">
    <cfRule type="expression" dxfId="141" priority="378">
      <formula>H11=1</formula>
    </cfRule>
  </conditionalFormatting>
  <conditionalFormatting sqref="AA12:AD12">
    <cfRule type="expression" dxfId="140" priority="377">
      <formula>H12=1</formula>
    </cfRule>
  </conditionalFormatting>
  <conditionalFormatting sqref="AA13:AD13">
    <cfRule type="expression" dxfId="139" priority="376">
      <formula>H13=1</formula>
    </cfRule>
  </conditionalFormatting>
  <conditionalFormatting sqref="AA14:AD14">
    <cfRule type="expression" dxfId="138" priority="375">
      <formula>H14=1</formula>
    </cfRule>
  </conditionalFormatting>
  <conditionalFormatting sqref="J6:J9 J11:J14">
    <cfRule type="dataBar" priority="3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J16:J19">
    <cfRule type="dataBar" priority="3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S6:S9 S11:S14">
    <cfRule type="dataBar" priority="36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S16:S19">
    <cfRule type="dataBar" priority="36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V6:V9 V11:V14">
    <cfRule type="dataBar" priority="35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V16:V19">
    <cfRule type="dataBar" priority="35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O16:O19">
    <cfRule type="colorScale" priority="34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9 X11:X14">
    <cfRule type="colorScale" priority="33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6:O9 O11:O14 O16:O19 O21:O24 O26:O29 O31:O34">
    <cfRule type="colorScale" priority="319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X16:X19">
    <cfRule type="colorScale" priority="31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9 L11:L19 L25 L30 L35">
    <cfRule type="top10" dxfId="137" priority="561" rank="1"/>
  </conditionalFormatting>
  <conditionalFormatting sqref="K6:K34">
    <cfRule type="top10" dxfId="136" priority="562" rank="1"/>
  </conditionalFormatting>
  <conditionalFormatting sqref="T6:T9 T11:T19 T25 T30 T35">
    <cfRule type="top10" dxfId="135" priority="563" rank="1"/>
  </conditionalFormatting>
  <conditionalFormatting sqref="P35:R35">
    <cfRule type="top10" dxfId="134" priority="564" rank="3"/>
  </conditionalFormatting>
  <conditionalFormatting sqref="X10">
    <cfRule type="expression" dxfId="133" priority="288">
      <formula>Z10=1</formula>
    </cfRule>
  </conditionalFormatting>
  <conditionalFormatting sqref="AC10">
    <cfRule type="colorScale" priority="28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10">
    <cfRule type="top10" dxfId="132" priority="290" rank="1"/>
  </conditionalFormatting>
  <conditionalFormatting sqref="X20">
    <cfRule type="expression" dxfId="131" priority="281">
      <formula>Z20=1</formula>
    </cfRule>
  </conditionalFormatting>
  <conditionalFormatting sqref="AC20">
    <cfRule type="colorScale" priority="2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L20">
    <cfRule type="top10" dxfId="130" priority="283" rank="1"/>
  </conditionalFormatting>
  <conditionalFormatting sqref="AA21:AA22">
    <cfRule type="expression" dxfId="129" priority="275">
      <formula>#REF!&lt;9</formula>
    </cfRule>
  </conditionalFormatting>
  <conditionalFormatting sqref="J21:J22">
    <cfRule type="dataBar" priority="27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{27D747E2-64D8-4DBB-84E4-60EC74D5B498}</x14:id>
        </ext>
      </extLst>
    </cfRule>
  </conditionalFormatting>
  <conditionalFormatting sqref="S21:S22">
    <cfRule type="dataBar" priority="2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{112882BC-1220-4B7D-BCEB-7F556C34BF7B}</x14:id>
        </ext>
      </extLst>
    </cfRule>
  </conditionalFormatting>
  <conditionalFormatting sqref="V21:V22">
    <cfRule type="dataBar" priority="2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{BBD0F884-08E6-4776-97E3-28177020A11C}</x14:id>
        </ext>
      </extLst>
    </cfRule>
  </conditionalFormatting>
  <conditionalFormatting sqref="O21:O22">
    <cfRule type="colorScale" priority="26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1:X22">
    <cfRule type="colorScale" priority="26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1:L22">
    <cfRule type="top10" dxfId="128" priority="276" rank="1"/>
  </conditionalFormatting>
  <conditionalFormatting sqref="AA23:AA24">
    <cfRule type="expression" dxfId="127" priority="262">
      <formula>#REF!&lt;9</formula>
    </cfRule>
  </conditionalFormatting>
  <conditionalFormatting sqref="J23:J24">
    <cfRule type="dataBar" priority="2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{4BAF8832-79EB-4DBA-8486-F6E9F31422FB}</x14:id>
        </ext>
      </extLst>
    </cfRule>
  </conditionalFormatting>
  <conditionalFormatting sqref="S23:S24">
    <cfRule type="dataBar" priority="25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{1A924798-3899-4D2C-BBAE-0861F36F6D12}</x14:id>
        </ext>
      </extLst>
    </cfRule>
  </conditionalFormatting>
  <conditionalFormatting sqref="V23:V24">
    <cfRule type="dataBar" priority="25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{2398FCE2-D774-42BB-B9A0-12E7AD7EA68B}</x14:id>
        </ext>
      </extLst>
    </cfRule>
  </conditionalFormatting>
  <conditionalFormatting sqref="O23:O24">
    <cfRule type="colorScale" priority="25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3:X24">
    <cfRule type="colorScale" priority="25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3:L24">
    <cfRule type="top10" dxfId="126" priority="263" rank="1"/>
  </conditionalFormatting>
  <conditionalFormatting sqref="AB26">
    <cfRule type="expression" dxfId="125" priority="252">
      <formula>#REF!&lt;9</formula>
    </cfRule>
  </conditionalFormatting>
  <conditionalFormatting sqref="AC26:AD26">
    <cfRule type="expression" dxfId="124" priority="253">
      <formula>AE26&lt;9</formula>
    </cfRule>
  </conditionalFormatting>
  <conditionalFormatting sqref="AA26">
    <cfRule type="expression" dxfId="123" priority="247">
      <formula>#REF!&lt;9</formula>
    </cfRule>
  </conditionalFormatting>
  <conditionalFormatting sqref="J26">
    <cfRule type="dataBar" priority="2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{6D7E7EAC-3F2A-4F82-95F4-9A6A1D935A02}</x14:id>
        </ext>
      </extLst>
    </cfRule>
  </conditionalFormatting>
  <conditionalFormatting sqref="S26">
    <cfRule type="dataBar" priority="2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{0C84F8FF-8BB2-4528-A792-3BEFD78E855B}</x14:id>
        </ext>
      </extLst>
    </cfRule>
  </conditionalFormatting>
  <conditionalFormatting sqref="V26">
    <cfRule type="dataBar" priority="24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{12BE3596-8E55-466D-923A-D8821EB1FC85}</x14:id>
        </ext>
      </extLst>
    </cfRule>
  </conditionalFormatting>
  <conditionalFormatting sqref="O26">
    <cfRule type="colorScale" priority="24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6">
    <cfRule type="colorScale" priority="24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6">
    <cfRule type="top10" dxfId="122" priority="248" rank="1"/>
  </conditionalFormatting>
  <conditionalFormatting sqref="AB27">
    <cfRule type="expression" dxfId="121" priority="238">
      <formula>#REF!&lt;9</formula>
    </cfRule>
  </conditionalFormatting>
  <conditionalFormatting sqref="AC27:AD27">
    <cfRule type="expression" dxfId="120" priority="239">
      <formula>AE27&lt;9</formula>
    </cfRule>
  </conditionalFormatting>
  <conditionalFormatting sqref="AA27">
    <cfRule type="expression" dxfId="119" priority="233">
      <formula>#REF!&lt;9</formula>
    </cfRule>
  </conditionalFormatting>
  <conditionalFormatting sqref="J27">
    <cfRule type="dataBar" priority="2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{B827DA7E-278C-4C71-B1B0-CE3ACDC21076}</x14:id>
        </ext>
      </extLst>
    </cfRule>
  </conditionalFormatting>
  <conditionalFormatting sqref="S27">
    <cfRule type="dataBar" priority="2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{2673ED9B-CF5D-479E-B5C2-EE4FC2B668A9}</x14:id>
        </ext>
      </extLst>
    </cfRule>
  </conditionalFormatting>
  <conditionalFormatting sqref="V27">
    <cfRule type="dataBar" priority="2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{4D6EFC88-1669-420B-B09F-F790D389D3CC}</x14:id>
        </ext>
      </extLst>
    </cfRule>
  </conditionalFormatting>
  <conditionalFormatting sqref="O27">
    <cfRule type="colorScale" priority="22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7">
    <cfRule type="colorScale" priority="22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7">
    <cfRule type="top10" dxfId="118" priority="234" rank="1"/>
  </conditionalFormatting>
  <conditionalFormatting sqref="AB28">
    <cfRule type="expression" dxfId="117" priority="224">
      <formula>#REF!&lt;9</formula>
    </cfRule>
  </conditionalFormatting>
  <conditionalFormatting sqref="AC28:AD28">
    <cfRule type="expression" dxfId="116" priority="225">
      <formula>AE28&lt;9</formula>
    </cfRule>
  </conditionalFormatting>
  <conditionalFormatting sqref="AA28">
    <cfRule type="expression" dxfId="115" priority="219">
      <formula>#REF!&lt;9</formula>
    </cfRule>
  </conditionalFormatting>
  <conditionalFormatting sqref="J28">
    <cfRule type="dataBar" priority="2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{EA043040-A142-4A53-A5C4-C1FA9F691909}</x14:id>
        </ext>
      </extLst>
    </cfRule>
  </conditionalFormatting>
  <conditionalFormatting sqref="S28">
    <cfRule type="dataBar" priority="2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{76AA6534-BCB4-463A-8A71-BD4EDD4CF54C}</x14:id>
        </ext>
      </extLst>
    </cfRule>
  </conditionalFormatting>
  <conditionalFormatting sqref="V28">
    <cfRule type="dataBar" priority="2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{446EC2AE-20B1-4B01-9736-9E2DA69520F5}</x14:id>
        </ext>
      </extLst>
    </cfRule>
  </conditionalFormatting>
  <conditionalFormatting sqref="O28">
    <cfRule type="colorScale" priority="21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8">
    <cfRule type="colorScale" priority="21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8">
    <cfRule type="top10" dxfId="114" priority="220" rank="1"/>
  </conditionalFormatting>
  <conditionalFormatting sqref="AB29">
    <cfRule type="expression" dxfId="113" priority="210">
      <formula>#REF!&lt;9</formula>
    </cfRule>
  </conditionalFormatting>
  <conditionalFormatting sqref="AC29:AD29">
    <cfRule type="expression" dxfId="112" priority="211">
      <formula>AE29&lt;9</formula>
    </cfRule>
  </conditionalFormatting>
  <conditionalFormatting sqref="AA29">
    <cfRule type="expression" dxfId="111" priority="205">
      <formula>#REF!&lt;9</formula>
    </cfRule>
  </conditionalFormatting>
  <conditionalFormatting sqref="J29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{6C16C42B-D0CF-49E5-896E-3310E4499880}</x14:id>
        </ext>
      </extLst>
    </cfRule>
  </conditionalFormatting>
  <conditionalFormatting sqref="S29">
    <cfRule type="dataBar" priority="2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{23F5F973-CCED-481B-B4F7-04225B76E4E2}</x14:id>
        </ext>
      </extLst>
    </cfRule>
  </conditionalFormatting>
  <conditionalFormatting sqref="V29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{E7F5584D-F392-4A9B-B82F-CEE52255092E}</x14:id>
        </ext>
      </extLst>
    </cfRule>
  </conditionalFormatting>
  <conditionalFormatting sqref="O29">
    <cfRule type="colorScale" priority="19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9">
    <cfRule type="colorScale" priority="19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29">
    <cfRule type="top10" dxfId="110" priority="206" rank="1"/>
  </conditionalFormatting>
  <conditionalFormatting sqref="AB31">
    <cfRule type="expression" dxfId="109" priority="196">
      <formula>#REF!&lt;9</formula>
    </cfRule>
  </conditionalFormatting>
  <conditionalFormatting sqref="AC31:AD31">
    <cfRule type="expression" dxfId="108" priority="197">
      <formula>AE31&lt;9</formula>
    </cfRule>
  </conditionalFormatting>
  <conditionalFormatting sqref="AA31">
    <cfRule type="expression" dxfId="107" priority="191">
      <formula>#REF!&lt;9</formula>
    </cfRule>
  </conditionalFormatting>
  <conditionalFormatting sqref="J31">
    <cfRule type="dataBar" priority="1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{42F46E0D-BCE1-4867-9455-75D090415AA9}</x14:id>
        </ext>
      </extLst>
    </cfRule>
  </conditionalFormatting>
  <conditionalFormatting sqref="S31">
    <cfRule type="dataBar" priority="1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{6FC95167-5520-4358-B575-190D4E5B0793}</x14:id>
        </ext>
      </extLst>
    </cfRule>
  </conditionalFormatting>
  <conditionalFormatting sqref="V31">
    <cfRule type="dataBar" priority="1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{7AAE8970-E6AF-4062-80DA-7636BA01DE05}</x14:id>
        </ext>
      </extLst>
    </cfRule>
  </conditionalFormatting>
  <conditionalFormatting sqref="O31">
    <cfRule type="colorScale" priority="18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1">
    <cfRule type="colorScale" priority="18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1">
    <cfRule type="top10" dxfId="106" priority="192" rank="1"/>
  </conditionalFormatting>
  <conditionalFormatting sqref="AB32">
    <cfRule type="expression" dxfId="105" priority="182">
      <formula>#REF!&lt;9</formula>
    </cfRule>
  </conditionalFormatting>
  <conditionalFormatting sqref="AC32:AD32">
    <cfRule type="expression" dxfId="104" priority="183">
      <formula>AE32&lt;9</formula>
    </cfRule>
  </conditionalFormatting>
  <conditionalFormatting sqref="AA32">
    <cfRule type="expression" dxfId="103" priority="177">
      <formula>#REF!&lt;9</formula>
    </cfRule>
  </conditionalFormatting>
  <conditionalFormatting sqref="J32">
    <cfRule type="dataBar" priority="17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{447BBEDC-C6C5-4DC2-943C-0D2F974DA21C}</x14:id>
        </ext>
      </extLst>
    </cfRule>
  </conditionalFormatting>
  <conditionalFormatting sqref="S32">
    <cfRule type="dataBar" priority="17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{E9D38B3E-3F1E-422D-9CAF-649BBADC62BB}</x14:id>
        </ext>
      </extLst>
    </cfRule>
  </conditionalFormatting>
  <conditionalFormatting sqref="V32">
    <cfRule type="dataBar" priority="17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{CE127908-A70C-4B5F-878B-EED2F26C63BE}</x14:id>
        </ext>
      </extLst>
    </cfRule>
  </conditionalFormatting>
  <conditionalFormatting sqref="O32">
    <cfRule type="colorScale" priority="17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2">
    <cfRule type="colorScale" priority="17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2">
    <cfRule type="top10" dxfId="102" priority="178" rank="1"/>
  </conditionalFormatting>
  <conditionalFormatting sqref="AB33">
    <cfRule type="expression" dxfId="101" priority="168">
      <formula>#REF!&lt;9</formula>
    </cfRule>
  </conditionalFormatting>
  <conditionalFormatting sqref="AC33:AD33">
    <cfRule type="expression" dxfId="100" priority="169">
      <formula>AE33&lt;9</formula>
    </cfRule>
  </conditionalFormatting>
  <conditionalFormatting sqref="AA33">
    <cfRule type="expression" dxfId="99" priority="163">
      <formula>#REF!&lt;9</formula>
    </cfRule>
  </conditionalFormatting>
  <conditionalFormatting sqref="J33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{5ADE5DF4-007B-4260-A7D3-C4C19DFC7846}</x14:id>
        </ext>
      </extLst>
    </cfRule>
  </conditionalFormatting>
  <conditionalFormatting sqref="S33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{CA15C9FA-97CB-4ED9-8C19-DE16F149CEE0}</x14:id>
        </ext>
      </extLst>
    </cfRule>
  </conditionalFormatting>
  <conditionalFormatting sqref="V33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{0B89FFBA-828C-4B4E-8CFB-B7425F7A9472}</x14:id>
        </ext>
      </extLst>
    </cfRule>
  </conditionalFormatting>
  <conditionalFormatting sqref="O33">
    <cfRule type="colorScale" priority="15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3">
    <cfRule type="colorScale" priority="15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3">
    <cfRule type="top10" dxfId="98" priority="164" rank="1"/>
  </conditionalFormatting>
  <conditionalFormatting sqref="AB34">
    <cfRule type="expression" dxfId="97" priority="154">
      <formula>#REF!&lt;9</formula>
    </cfRule>
  </conditionalFormatting>
  <conditionalFormatting sqref="AC34:AD34">
    <cfRule type="expression" dxfId="96" priority="155">
      <formula>AE34&lt;9</formula>
    </cfRule>
  </conditionalFormatting>
  <conditionalFormatting sqref="AA34">
    <cfRule type="expression" dxfId="95" priority="149">
      <formula>#REF!&lt;9</formula>
    </cfRule>
  </conditionalFormatting>
  <conditionalFormatting sqref="J34">
    <cfRule type="dataBar" priority="1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{4646C298-964B-466E-8D8B-709F068DAD86}</x14:id>
        </ext>
      </extLst>
    </cfRule>
  </conditionalFormatting>
  <conditionalFormatting sqref="S34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{22BEF284-46A5-4EDA-8816-3D36D9C07137}</x14:id>
        </ext>
      </extLst>
    </cfRule>
  </conditionalFormatting>
  <conditionalFormatting sqref="V34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{DF96D939-1257-4699-9250-F4295E1037F5}</x14:id>
        </ext>
      </extLst>
    </cfRule>
  </conditionalFormatting>
  <conditionalFormatting sqref="O34">
    <cfRule type="colorScale" priority="14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4">
    <cfRule type="colorScale" priority="14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34">
    <cfRule type="top10" dxfId="94" priority="150" rank="1"/>
  </conditionalFormatting>
  <conditionalFormatting sqref="K7">
    <cfRule type="expression" dxfId="93" priority="122">
      <formula>K7=0</formula>
    </cfRule>
    <cfRule type="expression" dxfId="92" priority="123">
      <formula>M7=1</formula>
    </cfRule>
  </conditionalFormatting>
  <conditionalFormatting sqref="K8">
    <cfRule type="expression" dxfId="91" priority="120">
      <formula>K8=0</formula>
    </cfRule>
    <cfRule type="expression" dxfId="90" priority="121">
      <formula>M8=1</formula>
    </cfRule>
  </conditionalFormatting>
  <conditionalFormatting sqref="K9">
    <cfRule type="expression" dxfId="89" priority="118">
      <formula>K9=0</formula>
    </cfRule>
    <cfRule type="expression" dxfId="88" priority="119">
      <formula>M9=1</formula>
    </cfRule>
  </conditionalFormatting>
  <conditionalFormatting sqref="K11">
    <cfRule type="expression" dxfId="87" priority="116">
      <formula>K11=0</formula>
    </cfRule>
    <cfRule type="expression" dxfId="86" priority="117">
      <formula>M11=1</formula>
    </cfRule>
  </conditionalFormatting>
  <conditionalFormatting sqref="K12">
    <cfRule type="expression" dxfId="85" priority="114">
      <formula>K12=0</formula>
    </cfRule>
    <cfRule type="expression" dxfId="84" priority="115">
      <formula>M12=1</formula>
    </cfRule>
  </conditionalFormatting>
  <conditionalFormatting sqref="K13">
    <cfRule type="expression" dxfId="83" priority="112">
      <formula>K13=0</formula>
    </cfRule>
    <cfRule type="expression" dxfId="82" priority="113">
      <formula>M13=1</formula>
    </cfRule>
  </conditionalFormatting>
  <conditionalFormatting sqref="K14">
    <cfRule type="expression" dxfId="81" priority="110">
      <formula>K14=0</formula>
    </cfRule>
    <cfRule type="expression" dxfId="80" priority="111">
      <formula>M14=1</formula>
    </cfRule>
  </conditionalFormatting>
  <conditionalFormatting sqref="K16">
    <cfRule type="expression" dxfId="79" priority="108">
      <formula>K16=0</formula>
    </cfRule>
    <cfRule type="expression" dxfId="78" priority="109">
      <formula>M16=1</formula>
    </cfRule>
  </conditionalFormatting>
  <conditionalFormatting sqref="K17">
    <cfRule type="expression" dxfId="77" priority="106">
      <formula>K17=0</formula>
    </cfRule>
    <cfRule type="expression" dxfId="76" priority="107">
      <formula>M17=1</formula>
    </cfRule>
  </conditionalFormatting>
  <conditionalFormatting sqref="K18">
    <cfRule type="expression" dxfId="75" priority="104">
      <formula>K18=0</formula>
    </cfRule>
    <cfRule type="expression" dxfId="74" priority="105">
      <formula>M18=1</formula>
    </cfRule>
  </conditionalFormatting>
  <conditionalFormatting sqref="K19">
    <cfRule type="expression" dxfId="73" priority="102">
      <formula>K19=0</formula>
    </cfRule>
    <cfRule type="expression" dxfId="72" priority="103">
      <formula>M19=1</formula>
    </cfRule>
  </conditionalFormatting>
  <conditionalFormatting sqref="K21">
    <cfRule type="expression" dxfId="71" priority="100">
      <formula>K21=0</formula>
    </cfRule>
    <cfRule type="expression" dxfId="70" priority="101">
      <formula>M21=1</formula>
    </cfRule>
  </conditionalFormatting>
  <conditionalFormatting sqref="K22">
    <cfRule type="expression" dxfId="69" priority="98">
      <formula>K22=0</formula>
    </cfRule>
    <cfRule type="expression" dxfId="68" priority="99">
      <formula>M22=1</formula>
    </cfRule>
  </conditionalFormatting>
  <conditionalFormatting sqref="K23">
    <cfRule type="expression" dxfId="67" priority="96">
      <formula>K23=0</formula>
    </cfRule>
    <cfRule type="expression" dxfId="66" priority="97">
      <formula>M23=1</formula>
    </cfRule>
  </conditionalFormatting>
  <conditionalFormatting sqref="K24">
    <cfRule type="expression" dxfId="65" priority="94">
      <formula>K24=0</formula>
    </cfRule>
    <cfRule type="expression" dxfId="64" priority="95">
      <formula>M24=1</formula>
    </cfRule>
  </conditionalFormatting>
  <conditionalFormatting sqref="K26">
    <cfRule type="expression" dxfId="63" priority="92">
      <formula>K26=0</formula>
    </cfRule>
    <cfRule type="expression" dxfId="62" priority="93">
      <formula>M26=1</formula>
    </cfRule>
  </conditionalFormatting>
  <conditionalFormatting sqref="K27">
    <cfRule type="expression" dxfId="61" priority="90">
      <formula>K27=0</formula>
    </cfRule>
    <cfRule type="expression" dxfId="60" priority="91">
      <formula>M27=1</formula>
    </cfRule>
  </conditionalFormatting>
  <conditionalFormatting sqref="K28">
    <cfRule type="expression" dxfId="59" priority="88">
      <formula>K28=0</formula>
    </cfRule>
    <cfRule type="expression" dxfId="58" priority="89">
      <formula>M28=1</formula>
    </cfRule>
  </conditionalFormatting>
  <conditionalFormatting sqref="K29">
    <cfRule type="expression" dxfId="57" priority="86">
      <formula>K29=0</formula>
    </cfRule>
    <cfRule type="expression" dxfId="56" priority="87">
      <formula>M29=1</formula>
    </cfRule>
  </conditionalFormatting>
  <conditionalFormatting sqref="K31">
    <cfRule type="expression" dxfId="55" priority="84">
      <formula>K31=0</formula>
    </cfRule>
    <cfRule type="expression" dxfId="54" priority="85">
      <formula>M31=1</formula>
    </cfRule>
  </conditionalFormatting>
  <conditionalFormatting sqref="K32">
    <cfRule type="expression" dxfId="53" priority="82">
      <formula>K32=0</formula>
    </cfRule>
    <cfRule type="expression" dxfId="52" priority="83">
      <formula>M32=1</formula>
    </cfRule>
  </conditionalFormatting>
  <conditionalFormatting sqref="K33">
    <cfRule type="expression" dxfId="51" priority="80">
      <formula>K33=0</formula>
    </cfRule>
    <cfRule type="expression" dxfId="50" priority="81">
      <formula>M33=1</formula>
    </cfRule>
  </conditionalFormatting>
  <conditionalFormatting sqref="K34">
    <cfRule type="expression" dxfId="49" priority="78">
      <formula>K34=0</formula>
    </cfRule>
    <cfRule type="expression" dxfId="48" priority="79">
      <formula>M34=1</formula>
    </cfRule>
  </conditionalFormatting>
  <conditionalFormatting sqref="Y16">
    <cfRule type="expression" dxfId="47" priority="61">
      <formula>Y16=""</formula>
    </cfRule>
    <cfRule type="expression" dxfId="46" priority="62">
      <formula>Y16&gt;Z16</formula>
    </cfRule>
  </conditionalFormatting>
  <conditionalFormatting sqref="Y21">
    <cfRule type="expression" dxfId="45" priority="51">
      <formula>Y21=""</formula>
    </cfRule>
    <cfRule type="expression" dxfId="44" priority="52">
      <formula>Y21&gt;Z21</formula>
    </cfRule>
  </conditionalFormatting>
  <conditionalFormatting sqref="Y22">
    <cfRule type="expression" dxfId="43" priority="49">
      <formula>Y22=""</formula>
    </cfRule>
    <cfRule type="expression" dxfId="42" priority="50">
      <formula>Y22&gt;Z22</formula>
    </cfRule>
  </conditionalFormatting>
  <conditionalFormatting sqref="Y23">
    <cfRule type="expression" dxfId="41" priority="47">
      <formula>Y23=""</formula>
    </cfRule>
    <cfRule type="expression" dxfId="40" priority="48">
      <formula>Y23&gt;Z23</formula>
    </cfRule>
  </conditionalFormatting>
  <conditionalFormatting sqref="Y24">
    <cfRule type="expression" dxfId="39" priority="45">
      <formula>Y24=""</formula>
    </cfRule>
    <cfRule type="expression" dxfId="38" priority="46">
      <formula>Y24&gt;Z24</formula>
    </cfRule>
  </conditionalFormatting>
  <conditionalFormatting sqref="Y26">
    <cfRule type="expression" dxfId="37" priority="41">
      <formula>Y26=""</formula>
    </cfRule>
    <cfRule type="expression" dxfId="36" priority="42">
      <formula>Y26&gt;Z26</formula>
    </cfRule>
  </conditionalFormatting>
  <conditionalFormatting sqref="Y27">
    <cfRule type="expression" dxfId="35" priority="39">
      <formula>Y27=""</formula>
    </cfRule>
    <cfRule type="expression" dxfId="34" priority="40">
      <formula>Y27&gt;Z27</formula>
    </cfRule>
  </conditionalFormatting>
  <conditionalFormatting sqref="Y28">
    <cfRule type="expression" dxfId="33" priority="37">
      <formula>Y28=""</formula>
    </cfRule>
    <cfRule type="expression" dxfId="32" priority="38">
      <formula>Y28&gt;Z28</formula>
    </cfRule>
  </conditionalFormatting>
  <conditionalFormatting sqref="Y29">
    <cfRule type="expression" dxfId="31" priority="35">
      <formula>Y29=""</formula>
    </cfRule>
    <cfRule type="expression" dxfId="30" priority="36">
      <formula>Y29&gt;Z29</formula>
    </cfRule>
  </conditionalFormatting>
  <conditionalFormatting sqref="Y31">
    <cfRule type="expression" dxfId="29" priority="33">
      <formula>Y31=""</formula>
    </cfRule>
    <cfRule type="expression" dxfId="28" priority="34">
      <formula>Y31&gt;Z31</formula>
    </cfRule>
  </conditionalFormatting>
  <conditionalFormatting sqref="Y32">
    <cfRule type="expression" dxfId="27" priority="31">
      <formula>Y32=""</formula>
    </cfRule>
    <cfRule type="expression" dxfId="26" priority="32">
      <formula>Y32&gt;Z32</formula>
    </cfRule>
  </conditionalFormatting>
  <conditionalFormatting sqref="Y33">
    <cfRule type="expression" dxfId="25" priority="29">
      <formula>Y33=""</formula>
    </cfRule>
    <cfRule type="expression" dxfId="24" priority="30">
      <formula>Y33&gt;Z33</formula>
    </cfRule>
  </conditionalFormatting>
  <conditionalFormatting sqref="Y34">
    <cfRule type="expression" dxfId="23" priority="27">
      <formula>Y34=""</formula>
    </cfRule>
    <cfRule type="expression" dxfId="22" priority="28">
      <formula>Y34&gt;Z34</formula>
    </cfRule>
  </conditionalFormatting>
  <conditionalFormatting sqref="Y17">
    <cfRule type="expression" dxfId="21" priority="21">
      <formula>Y17=""</formula>
    </cfRule>
    <cfRule type="expression" dxfId="20" priority="22">
      <formula>Y17&gt;Z17</formula>
    </cfRule>
  </conditionalFormatting>
  <conditionalFormatting sqref="Y18">
    <cfRule type="expression" dxfId="19" priority="19">
      <formula>Y18=""</formula>
    </cfRule>
    <cfRule type="expression" dxfId="18" priority="20">
      <formula>Y18&gt;Z18</formula>
    </cfRule>
  </conditionalFormatting>
  <conditionalFormatting sqref="Y19">
    <cfRule type="expression" dxfId="17" priority="17">
      <formula>Y19=""</formula>
    </cfRule>
    <cfRule type="expression" dxfId="16" priority="18">
      <formula>Y19&gt;Z19</formula>
    </cfRule>
  </conditionalFormatting>
  <conditionalFormatting sqref="Y14">
    <cfRule type="expression" dxfId="15" priority="15">
      <formula>Y14=""</formula>
    </cfRule>
    <cfRule type="expression" dxfId="14" priority="16">
      <formula>Y14&gt;Z14</formula>
    </cfRule>
  </conditionalFormatting>
  <conditionalFormatting sqref="Y13">
    <cfRule type="expression" dxfId="13" priority="13">
      <formula>Y13=""</formula>
    </cfRule>
    <cfRule type="expression" dxfId="12" priority="14">
      <formula>Y13&gt;Z13</formula>
    </cfRule>
  </conditionalFormatting>
  <conditionalFormatting sqref="Y12">
    <cfRule type="expression" dxfId="11" priority="11">
      <formula>Y12=""</formula>
    </cfRule>
    <cfRule type="expression" dxfId="10" priority="12">
      <formula>Y12&gt;Z12</formula>
    </cfRule>
  </conditionalFormatting>
  <conditionalFormatting sqref="Y11">
    <cfRule type="expression" dxfId="9" priority="9">
      <formula>Y11=""</formula>
    </cfRule>
    <cfRule type="expression" dxfId="8" priority="10">
      <formula>Y11&gt;Z11</formula>
    </cfRule>
  </conditionalFormatting>
  <conditionalFormatting sqref="Y9">
    <cfRule type="expression" dxfId="7" priority="7">
      <formula>Y9=""</formula>
    </cfRule>
    <cfRule type="expression" dxfId="6" priority="8">
      <formula>Y9&gt;Z9</formula>
    </cfRule>
  </conditionalFormatting>
  <conditionalFormatting sqref="Y8">
    <cfRule type="expression" dxfId="5" priority="5">
      <formula>Y8=""</formula>
    </cfRule>
    <cfRule type="expression" dxfId="4" priority="6">
      <formula>Y8&gt;Z8</formula>
    </cfRule>
  </conditionalFormatting>
  <conditionalFormatting sqref="Y7">
    <cfRule type="expression" dxfId="3" priority="3">
      <formula>Y7=""</formula>
    </cfRule>
    <cfRule type="expression" dxfId="2" priority="4">
      <formula>Y7&gt;Z7</formula>
    </cfRule>
  </conditionalFormatting>
  <conditionalFormatting sqref="Y6">
    <cfRule type="expression" dxfId="1" priority="1">
      <formula>Y6=""</formula>
    </cfRule>
    <cfRule type="expression" dxfId="0" priority="2">
      <formula>Y6&gt;Z6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J6:J9 J11:J14</xm:sqref>
        </x14:conditionalFormatting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J16:J19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S6:S9 S11:S14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S16:S19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V6:V9 V11:V14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V16:V19</xm:sqref>
        </x14:conditionalFormatting>
        <x14:conditionalFormatting xmlns:xm="http://schemas.microsoft.com/office/excel/2006/main">
          <x14:cfRule type="dataBar" id="{27D747E2-64D8-4DBB-84E4-60EC74D5B4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J21:J22</xm:sqref>
        </x14:conditionalFormatting>
        <x14:conditionalFormatting xmlns:xm="http://schemas.microsoft.com/office/excel/2006/main">
          <x14:cfRule type="dataBar" id="{112882BC-1220-4B7D-BCEB-7F556C34BF7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S21:S22</xm:sqref>
        </x14:conditionalFormatting>
        <x14:conditionalFormatting xmlns:xm="http://schemas.microsoft.com/office/excel/2006/main">
          <x14:cfRule type="dataBar" id="{BBD0F884-08E6-4776-97E3-28177020A11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V21:V22</xm:sqref>
        </x14:conditionalFormatting>
        <x14:conditionalFormatting xmlns:xm="http://schemas.microsoft.com/office/excel/2006/main">
          <x14:cfRule type="dataBar" id="{4BAF8832-79EB-4DBA-8486-F6E9F31422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J23:J24</xm:sqref>
        </x14:conditionalFormatting>
        <x14:conditionalFormatting xmlns:xm="http://schemas.microsoft.com/office/excel/2006/main">
          <x14:cfRule type="dataBar" id="{1A924798-3899-4D2C-BBAE-0861F36F6D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S23:S24</xm:sqref>
        </x14:conditionalFormatting>
        <x14:conditionalFormatting xmlns:xm="http://schemas.microsoft.com/office/excel/2006/main">
          <x14:cfRule type="dataBar" id="{2398FCE2-D774-42BB-B9A0-12E7AD7EA68B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V23:V24</xm:sqref>
        </x14:conditionalFormatting>
        <x14:conditionalFormatting xmlns:xm="http://schemas.microsoft.com/office/excel/2006/main">
          <x14:cfRule type="dataBar" id="{6D7E7EAC-3F2A-4F82-95F4-9A6A1D935A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</xm:sqref>
        </x14:conditionalFormatting>
        <x14:conditionalFormatting xmlns:xm="http://schemas.microsoft.com/office/excel/2006/main">
          <x14:cfRule type="dataBar" id="{0C84F8FF-8BB2-4528-A792-3BEFD78E855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S26</xm:sqref>
        </x14:conditionalFormatting>
        <x14:conditionalFormatting xmlns:xm="http://schemas.microsoft.com/office/excel/2006/main">
          <x14:cfRule type="dataBar" id="{12BE3596-8E55-466D-923A-D8821EB1FC8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V26</xm:sqref>
        </x14:conditionalFormatting>
        <x14:conditionalFormatting xmlns:xm="http://schemas.microsoft.com/office/excel/2006/main">
          <x14:cfRule type="dataBar" id="{B827DA7E-278C-4C71-B1B0-CE3ACDC210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J27</xm:sqref>
        </x14:conditionalFormatting>
        <x14:conditionalFormatting xmlns:xm="http://schemas.microsoft.com/office/excel/2006/main">
          <x14:cfRule type="dataBar" id="{2673ED9B-CF5D-479E-B5C2-EE4FC2B668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S27</xm:sqref>
        </x14:conditionalFormatting>
        <x14:conditionalFormatting xmlns:xm="http://schemas.microsoft.com/office/excel/2006/main">
          <x14:cfRule type="dataBar" id="{4D6EFC88-1669-420B-B09F-F790D389D3C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V27</xm:sqref>
        </x14:conditionalFormatting>
        <x14:conditionalFormatting xmlns:xm="http://schemas.microsoft.com/office/excel/2006/main">
          <x14:cfRule type="dataBar" id="{EA043040-A142-4A53-A5C4-C1FA9F6919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76AA6534-BCB4-463A-8A71-BD4EDD4CF5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S28</xm:sqref>
        </x14:conditionalFormatting>
        <x14:conditionalFormatting xmlns:xm="http://schemas.microsoft.com/office/excel/2006/main">
          <x14:cfRule type="dataBar" id="{446EC2AE-20B1-4B01-9736-9E2DA69520F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V28</xm:sqref>
        </x14:conditionalFormatting>
        <x14:conditionalFormatting xmlns:xm="http://schemas.microsoft.com/office/excel/2006/main">
          <x14:cfRule type="dataBar" id="{6C16C42B-D0CF-49E5-896E-3310E44998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J29</xm:sqref>
        </x14:conditionalFormatting>
        <x14:conditionalFormatting xmlns:xm="http://schemas.microsoft.com/office/excel/2006/main">
          <x14:cfRule type="dataBar" id="{23F5F973-CCED-481B-B4F7-04225B76E4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</xm:sqref>
        </x14:conditionalFormatting>
        <x14:conditionalFormatting xmlns:xm="http://schemas.microsoft.com/office/excel/2006/main">
          <x14:cfRule type="dataBar" id="{E7F5584D-F392-4A9B-B82F-CEE52255092E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V29</xm:sqref>
        </x14:conditionalFormatting>
        <x14:conditionalFormatting xmlns:xm="http://schemas.microsoft.com/office/excel/2006/main">
          <x14:cfRule type="dataBar" id="{42F46E0D-BCE1-4867-9455-75D090415A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  <x14:conditionalFormatting xmlns:xm="http://schemas.microsoft.com/office/excel/2006/main">
          <x14:cfRule type="dataBar" id="{6FC95167-5520-4358-B575-190D4E5B07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S31</xm:sqref>
        </x14:conditionalFormatting>
        <x14:conditionalFormatting xmlns:xm="http://schemas.microsoft.com/office/excel/2006/main">
          <x14:cfRule type="dataBar" id="{7AAE8970-E6AF-4062-80DA-7636BA01DE0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V31</xm:sqref>
        </x14:conditionalFormatting>
        <x14:conditionalFormatting xmlns:xm="http://schemas.microsoft.com/office/excel/2006/main">
          <x14:cfRule type="dataBar" id="{447BBEDC-C6C5-4DC2-943C-0D2F974DA2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J32</xm:sqref>
        </x14:conditionalFormatting>
        <x14:conditionalFormatting xmlns:xm="http://schemas.microsoft.com/office/excel/2006/main">
          <x14:cfRule type="dataBar" id="{E9D38B3E-3F1E-422D-9CAF-649BBADC62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S32</xm:sqref>
        </x14:conditionalFormatting>
        <x14:conditionalFormatting xmlns:xm="http://schemas.microsoft.com/office/excel/2006/main">
          <x14:cfRule type="dataBar" id="{CE127908-A70C-4B5F-878B-EED2F26C63BE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5ADE5DF4-007B-4260-A7D3-C4C19DFC784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J33</xm:sqref>
        </x14:conditionalFormatting>
        <x14:conditionalFormatting xmlns:xm="http://schemas.microsoft.com/office/excel/2006/main">
          <x14:cfRule type="dataBar" id="{CA15C9FA-97CB-4ED9-8C19-DE16F149C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S33</xm:sqref>
        </x14:conditionalFormatting>
        <x14:conditionalFormatting xmlns:xm="http://schemas.microsoft.com/office/excel/2006/main">
          <x14:cfRule type="dataBar" id="{0B89FFBA-828C-4B4E-8CFB-B7425F7A947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V33</xm:sqref>
        </x14:conditionalFormatting>
        <x14:conditionalFormatting xmlns:xm="http://schemas.microsoft.com/office/excel/2006/main">
          <x14:cfRule type="dataBar" id="{4646C298-964B-466E-8D8B-709F068DAD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22BEF284-46A5-4EDA-8816-3D36D9C071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S34</xm:sqref>
        </x14:conditionalFormatting>
        <x14:conditionalFormatting xmlns:xm="http://schemas.microsoft.com/office/excel/2006/main">
          <x14:cfRule type="dataBar" id="{DF96D939-1257-4699-9250-F4295E1037F5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2014-08-28T17:02:58Z</dcterms:modified>
</cp:coreProperties>
</file>