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Roll Dashboards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E2" i="1"/>
  <c r="N38" i="1"/>
  <c r="AA2" i="1"/>
  <c r="P15" i="1"/>
  <c r="P31" i="1"/>
  <c r="P13" i="1"/>
  <c r="B30" i="1"/>
  <c r="B29" i="1"/>
  <c r="B14" i="1"/>
  <c r="P7" i="1"/>
  <c r="B36" i="1"/>
  <c r="B35" i="1"/>
  <c r="P6" i="1"/>
  <c r="B24" i="1"/>
  <c r="P21" i="1"/>
  <c r="P11" i="1"/>
  <c r="P16" i="1"/>
  <c r="P14" i="1"/>
  <c r="B18" i="1"/>
  <c r="B6" i="1"/>
  <c r="B28" i="1"/>
  <c r="P34" i="1"/>
  <c r="P28" i="1"/>
  <c r="B31" i="1"/>
  <c r="B16" i="1"/>
  <c r="B9" i="1"/>
  <c r="P20" i="1"/>
  <c r="P18" i="1"/>
  <c r="P8" i="1"/>
  <c r="B8" i="1"/>
  <c r="B25" i="1"/>
  <c r="B13" i="1"/>
  <c r="P35" i="1"/>
  <c r="P24" i="1"/>
  <c r="P30" i="1"/>
  <c r="P25" i="1"/>
  <c r="K8" i="1"/>
  <c r="B23" i="1"/>
  <c r="B15" i="1"/>
  <c r="P19" i="1"/>
  <c r="P29" i="1"/>
  <c r="P26" i="1"/>
  <c r="B20" i="1"/>
  <c r="B10" i="1"/>
  <c r="B21" i="1"/>
  <c r="P33" i="1"/>
  <c r="B34" i="1"/>
  <c r="P9" i="1"/>
  <c r="P23" i="1"/>
  <c r="B33" i="1"/>
  <c r="B19" i="1"/>
  <c r="B26" i="1"/>
  <c r="P36" i="1"/>
  <c r="B7" i="1"/>
  <c r="B11" i="1"/>
  <c r="K6" i="1"/>
  <c r="P10" i="1"/>
  <c r="AA6" i="1" l="1"/>
  <c r="AA7" i="1"/>
  <c r="AA8" i="1"/>
  <c r="AA9" i="1"/>
  <c r="AA10" i="1"/>
  <c r="AA11" i="1"/>
  <c r="AA13" i="1"/>
  <c r="AA14" i="1"/>
  <c r="AA15" i="1"/>
  <c r="AA16" i="1"/>
  <c r="AA18" i="1"/>
  <c r="AA19" i="1"/>
  <c r="AA20" i="1"/>
  <c r="AA21" i="1"/>
  <c r="AA23" i="1"/>
  <c r="AA24" i="1"/>
  <c r="AA25" i="1"/>
  <c r="AA26" i="1"/>
  <c r="AA28" i="1"/>
  <c r="AA29" i="1"/>
  <c r="AA30" i="1"/>
  <c r="AA31" i="1"/>
  <c r="AA33" i="1"/>
  <c r="AA34" i="1"/>
  <c r="AA35" i="1"/>
  <c r="AA36" i="1"/>
  <c r="A1" i="1"/>
  <c r="B1" i="1" s="1"/>
  <c r="X38" i="1"/>
  <c r="T38" i="1"/>
  <c r="AB38" i="1"/>
  <c r="Y15" i="1"/>
  <c r="L15" i="1"/>
  <c r="L10" i="1"/>
  <c r="Y14" i="1"/>
  <c r="Y13" i="1"/>
  <c r="L13" i="1"/>
  <c r="L11" i="1"/>
  <c r="Y10" i="1"/>
  <c r="Y11" i="1"/>
  <c r="L14" i="1"/>
  <c r="L9" i="1"/>
  <c r="Y9" i="1"/>
  <c r="L8" i="1"/>
  <c r="Y8" i="1"/>
  <c r="L33" i="1"/>
  <c r="Y31" i="1"/>
  <c r="Y36" i="1"/>
  <c r="Y33" i="1"/>
  <c r="L36" i="1"/>
  <c r="L34" i="1"/>
  <c r="Y34" i="1"/>
  <c r="Y35" i="1"/>
  <c r="L31" i="1"/>
  <c r="L35" i="1"/>
  <c r="L28" i="1"/>
  <c r="Y30" i="1"/>
  <c r="Y7" i="1"/>
  <c r="L26" i="1"/>
  <c r="L29" i="1"/>
  <c r="L7" i="1"/>
  <c r="Y26" i="1"/>
  <c r="Y25" i="1"/>
  <c r="L30" i="1"/>
  <c r="Y28" i="1"/>
  <c r="Y29" i="1"/>
  <c r="L24" i="1"/>
  <c r="L25" i="1"/>
  <c r="Y19" i="1"/>
  <c r="L21" i="1"/>
  <c r="Y18" i="1"/>
  <c r="L18" i="1"/>
  <c r="L19" i="1"/>
  <c r="Y21" i="1"/>
  <c r="Y20" i="1"/>
  <c r="D1" i="1"/>
  <c r="L6" i="1"/>
  <c r="Y23" i="1"/>
  <c r="L16" i="1"/>
  <c r="Y6" i="1"/>
  <c r="Y24" i="1"/>
  <c r="L23" i="1"/>
  <c r="F1" i="1"/>
  <c r="L20" i="1"/>
  <c r="Y16" i="1"/>
  <c r="E1" i="1" l="1"/>
  <c r="C1" i="1"/>
  <c r="W11" i="1"/>
  <c r="T8" i="1"/>
  <c r="K19" i="1"/>
  <c r="W10" i="1"/>
  <c r="K16" i="1"/>
  <c r="N28" i="1"/>
  <c r="K24" i="1"/>
  <c r="T9" i="1"/>
  <c r="N7" i="1"/>
  <c r="K18" i="1"/>
  <c r="K11" i="1"/>
  <c r="H6" i="1"/>
  <c r="K23" i="1"/>
  <c r="N16" i="1"/>
  <c r="K28" i="1"/>
  <c r="N24" i="1"/>
  <c r="N9" i="1"/>
  <c r="W8" i="1"/>
  <c r="N23" i="1"/>
  <c r="K15" i="1"/>
  <c r="K36" i="1"/>
  <c r="K33" i="1"/>
  <c r="H8" i="1"/>
  <c r="N8" i="1"/>
  <c r="K29" i="1"/>
  <c r="H10" i="1"/>
  <c r="K26" i="1"/>
  <c r="W13" i="1"/>
  <c r="N15" i="1"/>
  <c r="K9" i="1"/>
  <c r="N36" i="1"/>
  <c r="N33" i="1"/>
  <c r="K20" i="1"/>
  <c r="N26" i="1"/>
  <c r="H7" i="1"/>
  <c r="T18" i="1"/>
  <c r="N11" i="1"/>
  <c r="N20" i="1"/>
  <c r="N6" i="1"/>
  <c r="K10" i="1"/>
  <c r="T14" i="1"/>
  <c r="N13" i="1"/>
  <c r="N21" i="1"/>
  <c r="K34" i="1"/>
  <c r="K35" i="1"/>
  <c r="W18" i="1"/>
  <c r="N18" i="1"/>
  <c r="K31" i="1"/>
  <c r="N25" i="1"/>
  <c r="N10" i="1"/>
  <c r="W14" i="1"/>
  <c r="K13" i="1"/>
  <c r="K21" i="1"/>
  <c r="N34" i="1"/>
  <c r="N35" i="1"/>
  <c r="K30" i="1"/>
  <c r="H11" i="1"/>
  <c r="N31" i="1"/>
  <c r="K25" i="1"/>
  <c r="T16" i="1"/>
  <c r="N14" i="1"/>
  <c r="W15" i="1"/>
  <c r="H9" i="1"/>
  <c r="T7" i="1"/>
  <c r="N30" i="1"/>
  <c r="T11" i="1"/>
  <c r="N19" i="1"/>
  <c r="T10" i="1"/>
  <c r="W16" i="1"/>
  <c r="K14" i="1"/>
  <c r="T15" i="1"/>
  <c r="W9" i="1"/>
  <c r="W7" i="1"/>
  <c r="K7" i="1"/>
  <c r="N29" i="1"/>
  <c r="T13" i="1"/>
  <c r="Z18" i="1"/>
  <c r="X14" i="1" l="1"/>
  <c r="X7" i="1"/>
  <c r="X8" i="1"/>
  <c r="X16" i="1"/>
  <c r="X18" i="1"/>
  <c r="X13" i="1"/>
  <c r="X10" i="1"/>
  <c r="X9" i="1"/>
  <c r="X11" i="1"/>
  <c r="X15" i="1"/>
  <c r="S10" i="1"/>
  <c r="S18" i="1"/>
  <c r="S8" i="1"/>
  <c r="S15" i="1"/>
  <c r="S11" i="1"/>
  <c r="S13" i="1"/>
  <c r="S9" i="1"/>
  <c r="S16" i="1"/>
  <c r="S7" i="1"/>
  <c r="S14" i="1"/>
  <c r="U10" i="1"/>
  <c r="V10" i="1" s="1"/>
  <c r="U7" i="1"/>
  <c r="V7" i="1" s="1"/>
  <c r="U14" i="1"/>
  <c r="V14" i="1" s="1"/>
  <c r="U18" i="1"/>
  <c r="V18" i="1" s="1"/>
  <c r="U11" i="1"/>
  <c r="V11" i="1" s="1"/>
  <c r="U8" i="1"/>
  <c r="V8" i="1" s="1"/>
  <c r="U15" i="1"/>
  <c r="V15" i="1" s="1"/>
  <c r="U13" i="1"/>
  <c r="V13" i="1" s="1"/>
  <c r="U9" i="1"/>
  <c r="V9" i="1" s="1"/>
  <c r="U16" i="1"/>
  <c r="V16" i="1" s="1"/>
  <c r="O10" i="1"/>
  <c r="O11" i="1"/>
  <c r="O7" i="1"/>
  <c r="O8" i="1"/>
  <c r="O33" i="1"/>
  <c r="O35" i="1"/>
  <c r="O34" i="1"/>
  <c r="O36" i="1"/>
  <c r="O13" i="1"/>
  <c r="O18" i="1"/>
  <c r="O23" i="1"/>
  <c r="O28" i="1"/>
  <c r="O15" i="1"/>
  <c r="O20" i="1"/>
  <c r="O25" i="1"/>
  <c r="O30" i="1"/>
  <c r="O14" i="1"/>
  <c r="O16" i="1"/>
  <c r="O21" i="1"/>
  <c r="O24" i="1"/>
  <c r="O26" i="1"/>
  <c r="O29" i="1"/>
  <c r="O31" i="1"/>
  <c r="O19" i="1"/>
  <c r="O9" i="1"/>
  <c r="O6" i="1"/>
  <c r="M10" i="1"/>
  <c r="J10" i="1"/>
  <c r="M13" i="1"/>
  <c r="J13" i="1"/>
  <c r="M18" i="1"/>
  <c r="J18" i="1"/>
  <c r="M23" i="1"/>
  <c r="J23" i="1"/>
  <c r="M28" i="1"/>
  <c r="J28" i="1"/>
  <c r="M33" i="1"/>
  <c r="J33" i="1"/>
  <c r="M35" i="1"/>
  <c r="J35" i="1"/>
  <c r="J8" i="1"/>
  <c r="M8" i="1"/>
  <c r="J15" i="1"/>
  <c r="M15" i="1"/>
  <c r="J20" i="1"/>
  <c r="M20" i="1"/>
  <c r="J25" i="1"/>
  <c r="M25" i="1"/>
  <c r="J30" i="1"/>
  <c r="M30" i="1"/>
  <c r="M9" i="1"/>
  <c r="J9" i="1"/>
  <c r="M11" i="1"/>
  <c r="J11" i="1"/>
  <c r="M14" i="1"/>
  <c r="J14" i="1"/>
  <c r="M16" i="1"/>
  <c r="J16" i="1"/>
  <c r="M19" i="1"/>
  <c r="J19" i="1"/>
  <c r="M21" i="1"/>
  <c r="J21" i="1"/>
  <c r="M24" i="1"/>
  <c r="J24" i="1"/>
  <c r="M26" i="1"/>
  <c r="J26" i="1"/>
  <c r="M29" i="1"/>
  <c r="J29" i="1"/>
  <c r="M31" i="1"/>
  <c r="J31" i="1"/>
  <c r="M34" i="1"/>
  <c r="J34" i="1"/>
  <c r="M36" i="1"/>
  <c r="J36" i="1"/>
  <c r="J7" i="1"/>
  <c r="M7" i="1"/>
  <c r="M6" i="1"/>
  <c r="J6" i="1"/>
  <c r="F30" i="1"/>
  <c r="F31" i="1"/>
  <c r="W6" i="1"/>
  <c r="T23" i="1"/>
  <c r="W28" i="1"/>
  <c r="F21" i="1"/>
  <c r="W36" i="1"/>
  <c r="F18" i="1"/>
  <c r="T31" i="1"/>
  <c r="F6" i="1"/>
  <c r="F10" i="1"/>
  <c r="T28" i="1"/>
  <c r="W21" i="1"/>
  <c r="F36" i="1"/>
  <c r="T35" i="1"/>
  <c r="T24" i="1"/>
  <c r="T33" i="1"/>
  <c r="W20" i="1"/>
  <c r="F19" i="1"/>
  <c r="T25" i="1"/>
  <c r="F26" i="1"/>
  <c r="W24" i="1"/>
  <c r="F34" i="1"/>
  <c r="F35" i="1"/>
  <c r="F33" i="1"/>
  <c r="T20" i="1"/>
  <c r="F29" i="1"/>
  <c r="W25" i="1"/>
  <c r="T26" i="1"/>
  <c r="F24" i="1"/>
  <c r="W34" i="1"/>
  <c r="W30" i="1"/>
  <c r="F20" i="1"/>
  <c r="T29" i="1"/>
  <c r="W23" i="1"/>
  <c r="F14" i="1"/>
  <c r="F15" i="1"/>
  <c r="F7" i="1"/>
  <c r="T30" i="1"/>
  <c r="W31" i="1"/>
  <c r="W29" i="1"/>
  <c r="F23" i="1"/>
  <c r="F28" i="1"/>
  <c r="T21" i="1"/>
  <c r="T36" i="1"/>
  <c r="F8" i="1"/>
  <c r="W19" i="1"/>
  <c r="T6" i="1"/>
  <c r="F16" i="1"/>
  <c r="F13" i="1"/>
  <c r="F9" i="1"/>
  <c r="W33" i="1"/>
  <c r="F11" i="1"/>
  <c r="T19" i="1"/>
  <c r="F25" i="1"/>
  <c r="W26" i="1"/>
  <c r="T34" i="1"/>
  <c r="W35" i="1"/>
  <c r="Z30" i="1"/>
  <c r="Z8" i="1"/>
  <c r="Z29" i="1"/>
  <c r="Z25" i="1"/>
  <c r="Z16" i="1"/>
  <c r="Z9" i="1"/>
  <c r="Z33" i="1"/>
  <c r="Z21" i="1"/>
  <c r="Z10" i="1"/>
  <c r="Z7" i="1"/>
  <c r="Z20" i="1"/>
  <c r="Z23" i="1"/>
  <c r="Z26" i="1"/>
  <c r="Z19" i="1"/>
  <c r="Z34" i="1"/>
  <c r="Z24" i="1"/>
  <c r="Z31" i="1"/>
  <c r="Z36" i="1"/>
  <c r="Z28" i="1"/>
  <c r="Z15" i="1"/>
  <c r="Z13" i="1"/>
  <c r="Z6" i="1"/>
  <c r="Z11" i="1"/>
  <c r="Z35" i="1"/>
  <c r="Z14" i="1"/>
  <c r="X19" i="1" l="1"/>
  <c r="X30" i="1"/>
  <c r="X24" i="1"/>
  <c r="X25" i="1"/>
  <c r="X20" i="1"/>
  <c r="X29" i="1"/>
  <c r="X33" i="1"/>
  <c r="X23" i="1"/>
  <c r="X31" i="1"/>
  <c r="X6" i="1"/>
  <c r="X21" i="1"/>
  <c r="X34" i="1"/>
  <c r="X36" i="1"/>
  <c r="X35" i="1"/>
  <c r="X26" i="1"/>
  <c r="X28" i="1"/>
  <c r="U35" i="1"/>
  <c r="V35" i="1" s="1"/>
  <c r="S35" i="1"/>
  <c r="S34" i="1"/>
  <c r="U34" i="1"/>
  <c r="V34" i="1" s="1"/>
  <c r="S36" i="1"/>
  <c r="U36" i="1"/>
  <c r="V36" i="1" s="1"/>
  <c r="U31" i="1"/>
  <c r="V31" i="1" s="1"/>
  <c r="S31" i="1"/>
  <c r="S33" i="1"/>
  <c r="U33" i="1"/>
  <c r="V33" i="1" s="1"/>
  <c r="S30" i="1"/>
  <c r="U30" i="1"/>
  <c r="V30" i="1" s="1"/>
  <c r="S29" i="1"/>
  <c r="U29" i="1"/>
  <c r="V29" i="1" s="1"/>
  <c r="U28" i="1"/>
  <c r="V28" i="1" s="1"/>
  <c r="S28" i="1"/>
  <c r="S26" i="1"/>
  <c r="U26" i="1"/>
  <c r="V26" i="1" s="1"/>
  <c r="S25" i="1"/>
  <c r="U25" i="1"/>
  <c r="V25" i="1" s="1"/>
  <c r="S20" i="1"/>
  <c r="U20" i="1"/>
  <c r="V20" i="1" s="1"/>
  <c r="S21" i="1"/>
  <c r="U21" i="1"/>
  <c r="V21" i="1" s="1"/>
  <c r="S24" i="1"/>
  <c r="U24" i="1"/>
  <c r="V24" i="1" s="1"/>
  <c r="U19" i="1"/>
  <c r="V19" i="1" s="1"/>
  <c r="S19" i="1"/>
  <c r="U23" i="1"/>
  <c r="V23" i="1" s="1"/>
  <c r="S23" i="1"/>
  <c r="G6" i="1"/>
  <c r="S6" i="1"/>
  <c r="U6" i="1"/>
  <c r="V6" i="1" s="1"/>
  <c r="G29" i="1"/>
  <c r="G8" i="1"/>
  <c r="G28" i="1"/>
  <c r="G26" i="1"/>
  <c r="G16" i="1"/>
  <c r="G24" i="1"/>
  <c r="G9" i="1"/>
  <c r="G33" i="1"/>
  <c r="G31" i="1"/>
  <c r="G14" i="1"/>
  <c r="G23" i="1"/>
  <c r="G21" i="1"/>
  <c r="G7" i="1"/>
  <c r="G13" i="1"/>
  <c r="G35" i="1"/>
  <c r="G30" i="1"/>
  <c r="G25" i="1"/>
  <c r="G20" i="1"/>
  <c r="G15" i="1"/>
  <c r="G36" i="1"/>
  <c r="G19" i="1"/>
  <c r="G18" i="1"/>
  <c r="G34" i="1"/>
  <c r="G11" i="1"/>
  <c r="G10" i="1"/>
</calcChain>
</file>

<file path=xl/sharedStrings.xml><?xml version="1.0" encoding="utf-8"?>
<sst xmlns="http://schemas.openxmlformats.org/spreadsheetml/2006/main" count="50" uniqueCount="48">
  <si>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</si>
  <si>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</si>
  <si>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</si>
  <si>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</si>
  <si>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</si>
  <si>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</si>
  <si>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</si>
  <si>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</si>
  <si>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</si>
  <si>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</si>
  <si>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</si>
  <si>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</si>
  <si>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</si>
  <si>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</si>
  <si>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</si>
  <si>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</si>
  <si>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</si>
  <si>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</si>
  <si>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</si>
  <si>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</si>
  <si>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</si>
  <si>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</si>
  <si>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</si>
  <si>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</si>
  <si>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>??25</t>
  </si>
  <si>
    <t>??26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</si>
  <si>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</si>
  <si>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</si>
  <si>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</si>
  <si>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</si>
  <si>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</si>
  <si>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</si>
  <si>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</si>
  <si>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</si>
  <si>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</si>
  <si>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</si>
  <si>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</si>
  <si>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</si>
  <si>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</si>
  <si>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</si>
  <si>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</si>
  <si>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</si>
  <si>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 xml:space="preserve">Chicago: </t>
  </si>
  <si>
    <t>MA:</t>
  </si>
  <si>
    <t>Month</t>
  </si>
  <si>
    <t xml:space="preserve">  Copyright © 2013                       Designed by Thom Hartle</t>
  </si>
  <si>
    <t>QSA</t>
  </si>
  <si>
    <t>CQG Short Sterling Volume and Open Interest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</si>
</sst>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</fills>
  <borders count="3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0" fontId="1" fillId="3" borderId="19" xfId="0" applyNumberFormat="1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26" xfId="0" applyNumberFormat="1" applyFont="1" applyFill="1" applyBorder="1"/>
    <xf numFmtId="0" fontId="4" fillId="4" borderId="0" xfId="0" applyFont="1" applyFill="1"/>
    <xf numFmtId="0" fontId="4" fillId="5" borderId="0" xfId="0" applyFont="1" applyFill="1"/>
    <xf numFmtId="0" fontId="4" fillId="4" borderId="28" xfId="0" applyFont="1" applyFill="1" applyBorder="1" applyAlignment="1">
      <alignment horizontal="center" shrinkToFit="1"/>
    </xf>
    <xf numFmtId="0" fontId="4" fillId="5" borderId="29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5" borderId="5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" fillId="3" borderId="31" xfId="0" applyFont="1" applyFill="1" applyBorder="1" applyAlignment="1"/>
    <xf numFmtId="0" fontId="4" fillId="4" borderId="2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/>
    </xf>
    <xf numFmtId="0" fontId="4" fillId="12" borderId="33" xfId="0" applyFont="1" applyFill="1" applyBorder="1" applyAlignment="1" applyProtection="1">
      <alignment horizontal="center" wrapText="1"/>
      <protection locked="0"/>
    </xf>
    <xf numFmtId="0" fontId="4" fillId="12" borderId="33" xfId="0" applyFont="1" applyFill="1" applyBorder="1" applyAlignment="1" applyProtection="1">
      <protection locked="0"/>
    </xf>
    <xf numFmtId="0" fontId="4" fillId="13" borderId="29" xfId="0" applyFont="1" applyFill="1" applyBorder="1" applyAlignment="1" applyProtection="1">
      <alignment horizontal="center" wrapText="1"/>
      <protection locked="0"/>
    </xf>
    <xf numFmtId="0" fontId="7" fillId="13" borderId="29" xfId="0" applyFont="1" applyFill="1" applyBorder="1" applyAlignment="1"/>
    <xf numFmtId="0" fontId="2" fillId="13" borderId="29" xfId="0" applyFont="1" applyFill="1" applyBorder="1" applyAlignment="1">
      <alignment horizontal="center" wrapText="1"/>
    </xf>
    <xf numFmtId="0" fontId="1" fillId="2" borderId="8" xfId="0" applyFont="1" applyFill="1" applyBorder="1" applyAlignment="1"/>
    <xf numFmtId="0" fontId="1" fillId="2" borderId="23" xfId="0" applyFont="1" applyFill="1" applyBorder="1" applyAlignment="1"/>
    <xf numFmtId="0" fontId="1" fillId="6" borderId="10" xfId="0" applyFont="1" applyFill="1" applyBorder="1" applyAlignment="1"/>
    <xf numFmtId="0" fontId="1" fillId="6" borderId="24" xfId="0" applyFont="1" applyFill="1" applyBorder="1" applyAlignment="1"/>
    <xf numFmtId="0" fontId="1" fillId="7" borderId="10" xfId="0" applyFont="1" applyFill="1" applyBorder="1" applyAlignment="1"/>
    <xf numFmtId="0" fontId="1" fillId="7" borderId="24" xfId="0" applyFont="1" applyFill="1" applyBorder="1" applyAlignment="1"/>
    <xf numFmtId="0" fontId="1" fillId="8" borderId="10" xfId="0" applyFont="1" applyFill="1" applyBorder="1" applyAlignment="1"/>
    <xf numFmtId="0" fontId="1" fillId="8" borderId="24" xfId="0" applyFont="1" applyFill="1" applyBorder="1" applyAlignment="1"/>
    <xf numFmtId="0" fontId="2" fillId="9" borderId="10" xfId="0" applyFont="1" applyFill="1" applyBorder="1" applyAlignment="1"/>
    <xf numFmtId="0" fontId="2" fillId="9" borderId="24" xfId="0" applyFont="1" applyFill="1" applyBorder="1" applyAlignment="1"/>
    <xf numFmtId="0" fontId="1" fillId="10" borderId="10" xfId="0" applyFont="1" applyFill="1" applyBorder="1" applyAlignment="1"/>
    <xf numFmtId="0" fontId="1" fillId="10" borderId="24" xfId="0" applyFont="1" applyFill="1" applyBorder="1" applyAlignment="1"/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3" fontId="9" fillId="2" borderId="8" xfId="0" applyNumberFormat="1" applyFont="1" applyFill="1" applyBorder="1"/>
    <xf numFmtId="3" fontId="4" fillId="2" borderId="11" xfId="0" applyNumberFormat="1" applyFont="1" applyFill="1" applyBorder="1"/>
    <xf numFmtId="3" fontId="9" fillId="2" borderId="11" xfId="0" applyNumberFormat="1" applyFont="1" applyFill="1" applyBorder="1"/>
    <xf numFmtId="3" fontId="9" fillId="2" borderId="25" xfId="0" applyNumberFormat="1" applyFont="1" applyFill="1" applyBorder="1"/>
    <xf numFmtId="0" fontId="9" fillId="2" borderId="22" xfId="0" applyFont="1" applyFill="1" applyBorder="1"/>
    <xf numFmtId="10" fontId="9" fillId="2" borderId="8" xfId="0" applyNumberFormat="1" applyFont="1" applyFill="1" applyBorder="1" applyAlignment="1">
      <alignment shrinkToFit="1"/>
    </xf>
    <xf numFmtId="3" fontId="9" fillId="2" borderId="10" xfId="0" applyNumberFormat="1" applyFont="1" applyFill="1" applyBorder="1"/>
    <xf numFmtId="10" fontId="9" fillId="2" borderId="17" xfId="0" applyNumberFormat="1" applyFont="1" applyFill="1" applyBorder="1"/>
    <xf numFmtId="0" fontId="9" fillId="2" borderId="25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3" fontId="4" fillId="2" borderId="12" xfId="0" applyNumberFormat="1" applyFont="1" applyFill="1" applyBorder="1"/>
    <xf numFmtId="3" fontId="9" fillId="2" borderId="12" xfId="0" applyNumberFormat="1" applyFont="1" applyFill="1" applyBorder="1"/>
    <xf numFmtId="3" fontId="9" fillId="2" borderId="17" xfId="0" applyNumberFormat="1" applyFont="1" applyFill="1" applyBorder="1"/>
    <xf numFmtId="0" fontId="9" fillId="2" borderId="16" xfId="0" applyFont="1" applyFill="1" applyBorder="1"/>
    <xf numFmtId="10" fontId="9" fillId="2" borderId="10" xfId="0" applyNumberFormat="1" applyFont="1" applyFill="1" applyBorder="1" applyAlignment="1">
      <alignment shrinkToFit="1"/>
    </xf>
    <xf numFmtId="0" fontId="9" fillId="2" borderId="17" xfId="0" applyFont="1" applyFill="1" applyBorder="1"/>
    <xf numFmtId="3" fontId="9" fillId="3" borderId="17" xfId="0" applyNumberFormat="1" applyFont="1" applyFill="1" applyBorder="1" applyAlignment="1">
      <alignment horizontal="center"/>
    </xf>
    <xf numFmtId="3" fontId="9" fillId="3" borderId="19" xfId="0" applyNumberFormat="1" applyFont="1" applyFill="1" applyBorder="1"/>
    <xf numFmtId="3" fontId="4" fillId="3" borderId="0" xfId="0" applyNumberFormat="1" applyFont="1" applyFill="1" applyBorder="1"/>
    <xf numFmtId="3" fontId="9" fillId="3" borderId="10" xfId="0" applyNumberFormat="1" applyFont="1" applyFill="1" applyBorder="1"/>
    <xf numFmtId="0" fontId="9" fillId="3" borderId="19" xfId="0" applyFont="1" applyFill="1" applyBorder="1"/>
    <xf numFmtId="10" fontId="9" fillId="3" borderId="19" xfId="0" applyNumberFormat="1" applyFont="1" applyFill="1" applyBorder="1" applyAlignment="1">
      <alignment shrinkToFit="1"/>
    </xf>
    <xf numFmtId="3" fontId="9" fillId="3" borderId="19" xfId="0" applyNumberFormat="1" applyFont="1" applyFill="1" applyBorder="1" applyAlignment="1">
      <alignment horizontal="right" shrinkToFit="1"/>
    </xf>
    <xf numFmtId="3" fontId="9" fillId="3" borderId="19" xfId="0" applyNumberFormat="1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left"/>
    </xf>
    <xf numFmtId="3" fontId="9" fillId="2" borderId="14" xfId="0" applyNumberFormat="1" applyFont="1" applyFill="1" applyBorder="1"/>
    <xf numFmtId="3" fontId="9" fillId="2" borderId="15" xfId="0" applyNumberFormat="1" applyFont="1" applyFill="1" applyBorder="1"/>
    <xf numFmtId="0" fontId="9" fillId="2" borderId="13" xfId="0" applyFont="1" applyFill="1" applyBorder="1"/>
    <xf numFmtId="10" fontId="9" fillId="2" borderId="14" xfId="0" applyNumberFormat="1" applyFont="1" applyFill="1" applyBorder="1" applyAlignment="1">
      <alignment shrinkToFit="1"/>
    </xf>
    <xf numFmtId="3" fontId="9" fillId="2" borderId="13" xfId="0" applyNumberFormat="1" applyFont="1" applyFill="1" applyBorder="1"/>
    <xf numFmtId="0" fontId="9" fillId="6" borderId="1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left"/>
    </xf>
    <xf numFmtId="3" fontId="9" fillId="2" borderId="16" xfId="0" applyNumberFormat="1" applyFont="1" applyFill="1" applyBorder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left"/>
    </xf>
    <xf numFmtId="0" fontId="9" fillId="8" borderId="10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left"/>
    </xf>
    <xf numFmtId="0" fontId="9" fillId="10" borderId="10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vertical="center" shrinkToFit="1"/>
    </xf>
    <xf numFmtId="0" fontId="2" fillId="2" borderId="0" xfId="0" applyFont="1" applyFill="1" applyAlignment="1">
      <alignment shrinkToFit="1"/>
    </xf>
    <xf numFmtId="164" fontId="10" fillId="2" borderId="8" xfId="0" applyNumberFormat="1" applyFont="1" applyFill="1" applyBorder="1" applyAlignment="1">
      <alignment horizontal="left" shrinkToFit="1"/>
    </xf>
    <xf numFmtId="164" fontId="10" fillId="2" borderId="10" xfId="0" applyNumberFormat="1" applyFont="1" applyFill="1" applyBorder="1" applyAlignment="1">
      <alignment horizontal="left" shrinkToFit="1"/>
    </xf>
    <xf numFmtId="164" fontId="10" fillId="3" borderId="19" xfId="0" applyNumberFormat="1" applyFont="1" applyFill="1" applyBorder="1" applyAlignment="1">
      <alignment horizontal="left" shrinkToFit="1"/>
    </xf>
    <xf numFmtId="164" fontId="10" fillId="2" borderId="14" xfId="0" applyNumberFormat="1" applyFont="1" applyFill="1" applyBorder="1" applyAlignment="1">
      <alignment horizontal="left" shrinkToFit="1"/>
    </xf>
    <xf numFmtId="165" fontId="8" fillId="3" borderId="2" xfId="0" applyNumberFormat="1" applyFont="1" applyFill="1" applyBorder="1" applyAlignment="1">
      <alignment horizontal="center" vertical="center" shrinkToFit="1"/>
    </xf>
    <xf numFmtId="165" fontId="8" fillId="3" borderId="5" xfId="0" applyNumberFormat="1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horizontal="right" shrinkToFit="1"/>
    </xf>
    <xf numFmtId="3" fontId="9" fillId="2" borderId="19" xfId="0" applyNumberFormat="1" applyFont="1" applyFill="1" applyBorder="1" applyAlignment="1">
      <alignment horizontal="right" shrinkToFit="1"/>
    </xf>
    <xf numFmtId="3" fontId="9" fillId="2" borderId="16" xfId="0" applyNumberFormat="1" applyFont="1" applyFill="1" applyBorder="1" applyAlignment="1">
      <alignment horizontal="right" shrinkToFit="1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3" fontId="9" fillId="2" borderId="25" xfId="0" applyNumberFormat="1" applyFont="1" applyFill="1" applyBorder="1" applyAlignment="1">
      <alignment horizontal="right" shrinkToFit="1"/>
    </xf>
    <xf numFmtId="3" fontId="9" fillId="2" borderId="34" xfId="0" applyNumberFormat="1" applyFont="1" applyFill="1" applyBorder="1" applyAlignment="1">
      <alignment horizontal="right" shrinkToFit="1"/>
    </xf>
    <xf numFmtId="3" fontId="9" fillId="2" borderId="22" xfId="0" applyNumberFormat="1" applyFont="1" applyFill="1" applyBorder="1" applyAlignment="1">
      <alignment horizontal="right" shrinkToFit="1"/>
    </xf>
    <xf numFmtId="165" fontId="1" fillId="3" borderId="32" xfId="0" applyNumberFormat="1" applyFont="1" applyFill="1" applyBorder="1" applyAlignment="1">
      <alignment horizontal="left"/>
    </xf>
    <xf numFmtId="0" fontId="4" fillId="11" borderId="27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4" fillId="11" borderId="5" xfId="0" applyFont="1" applyFill="1" applyBorder="1" applyAlignment="1">
      <alignment horizontal="center" wrapText="1"/>
    </xf>
    <xf numFmtId="0" fontId="4" fillId="11" borderId="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left" shrinkToFit="1"/>
    </xf>
    <xf numFmtId="0" fontId="1" fillId="3" borderId="21" xfId="0" applyFont="1" applyFill="1" applyBorder="1" applyAlignment="1">
      <alignment horizontal="left" shrinkToFit="1"/>
    </xf>
    <xf numFmtId="0" fontId="1" fillId="3" borderId="21" xfId="0" applyFont="1" applyFill="1" applyBorder="1" applyAlignment="1">
      <alignment shrinkToFit="1"/>
    </xf>
    <xf numFmtId="165" fontId="1" fillId="3" borderId="21" xfId="0" applyNumberFormat="1" applyFont="1" applyFill="1" applyBorder="1" applyAlignment="1">
      <alignment horizontal="left" shrinkToFit="1"/>
    </xf>
    <xf numFmtId="0" fontId="1" fillId="3" borderId="21" xfId="0" applyFont="1" applyFill="1" applyBorder="1" applyAlignment="1">
      <alignment horizontal="center" shrinkToFit="1"/>
    </xf>
    <xf numFmtId="165" fontId="1" fillId="3" borderId="21" xfId="0" applyNumberFormat="1" applyFont="1" applyFill="1" applyBorder="1" applyAlignment="1">
      <alignment horizontal="left" shrinkToFit="1"/>
    </xf>
    <xf numFmtId="0" fontId="1" fillId="3" borderId="21" xfId="0" applyFont="1" applyFill="1" applyBorder="1" applyAlignment="1">
      <alignment horizontal="right" shrinkToFit="1"/>
    </xf>
    <xf numFmtId="0" fontId="1" fillId="3" borderId="5" xfId="0" applyFont="1" applyFill="1" applyBorder="1" applyAlignment="1">
      <alignment horizontal="right" shrinkToFit="1"/>
    </xf>
  </cellXfs>
  <cellStyles count="1">
    <cellStyle name="Normal" xfId="0" builtinId="0"/>
  </cellStyles>
  <dxfs count="58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129625.16666667</v>
        <stp/>
        <stp>StudyData</stp>
        <stp>QSA??7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106170.33333333</v>
        <stp/>
        <stp>StudyData</stp>
        <stp>QSA??6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97268.333333329996</v>
        <stp/>
        <stp>StudyData</stp>
        <stp>QSA??5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>
        <v>82681.583333329996</v>
        <stp/>
        <stp>StudyData</stp>
        <stp>QSA??4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67995.666666670004</v>
        <stp/>
        <stp>StudyData</stp>
        <stp>QSA??3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 t="s">
        <v/>
        <stp/>
        <stp>StudyData</stp>
        <stp>QSA??2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 t="s">
        <v/>
        <stp/>
        <stp>StudyData</stp>
        <stp>QSA??1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211079</v>
        <stp/>
        <stp>ContractData</stp>
        <stp>QSA??8</stp>
        <stp>COI</stp>
        <tr r="T14" s="1"/>
      </tp>
      <tp>
        <v>178900</v>
        <stp/>
        <stp>ContractData</stp>
        <stp>QSA??9</stp>
        <stp>COI</stp>
        <tr r="T15" s="1"/>
      </tp>
      <tp>
        <v>0</v>
        <stp/>
        <stp>ContractData</stp>
        <stp>QSA??2</stp>
        <stp>COI</stp>
        <tr r="T7" s="1"/>
      </tp>
      <tp>
        <v>313977</v>
        <stp/>
        <stp>ContractData</stp>
        <stp>QSA??3</stp>
        <stp>COI</stp>
        <tr r="T8" s="1"/>
      </tp>
      <tp>
        <v>0</v>
        <stp/>
        <stp>ContractData</stp>
        <stp>QSA??1</stp>
        <stp>COI</stp>
        <tr r="T6" s="1"/>
      </tp>
      <tp>
        <v>273825</v>
        <stp/>
        <stp>ContractData</stp>
        <stp>QSA??6</stp>
        <stp>COI</stp>
        <tr r="T11" s="1"/>
      </tp>
      <tp>
        <v>293196</v>
        <stp/>
        <stp>ContractData</stp>
        <stp>QSA??7</stp>
        <stp>COI</stp>
        <tr r="T13" s="1"/>
      </tp>
      <tp>
        <v>343816</v>
        <stp/>
        <stp>ContractData</stp>
        <stp>QSA??4</stp>
        <stp>COI</stp>
        <tr r="T9" s="1"/>
      </tp>
      <tp>
        <v>333258</v>
        <stp/>
        <stp>ContractData</stp>
        <stp>QSA??5</stp>
        <stp>COI</stp>
        <tr r="T10" s="1"/>
      </tp>
      <tp>
        <v>99322.916666670004</v>
        <stp/>
        <stp>StudyData</stp>
        <stp>QSA??9</stp>
        <stp>MA</stp>
        <stp>InputChoice=ContractVol,MAType=Sim,Period=12</stp>
        <stp>MA</stp>
        <stp/>
        <stp/>
        <stp>all</stp>
        <stp/>
        <stp/>
        <stp/>
        <stp>T</stp>
        <tr r="L15" s="1"/>
      </tp>
      <tp>
        <v>106498.33333333</v>
        <stp/>
        <stp>StudyData</stp>
        <stp>QSA??8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 t="s">
        <v>Short Sterling (CONNECT- All Sessions), Sep 19</v>
        <stp/>
        <stp>ContractData</stp>
        <stp>QSA??26</stp>
        <stp>LongDescription</stp>
        <tr r="B36" s="1"/>
      </tp>
      <tp t="s">
        <v>Short Sterling (CONNECT- All Sessions), Mar 19</v>
        <stp/>
        <stp>ContractData</stp>
        <stp>QSA??24</stp>
        <stp>LongDescription</stp>
        <tr r="B34" s="1"/>
      </tp>
      <tp t="s">
        <v>Short Sterling (CONNECT- All Sessions), Jun 19</v>
        <stp/>
        <stp>ContractData</stp>
        <stp>QSA??25</stp>
        <stp>LongDescription</stp>
        <tr r="B35" s="1"/>
      </tp>
      <tp t="s">
        <v>Short Sterling (CONNECT- All Sessions), Sep 18</v>
        <stp/>
        <stp>ContractData</stp>
        <stp>QSA??22</stp>
        <stp>LongDescription</stp>
        <tr r="B31" s="1"/>
      </tp>
      <tp t="s">
        <v>Short Sterling (CONNECT- All Sessions), Dec 18</v>
        <stp/>
        <stp>ContractData</stp>
        <stp>QSA??23</stp>
        <stp>LongDescription</stp>
        <tr r="B33" s="1"/>
      </tp>
      <tp t="s">
        <v>Short Sterling (CONNECT- All Sessions), Mar 18</v>
        <stp/>
        <stp>ContractData</stp>
        <stp>QSA??20</stp>
        <stp>LongDescription</stp>
        <tr r="B29" s="1"/>
      </tp>
      <tp t="s">
        <v>Short Sterling (CONNECT- All Sessions), Jun 18</v>
        <stp/>
        <stp>ContractData</stp>
        <stp>QSA??21</stp>
        <stp>LongDescription</stp>
        <tr r="B30" s="1"/>
      </tp>
      <tp t="s">
        <v>Short Sterling (CONNECT- All Sessions), Sep 17</v>
        <stp/>
        <stp>ContractData</stp>
        <stp>QSA??18</stp>
        <stp>LongDescription</stp>
        <tr r="B26" s="1"/>
      </tp>
      <tp t="s">
        <v>Short Sterling (CONNECT- All Sessions), Dec 17</v>
        <stp/>
        <stp>ContractData</stp>
        <stp>QSA??19</stp>
        <stp>LongDescription</stp>
        <tr r="B28" s="1"/>
      </tp>
      <tp t="s">
        <v>Short Sterling (CONNECT- All Sessions), Mar 17</v>
        <stp/>
        <stp>ContractData</stp>
        <stp>QSA??16</stp>
        <stp>LongDescription</stp>
        <tr r="B24" s="1"/>
      </tp>
      <tp t="s">
        <v>Short Sterling (CONNECT- All Sessions), Jun 17</v>
        <stp/>
        <stp>ContractData</stp>
        <stp>QSA??17</stp>
        <stp>LongDescription</stp>
        <tr r="B25" s="1"/>
      </tp>
      <tp t="s">
        <v>Short Sterling (CONNECT- All Sessions), Sep 16</v>
        <stp/>
        <stp>ContractData</stp>
        <stp>QSA??14</stp>
        <stp>LongDescription</stp>
        <tr r="B21" s="1"/>
      </tp>
      <tp t="s">
        <v>Short Sterling (CONNECT- All Sessions), Dec 16</v>
        <stp/>
        <stp>ContractData</stp>
        <stp>QSA??15</stp>
        <stp>LongDescription</stp>
        <tr r="B23" s="1"/>
      </tp>
      <tp t="s">
        <v>Short Sterling (CONNECT- All Sessions), Mar 16</v>
        <stp/>
        <stp>ContractData</stp>
        <stp>QSA??12</stp>
        <stp>LongDescription</stp>
        <tr r="B19" s="1"/>
      </tp>
      <tp t="s">
        <v>Short Sterling (CONNECT- All Sessions), Jun 16</v>
        <stp/>
        <stp>ContractData</stp>
        <stp>QSA??13</stp>
        <stp>LongDescription</stp>
        <tr r="B20" s="1"/>
      </tp>
      <tp t="s">
        <v>Short Sterling (CONNECT- All Sessions), Sep 15</v>
        <stp/>
        <stp>ContractData</stp>
        <stp>QSA??10</stp>
        <stp>LongDescription</stp>
        <tr r="B16" s="1"/>
      </tp>
      <tp t="s">
        <v>Short Sterling (CONNECT- All Sessions), Dec 15</v>
        <stp/>
        <stp>ContractData</stp>
        <stp>QSA??11</stp>
        <stp>LongDescription</stp>
        <tr r="B18" s="1"/>
      </tp>
      <tp>
        <v>0</v>
        <stp/>
        <stp>StudyData</stp>
        <stp>Vol(QSA??1) when (LocalDay(QSA??1)=30 and LocalHour(QSA??1)=11 and LocalMinute(QSA??1)=30)</stp>
        <stp>Bar</stp>
        <stp/>
        <stp>Vol</stp>
        <stp>30</stp>
        <stp>0</stp>
        <tr r="Z6" s="1"/>
      </tp>
      <tp>
        <v>0</v>
        <stp/>
        <stp>StudyData</stp>
        <stp>Vol(QSA??2) when (LocalDay(QSA??2)=30 and LocalHour(QSA??2)=11 and LocalMinute(QSA??2)=30)</stp>
        <stp>Bar</stp>
        <stp/>
        <stp>Vol</stp>
        <stp>30</stp>
        <stp>0</stp>
        <tr r="Z7" s="1"/>
      </tp>
      <tp>
        <v>2373</v>
        <stp/>
        <stp>StudyData</stp>
        <stp>Vol(QSA??3) when (LocalDay(QSA??3)=30 and LocalHour(QSA??3)=11 and LocalMinute(QSA??3)=30)</stp>
        <stp>Bar</stp>
        <stp/>
        <stp>Vol</stp>
        <stp>30</stp>
        <stp>0</stp>
        <tr r="Z8" s="1"/>
      </tp>
      <tp>
        <v>2328</v>
        <stp/>
        <stp>StudyData</stp>
        <stp>Vol(QSA??4) when (LocalDay(QSA??4)=30 and LocalHour(QSA??4)=11 and LocalMinute(QSA??4)=30)</stp>
        <stp>Bar</stp>
        <stp/>
        <stp>Vol</stp>
        <stp>30</stp>
        <stp>0</stp>
        <tr r="Z9" s="1"/>
      </tp>
      <tp>
        <v>760</v>
        <stp/>
        <stp>StudyData</stp>
        <stp>Vol(QSA??5) when (LocalDay(QSA??5)=30 and LocalHour(QSA??5)=11 and LocalMinute(QSA??5)=30)</stp>
        <stp>Bar</stp>
        <stp/>
        <stp>Vol</stp>
        <stp>30</stp>
        <stp>0</stp>
        <tr r="Z10" s="1"/>
      </tp>
      <tp>
        <v>2145</v>
        <stp/>
        <stp>StudyData</stp>
        <stp>Vol(QSA??6) when (LocalDay(QSA??6)=30 and LocalHour(QSA??6)=11 and LocalMinute(QSA??6)=30)</stp>
        <stp>Bar</stp>
        <stp/>
        <stp>Vol</stp>
        <stp>30</stp>
        <stp>0</stp>
        <tr r="Z11" s="1"/>
      </tp>
      <tp>
        <v>1924</v>
        <stp/>
        <stp>StudyData</stp>
        <stp>Vol(QSA??7) when (LocalDay(QSA??7)=30 and LocalHour(QSA??7)=11 and LocalMinute(QSA??7)=30)</stp>
        <stp>Bar</stp>
        <stp/>
        <stp>Vol</stp>
        <stp>30</stp>
        <stp>0</stp>
        <tr r="Z13" s="1"/>
      </tp>
      <tp>
        <v>376</v>
        <stp/>
        <stp>StudyData</stp>
        <stp>Vol(QSA??8) when (LocalDay(QSA??8)=30 and LocalHour(QSA??8)=11 and LocalMinute(QSA??8)=30)</stp>
        <stp>Bar</stp>
        <stp/>
        <stp>Vol</stp>
        <stp>30</stp>
        <stp>0</stp>
        <tr r="Z14" s="1"/>
      </tp>
      <tp>
        <v>407</v>
        <stp/>
        <stp>StudyData</stp>
        <stp>Vol(QSA??9) when (LocalDay(QSA??9)=30 and LocalHour(QSA??9)=11 and LocalMinute(QSA??9)=30)</stp>
        <stp>Bar</stp>
        <stp/>
        <stp>Vol</stp>
        <stp>30</stp>
        <stp>0</stp>
        <tr r="Z15" s="1"/>
      </tp>
      <tp>
        <v>1531</v>
        <stp/>
        <stp>ContractData</stp>
        <stp>QSA??18</stp>
        <stp>Y_CVol</stp>
        <tr r="N26" s="1"/>
      </tp>
      <tp>
        <v>112</v>
        <stp/>
        <stp>ContractData</stp>
        <stp>QSA??19</stp>
        <stp>Y_CVol</stp>
        <tr r="N28" s="1"/>
      </tp>
      <tp>
        <v>1162</v>
        <stp/>
        <stp>ContractData</stp>
        <stp>QSA??16</stp>
        <stp>Y_CVol</stp>
        <tr r="N24" s="1"/>
      </tp>
      <tp>
        <v>1810</v>
        <stp/>
        <stp>ContractData</stp>
        <stp>QSA??17</stp>
        <stp>Y_CVol</stp>
        <tr r="N25" s="1"/>
      </tp>
      <tp>
        <v>9903</v>
        <stp/>
        <stp>ContractData</stp>
        <stp>QSA??14</stp>
        <stp>Y_CVol</stp>
        <tr r="N21" s="1"/>
      </tp>
      <tp>
        <v>1829</v>
        <stp/>
        <stp>ContractData</stp>
        <stp>QSA??15</stp>
        <stp>Y_CVol</stp>
        <tr r="N23" s="1"/>
      </tp>
      <tp>
        <v>13222</v>
        <stp/>
        <stp>ContractData</stp>
        <stp>QSA??12</stp>
        <stp>Y_CVol</stp>
        <tr r="N19" s="1"/>
      </tp>
      <tp>
        <v>20946</v>
        <stp/>
        <stp>ContractData</stp>
        <stp>QSA??13</stp>
        <stp>Y_CVol</stp>
        <tr r="N20" s="1"/>
      </tp>
      <tp>
        <v>29415</v>
        <stp/>
        <stp>ContractData</stp>
        <stp>QSA??10</stp>
        <stp>Y_CVol</stp>
        <tr r="N16" s="1"/>
      </tp>
      <tp>
        <v>35951</v>
        <stp/>
        <stp>ContractData</stp>
        <stp>QSA??11</stp>
        <stp>Y_CVol</stp>
        <tr r="N18" s="1"/>
      </tp>
      <tp>
        <v>0</v>
        <stp/>
        <stp>ContractData</stp>
        <stp>QSA??26</stp>
        <stp>Y_CVol</stp>
        <tr r="N36" s="1"/>
      </tp>
      <tp>
        <v>0</v>
        <stp/>
        <stp>ContractData</stp>
        <stp>QSA??24</stp>
        <stp>Y_CVol</stp>
        <tr r="N34" s="1"/>
      </tp>
      <tp>
        <v>0</v>
        <stp/>
        <stp>ContractData</stp>
        <stp>QSA??25</stp>
        <stp>Y_CVol</stp>
        <tr r="N35" s="1"/>
      </tp>
      <tp>
        <v>0</v>
        <stp/>
        <stp>ContractData</stp>
        <stp>QSA??22</stp>
        <stp>Y_CVol</stp>
        <tr r="N31" s="1"/>
      </tp>
      <tp>
        <v>0</v>
        <stp/>
        <stp>ContractData</stp>
        <stp>QSA??23</stp>
        <stp>Y_CVol</stp>
        <tr r="N33" s="1"/>
      </tp>
      <tp>
        <v>85</v>
        <stp/>
        <stp>ContractData</stp>
        <stp>QSA??20</stp>
        <stp>Y_CVol</stp>
        <tr r="N29" s="1"/>
      </tp>
      <tp>
        <v>0</v>
        <stp/>
        <stp>ContractData</stp>
        <stp>QSA??21</stp>
        <stp>Y_CVol</stp>
        <tr r="N30" s="1"/>
      </tp>
      <tp>
        <v>1317</v>
        <stp/>
        <stp>ContractData</stp>
        <stp>QSA??18</stp>
        <stp>T_CVol</stp>
        <tr r="K26" s="1"/>
      </tp>
      <tp>
        <v>213</v>
        <stp/>
        <stp>ContractData</stp>
        <stp>QSA??19</stp>
        <stp>T_CVol</stp>
        <tr r="K28" s="1"/>
      </tp>
      <tp>
        <v>2901</v>
        <stp/>
        <stp>ContractData</stp>
        <stp>QSA??16</stp>
        <stp>T_CVol</stp>
        <tr r="K24" s="1"/>
      </tp>
      <tp>
        <v>2062</v>
        <stp/>
        <stp>ContractData</stp>
        <stp>QSA??17</stp>
        <stp>T_CVol</stp>
        <tr r="K25" s="1"/>
      </tp>
      <tp>
        <v>14719</v>
        <stp/>
        <stp>ContractData</stp>
        <stp>QSA??14</stp>
        <stp>T_CVol</stp>
        <tr r="K21" s="1"/>
      </tp>
      <tp>
        <v>14322</v>
        <stp/>
        <stp>ContractData</stp>
        <stp>QSA??15</stp>
        <stp>T_CVol</stp>
        <tr r="K23" s="1"/>
      </tp>
      <tp>
        <v>14494</v>
        <stp/>
        <stp>ContractData</stp>
        <stp>QSA??12</stp>
        <stp>T_CVol</stp>
        <tr r="K19" s="1"/>
      </tp>
      <tp>
        <v>21761</v>
        <stp/>
        <stp>ContractData</stp>
        <stp>QSA??13</stp>
        <stp>T_CVol</stp>
        <tr r="K20" s="1"/>
      </tp>
      <tp>
        <v>34915</v>
        <stp/>
        <stp>ContractData</stp>
        <stp>QSA??10</stp>
        <stp>T_CVol</stp>
        <tr r="K16" s="1"/>
      </tp>
      <tp>
        <v>72705</v>
        <stp/>
        <stp>ContractData</stp>
        <stp>QSA??11</stp>
        <stp>T_CVol</stp>
        <tr r="K18" s="1"/>
      </tp>
      <tp>
        <v>0</v>
        <stp/>
        <stp>ContractData</stp>
        <stp>QSA??26</stp>
        <stp>T_CVol</stp>
        <tr r="K36" s="1"/>
      </tp>
      <tp>
        <v>0</v>
        <stp/>
        <stp>ContractData</stp>
        <stp>QSA??24</stp>
        <stp>T_CVol</stp>
        <tr r="K34" s="1"/>
      </tp>
      <tp>
        <v>0</v>
        <stp/>
        <stp>ContractData</stp>
        <stp>QSA??25</stp>
        <stp>T_CVol</stp>
        <tr r="K35" s="1"/>
      </tp>
      <tp>
        <v>0</v>
        <stp/>
        <stp>ContractData</stp>
        <stp>QSA??22</stp>
        <stp>T_CVol</stp>
        <tr r="K31" s="1"/>
      </tp>
      <tp>
        <v>0</v>
        <stp/>
        <stp>ContractData</stp>
        <stp>QSA??23</stp>
        <stp>T_CVol</stp>
        <tr r="K33" s="1"/>
      </tp>
      <tp>
        <v>10</v>
        <stp/>
        <stp>ContractData</stp>
        <stp>QSA??20</stp>
        <stp>T_CVol</stp>
        <tr r="K29" s="1"/>
      </tp>
      <tp>
        <v>0</v>
        <stp/>
        <stp>ContractData</stp>
        <stp>QSA??21</stp>
        <stp>T_CVol</stp>
        <tr r="K30" s="1"/>
      </tp>
      <tp>
        <v>0</v>
        <stp/>
        <stp>StudyData</stp>
        <stp>QSA??26</stp>
        <stp>Vol</stp>
        <stp>VolType=Exchange,CoCType=Contract</stp>
        <stp>Vol</stp>
        <stp>30</stp>
        <stp>0</stp>
        <stp>ALL</stp>
        <stp/>
        <stp/>
        <stp>TRUE</stp>
        <stp>T</stp>
        <tr r="Y36" s="1"/>
      </tp>
      <tp>
        <v>0</v>
        <stp/>
        <stp>StudyData</stp>
        <stp>QSA??25</stp>
        <stp>Vol</stp>
        <stp>VolType=Exchange,CoCType=Contract</stp>
        <stp>Vol</stp>
        <stp>30</stp>
        <stp>0</stp>
        <stp>ALL</stp>
        <stp/>
        <stp/>
        <stp>TRUE</stp>
        <stp>T</stp>
        <tr r="Y35" s="1"/>
      </tp>
      <tp>
        <v>0</v>
        <stp/>
        <stp>StudyData</stp>
        <stp>QSA??24</stp>
        <stp>Vol</stp>
        <stp>VolType=Exchange,CoCType=Contract</stp>
        <stp>Vol</stp>
        <stp>30</stp>
        <stp>0</stp>
        <stp>ALL</stp>
        <stp/>
        <stp/>
        <stp>TRUE</stp>
        <stp>T</stp>
        <tr r="Y34" s="1"/>
      </tp>
      <tp>
        <v>0</v>
        <stp/>
        <stp>StudyData</stp>
        <stp>QSA??23</stp>
        <stp>Vol</stp>
        <stp>VolType=Exchange,CoCType=Contract</stp>
        <stp>Vol</stp>
        <stp>30</stp>
        <stp>0</stp>
        <stp>ALL</stp>
        <stp/>
        <stp/>
        <stp>TRUE</stp>
        <stp>T</stp>
        <tr r="Y33" s="1"/>
      </tp>
      <tp>
        <v>0</v>
        <stp/>
        <stp>StudyData</stp>
        <stp>QSA??22</stp>
        <stp>Vol</stp>
        <stp>VolType=Exchange,CoCType=Contract</stp>
        <stp>Vol</stp>
        <stp>30</stp>
        <stp>0</stp>
        <stp>ALL</stp>
        <stp/>
        <stp/>
        <stp>TRUE</stp>
        <stp>T</stp>
        <tr r="Y31" s="1"/>
      </tp>
      <tp>
        <v>0</v>
        <stp/>
        <stp>StudyData</stp>
        <stp>QSA??21</stp>
        <stp>Vol</stp>
        <stp>VolType=Exchange,CoCType=Contract</stp>
        <stp>Vol</stp>
        <stp>30</stp>
        <stp>0</stp>
        <stp>ALL</stp>
        <stp/>
        <stp/>
        <stp>TRUE</stp>
        <stp>T</stp>
        <tr r="Y30" s="1"/>
      </tp>
      <tp>
        <v>0</v>
        <stp/>
        <stp>StudyData</stp>
        <stp>QSA??20</stp>
        <stp>Vol</stp>
        <stp>VolType=Exchange,CoCType=Contract</stp>
        <stp>Vol</stp>
        <stp>30</stp>
        <stp>0</stp>
        <stp>ALL</stp>
        <stp/>
        <stp/>
        <stp>TRUE</stp>
        <stp>T</stp>
        <tr r="Y29" s="1"/>
      </tp>
      <tp>
        <v>0</v>
        <stp/>
        <stp>StudyData</stp>
        <stp>QSA??19</stp>
        <stp>Vol</stp>
        <stp>VolType=Exchange,CoCType=Contract</stp>
        <stp>Vol</stp>
        <stp>30</stp>
        <stp>0</stp>
        <stp>ALL</stp>
        <stp/>
        <stp/>
        <stp>TRUE</stp>
        <stp>T</stp>
        <tr r="Y28" s="1"/>
      </tp>
      <tp>
        <v>30</v>
        <stp/>
        <stp>StudyData</stp>
        <stp>QSA??18</stp>
        <stp>Vol</stp>
        <stp>VolType=Exchange,CoCType=Contract</stp>
        <stp>Vol</stp>
        <stp>30</stp>
        <stp>0</stp>
        <stp>ALL</stp>
        <stp/>
        <stp/>
        <stp>TRUE</stp>
        <stp>T</stp>
        <tr r="Y26" s="1"/>
      </tp>
      <tp>
        <v>0</v>
        <stp/>
        <stp>StudyData</stp>
        <stp>QSA??17</stp>
        <stp>Vol</stp>
        <stp>VolType=Exchange,CoCType=Contract</stp>
        <stp>Vol</stp>
        <stp>30</stp>
        <stp>0</stp>
        <stp>ALL</stp>
        <stp/>
        <stp/>
        <stp>TRUE</stp>
        <stp>T</stp>
        <tr r="Y25" s="1"/>
      </tp>
      <tp>
        <v>0</v>
        <stp/>
        <stp>StudyData</stp>
        <stp>QSA??16</stp>
        <stp>Vol</stp>
        <stp>VolType=Exchange,CoCType=Contract</stp>
        <stp>Vol</stp>
        <stp>30</stp>
        <stp>0</stp>
        <stp>ALL</stp>
        <stp/>
        <stp/>
        <stp>TRUE</stp>
        <stp>T</stp>
        <tr r="Y24" s="1"/>
      </tp>
      <tp>
        <v>216</v>
        <stp/>
        <stp>StudyData</stp>
        <stp>QSA??15</stp>
        <stp>Vol</stp>
        <stp>VolType=Exchange,CoCType=Contract</stp>
        <stp>Vol</stp>
        <stp>30</stp>
        <stp>0</stp>
        <stp>ALL</stp>
        <stp/>
        <stp/>
        <stp>TRUE</stp>
        <stp>T</stp>
        <tr r="Y23" s="1"/>
      </tp>
      <tp>
        <v>42</v>
        <stp/>
        <stp>StudyData</stp>
        <stp>QSA??14</stp>
        <stp>Vol</stp>
        <stp>VolType=Exchange,CoCType=Contract</stp>
        <stp>Vol</stp>
        <stp>30</stp>
        <stp>0</stp>
        <stp>ALL</stp>
        <stp/>
        <stp/>
        <stp>TRUE</stp>
        <stp>T</stp>
        <tr r="Y21" s="1"/>
      </tp>
      <tp>
        <v>105</v>
        <stp/>
        <stp>StudyData</stp>
        <stp>QSA??13</stp>
        <stp>Vol</stp>
        <stp>VolType=Exchange,CoCType=Contract</stp>
        <stp>Vol</stp>
        <stp>30</stp>
        <stp>0</stp>
        <stp>ALL</stp>
        <stp/>
        <stp/>
        <stp>TRUE</stp>
        <stp>T</stp>
        <tr r="Y20" s="1"/>
      </tp>
      <tp>
        <v>260</v>
        <stp/>
        <stp>StudyData</stp>
        <stp>QSA??12</stp>
        <stp>Vol</stp>
        <stp>VolType=Exchange,CoCType=Contract</stp>
        <stp>Vol</stp>
        <stp>30</stp>
        <stp>0</stp>
        <stp>ALL</stp>
        <stp/>
        <stp/>
        <stp>TRUE</stp>
        <stp>T</stp>
        <tr r="Y19" s="1"/>
      </tp>
      <tp>
        <v>968</v>
        <stp/>
        <stp>StudyData</stp>
        <stp>QSA??11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</tp>
      <tp>
        <v>584</v>
        <stp/>
        <stp>StudyData</stp>
        <stp>QSA??10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</tp>
      <tp>
        <v>87503</v>
        <stp/>
        <stp>ContractData</stp>
        <stp>QSA??14</stp>
        <stp>COI</stp>
        <tr r="T21" s="1"/>
      </tp>
      <tp>
        <v>28100</v>
        <stp/>
        <stp>ContractData</stp>
        <stp>QSA??15</stp>
        <stp>COI</stp>
        <tr r="T23" s="1"/>
      </tp>
      <tp>
        <v>39405</v>
        <stp/>
        <stp>ContractData</stp>
        <stp>QSA??16</stp>
        <stp>COI</stp>
        <tr r="T24" s="1"/>
      </tp>
      <tp>
        <v>41273</v>
        <stp/>
        <stp>ContractData</stp>
        <stp>QSA??17</stp>
        <stp>COI</stp>
        <tr r="T25" s="1"/>
      </tp>
      <tp>
        <v>165407</v>
        <stp/>
        <stp>ContractData</stp>
        <stp>QSA??10</stp>
        <stp>COI</stp>
        <tr r="T16" s="1"/>
      </tp>
      <tp>
        <v>156793</v>
        <stp/>
        <stp>ContractData</stp>
        <stp>QSA??11</stp>
        <stp>COI</stp>
        <tr r="T18" s="1"/>
      </tp>
      <tp>
        <v>106134</v>
        <stp/>
        <stp>ContractData</stp>
        <stp>QSA??12</stp>
        <stp>COI</stp>
        <tr r="T19" s="1"/>
      </tp>
      <tp>
        <v>85361</v>
        <stp/>
        <stp>ContractData</stp>
        <stp>QSA??13</stp>
        <stp>COI</stp>
        <tr r="T20" s="1"/>
      </tp>
      <tp>
        <v>10217</v>
        <stp/>
        <stp>ContractData</stp>
        <stp>QSA??18</stp>
        <stp>COI</stp>
        <tr r="T26" s="1"/>
      </tp>
      <tp>
        <v>3603</v>
        <stp/>
        <stp>ContractData</stp>
        <stp>QSA??19</stp>
        <stp>COI</stp>
        <tr r="T28" s="1"/>
      </tp>
      <tp>
        <v>0</v>
        <stp/>
        <stp>ContractData</stp>
        <stp>QSA??24</stp>
        <stp>COI</stp>
        <tr r="T34" s="1"/>
      </tp>
      <tp>
        <v>0</v>
        <stp/>
        <stp>ContractData</stp>
        <stp>QSA??25</stp>
        <stp>COI</stp>
        <tr r="T35" s="1"/>
      </tp>
      <tp>
        <v>0</v>
        <stp/>
        <stp>ContractData</stp>
        <stp>QSA??26</stp>
        <stp>COI</stp>
        <tr r="T36" s="1"/>
      </tp>
      <tp>
        <v>1403</v>
        <stp/>
        <stp>ContractData</stp>
        <stp>QSA??20</stp>
        <stp>COI</stp>
        <tr r="T29" s="1"/>
      </tp>
      <tp>
        <v>79</v>
        <stp/>
        <stp>ContractData</stp>
        <stp>QSA??21</stp>
        <stp>COI</stp>
        <tr r="T30" s="1"/>
      </tp>
      <tp>
        <v>0</v>
        <stp/>
        <stp>ContractData</stp>
        <stp>QSA??22</stp>
        <stp>COI</stp>
        <tr r="T31" s="1"/>
      </tp>
      <tp>
        <v>0</v>
        <stp/>
        <stp>ContractData</stp>
        <stp>QSA??23</stp>
        <stp>COI</stp>
        <tr r="T33" s="1"/>
      </tp>
      <tp>
        <v>345</v>
        <stp/>
        <stp>StudyData</stp>
        <stp>Vol(QSA??10) when (LocalDay(QSA??10)=30 and LocalHour(QSA??10)=11 and LocalMinute(QSA??10)=30)</stp>
        <stp>Bar</stp>
        <stp/>
        <stp>Vol</stp>
        <stp>30</stp>
        <stp>0</stp>
        <tr r="Z16" s="1"/>
      </tp>
      <tp>
        <v>89</v>
        <stp/>
        <stp>StudyData</stp>
        <stp>Vol(QSA??11) when (LocalDay(QSA??11)=30 and LocalHour(QSA??11)=11 and LocalMinute(QSA??11)=30)</stp>
        <stp>Bar</stp>
        <stp/>
        <stp>Vol</stp>
        <stp>30</stp>
        <stp>0</stp>
        <tr r="Z18" s="1"/>
      </tp>
      <tp>
        <v>110</v>
        <stp/>
        <stp>StudyData</stp>
        <stp>Vol(QSA??12) when (LocalDay(QSA??12)=30 and LocalHour(QSA??12)=11 and LocalMinute(QSA??12)=30)</stp>
        <stp>Bar</stp>
        <stp/>
        <stp>Vol</stp>
        <stp>30</stp>
        <stp>0</stp>
        <tr r="Z19" s="1"/>
      </tp>
      <tp>
        <v>179</v>
        <stp/>
        <stp>StudyData</stp>
        <stp>Vol(QSA??13) when (LocalDay(QSA??13)=30 and LocalHour(QSA??13)=11 and LocalMinute(QSA??13)=30)</stp>
        <stp>Bar</stp>
        <stp/>
        <stp>Vol</stp>
        <stp>30</stp>
        <stp>0</stp>
        <tr r="Z20" s="1"/>
      </tp>
      <tp>
        <v>280</v>
        <stp/>
        <stp>StudyData</stp>
        <stp>Vol(QSA??14) when (LocalDay(QSA??14)=30 and LocalHour(QSA??14)=11 and LocalMinute(QSA??14)=30)</stp>
        <stp>Bar</stp>
        <stp/>
        <stp>Vol</stp>
        <stp>30</stp>
        <stp>0</stp>
        <tr r="Z21" s="1"/>
      </tp>
      <tp>
        <v>82</v>
        <stp/>
        <stp>StudyData</stp>
        <stp>Vol(QSA??15) when (LocalDay(QSA??15)=30 and LocalHour(QSA??15)=11 and LocalMinute(QSA??15)=30)</stp>
        <stp>Bar</stp>
        <stp/>
        <stp>Vol</stp>
        <stp>30</stp>
        <stp>0</stp>
        <tr r="Z23" s="1"/>
      </tp>
      <tp>
        <v>46</v>
        <stp/>
        <stp>StudyData</stp>
        <stp>Vol(QSA??16) when (LocalDay(QSA??16)=30 and LocalHour(QSA??16)=11 and LocalMinute(QSA??16)=30)</stp>
        <stp>Bar</stp>
        <stp/>
        <stp>Vol</stp>
        <stp>30</stp>
        <stp>0</stp>
        <tr r="Z24" s="1"/>
      </tp>
      <tp>
        <v>46</v>
        <stp/>
        <stp>StudyData</stp>
        <stp>Vol(QSA??17) when (LocalDay(QSA??17)=30 and LocalHour(QSA??17)=11 and LocalMinute(QSA??17)=30)</stp>
        <stp>Bar</stp>
        <stp/>
        <stp>Vol</stp>
        <stp>30</stp>
        <stp>0</stp>
        <tr r="Z25" s="1"/>
      </tp>
      <tp>
        <v>67</v>
        <stp/>
        <stp>StudyData</stp>
        <stp>Vol(QSA??18) when (LocalDay(QSA??18)=30 and LocalHour(QSA??18)=11 and LocalMinute(QSA??18)=30)</stp>
        <stp>Bar</stp>
        <stp/>
        <stp>Vol</stp>
        <stp>30</stp>
        <stp>0</stp>
        <tr r="Z26" s="1"/>
      </tp>
      <tp>
        <v>20</v>
        <stp/>
        <stp>StudyData</stp>
        <stp>Vol(QSA??19) when (LocalDay(QSA??19)=30 and LocalHour(QSA??19)=11 and LocalMinute(QSA??19)=30)</stp>
        <stp>Bar</stp>
        <stp/>
        <stp>Vol</stp>
        <stp>30</stp>
        <stp>0</stp>
        <tr r="Z28" s="1"/>
      </tp>
      <tp>
        <v>20</v>
        <stp/>
        <stp>StudyData</stp>
        <stp>Vol(QSA??20) when (LocalDay(QSA??20)=30 and LocalHour(QSA??20)=11 and LocalMinute(QSA??20)=30)</stp>
        <stp>Bar</stp>
        <stp/>
        <stp>Vol</stp>
        <stp>30</stp>
        <stp>0</stp>
        <tr r="Z29" s="1"/>
      </tp>
      <tp>
        <v>0</v>
        <stp/>
        <stp>StudyData</stp>
        <stp>Vol(QSA??21) when (LocalDay(QSA??21)=30 and LocalHour(QSA??21)=11 and LocalMinute(QSA??21)=30)</stp>
        <stp>Bar</stp>
        <stp/>
        <stp>Vol</stp>
        <stp>30</stp>
        <stp>0</stp>
        <tr r="Z30" s="1"/>
      </tp>
      <tp>
        <v>0</v>
        <stp/>
        <stp>StudyData</stp>
        <stp>Vol(QSA??22) when (LocalDay(QSA??22)=30 and LocalHour(QSA??22)=11 and LocalMinute(QSA??22)=30)</stp>
        <stp>Bar</stp>
        <stp/>
        <stp>Vol</stp>
        <stp>30</stp>
        <stp>0</stp>
        <tr r="Z31" s="1"/>
      </tp>
      <tp>
        <v>0</v>
        <stp/>
        <stp>StudyData</stp>
        <stp>Vol(QSA??23) when (LocalDay(QSA??23)=30 and LocalHour(QSA??23)=11 and LocalMinute(QSA??23)=30)</stp>
        <stp>Bar</stp>
        <stp/>
        <stp>Vol</stp>
        <stp>30</stp>
        <stp>0</stp>
        <tr r="Z33" s="1"/>
      </tp>
      <tp>
        <v>0</v>
        <stp/>
        <stp>StudyData</stp>
        <stp>Vol(QSA??24) when (LocalDay(QSA??24)=30 and LocalHour(QSA??24)=11 and LocalMinute(QSA??24)=30)</stp>
        <stp>Bar</stp>
        <stp/>
        <stp>Vol</stp>
        <stp>30</stp>
        <stp>0</stp>
        <tr r="Z34" s="1"/>
      </tp>
      <tp>
        <v>0</v>
        <stp/>
        <stp>StudyData</stp>
        <stp>Vol(QSA??25) when (LocalDay(QSA??25)=30 and LocalHour(QSA??25)=11 and LocalMinute(QSA??25)=30)</stp>
        <stp>Bar</stp>
        <stp/>
        <stp>Vol</stp>
        <stp>30</stp>
        <stp>0</stp>
        <tr r="Z35" s="1"/>
      </tp>
      <tp>
        <v>0</v>
        <stp/>
        <stp>StudyData</stp>
        <stp>Vol(QSA??26) when (LocalDay(QSA??26)=30 and LocalHour(QSA??26)=11 and LocalMinute(QSA??26)=30)</stp>
        <stp>Bar</stp>
        <stp/>
        <stp>Vol</stp>
        <stp>30</stp>
        <stp>0</stp>
        <tr r="Z36" s="1"/>
      </tp>
      <tp>
        <v>43089</v>
        <stp/>
        <stp>ContractData</stp>
        <stp>QSA??19</stp>
        <stp>ExpirationDate</stp>
        <stp/>
        <stp>D</stp>
        <tr r="F28" s="1"/>
      </tp>
      <tp>
        <v>42998</v>
        <stp/>
        <stp>ContractData</stp>
        <stp>QSA??18</stp>
        <stp>ExpirationDate</stp>
        <stp/>
        <stp>D</stp>
        <tr r="F26" s="1"/>
      </tp>
      <tp>
        <v>42725</v>
        <stp/>
        <stp>ContractData</stp>
        <stp>QSA??15</stp>
        <stp>ExpirationDate</stp>
        <stp/>
        <stp>D</stp>
        <tr r="F23" s="1"/>
      </tp>
      <tp>
        <v>43635</v>
        <stp/>
        <stp>ContractData</stp>
        <stp>QSA??25</stp>
        <stp>ExpirationDate</stp>
        <stp/>
        <stp>D</stp>
        <tr r="F35" s="1"/>
      </tp>
      <tp>
        <v>42634</v>
        <stp/>
        <stp>ContractData</stp>
        <stp>QSA??14</stp>
        <stp>ExpirationDate</stp>
        <stp/>
        <stp>D</stp>
        <tr r="F21" s="1"/>
      </tp>
      <tp>
        <v>43544</v>
        <stp/>
        <stp>ContractData</stp>
        <stp>QSA??24</stp>
        <stp>ExpirationDate</stp>
        <stp/>
        <stp>D</stp>
        <tr r="F34" s="1"/>
      </tp>
      <tp>
        <v>42907</v>
        <stp/>
        <stp>ContractData</stp>
        <stp>QSA??17</stp>
        <stp>ExpirationDate</stp>
        <stp/>
        <stp>D</stp>
        <tr r="F25" s="1"/>
      </tp>
      <tp>
        <v>42809</v>
        <stp/>
        <stp>ContractData</stp>
        <stp>QSA??16</stp>
        <stp>ExpirationDate</stp>
        <stp/>
        <stp>D</stp>
        <tr r="F24" s="1"/>
      </tp>
      <tp>
        <v>43726</v>
        <stp/>
        <stp>ContractData</stp>
        <stp>QSA??26</stp>
        <stp>ExpirationDate</stp>
        <stp/>
        <stp>D</stp>
        <tr r="F36" s="1"/>
      </tp>
      <tp>
        <v>42354</v>
        <stp/>
        <stp>ContractData</stp>
        <stp>QSA??11</stp>
        <stp>ExpirationDate</stp>
        <stp/>
        <stp>D</stp>
        <tr r="F18" s="1"/>
      </tp>
      <tp>
        <v>43271</v>
        <stp/>
        <stp>ContractData</stp>
        <stp>QSA??21</stp>
        <stp>ExpirationDate</stp>
        <stp/>
        <stp>D</stp>
        <tr r="F30" s="1"/>
      </tp>
      <tp>
        <v>42263</v>
        <stp/>
        <stp>ContractData</stp>
        <stp>QSA??10</stp>
        <stp>ExpirationDate</stp>
        <stp/>
        <stp>D</stp>
        <tr r="F16" s="1"/>
      </tp>
      <tp>
        <v>43180</v>
        <stp/>
        <stp>ContractData</stp>
        <stp>QSA??20</stp>
        <stp>ExpirationDate</stp>
        <stp/>
        <stp>D</stp>
        <tr r="F29" s="1"/>
      </tp>
      <tp>
        <v>42536</v>
        <stp/>
        <stp>ContractData</stp>
        <stp>QSA??13</stp>
        <stp>ExpirationDate</stp>
        <stp/>
        <stp>D</stp>
        <tr r="F20" s="1"/>
      </tp>
      <tp>
        <v>43453</v>
        <stp/>
        <stp>ContractData</stp>
        <stp>QSA??23</stp>
        <stp>ExpirationDate</stp>
        <stp/>
        <stp>D</stp>
        <tr r="F33" s="1"/>
      </tp>
      <tp t="s">
        <v/>
        <stp/>
        <stp>StudyData</stp>
        <stp>(MA(QSA??1,Period:=12,MAType:=Sim,InputChoice:=ContractVol) when LocalYear(QSA??1)=2013 And (LocalMonth(QSA??1)=6 And LocalDay(QSA??1)=11 ))</stp>
        <stp>Bar</stp>
        <stp/>
        <stp>Close</stp>
        <stp>D</stp>
        <stp>0</stp>
        <stp>all</stp>
        <stp/>
        <stp/>
        <stp>False</stp>
        <stp/>
        <stp/>
        <tr r="P6" s="1"/>
      </tp>
      <tp t="s">
        <v/>
        <stp/>
        <stp>StudyData</stp>
        <stp>(MA(QSA??2,Period:=12,MAType:=Sim,InputChoice:=ContractVol) when LocalYear(QSA??2)=2013 And (LocalMonth(QSA??2)=6 And LocalDay(QSA??2)=11 ))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86394</v>
        <stp/>
        <stp>StudyData</stp>
        <stp>(MA(QSA??3,Period:=12,MAType:=Sim,InputChoice:=ContractVol) when LocalYear(QSA??3)=2013 And (LocalMonth(QSA??3)=6 And LocalDay(QSA??3)=11 ))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107695</v>
        <stp/>
        <stp>StudyData</stp>
        <stp>(MA(QSA??4,Period:=12,MAType:=Sim,InputChoice:=ContractVol) when LocalYear(QSA??4)=2013 And (LocalMonth(QSA??4)=6 And LocalDay(QSA??4)=11 ))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99073</v>
        <stp/>
        <stp>StudyData</stp>
        <stp>(MA(QSA??5,Period:=12,MAType:=Sim,InputChoice:=ContractVol) when LocalYear(QSA??5)=2013 And (LocalMonth(QSA??5)=6 And LocalDay(QSA??5)=11 ))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94980</v>
        <stp/>
        <stp>StudyData</stp>
        <stp>(MA(QSA??6,Period:=12,MAType:=Sim,InputChoice:=ContractVol) when LocalYear(QSA??6)=2013 And (LocalMonth(QSA??6)=6 And LocalDay(QSA??6)=11 ))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91403</v>
        <stp/>
        <stp>StudyData</stp>
        <stp>(MA(QSA??7,Period:=12,MAType:=Sim,InputChoice:=ContractVol) when LocalYear(QSA??7)=2013 And (LocalMonth(QSA??7)=6 And LocalDay(QSA??7)=11 ))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86698</v>
        <stp/>
        <stp>StudyData</stp>
        <stp>(MA(QSA??8,Period:=12,MAType:=Sim,InputChoice:=ContractVol) when LocalYear(QSA??8)=2013 And (LocalMonth(QSA??8)=6 And LocalDay(QSA??8)=11 ))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59990</v>
        <stp/>
        <stp>StudyData</stp>
        <stp>(MA(QSA??9,Period:=12,MAType:=Sim,InputChoice:=ContractVol) when LocalYear(QSA??9)=2013 And (LocalMonth(QSA??9)=6 And LocalDay(QSA??9)=11 ))</stp>
        <stp>Bar</stp>
        <stp/>
        <stp>Close</stp>
        <stp>D</stp>
        <stp>0</stp>
        <stp>all</stp>
        <stp/>
        <stp/>
        <stp>False</stp>
        <stp/>
        <stp/>
        <tr r="P15" s="1"/>
      </tp>
      <tp>
        <v>42445</v>
        <stp/>
        <stp>ContractData</stp>
        <stp>QSA??12</stp>
        <stp>ExpirationDate</stp>
        <stp/>
        <stp>D</stp>
        <tr r="F19" s="1"/>
      </tp>
      <tp>
        <v>43362</v>
        <stp/>
        <stp>ContractData</stp>
        <stp>QSA??22</stp>
        <stp>ExpirationDate</stp>
        <stp/>
        <stp>D</stp>
        <tr r="F31" s="1"/>
      </tp>
      <tp>
        <v>41548.479166666664</v>
        <stp/>
        <stp>StudyData</stp>
        <stp>QSA??1</stp>
        <stp>Bar</stp>
        <stp/>
        <stp>Time</stp>
        <stp>30</stp>
        <stp/>
        <stp>all</stp>
        <stp/>
        <stp/>
        <stp>False</stp>
        <tr r="F1" s="1"/>
        <tr r="D1" s="1"/>
      </tp>
      <tp t="s">
        <v/>
        <stp/>
        <stp>StudyData</stp>
        <stp>QSA??23</stp>
        <stp>MA</stp>
        <stp>InputChoice=ContractVol,MAType=Sim,Period=12</stp>
        <stp>MA</stp>
        <stp/>
        <stp/>
        <stp>all</stp>
        <stp/>
        <stp/>
        <stp/>
        <stp>T</stp>
        <tr r="L33" s="1"/>
      </tp>
      <tp>
        <v>60728.25</v>
        <stp/>
        <stp>StudyData</stp>
        <stp>QSA??13</stp>
        <stp>MA</stp>
        <stp>InputChoice=ContractVol,MAType=Sim,Period=12</stp>
        <stp>MA</stp>
        <stp/>
        <stp/>
        <stp>all</stp>
        <stp/>
        <stp/>
        <stp/>
        <stp>T</stp>
        <tr r="L20" s="1"/>
      </tp>
      <tp t="s">
        <v/>
        <stp/>
        <stp>StudyData</stp>
        <stp>QSA??22</stp>
        <stp>MA</stp>
        <stp>InputChoice=ContractVol,MAType=Sim,Period=12</stp>
        <stp>MA</stp>
        <stp/>
        <stp/>
        <stp>all</stp>
        <stp/>
        <stp/>
        <stp/>
        <stp>T</stp>
        <tr r="L31" s="1"/>
      </tp>
      <tp>
        <v>67396.25</v>
        <stp/>
        <stp>StudyData</stp>
        <stp>QSA??12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 t="s">
        <v>OCT</v>
        <stp/>
        <stp>ContractData</stp>
        <stp>QSA??1</stp>
        <stp>Contractmonth</stp>
        <tr r="H6" s="1"/>
        <tr r="H6" s="1"/>
        <tr r="H6" s="1"/>
        <tr r="H6" s="1"/>
      </tp>
      <tp t="s">
        <v/>
        <stp/>
        <stp>StudyData</stp>
        <stp>QSA??21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>
        <v>90282.75</v>
        <stp/>
        <stp>StudyData</stp>
        <stp>QSA??11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 t="s">
        <v>NOV</v>
        <stp/>
        <stp>ContractData</stp>
        <stp>QSA??2</stp>
        <stp>Contractmonth</stp>
        <tr r="H7" s="1"/>
        <tr r="H7" s="1"/>
        <tr r="H7" s="1"/>
        <tr r="H7" s="1"/>
      </tp>
      <tp t="s">
        <v/>
        <stp/>
        <stp>StudyData</stp>
        <stp>QSA??20</stp>
        <stp>MA</stp>
        <stp>InputChoice=ContractVol,MAType=Sim,Period=12</stp>
        <stp>MA</stp>
        <stp/>
        <stp/>
        <stp>all</stp>
        <stp/>
        <stp/>
        <stp/>
        <stp>T</stp>
        <tr r="L29" s="1"/>
      </tp>
      <tp>
        <v>93319.333333329996</v>
        <stp/>
        <stp>StudyData</stp>
        <stp>QSA??10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 t="s">
        <v>DEC</v>
        <stp/>
        <stp>ContractData</stp>
        <stp>QSA??3</stp>
        <stp>Contractmonth</stp>
        <tr r="H8" s="1"/>
        <tr r="H8" s="1"/>
        <tr r="H8" s="1"/>
        <tr r="H8" s="1"/>
      </tp>
      <tp>
        <v>39404.5</v>
        <stp/>
        <stp>StudyData</stp>
        <stp>QSA??17</stp>
        <stp>MA</stp>
        <stp>InputChoice=ContractVol,MAType=Sim,Period=12</stp>
        <stp>MA</stp>
        <stp/>
        <stp/>
        <stp>all</stp>
        <stp/>
        <stp/>
        <stp/>
        <stp>T</stp>
        <tr r="L25" s="1"/>
      </tp>
      <tp t="s">
        <v>MAR</v>
        <stp/>
        <stp>ContractData</stp>
        <stp>QSA??4</stp>
        <stp>Contractmonth</stp>
        <tr r="H9" s="1"/>
        <tr r="H9" s="1"/>
        <tr r="H9" s="1"/>
        <tr r="H9" s="1"/>
      </tp>
      <tp t="s">
        <v/>
        <stp/>
        <stp>StudyData</stp>
        <stp>QSA??26</stp>
        <stp>MA</stp>
        <stp>InputChoice=ContractVol,MAType=Sim,Period=12</stp>
        <stp>MA</stp>
        <stp/>
        <stp/>
        <stp>all</stp>
        <stp/>
        <stp/>
        <stp/>
        <stp>T</stp>
        <tr r="L36" s="1"/>
      </tp>
      <tp>
        <v>38935.25</v>
        <stp/>
        <stp>StudyData</stp>
        <stp>QSA??16</stp>
        <stp>MA</stp>
        <stp>InputChoice=ContractVol,MAType=Sim,Period=12</stp>
        <stp>MA</stp>
        <stp/>
        <stp/>
        <stp>all</stp>
        <stp/>
        <stp/>
        <stp/>
        <stp>T</stp>
        <tr r="L24" s="1"/>
      </tp>
      <tp t="s">
        <v>JUN</v>
        <stp/>
        <stp>ContractData</stp>
        <stp>QSA??5</stp>
        <stp>Contractmonth</stp>
        <tr r="H10" s="1"/>
        <tr r="H10" s="1"/>
        <tr r="H10" s="1"/>
        <tr r="H10" s="1"/>
      </tp>
      <tp>
        <v>41548.522326388891</v>
        <stp/>
        <stp>SystemInfo</stp>
        <stp>Linetime</stp>
        <tr r="AB38" s="1"/>
        <tr r="T38" s="1"/>
        <tr r="X38" s="1"/>
        <tr r="AA2" s="1"/>
        <tr r="N38" s="1"/>
        <tr r="E2" s="1"/>
      </tp>
      <tp t="s">
        <v/>
        <stp/>
        <stp>StudyData</stp>
        <stp>QSA??25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>
        <v>41065.416666669997</v>
        <stp/>
        <stp>StudyData</stp>
        <stp>QSA??15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 t="s">
        <v>SEP</v>
        <stp/>
        <stp>ContractData</stp>
        <stp>QSA??6</stp>
        <stp>Contractmonth</stp>
        <tr r="H11" s="1"/>
        <tr r="H11" s="1"/>
        <tr r="H11" s="1"/>
        <tr r="H11" s="1"/>
      </tp>
      <tp t="s">
        <v/>
        <stp/>
        <stp>StudyData</stp>
        <stp>QSA??24</stp>
        <stp>MA</stp>
        <stp>InputChoice=ContractVol,MAType=Sim,Period=12</stp>
        <stp>MA</stp>
        <stp/>
        <stp/>
        <stp>all</stp>
        <stp/>
        <stp/>
        <stp/>
        <stp>T</stp>
        <tr r="L34" s="1"/>
      </tp>
      <tp>
        <v>51427.166666669997</v>
        <stp/>
        <stp>StudyData</stp>
        <stp>QSA??14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 t="s">
        <v/>
        <stp/>
        <stp>StudyData</stp>
        <stp>QSA??19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 t="s">
        <v>Short Sterling (CONNECT- All Sessions), Oct 13</v>
        <stp/>
        <stp>ContractData</stp>
        <stp>QSA??1</stp>
        <stp>LongDescription</stp>
        <tr r="B6" s="1"/>
      </tp>
      <tp t="s">
        <v>Short Sterling (CONNECT- All Sessions), Nov 13</v>
        <stp/>
        <stp>ContractData</stp>
        <stp>QSA??2</stp>
        <stp>LongDescription</stp>
        <tr r="B7" s="1"/>
      </tp>
      <tp t="s">
        <v>Short Sterling (CONNECT- All Sessions), Dec 13</v>
        <stp/>
        <stp>ContractData</stp>
        <stp>QSA??3</stp>
        <stp>LongDescription</stp>
        <tr r="B8" s="1"/>
      </tp>
      <tp t="s">
        <v>Short Sterling (CONNECT- All Sessions), Mar 14</v>
        <stp/>
        <stp>ContractData</stp>
        <stp>QSA??4</stp>
        <stp>LongDescription</stp>
        <tr r="B9" s="1"/>
      </tp>
      <tp t="s">
        <v>Short Sterling (CONNECT- All Sessions), Jun 14</v>
        <stp/>
        <stp>ContractData</stp>
        <stp>QSA??5</stp>
        <stp>LongDescription</stp>
        <tr r="B10" s="1"/>
      </tp>
      <tp t="s">
        <v>Short Sterling (CONNECT- All Sessions), Sep 14</v>
        <stp/>
        <stp>ContractData</stp>
        <stp>QSA??6</stp>
        <stp>LongDescription</stp>
        <tr r="B11" s="1"/>
      </tp>
      <tp t="s">
        <v>Short Sterling (CONNECT- All Sessions), Dec 14</v>
        <stp/>
        <stp>ContractData</stp>
        <stp>QSA??7</stp>
        <stp>LongDescription</stp>
        <tr r="B13" s="1"/>
      </tp>
      <tp t="s">
        <v>Short Sterling (CONNECT- All Sessions), Mar 15</v>
        <stp/>
        <stp>ContractData</stp>
        <stp>QSA??8</stp>
        <stp>LongDescription</stp>
        <tr r="B14" s="1"/>
      </tp>
      <tp t="s">
        <v>Short Sterling (CONNECT- All Sessions), Jun 15</v>
        <stp/>
        <stp>ContractData</stp>
        <stp>QSA??9</stp>
        <stp>LongDescription</stp>
        <tr r="B15" s="1"/>
      </tp>
      <tp>
        <v>37108.833333330003</v>
        <stp/>
        <stp>StudyData</stp>
        <stp>QSA??18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217329</v>
        <stp/>
        <stp>ContractData</stp>
        <stp>QSA??8</stp>
        <stp>P_OI</stp>
        <tr r="W14" s="1"/>
      </tp>
      <tp>
        <v>180019</v>
        <stp/>
        <stp>ContractData</stp>
        <stp>QSA??9</stp>
        <stp>P_OI</stp>
        <tr r="W15" s="1"/>
      </tp>
      <tp>
        <v>341548</v>
        <stp/>
        <stp>ContractData</stp>
        <stp>QSA??4</stp>
        <stp>P_OI</stp>
        <tr r="W9" s="1"/>
      </tp>
      <tp>
        <v>335636</v>
        <stp/>
        <stp>ContractData</stp>
        <stp>QSA??5</stp>
        <stp>P_OI</stp>
        <tr r="W10" s="1"/>
      </tp>
      <tp>
        <v>273898</v>
        <stp/>
        <stp>ContractData</stp>
        <stp>QSA??6</stp>
        <stp>P_OI</stp>
        <tr r="W11" s="1"/>
      </tp>
      <tp>
        <v>298049</v>
        <stp/>
        <stp>ContractData</stp>
        <stp>QSA??7</stp>
        <stp>P_OI</stp>
        <tr r="W13" s="1"/>
      </tp>
      <tp>
        <v>0</v>
        <stp/>
        <stp>ContractData</stp>
        <stp>QSA??1</stp>
        <stp>P_OI</stp>
        <tr r="W6" s="1"/>
      </tp>
      <tp>
        <v>0</v>
        <stp/>
        <stp>ContractData</stp>
        <stp>QSA??2</stp>
        <stp>P_OI</stp>
        <tr r="W7" s="1"/>
      </tp>
      <tp>
        <v>315191</v>
        <stp/>
        <stp>ContractData</stp>
        <stp>QSA??3</stp>
        <stp>P_OI</stp>
        <tr r="W8" s="1"/>
      </tp>
      <tp>
        <v>105571</v>
        <stp/>
        <stp>ContractData</stp>
        <stp>QSA??12</stp>
        <stp>P_OI</stp>
        <tr r="W19" s="1"/>
      </tp>
      <tp>
        <v>86920</v>
        <stp/>
        <stp>ContractData</stp>
        <stp>QSA??13</stp>
        <stp>P_OI</stp>
        <tr r="W20" s="1"/>
      </tp>
      <tp>
        <v>168022</v>
        <stp/>
        <stp>ContractData</stp>
        <stp>QSA??10</stp>
        <stp>P_OI</stp>
        <tr r="W16" s="1"/>
      </tp>
      <tp>
        <v>156378</v>
        <stp/>
        <stp>ContractData</stp>
        <stp>QSA??11</stp>
        <stp>P_OI</stp>
        <tr r="W18" s="1"/>
      </tp>
      <tp>
        <v>39281</v>
        <stp/>
        <stp>ContractData</stp>
        <stp>QSA??16</stp>
        <stp>P_OI</stp>
        <tr r="W24" s="1"/>
      </tp>
      <tp>
        <v>41053</v>
        <stp/>
        <stp>ContractData</stp>
        <stp>QSA??17</stp>
        <stp>P_OI</stp>
        <tr r="W25" s="1"/>
      </tp>
      <tp>
        <v>87651</v>
        <stp/>
        <stp>ContractData</stp>
        <stp>QSA??14</stp>
        <stp>P_OI</stp>
        <tr r="W21" s="1"/>
      </tp>
      <tp>
        <v>27967</v>
        <stp/>
        <stp>ContractData</stp>
        <stp>QSA??15</stp>
        <stp>P_OI</stp>
        <tr r="W23" s="1"/>
      </tp>
      <tp>
        <v>9490</v>
        <stp/>
        <stp>ContractData</stp>
        <stp>QSA??18</stp>
        <stp>P_OI</stp>
        <tr r="W26" s="1"/>
      </tp>
      <tp>
        <v>3636</v>
        <stp/>
        <stp>ContractData</stp>
        <stp>QSA??19</stp>
        <stp>P_OI</stp>
        <tr r="W28" s="1"/>
      </tp>
      <tp>
        <v>0</v>
        <stp/>
        <stp>ContractData</stp>
        <stp>QSA??1</stp>
        <stp>T_CVol</stp>
        <tr r="K6" s="1"/>
      </tp>
      <tp>
        <v>0</v>
        <stp/>
        <stp>ContractData</stp>
        <stp>QSA??2</stp>
        <stp>T_CVol</stp>
        <tr r="K7" s="1"/>
      </tp>
      <tp>
        <v>14303</v>
        <stp/>
        <stp>ContractData</stp>
        <stp>QSA??3</stp>
        <stp>T_CVol</stp>
        <tr r="K8" s="1"/>
      </tp>
      <tp>
        <v>22172</v>
        <stp/>
        <stp>ContractData</stp>
        <stp>QSA??4</stp>
        <stp>T_CVol</stp>
        <tr r="K9" s="1"/>
      </tp>
      <tp>
        <v>31137</v>
        <stp/>
        <stp>ContractData</stp>
        <stp>QSA??5</stp>
        <stp>T_CVol</stp>
        <tr r="K10" s="1"/>
      </tp>
      <tp>
        <v>40978</v>
        <stp/>
        <stp>ContractData</stp>
        <stp>QSA??6</stp>
        <stp>T_CVol</stp>
        <tr r="K11" s="1"/>
      </tp>
      <tp>
        <v>58668</v>
        <stp/>
        <stp>ContractData</stp>
        <stp>QSA??7</stp>
        <stp>T_CVol</stp>
        <tr r="K13" s="1"/>
      </tp>
      <tp>
        <v>39000</v>
        <stp/>
        <stp>ContractData</stp>
        <stp>QSA??8</stp>
        <stp>T_CVol</stp>
        <tr r="K14" s="1"/>
      </tp>
      <tp>
        <v>46924</v>
        <stp/>
        <stp>ContractData</stp>
        <stp>QSA??9</stp>
        <stp>T_CVol</stp>
        <tr r="K15" s="1"/>
      </tp>
      <tp>
        <v>0</v>
        <stp/>
        <stp>ContractData</stp>
        <stp>QSA??1</stp>
        <stp>Y_CVol</stp>
        <tr r="N6" s="1"/>
      </tp>
      <tp>
        <v>0</v>
        <stp/>
        <stp>ContractData</stp>
        <stp>QSA??2</stp>
        <stp>Y_CVol</stp>
        <tr r="N7" s="1"/>
      </tp>
      <tp>
        <v>35150</v>
        <stp/>
        <stp>ContractData</stp>
        <stp>QSA??3</stp>
        <stp>Y_CVol</stp>
        <tr r="N8" s="1"/>
      </tp>
      <tp>
        <v>24234</v>
        <stp/>
        <stp>ContractData</stp>
        <stp>QSA??4</stp>
        <stp>Y_CVol</stp>
        <tr r="N9" s="1"/>
      </tp>
      <tp>
        <v>22187</v>
        <stp/>
        <stp>ContractData</stp>
        <stp>QSA??5</stp>
        <stp>Y_CVol</stp>
        <tr r="N10" s="1"/>
      </tp>
      <tp>
        <v>30005</v>
        <stp/>
        <stp>ContractData</stp>
        <stp>QSA??6</stp>
        <stp>Y_CVol</stp>
        <tr r="N11" s="1"/>
      </tp>
      <tp>
        <v>34163</v>
        <stp/>
        <stp>ContractData</stp>
        <stp>QSA??7</stp>
        <stp>Y_CVol</stp>
        <tr r="N13" s="1"/>
      </tp>
      <tp>
        <v>37733</v>
        <stp/>
        <stp>ContractData</stp>
        <stp>QSA??8</stp>
        <stp>Y_CVol</stp>
        <tr r="N14" s="1"/>
      </tp>
      <tp>
        <v>35655</v>
        <stp/>
        <stp>ContractData</stp>
        <stp>QSA??9</stp>
        <stp>Y_CVol</stp>
        <tr r="N15" s="1"/>
      </tp>
      <tp>
        <v>0</v>
        <stp/>
        <stp>ContractData</stp>
        <stp>QSA??22</stp>
        <stp>P_OI</stp>
        <tr r="W31" s="1"/>
      </tp>
      <tp>
        <v>0</v>
        <stp/>
        <stp>ContractData</stp>
        <stp>QSA??23</stp>
        <stp>P_OI</stp>
        <tr r="W33" s="1"/>
      </tp>
      <tp>
        <v>1392</v>
        <stp/>
        <stp>ContractData</stp>
        <stp>QSA??20</stp>
        <stp>P_OI</stp>
        <tr r="W29" s="1"/>
      </tp>
      <tp>
        <v>79</v>
        <stp/>
        <stp>ContractData</stp>
        <stp>QSA??21</stp>
        <stp>P_OI</stp>
        <tr r="W30" s="1"/>
      </tp>
      <tp>
        <v>0</v>
        <stp/>
        <stp>ContractData</stp>
        <stp>QSA??26</stp>
        <stp>P_OI</stp>
        <tr r="W36" s="1"/>
      </tp>
      <tp>
        <v>0</v>
        <stp/>
        <stp>ContractData</stp>
        <stp>QSA??24</stp>
        <stp>P_OI</stp>
        <tr r="W34" s="1"/>
      </tp>
      <tp>
        <v>0</v>
        <stp/>
        <stp>ContractData</stp>
        <stp>QSA??25</stp>
        <stp>P_OI</stp>
        <tr r="W35" s="1"/>
      </tp>
      <tp>
        <v>41626</v>
        <stp/>
        <stp>ContractData</stp>
        <stp>QSA??3</stp>
        <stp>ExpirationDate</stp>
        <stp/>
        <stp>D</stp>
        <tr r="F8" s="1"/>
      </tp>
      <tp>
        <v>41598</v>
        <stp/>
        <stp>ContractData</stp>
        <stp>QSA??2</stp>
        <stp>ExpirationDate</stp>
        <stp/>
        <stp>D</stp>
        <tr r="F7" s="1"/>
      </tp>
      <tp>
        <v>1767</v>
        <stp/>
        <stp>StudyData</stp>
        <stp>QSA??9</stp>
        <stp>Vol</stp>
        <stp>VolType=Exchange,CoCType=Contract</stp>
        <stp>Vol</stp>
        <stp>30</stp>
        <stp>0</stp>
        <stp>ALL</stp>
        <stp/>
        <stp/>
        <stp>TRUE</stp>
        <stp>T</stp>
        <tr r="Y15" s="1"/>
      </tp>
      <tp>
        <v>2008</v>
        <stp/>
        <stp>StudyData</stp>
        <stp>QSA??8</stp>
        <stp>Vol</stp>
        <stp>VolType=Exchange,CoCType=Contract</stp>
        <stp>Vol</stp>
        <stp>30</stp>
        <stp>0</stp>
        <stp>ALL</stp>
        <stp/>
        <stp/>
        <stp>TRUE</stp>
        <stp>T</stp>
        <tr r="Y14" s="1"/>
      </tp>
      <tp>
        <v>92</v>
        <stp/>
        <stp>StudyData</stp>
        <stp>QSA??3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</tp>
      <tp>
        <v>0</v>
        <stp/>
        <stp>StudyData</stp>
        <stp>QSA??2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</tp>
      <tp>
        <v>0</v>
        <stp/>
        <stp>StudyData</stp>
        <stp>QSA??1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</tp>
      <tp>
        <v>909</v>
        <stp/>
        <stp>StudyData</stp>
        <stp>QSA??7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</tp>
      <tp>
        <v>1237</v>
        <stp/>
        <stp>StudyData</stp>
        <stp>QSA??6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</tp>
      <tp>
        <v>3841</v>
        <stp/>
        <stp>StudyData</stp>
        <stp>QSA??5</stp>
        <stp>Vol</stp>
        <stp>VolType=Exchange,CoCType=Contract</stp>
        <stp>Vol</stp>
        <stp>30</stp>
        <stp>0</stp>
        <stp>ALL</stp>
        <stp/>
        <stp/>
        <stp>TRUE</stp>
        <stp>T</stp>
        <tr r="Y10" s="1"/>
      </tp>
      <tp>
        <v>2168</v>
        <stp/>
        <stp>StudyData</stp>
        <stp>QSA??4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</tp>
      <tp>
        <v>41563</v>
        <stp/>
        <stp>ContractData</stp>
        <stp>QSA??1</stp>
        <stp>ExpirationDate</stp>
        <stp/>
        <stp>D</stp>
        <tr r="F6" s="1"/>
      </tp>
      <tp>
        <v>41990</v>
        <stp/>
        <stp>ContractData</stp>
        <stp>QSA??7</stp>
        <stp>ExpirationDate</stp>
        <stp/>
        <stp>D</stp>
        <tr r="F13" s="1"/>
      </tp>
      <tp>
        <v>41899</v>
        <stp/>
        <stp>ContractData</stp>
        <stp>QSA??6</stp>
        <stp>ExpirationDate</stp>
        <stp/>
        <stp>D</stp>
        <tr r="F11" s="1"/>
      </tp>
      <tp>
        <v>41808</v>
        <stp/>
        <stp>ContractData</stp>
        <stp>QSA??5</stp>
        <stp>ExpirationDate</stp>
        <stp/>
        <stp>D</stp>
        <tr r="F10" s="1"/>
      </tp>
      <tp>
        <v>41717</v>
        <stp/>
        <stp>ContractData</stp>
        <stp>QSA??4</stp>
        <stp>ExpirationDate</stp>
        <stp/>
        <stp>D</stp>
        <tr r="F9" s="1"/>
      </tp>
      <tp>
        <v>42172</v>
        <stp/>
        <stp>ContractData</stp>
        <stp>QSA??9</stp>
        <stp>ExpirationDate</stp>
        <stp/>
        <stp>D</stp>
        <tr r="F15" s="1"/>
      </tp>
      <tp>
        <v>46612</v>
        <stp/>
        <stp>StudyData</stp>
        <stp>(MA(QSA??10,Period:=12,MAType:=Sim,InputChoice:=ContractVol) when LocalYear(QSA??10)=2013 And (LocalMonth(QSA??10)=6 And LocalDay(QSA??10)=11 ))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32474</v>
        <stp/>
        <stp>StudyData</stp>
        <stp>(MA(QSA??11,Period:=12,MAType:=Sim,InputChoice:=ContractVol) when LocalYear(QSA??11)=2013 And (LocalMonth(QSA??11)=6 And LocalDay(QSA??11)=11 ))</stp>
        <stp>Bar</stp>
        <stp/>
        <stp>Close</stp>
        <stp>D</stp>
        <stp>0</stp>
        <stp>all</stp>
        <stp/>
        <stp/>
        <stp>False</stp>
        <stp/>
        <stp/>
        <tr r="P18" s="1"/>
      </tp>
      <tp>
        <v>33309</v>
        <stp/>
        <stp>StudyData</stp>
        <stp>(MA(QSA??12,Period:=12,MAType:=Sim,InputChoice:=ContractVol) when LocalYear(QSA??12)=2013 And (LocalMonth(QSA??12)=6 And LocalDay(QSA??12)=11 ))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7604</v>
        <stp/>
        <stp>StudyData</stp>
        <stp>(MA(QSA??13,Period:=12,MAType:=Sim,InputChoice:=ContractVol) when LocalYear(QSA??13)=2013 And (LocalMonth(QSA??13)=6 And LocalDay(QSA??13)=11 ))</stp>
        <stp>Bar</stp>
        <stp/>
        <stp>Close</stp>
        <stp>D</stp>
        <stp>0</stp>
        <stp>all</stp>
        <stp/>
        <stp/>
        <stp>False</stp>
        <stp/>
        <stp/>
        <tr r="P20" s="1"/>
      </tp>
      <tp>
        <v>3978</v>
        <stp/>
        <stp>StudyData</stp>
        <stp>(MA(QSA??14,Period:=12,MAType:=Sim,InputChoice:=ContractVol) when LocalYear(QSA??14)=2013 And (LocalMonth(QSA??14)=6 And LocalDay(QSA??14)=11 ))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2528</v>
        <stp/>
        <stp>StudyData</stp>
        <stp>(MA(QSA??15,Period:=12,MAType:=Sim,InputChoice:=ContractVol) when LocalYear(QSA??15)=2013 And (LocalMonth(QSA??15)=6 And LocalDay(QSA??15)=11 ))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1425</v>
        <stp/>
        <stp>StudyData</stp>
        <stp>(MA(QSA??16,Period:=12,MAType:=Sim,InputChoice:=ContractVol) when LocalYear(QSA??16)=2013 And (LocalMonth(QSA??16)=6 And LocalDay(QSA??16)=11 ))</stp>
        <stp>Bar</stp>
        <stp/>
        <stp>Close</stp>
        <stp>D</stp>
        <stp>0</stp>
        <stp>all</stp>
        <stp/>
        <stp/>
        <stp>False</stp>
        <stp/>
        <stp/>
        <tr r="P24" s="1"/>
      </tp>
      <tp>
        <v>261</v>
        <stp/>
        <stp>StudyData</stp>
        <stp>(MA(QSA??17,Period:=12,MAType:=Sim,InputChoice:=ContractVol) when LocalYear(QSA??17)=2013 And (LocalMonth(QSA??17)=6 And LocalDay(QSA??17)=11 ))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86</v>
        <stp/>
        <stp>StudyData</stp>
        <stp>(MA(QSA??18,Period:=12,MAType:=Sim,InputChoice:=ContractVol) when LocalYear(QSA??18)=2013 And (LocalMonth(QSA??18)=6 And LocalDay(QSA??18)=11 ))</stp>
        <stp>Bar</stp>
        <stp/>
        <stp>Close</stp>
        <stp>D</stp>
        <stp>0</stp>
        <stp>all</stp>
        <stp/>
        <stp/>
        <stp>False</stp>
        <stp/>
        <stp/>
        <tr r="P26" s="1"/>
      </tp>
      <tp t="s">
        <v/>
        <stp/>
        <stp>StudyData</stp>
        <stp>(MA(QSA??19,Period:=12,MAType:=Sim,InputChoice:=ContractVol) when LocalYear(QSA??19)=2013 And (LocalMonth(QSA??19)=6 And LocalDay(QSA??19)=11 ))</stp>
        <stp>Bar</stp>
        <stp/>
        <stp>Close</stp>
        <stp>D</stp>
        <stp>0</stp>
        <stp>all</stp>
        <stp/>
        <stp/>
        <stp>False</stp>
        <stp/>
        <stp/>
        <tr r="P28" s="1"/>
      </tp>
      <tp t="s">
        <v/>
        <stp/>
        <stp>StudyData</stp>
        <stp>(MA(QSA??20,Period:=12,MAType:=Sim,InputChoice:=ContractVol) when LocalYear(QSA??20)=2013 And (LocalMonth(QSA??20)=6 And LocalDay(QSA??20)=11 ))</stp>
        <stp>Bar</stp>
        <stp/>
        <stp>Close</stp>
        <stp>D</stp>
        <stp>0</stp>
        <stp>all</stp>
        <stp/>
        <stp/>
        <stp>False</stp>
        <stp/>
        <stp/>
        <tr r="P29" s="1"/>
      </tp>
      <tp t="s">
        <v/>
        <stp/>
        <stp>StudyData</stp>
        <stp>(MA(QSA??21,Period:=12,MAType:=Sim,InputChoice:=ContractVol) when LocalYear(QSA??21)=2013 And (LocalMonth(QSA??21)=6 And LocalDay(QSA??21)=11 ))</stp>
        <stp>Bar</stp>
        <stp/>
        <stp>Close</stp>
        <stp>D</stp>
        <stp>0</stp>
        <stp>all</stp>
        <stp/>
        <stp/>
        <stp>False</stp>
        <stp/>
        <stp/>
        <tr r="P30" s="1"/>
      </tp>
      <tp t="s">
        <v/>
        <stp/>
        <stp>StudyData</stp>
        <stp>(MA(QSA??22,Period:=12,MAType:=Sim,InputChoice:=ContractVol) when LocalYear(QSA??22)=2013 And (LocalMonth(QSA??22)=6 And LocalDay(QSA??22)=11 ))</stp>
        <stp>Bar</stp>
        <stp/>
        <stp>Close</stp>
        <stp>D</stp>
        <stp>0</stp>
        <stp>all</stp>
        <stp/>
        <stp/>
        <stp>False</stp>
        <stp/>
        <stp/>
        <tr r="P31" s="1"/>
      </tp>
      <tp t="s">
        <v/>
        <stp/>
        <stp>StudyData</stp>
        <stp>(MA(QSA??23,Period:=12,MAType:=Sim,InputChoice:=ContractVol) when LocalYear(QSA??23)=2013 And (LocalMonth(QSA??23)=6 And LocalDay(QSA??23)=11 ))</stp>
        <stp>Bar</stp>
        <stp/>
        <stp>Close</stp>
        <stp>D</stp>
        <stp>0</stp>
        <stp>all</stp>
        <stp/>
        <stp/>
        <stp>False</stp>
        <stp/>
        <stp/>
        <tr r="P33" s="1"/>
      </tp>
      <tp t="s">
        <v/>
        <stp/>
        <stp>StudyData</stp>
        <stp>(MA(QSA??24,Period:=12,MAType:=Sim,InputChoice:=ContractVol) when LocalYear(QSA??24)=2013 And (LocalMonth(QSA??24)=6 And LocalDay(QSA??24)=11 ))</stp>
        <stp>Bar</stp>
        <stp/>
        <stp>Close</stp>
        <stp>D</stp>
        <stp>0</stp>
        <stp>all</stp>
        <stp/>
        <stp/>
        <stp>False</stp>
        <stp/>
        <stp/>
        <tr r="P34" s="1"/>
      </tp>
      <tp t="s">
        <v/>
        <stp/>
        <stp>StudyData</stp>
        <stp>(MA(QSA??25,Period:=12,MAType:=Sim,InputChoice:=ContractVol) when LocalYear(QSA??25)=2013 And (LocalMonth(QSA??25)=6 And LocalDay(QSA??25)=11 ))</stp>
        <stp>Bar</stp>
        <stp/>
        <stp>Close</stp>
        <stp>D</stp>
        <stp>0</stp>
        <stp>all</stp>
        <stp/>
        <stp/>
        <stp>False</stp>
        <stp/>
        <stp/>
        <tr r="P35" s="1"/>
      </tp>
      <tp t="s">
        <v/>
        <stp/>
        <stp>StudyData</stp>
        <stp>(MA(QSA??26,Period:=12,MAType:=Sim,InputChoice:=ContractVol) when LocalYear(QSA??26)=2013 And (LocalMonth(QSA??26)=6 And LocalDay(QSA??26)=11 ))</stp>
        <stp>Bar</stp>
        <stp/>
        <stp>Close</stp>
        <stp>D</stp>
        <stp>0</stp>
        <stp>all</stp>
        <stp/>
        <stp/>
        <stp>False</stp>
        <stp/>
        <stp/>
        <tr r="P36" s="1"/>
      </tp>
      <tp>
        <v>42081</v>
        <stp/>
        <stp>ContractData</stp>
        <stp>QSA??8</stp>
        <stp>ExpirationDate</stp>
        <stp/>
        <stp>D</stp>
        <tr r="F1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37</xdr:row>
      <xdr:rowOff>66675</xdr:rowOff>
    </xdr:from>
    <xdr:to>
      <xdr:col>5</xdr:col>
      <xdr:colOff>914333</xdr:colOff>
      <xdr:row>37</xdr:row>
      <xdr:rowOff>200008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1658600"/>
          <a:ext cx="533333" cy="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showGridLines="0" showRowColHeaders="0" tabSelected="1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4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8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41548</v>
      </c>
      <c r="B1" s="3">
        <f ca="1">IF(WEEKDAY(A1)=2,-3,-1)</f>
        <v>-1</v>
      </c>
      <c r="C1" s="3">
        <f ca="1">DAY(A1+B1)</f>
        <v>30</v>
      </c>
      <c r="D1" s="7">
        <f xml:space="preserve"> RTD("cqg.rtd",,"StudyData",$A$5&amp;A6,"Bar",,"Time",Y4,,"all",,,"False")</f>
        <v>41548.479166666664</v>
      </c>
      <c r="E1" s="8">
        <f xml:space="preserve"> HOUR(D1)</f>
        <v>11</v>
      </c>
      <c r="F1" s="95">
        <f xml:space="preserve"> MINUTE(RTD("cqg.rtd",,"StudyData",$A$5&amp;A6,"Bar",,"Time",Y4,,"all",,,"False"))</f>
        <v>30</v>
      </c>
    </row>
    <row r="2" spans="1:30" ht="21.95" customHeight="1" x14ac:dyDescent="0.3">
      <c r="B2" s="108" t="s">
        <v>42</v>
      </c>
      <c r="C2" s="108"/>
      <c r="D2" s="108"/>
      <c r="E2" s="110">
        <f>RTD("cqg.rtd", ,"SystemInfo", "Linetime")</f>
        <v>41548.522326388891</v>
      </c>
      <c r="F2" s="110"/>
      <c r="G2" s="126"/>
      <c r="H2" s="126"/>
      <c r="I2" s="126"/>
      <c r="J2" s="132" t="s">
        <v>47</v>
      </c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08" t="s">
        <v>42</v>
      </c>
      <c r="Z2" s="108"/>
      <c r="AA2" s="100">
        <f>RTD("cqg.rtd", ,"SystemInfo", "Linetime")</f>
        <v>41548.522326388891</v>
      </c>
      <c r="AB2" s="93"/>
      <c r="AC2" s="38"/>
      <c r="AD2" s="39"/>
    </row>
    <row r="3" spans="1:30" ht="21.95" customHeight="1" x14ac:dyDescent="0.3">
      <c r="B3" s="109"/>
      <c r="C3" s="109"/>
      <c r="D3" s="109"/>
      <c r="E3" s="111"/>
      <c r="F3" s="111"/>
      <c r="G3" s="127"/>
      <c r="H3" s="127"/>
      <c r="I3" s="127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09"/>
      <c r="Z3" s="109"/>
      <c r="AA3" s="101"/>
      <c r="AB3" s="94"/>
      <c r="AC3" s="40"/>
      <c r="AD3" s="41"/>
    </row>
    <row r="4" spans="1:30" ht="20.100000000000001" customHeight="1" x14ac:dyDescent="0.3">
      <c r="B4" s="102" t="s">
        <v>44</v>
      </c>
      <c r="C4" s="103"/>
      <c r="D4" s="103"/>
      <c r="E4" s="104"/>
      <c r="F4" s="12" t="s">
        <v>26</v>
      </c>
      <c r="G4" s="12" t="s">
        <v>27</v>
      </c>
      <c r="H4" s="10"/>
      <c r="I4" s="10"/>
      <c r="J4" s="115" t="s">
        <v>30</v>
      </c>
      <c r="K4" s="115"/>
      <c r="L4" s="19">
        <v>12</v>
      </c>
      <c r="M4" s="14"/>
      <c r="N4" s="128" t="s">
        <v>37</v>
      </c>
      <c r="O4" s="129"/>
      <c r="P4" s="21">
        <v>6</v>
      </c>
      <c r="Q4" s="21">
        <v>11</v>
      </c>
      <c r="R4" s="22">
        <v>13</v>
      </c>
      <c r="S4" s="122" t="s">
        <v>34</v>
      </c>
      <c r="T4" s="122"/>
      <c r="U4" s="103" t="s">
        <v>35</v>
      </c>
      <c r="V4" s="103"/>
      <c r="W4" s="122" t="s">
        <v>38</v>
      </c>
      <c r="X4" s="123"/>
      <c r="Y4" s="17">
        <v>30</v>
      </c>
      <c r="Z4" s="16" t="s">
        <v>36</v>
      </c>
      <c r="AA4" s="102" t="s">
        <v>44</v>
      </c>
      <c r="AB4" s="103"/>
      <c r="AC4" s="103"/>
      <c r="AD4" s="104"/>
    </row>
    <row r="5" spans="1:30" ht="20.100000000000001" customHeight="1" x14ac:dyDescent="0.3">
      <c r="A5" s="4" t="s">
        <v>46</v>
      </c>
      <c r="B5" s="105"/>
      <c r="C5" s="106"/>
      <c r="D5" s="106"/>
      <c r="E5" s="107"/>
      <c r="F5" s="13" t="s">
        <v>29</v>
      </c>
      <c r="G5" s="13" t="s">
        <v>28</v>
      </c>
      <c r="H5" s="11"/>
      <c r="I5" s="11"/>
      <c r="J5" s="116" t="s">
        <v>31</v>
      </c>
      <c r="K5" s="116"/>
      <c r="L5" s="20" t="s">
        <v>32</v>
      </c>
      <c r="M5" s="15"/>
      <c r="N5" s="130"/>
      <c r="O5" s="131"/>
      <c r="P5" s="25" t="s">
        <v>43</v>
      </c>
      <c r="Q5" s="23">
        <v>12</v>
      </c>
      <c r="R5" s="24" t="str">
        <f>"20"&amp;R4</f>
        <v>2013</v>
      </c>
      <c r="S5" s="124"/>
      <c r="T5" s="124"/>
      <c r="U5" s="121"/>
      <c r="V5" s="121"/>
      <c r="W5" s="124"/>
      <c r="X5" s="125"/>
      <c r="Y5" s="116" t="s">
        <v>33</v>
      </c>
      <c r="Z5" s="116"/>
      <c r="AA5" s="105"/>
      <c r="AB5" s="106"/>
      <c r="AC5" s="106"/>
      <c r="AD5" s="107"/>
    </row>
    <row r="6" spans="1:30" ht="18.75" x14ac:dyDescent="0.3">
      <c r="A6" s="3" t="s">
        <v>0</v>
      </c>
      <c r="B6" s="42" t="str">
        <f>RIGHT(RTD("cqg.rtd",,"ContractData",$A$5&amp;A6,"LongDescription"),6)</f>
        <v>Oct 13</v>
      </c>
      <c r="C6" s="43"/>
      <c r="D6" s="43"/>
      <c r="E6" s="43"/>
      <c r="F6" s="96">
        <f>IF(B6="","",RTD("cqg.rtd",,"ContractData",$A$5&amp;A6,"ExpirationDate",,"D"))</f>
        <v>41563</v>
      </c>
      <c r="G6" s="44">
        <f ca="1">F6-$A$1</f>
        <v>15</v>
      </c>
      <c r="H6" s="45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46"/>
      <c r="J6" s="44">
        <f>K6</f>
        <v>0</v>
      </c>
      <c r="K6" s="47">
        <f>RTD("cqg.rtd", ,"ContractData", $A$5&amp;A6, "T_CVol")</f>
        <v>0</v>
      </c>
      <c r="L6" s="44" t="str">
        <f xml:space="preserve"> RTD("cqg.rtd",,"StudyData", $A$5&amp;A6, "MA", "InputChoice=ContractVol,MAType=Sim,Period="&amp;$L$4&amp;"", "MA",,,"all",,,,"T")</f>
        <v/>
      </c>
      <c r="M6" s="48">
        <f>IF(K6&gt;L6,1,0)</f>
        <v>0</v>
      </c>
      <c r="N6" s="44">
        <f>RTD("cqg.rtd", ,"ContractData", $A$5&amp;A6, "Y_CVol")</f>
        <v>0</v>
      </c>
      <c r="O6" s="49" t="str">
        <f>IF(ISERROR(K6/N6),"",K6/N6)</f>
        <v/>
      </c>
      <c r="P6" s="117" t="str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/>
      </c>
      <c r="Q6" s="118"/>
      <c r="R6" s="119"/>
      <c r="S6" s="50">
        <f>T6</f>
        <v>0</v>
      </c>
      <c r="T6" s="50">
        <f>IF(B6="","",RTD("cqg.rtd", ,"ContractData", $A$5&amp;A6, "COI"))</f>
        <v>0</v>
      </c>
      <c r="U6" s="50">
        <f>T6-W6</f>
        <v>0</v>
      </c>
      <c r="V6" s="50">
        <f>U6</f>
        <v>0</v>
      </c>
      <c r="W6" s="50">
        <f>IF(B6="","",RTD("cqg.rtd", ,"ContractData", $A$5&amp;A6, "P_OI"))</f>
        <v>0</v>
      </c>
      <c r="X6" s="51">
        <f t="shared" ref="X6:X11" si="0">IF(W6=0,0,T6/W6)</f>
        <v>0</v>
      </c>
      <c r="Y6" s="48">
        <f>RTD("cqg.rtd",,"StudyData",$A$5&amp;A6,"Vol","VolType=Exchange,CoCType=Contract","Vol",$Y$4,"0","ALL",,,"TRUE","T")</f>
        <v>0</v>
      </c>
      <c r="Z6" s="52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0</v>
      </c>
      <c r="AA6" s="53" t="str">
        <f t="shared" ref="AA6:AA11" si="1">B6</f>
        <v>Oct 13</v>
      </c>
      <c r="AB6" s="26"/>
      <c r="AC6" s="26"/>
      <c r="AD6" s="27"/>
    </row>
    <row r="7" spans="1:30" ht="18.75" x14ac:dyDescent="0.3">
      <c r="A7" s="3" t="s">
        <v>1</v>
      </c>
      <c r="B7" s="54" t="str">
        <f>RIGHT(RTD("cqg.rtd",,"ContractData",$A$5&amp;A7,"LongDescription"),6)</f>
        <v>Nov 13</v>
      </c>
      <c r="C7" s="55"/>
      <c r="D7" s="55"/>
      <c r="E7" s="55"/>
      <c r="F7" s="97">
        <f>IF(B7="","",RTD("cqg.rtd",,"ContractData",$A$5&amp;A7,"ExpirationDate",,"D"))</f>
        <v>41598</v>
      </c>
      <c r="G7" s="50">
        <f t="shared" ref="G7:G36" ca="1" si="2">F7-$A$1</f>
        <v>50</v>
      </c>
      <c r="H7" s="56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0</v>
      </c>
      <c r="I7" s="57"/>
      <c r="J7" s="50">
        <f>K7</f>
        <v>0</v>
      </c>
      <c r="K7" s="58">
        <f>RTD("cqg.rtd", ,"ContractData", $A$5&amp;A7, "T_CVol")</f>
        <v>0</v>
      </c>
      <c r="L7" s="50" t="str">
        <f xml:space="preserve"> RTD("cqg.rtd",,"StudyData", $A$5&amp;A7, "MA", "InputChoice=ContractVol,MAType=Sim,Period="&amp;$L$4&amp;"", "MA",,,"all",,,,"T")</f>
        <v/>
      </c>
      <c r="M7" s="59">
        <f>IF(K7&gt;L7,1,0)</f>
        <v>0</v>
      </c>
      <c r="N7" s="50">
        <f>RTD("cqg.rtd", ,"ContractData", $A$5&amp;A7, "Y_CVol")</f>
        <v>0</v>
      </c>
      <c r="O7" s="60" t="str">
        <f t="shared" ref="O7:O36" si="3">IF(ISERROR(K7/N7),"",K7/N7)</f>
        <v/>
      </c>
      <c r="P7" s="112" t="str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/>
      </c>
      <c r="Q7" s="113"/>
      <c r="R7" s="114"/>
      <c r="S7" s="50">
        <f t="shared" ref="S7:S36" si="4">T7</f>
        <v>0</v>
      </c>
      <c r="T7" s="50">
        <f>IF(B7="","",RTD("cqg.rtd", ,"ContractData", $A$5&amp;A7, "COI"))</f>
        <v>0</v>
      </c>
      <c r="U7" s="50">
        <f t="shared" ref="U7:U36" si="5">T7-W7</f>
        <v>0</v>
      </c>
      <c r="V7" s="50">
        <f t="shared" ref="V7:V36" si="6">U7</f>
        <v>0</v>
      </c>
      <c r="W7" s="50">
        <f>IF(B7="","",RTD("cqg.rtd", ,"ContractData", $A$5&amp;A7, "P_OI"))</f>
        <v>0</v>
      </c>
      <c r="X7" s="51">
        <f t="shared" si="0"/>
        <v>0</v>
      </c>
      <c r="Y7" s="59">
        <f>RTD("cqg.rtd",,"StudyData",$A$5&amp;A7,"Vol","VolType=Exchange,CoCType=Contract","Vol",$Y$4,"0","ALL",,,"TRUE","T")</f>
        <v>0</v>
      </c>
      <c r="Z7" s="61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0</v>
      </c>
      <c r="AA7" s="53" t="str">
        <f t="shared" si="1"/>
        <v>Nov 13</v>
      </c>
      <c r="AB7" s="26"/>
      <c r="AC7" s="26"/>
      <c r="AD7" s="27"/>
    </row>
    <row r="8" spans="1:30" ht="18.75" x14ac:dyDescent="0.3">
      <c r="A8" s="3" t="s">
        <v>2</v>
      </c>
      <c r="B8" s="54" t="str">
        <f>RIGHT(RTD("cqg.rtd",,"ContractData",$A$5&amp;A8,"LongDescription"),6)</f>
        <v>Dec 13</v>
      </c>
      <c r="C8" s="55"/>
      <c r="D8" s="55"/>
      <c r="E8" s="55"/>
      <c r="F8" s="97">
        <f>IF(B8="","",RTD("cqg.rtd",,"ContractData",$A$5&amp;A8,"ExpirationDate",,"D"))</f>
        <v>41626</v>
      </c>
      <c r="G8" s="50">
        <f t="shared" ca="1" si="2"/>
        <v>78</v>
      </c>
      <c r="H8" s="56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57"/>
      <c r="J8" s="50">
        <f t="shared" ref="J8:J36" si="7">K8</f>
        <v>14303</v>
      </c>
      <c r="K8" s="58">
        <f>RTD("cqg.rtd", ,"ContractData", $A$5&amp;A8, "T_CVol")</f>
        <v>14303</v>
      </c>
      <c r="L8" s="50">
        <f xml:space="preserve"> RTD("cqg.rtd",,"StudyData", $A$5&amp;A8, "MA", "InputChoice=ContractVol,MAType=Sim,Period="&amp;$L$4&amp;"", "MA",,,"all",,,,"T")</f>
        <v>67995.666666670004</v>
      </c>
      <c r="M8" s="59">
        <f t="shared" ref="M8:M36" si="8">IF(K8&gt;L8,1,0)</f>
        <v>0</v>
      </c>
      <c r="N8" s="50">
        <f>RTD("cqg.rtd", ,"ContractData", $A$5&amp;A8, "Y_CVol")</f>
        <v>35150</v>
      </c>
      <c r="O8" s="60">
        <f t="shared" si="3"/>
        <v>0.4069132290184922</v>
      </c>
      <c r="P8" s="112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86394</v>
      </c>
      <c r="Q8" s="113"/>
      <c r="R8" s="114"/>
      <c r="S8" s="50">
        <f t="shared" si="4"/>
        <v>313977</v>
      </c>
      <c r="T8" s="50">
        <f>IF(B8="","",RTD("cqg.rtd", ,"ContractData", $A$5&amp;A8, "COI"))</f>
        <v>313977</v>
      </c>
      <c r="U8" s="50">
        <f t="shared" si="5"/>
        <v>-1214</v>
      </c>
      <c r="V8" s="50">
        <f t="shared" si="6"/>
        <v>-1214</v>
      </c>
      <c r="W8" s="50">
        <f>IF(B8="","",RTD("cqg.rtd", ,"ContractData", $A$5&amp;A8, "P_OI"))</f>
        <v>315191</v>
      </c>
      <c r="X8" s="51">
        <f t="shared" si="0"/>
        <v>0.99614836718053501</v>
      </c>
      <c r="Y8" s="59">
        <f>RTD("cqg.rtd",,"StudyData",$A$5&amp;A8,"Vol","VolType=Exchange,CoCType=Contract","Vol",$Y$4,"0","ALL",,,"TRUE","T")</f>
        <v>92</v>
      </c>
      <c r="Z8" s="61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2373</v>
      </c>
      <c r="AA8" s="53" t="str">
        <f t="shared" si="1"/>
        <v>Dec 13</v>
      </c>
      <c r="AB8" s="26"/>
      <c r="AC8" s="26"/>
      <c r="AD8" s="27"/>
    </row>
    <row r="9" spans="1:30" ht="18.75" x14ac:dyDescent="0.3">
      <c r="A9" s="3" t="s">
        <v>3</v>
      </c>
      <c r="B9" s="54" t="str">
        <f>RIGHT(RTD("cqg.rtd",,"ContractData",$A$5&amp;A9,"LongDescription"),6)</f>
        <v>Mar 14</v>
      </c>
      <c r="C9" s="55"/>
      <c r="D9" s="55"/>
      <c r="E9" s="55"/>
      <c r="F9" s="97">
        <f>IF(B9="","",RTD("cqg.rtd",,"ContractData",$A$5&amp;A9,"ExpirationDate",,"D"))</f>
        <v>41717</v>
      </c>
      <c r="G9" s="50">
        <f t="shared" ca="1" si="2"/>
        <v>169</v>
      </c>
      <c r="H9" s="56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57"/>
      <c r="J9" s="50">
        <f t="shared" si="7"/>
        <v>22172</v>
      </c>
      <c r="K9" s="58">
        <f>RTD("cqg.rtd", ,"ContractData", $A$5&amp;A9, "T_CVol")</f>
        <v>22172</v>
      </c>
      <c r="L9" s="50">
        <f xml:space="preserve"> RTD("cqg.rtd",,"StudyData", $A$5&amp;A9, "MA", "InputChoice=ContractVol,MAType=Sim,Period="&amp;$L$4&amp;"", "MA",,,"all",,,,"T")</f>
        <v>82681.583333329996</v>
      </c>
      <c r="M9" s="59">
        <f t="shared" si="8"/>
        <v>0</v>
      </c>
      <c r="N9" s="50">
        <f>RTD("cqg.rtd", ,"ContractData", $A$5&amp;A9, "Y_CVol")</f>
        <v>24234</v>
      </c>
      <c r="O9" s="60">
        <f t="shared" si="3"/>
        <v>0.91491293224395476</v>
      </c>
      <c r="P9" s="112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107695</v>
      </c>
      <c r="Q9" s="113"/>
      <c r="R9" s="114"/>
      <c r="S9" s="50">
        <f t="shared" si="4"/>
        <v>343816</v>
      </c>
      <c r="T9" s="50">
        <f>IF(B9="","",RTD("cqg.rtd", ,"ContractData", $A$5&amp;A9, "COI"))</f>
        <v>343816</v>
      </c>
      <c r="U9" s="50">
        <f t="shared" si="5"/>
        <v>2268</v>
      </c>
      <c r="V9" s="50">
        <f t="shared" si="6"/>
        <v>2268</v>
      </c>
      <c r="W9" s="50">
        <f>IF(B9="","",RTD("cqg.rtd", ,"ContractData", $A$5&amp;A9, "P_OI"))</f>
        <v>341548</v>
      </c>
      <c r="X9" s="51">
        <f t="shared" si="0"/>
        <v>1.0066403550891823</v>
      </c>
      <c r="Y9" s="59">
        <f>RTD("cqg.rtd",,"StudyData",$A$5&amp;A9,"Vol","VolType=Exchange,CoCType=Contract","Vol",$Y$4,"0","ALL",,,"TRUE","T")</f>
        <v>2168</v>
      </c>
      <c r="Z9" s="61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2328</v>
      </c>
      <c r="AA9" s="53" t="str">
        <f t="shared" si="1"/>
        <v>Mar 14</v>
      </c>
      <c r="AB9" s="26"/>
      <c r="AC9" s="26"/>
      <c r="AD9" s="27"/>
    </row>
    <row r="10" spans="1:30" ht="18.75" x14ac:dyDescent="0.3">
      <c r="A10" s="3" t="s">
        <v>4</v>
      </c>
      <c r="B10" s="54" t="str">
        <f>RIGHT(RTD("cqg.rtd",,"ContractData",$A$5&amp;A10,"LongDescription"),6)</f>
        <v>Jun 14</v>
      </c>
      <c r="C10" s="55"/>
      <c r="D10" s="55"/>
      <c r="E10" s="55"/>
      <c r="F10" s="97">
        <f>IF(B10="","",RTD("cqg.rtd",,"ContractData",$A$5&amp;A10,"ExpirationDate",,"D"))</f>
        <v>41808</v>
      </c>
      <c r="G10" s="50">
        <f t="shared" ca="1" si="2"/>
        <v>260</v>
      </c>
      <c r="H10" s="56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57"/>
      <c r="J10" s="50">
        <f t="shared" si="7"/>
        <v>31137</v>
      </c>
      <c r="K10" s="58">
        <f>RTD("cqg.rtd", ,"ContractData", $A$5&amp;A10, "T_CVol")</f>
        <v>31137</v>
      </c>
      <c r="L10" s="50">
        <f xml:space="preserve"> RTD("cqg.rtd",,"StudyData", $A$5&amp;A10, "MA", "InputChoice=ContractVol,MAType=Sim,Period="&amp;$L$4&amp;"", "MA",,,"all",,,,"T")</f>
        <v>97268.333333329996</v>
      </c>
      <c r="M10" s="59">
        <f t="shared" si="8"/>
        <v>0</v>
      </c>
      <c r="N10" s="50">
        <f>RTD("cqg.rtd", ,"ContractData", $A$5&amp;A10, "Y_CVol")</f>
        <v>22187</v>
      </c>
      <c r="O10" s="60">
        <f t="shared" si="3"/>
        <v>1.4033893721548654</v>
      </c>
      <c r="P10" s="112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99073</v>
      </c>
      <c r="Q10" s="113"/>
      <c r="R10" s="114"/>
      <c r="S10" s="50">
        <f t="shared" si="4"/>
        <v>333258</v>
      </c>
      <c r="T10" s="50">
        <f>IF(B10="","",RTD("cqg.rtd", ,"ContractData", $A$5&amp;A10, "COI"))</f>
        <v>333258</v>
      </c>
      <c r="U10" s="50">
        <f t="shared" si="5"/>
        <v>-2378</v>
      </c>
      <c r="V10" s="50">
        <f t="shared" si="6"/>
        <v>-2378</v>
      </c>
      <c r="W10" s="50">
        <f>IF(B10="","",RTD("cqg.rtd", ,"ContractData", $A$5&amp;A10, "P_OI"))</f>
        <v>335636</v>
      </c>
      <c r="X10" s="51">
        <f t="shared" si="0"/>
        <v>0.99291494356981969</v>
      </c>
      <c r="Y10" s="59">
        <f>RTD("cqg.rtd",,"StudyData",$A$5&amp;A10,"Vol","VolType=Exchange,CoCType=Contract","Vol",$Y$4,"0","ALL",,,"TRUE","T")</f>
        <v>3841</v>
      </c>
      <c r="Z10" s="61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760</v>
      </c>
      <c r="AA10" s="53" t="str">
        <f t="shared" si="1"/>
        <v>Jun 14</v>
      </c>
      <c r="AB10" s="26"/>
      <c r="AC10" s="26"/>
      <c r="AD10" s="27"/>
    </row>
    <row r="11" spans="1:30" ht="18.75" x14ac:dyDescent="0.3">
      <c r="A11" s="3" t="s">
        <v>5</v>
      </c>
      <c r="B11" s="54" t="str">
        <f>RIGHT(RTD("cqg.rtd",,"ContractData",$A$5&amp;A11,"LongDescription"),6)</f>
        <v>Sep 14</v>
      </c>
      <c r="C11" s="55"/>
      <c r="D11" s="55"/>
      <c r="E11" s="55"/>
      <c r="F11" s="97">
        <f>IF(B11="","",RTD("cqg.rtd",,"ContractData",$A$5&amp;A11,"ExpirationDate",,"D"))</f>
        <v>41899</v>
      </c>
      <c r="G11" s="50">
        <f t="shared" ca="1" si="2"/>
        <v>351</v>
      </c>
      <c r="H11" s="56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1</v>
      </c>
      <c r="I11" s="57"/>
      <c r="J11" s="50">
        <f t="shared" si="7"/>
        <v>40978</v>
      </c>
      <c r="K11" s="58">
        <f>RTD("cqg.rtd", ,"ContractData", $A$5&amp;A11, "T_CVol")</f>
        <v>40978</v>
      </c>
      <c r="L11" s="50">
        <f xml:space="preserve"> RTD("cqg.rtd",,"StudyData", $A$5&amp;A11, "MA", "InputChoice=ContractVol,MAType=Sim,Period="&amp;$L$4&amp;"", "MA",,,"all",,,,"T")</f>
        <v>106170.33333333</v>
      </c>
      <c r="M11" s="59">
        <f t="shared" si="8"/>
        <v>0</v>
      </c>
      <c r="N11" s="50">
        <f>RTD("cqg.rtd", ,"ContractData", $A$5&amp;A11, "Y_CVol")</f>
        <v>30005</v>
      </c>
      <c r="O11" s="60">
        <f t="shared" si="3"/>
        <v>1.3657057157140478</v>
      </c>
      <c r="P11" s="112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94980</v>
      </c>
      <c r="Q11" s="113"/>
      <c r="R11" s="114"/>
      <c r="S11" s="50">
        <f t="shared" si="4"/>
        <v>273825</v>
      </c>
      <c r="T11" s="50">
        <f>IF(B11="","",RTD("cqg.rtd", ,"ContractData", $A$5&amp;A11, "COI"))</f>
        <v>273825</v>
      </c>
      <c r="U11" s="50">
        <f t="shared" si="5"/>
        <v>-73</v>
      </c>
      <c r="V11" s="50">
        <f t="shared" si="6"/>
        <v>-73</v>
      </c>
      <c r="W11" s="50">
        <f>IF(B11="","",RTD("cqg.rtd", ,"ContractData", $A$5&amp;A11, "P_OI"))</f>
        <v>273898</v>
      </c>
      <c r="X11" s="51">
        <f t="shared" si="0"/>
        <v>0.99973347742590313</v>
      </c>
      <c r="Y11" s="59">
        <f>RTD("cqg.rtd",,"StudyData",$A$5&amp;A11,"Vol","VolType=Exchange,CoCType=Contract","Vol",$Y$4,"0","ALL",,,"TRUE","T")</f>
        <v>1237</v>
      </c>
      <c r="Z11" s="61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2145</v>
      </c>
      <c r="AA11" s="53" t="str">
        <f t="shared" si="1"/>
        <v>Sep 14</v>
      </c>
      <c r="AB11" s="26"/>
      <c r="AC11" s="26"/>
      <c r="AD11" s="27"/>
    </row>
    <row r="12" spans="1:30" ht="8.1" customHeight="1" x14ac:dyDescent="0.3">
      <c r="B12" s="62"/>
      <c r="C12" s="63"/>
      <c r="D12" s="63"/>
      <c r="E12" s="63"/>
      <c r="F12" s="98"/>
      <c r="G12" s="63"/>
      <c r="H12" s="64"/>
      <c r="I12" s="63"/>
      <c r="J12" s="63"/>
      <c r="K12" s="63"/>
      <c r="L12" s="65"/>
      <c r="M12" s="66"/>
      <c r="N12" s="63"/>
      <c r="O12" s="67"/>
      <c r="P12" s="68"/>
      <c r="Q12" s="68"/>
      <c r="R12" s="68"/>
      <c r="S12" s="63"/>
      <c r="T12" s="63"/>
      <c r="U12" s="63"/>
      <c r="V12" s="63"/>
      <c r="W12" s="63"/>
      <c r="X12" s="63"/>
      <c r="Y12" s="63"/>
      <c r="Z12" s="66"/>
      <c r="AA12" s="69"/>
      <c r="AB12" s="6"/>
      <c r="AC12" s="6"/>
      <c r="AD12" s="9"/>
    </row>
    <row r="13" spans="1:30" ht="18.75" x14ac:dyDescent="0.3">
      <c r="A13" s="3" t="s">
        <v>6</v>
      </c>
      <c r="B13" s="70" t="str">
        <f>RIGHT(RTD("cqg.rtd",,"ContractData",$A$5&amp;A13,"LongDescription"),6)</f>
        <v>Dec 14</v>
      </c>
      <c r="C13" s="71"/>
      <c r="D13" s="71"/>
      <c r="E13" s="71"/>
      <c r="F13" s="99">
        <f>IF(B13="","",RTD("cqg.rtd",,"ContractData",$A$5&amp;A13,"ExpirationDate",,"D"))</f>
        <v>41990</v>
      </c>
      <c r="G13" s="72">
        <f t="shared" ca="1" si="2"/>
        <v>442</v>
      </c>
      <c r="H13" s="56"/>
      <c r="I13" s="57"/>
      <c r="J13" s="72">
        <f t="shared" si="7"/>
        <v>58668</v>
      </c>
      <c r="K13" s="73">
        <f>RTD("cqg.rtd", ,"ContractData", $A$5&amp;A13, "T_CVol")</f>
        <v>58668</v>
      </c>
      <c r="L13" s="50">
        <f xml:space="preserve"> RTD("cqg.rtd",,"StudyData", $A$5&amp;A13, "MA", "InputChoice=ContractVol,MAType=Sim,Period="&amp;$L$4&amp;"", "MA",,,"all",,,,"T")</f>
        <v>129625.16666667</v>
      </c>
      <c r="M13" s="74">
        <f t="shared" si="8"/>
        <v>0</v>
      </c>
      <c r="N13" s="72">
        <f>RTD("cqg.rtd", ,"ContractData", $A$5&amp;A13, "Y_CVol")</f>
        <v>34163</v>
      </c>
      <c r="O13" s="75">
        <f t="shared" si="3"/>
        <v>1.7172964903550625</v>
      </c>
      <c r="P13" s="112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91403</v>
      </c>
      <c r="Q13" s="113"/>
      <c r="R13" s="114"/>
      <c r="S13" s="76">
        <f t="shared" si="4"/>
        <v>293196</v>
      </c>
      <c r="T13" s="72">
        <f>IF(B13="","",RTD("cqg.rtd", ,"ContractData", $A$5&amp;A13, "COI"))</f>
        <v>293196</v>
      </c>
      <c r="U13" s="72">
        <f t="shared" si="5"/>
        <v>-4853</v>
      </c>
      <c r="V13" s="50">
        <f t="shared" si="6"/>
        <v>-4853</v>
      </c>
      <c r="W13" s="72">
        <f>IF(B13="","",RTD("cqg.rtd", ,"ContractData", $A$5&amp;A13, "P_OI"))</f>
        <v>298049</v>
      </c>
      <c r="X13" s="51">
        <f>IF(W13=0,0,T13/W13)</f>
        <v>0.9837174424339622</v>
      </c>
      <c r="Y13" s="59">
        <f>RTD("cqg.rtd",,"StudyData",$A$5&amp;A13,"Vol","VolType=Exchange,CoCType=Contract","Vol",$Y$4,"0","ALL",,,"TRUE","T")</f>
        <v>909</v>
      </c>
      <c r="Z13" s="61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1924</v>
      </c>
      <c r="AA13" s="77" t="str">
        <f>B13</f>
        <v>Dec 14</v>
      </c>
      <c r="AB13" s="28"/>
      <c r="AC13" s="28"/>
      <c r="AD13" s="29"/>
    </row>
    <row r="14" spans="1:30" ht="18.75" x14ac:dyDescent="0.3">
      <c r="A14" s="3" t="s">
        <v>7</v>
      </c>
      <c r="B14" s="78" t="str">
        <f>RIGHT(RTD("cqg.rtd",,"ContractData",$A$5&amp;A14,"LongDescription"),6)</f>
        <v>Mar 15</v>
      </c>
      <c r="C14" s="79"/>
      <c r="D14" s="79"/>
      <c r="E14" s="79"/>
      <c r="F14" s="97">
        <f>IF(B14="","",RTD("cqg.rtd",,"ContractData",$A$5&amp;A14,"ExpirationDate",,"D"))</f>
        <v>42081</v>
      </c>
      <c r="G14" s="50">
        <f t="shared" ca="1" si="2"/>
        <v>533</v>
      </c>
      <c r="H14" s="56"/>
      <c r="I14" s="57"/>
      <c r="J14" s="50">
        <f t="shared" si="7"/>
        <v>39000</v>
      </c>
      <c r="K14" s="58">
        <f>RTD("cqg.rtd", ,"ContractData", $A$5&amp;A14, "T_CVol")</f>
        <v>39000</v>
      </c>
      <c r="L14" s="50">
        <f xml:space="preserve"> RTD("cqg.rtd",,"StudyData", $A$5&amp;A14, "MA", "InputChoice=ContractVol,MAType=Sim,Period="&amp;$L$4&amp;"", "MA",,,"all",,,,"T")</f>
        <v>106498.33333333</v>
      </c>
      <c r="M14" s="59">
        <f t="shared" si="8"/>
        <v>0</v>
      </c>
      <c r="N14" s="50">
        <f>RTD("cqg.rtd", ,"ContractData", $A$5&amp;A14, "Y_CVol")</f>
        <v>37733</v>
      </c>
      <c r="O14" s="60">
        <f t="shared" si="3"/>
        <v>1.0335780351416533</v>
      </c>
      <c r="P14" s="112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86698</v>
      </c>
      <c r="Q14" s="113"/>
      <c r="R14" s="114"/>
      <c r="S14" s="80">
        <f t="shared" si="4"/>
        <v>211079</v>
      </c>
      <c r="T14" s="50">
        <f>IF(B14="","",RTD("cqg.rtd", ,"ContractData", $A$5&amp;A14, "COI"))</f>
        <v>211079</v>
      </c>
      <c r="U14" s="50">
        <f t="shared" si="5"/>
        <v>-6250</v>
      </c>
      <c r="V14" s="50">
        <f t="shared" si="6"/>
        <v>-6250</v>
      </c>
      <c r="W14" s="50">
        <f>IF(B14="","",RTD("cqg.rtd", ,"ContractData", $A$5&amp;A14, "P_OI"))</f>
        <v>217329</v>
      </c>
      <c r="X14" s="51">
        <f>IF(W14=0,0,T14/W14)</f>
        <v>0.97124175788781064</v>
      </c>
      <c r="Y14" s="59">
        <f>RTD("cqg.rtd",,"StudyData",$A$5&amp;A14,"Vol","VolType=Exchange,CoCType=Contract","Vol",$Y$4,"0","ALL",,,"TRUE","T")</f>
        <v>2008</v>
      </c>
      <c r="Z14" s="61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LocalMinute("&amp;$A$5&amp;$A14&amp;")="&amp;$F$1&amp;")","Bar",,"Vol",$Y$4,"0"))</f>
        <v>376</v>
      </c>
      <c r="AA14" s="77" t="str">
        <f>B14</f>
        <v>Mar 15</v>
      </c>
      <c r="AB14" s="28"/>
      <c r="AC14" s="28"/>
      <c r="AD14" s="29"/>
    </row>
    <row r="15" spans="1:30" ht="18.75" x14ac:dyDescent="0.3">
      <c r="A15" s="3" t="s">
        <v>8</v>
      </c>
      <c r="B15" s="78" t="str">
        <f>RIGHT(RTD("cqg.rtd",,"ContractData",$A$5&amp;A15,"LongDescription"),6)</f>
        <v>Jun 15</v>
      </c>
      <c r="C15" s="79"/>
      <c r="D15" s="79"/>
      <c r="E15" s="79"/>
      <c r="F15" s="97">
        <f>IF(B15="","",RTD("cqg.rtd",,"ContractData",$A$5&amp;A15,"ExpirationDate",,"D"))</f>
        <v>42172</v>
      </c>
      <c r="G15" s="50">
        <f t="shared" ca="1" si="2"/>
        <v>624</v>
      </c>
      <c r="H15" s="56"/>
      <c r="I15" s="57"/>
      <c r="J15" s="50">
        <f t="shared" si="7"/>
        <v>46924</v>
      </c>
      <c r="K15" s="58">
        <f>RTD("cqg.rtd", ,"ContractData", $A$5&amp;A15, "T_CVol")</f>
        <v>46924</v>
      </c>
      <c r="L15" s="50">
        <f xml:space="preserve"> RTD("cqg.rtd",,"StudyData", $A$5&amp;A15, "MA", "InputChoice=ContractVol,MAType=Sim,Period="&amp;$L$4&amp;"", "MA",,,"all",,,,"T")</f>
        <v>99322.916666670004</v>
      </c>
      <c r="M15" s="59">
        <f t="shared" si="8"/>
        <v>0</v>
      </c>
      <c r="N15" s="50">
        <f>RTD("cqg.rtd", ,"ContractData", $A$5&amp;A15, "Y_CVol")</f>
        <v>35655</v>
      </c>
      <c r="O15" s="60">
        <f t="shared" si="3"/>
        <v>1.3160566540457159</v>
      </c>
      <c r="P15" s="112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59990</v>
      </c>
      <c r="Q15" s="113"/>
      <c r="R15" s="114"/>
      <c r="S15" s="80">
        <f t="shared" si="4"/>
        <v>178900</v>
      </c>
      <c r="T15" s="50">
        <f>IF(B15="","",RTD("cqg.rtd", ,"ContractData", $A$5&amp;A15, "COI"))</f>
        <v>178900</v>
      </c>
      <c r="U15" s="50">
        <f t="shared" si="5"/>
        <v>-1119</v>
      </c>
      <c r="V15" s="50">
        <f t="shared" si="6"/>
        <v>-1119</v>
      </c>
      <c r="W15" s="50">
        <f>IF(B15="","",RTD("cqg.rtd", ,"ContractData", $A$5&amp;A15, "P_OI"))</f>
        <v>180019</v>
      </c>
      <c r="X15" s="51">
        <f>IF(W15=0,0,T15/W15)</f>
        <v>0.99378398946777835</v>
      </c>
      <c r="Y15" s="59">
        <f>RTD("cqg.rtd",,"StudyData",$A$5&amp;A15,"Vol","VolType=Exchange,CoCType=Contract","Vol",$Y$4,"0","ALL",,,"TRUE","T")</f>
        <v>1767</v>
      </c>
      <c r="Z15" s="61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407</v>
      </c>
      <c r="AA15" s="77" t="str">
        <f>B15</f>
        <v>Jun 15</v>
      </c>
      <c r="AB15" s="28"/>
      <c r="AC15" s="28"/>
      <c r="AD15" s="29"/>
    </row>
    <row r="16" spans="1:30" ht="18.75" x14ac:dyDescent="0.3">
      <c r="A16" s="3" t="s">
        <v>9</v>
      </c>
      <c r="B16" s="78" t="str">
        <f>RIGHT(RTD("cqg.rtd",,"ContractData",$A$5&amp;A16,"LongDescription"),6)</f>
        <v>Sep 15</v>
      </c>
      <c r="C16" s="79"/>
      <c r="D16" s="79"/>
      <c r="E16" s="79"/>
      <c r="F16" s="97">
        <f>IF(B16="","",RTD("cqg.rtd",,"ContractData",$A$5&amp;A16,"ExpirationDate",,"D"))</f>
        <v>42263</v>
      </c>
      <c r="G16" s="50">
        <f t="shared" ca="1" si="2"/>
        <v>715</v>
      </c>
      <c r="H16" s="56"/>
      <c r="I16" s="57"/>
      <c r="J16" s="50">
        <f t="shared" si="7"/>
        <v>34915</v>
      </c>
      <c r="K16" s="58">
        <f>RTD("cqg.rtd", ,"ContractData", $A$5&amp;A16, "T_CVol")</f>
        <v>34915</v>
      </c>
      <c r="L16" s="50">
        <f xml:space="preserve"> RTD("cqg.rtd",,"StudyData", $A$5&amp;A16, "MA", "InputChoice=ContractVol,MAType=Sim,Period="&amp;$L$4&amp;"", "MA",,,"all",,,,"T")</f>
        <v>93319.333333329996</v>
      </c>
      <c r="M16" s="59">
        <f t="shared" si="8"/>
        <v>0</v>
      </c>
      <c r="N16" s="50">
        <f>RTD("cqg.rtd", ,"ContractData", $A$5&amp;A16, "Y_CVol")</f>
        <v>29415</v>
      </c>
      <c r="O16" s="60">
        <f t="shared" si="3"/>
        <v>1.1869794322624512</v>
      </c>
      <c r="P16" s="112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46612</v>
      </c>
      <c r="Q16" s="113"/>
      <c r="R16" s="114"/>
      <c r="S16" s="80">
        <f t="shared" si="4"/>
        <v>165407</v>
      </c>
      <c r="T16" s="50">
        <f>IF(B16="","",RTD("cqg.rtd", ,"ContractData", $A$5&amp;A16, "COI"))</f>
        <v>165407</v>
      </c>
      <c r="U16" s="50">
        <f t="shared" si="5"/>
        <v>-2615</v>
      </c>
      <c r="V16" s="50">
        <f t="shared" si="6"/>
        <v>-2615</v>
      </c>
      <c r="W16" s="50">
        <f>IF(B16="","",RTD("cqg.rtd", ,"ContractData", $A$5&amp;A16, "P_OI"))</f>
        <v>168022</v>
      </c>
      <c r="X16" s="51">
        <f>IF(W16=0,0,T16/W16)</f>
        <v>0.98443656187880157</v>
      </c>
      <c r="Y16" s="59">
        <f>RTD("cqg.rtd",,"StudyData",$A$5&amp;A16,"Vol","VolType=Exchange,CoCType=Contract","Vol",$Y$4,"0","ALL",,,"TRUE","T")</f>
        <v>584</v>
      </c>
      <c r="Z16" s="61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345</v>
      </c>
      <c r="AA16" s="77" t="str">
        <f>B16</f>
        <v>Sep 15</v>
      </c>
      <c r="AB16" s="28"/>
      <c r="AC16" s="28"/>
      <c r="AD16" s="29"/>
    </row>
    <row r="17" spans="1:30" ht="8.1" customHeight="1" x14ac:dyDescent="0.3">
      <c r="B17" s="62"/>
      <c r="C17" s="63"/>
      <c r="D17" s="63"/>
      <c r="E17" s="63"/>
      <c r="F17" s="98"/>
      <c r="G17" s="63"/>
      <c r="H17" s="64"/>
      <c r="I17" s="63"/>
      <c r="J17" s="63"/>
      <c r="K17" s="63"/>
      <c r="L17" s="65"/>
      <c r="M17" s="66"/>
      <c r="N17" s="63"/>
      <c r="O17" s="67"/>
      <c r="P17" s="68"/>
      <c r="Q17" s="68"/>
      <c r="R17" s="68"/>
      <c r="S17" s="63"/>
      <c r="T17" s="63"/>
      <c r="U17" s="63"/>
      <c r="V17" s="63"/>
      <c r="W17" s="63"/>
      <c r="X17" s="63"/>
      <c r="Y17" s="63"/>
      <c r="Z17" s="66"/>
      <c r="AA17" s="69"/>
      <c r="AB17" s="6"/>
      <c r="AC17" s="6"/>
      <c r="AD17" s="9"/>
    </row>
    <row r="18" spans="1:30" ht="18.75" x14ac:dyDescent="0.3">
      <c r="A18" s="3" t="s">
        <v>10</v>
      </c>
      <c r="B18" s="81" t="str">
        <f>RIGHT(RTD("cqg.rtd",,"ContractData",$A$5&amp;A18,"LongDescription"),6)</f>
        <v>Dec 15</v>
      </c>
      <c r="C18" s="82"/>
      <c r="D18" s="82"/>
      <c r="E18" s="82"/>
      <c r="F18" s="97">
        <f>IF(B18="","",RTD("cqg.rtd",,"ContractData",$A$5&amp;A18,"ExpirationDate",,"D"))</f>
        <v>42354</v>
      </c>
      <c r="G18" s="50">
        <f t="shared" ca="1" si="2"/>
        <v>806</v>
      </c>
      <c r="H18" s="56"/>
      <c r="I18" s="57"/>
      <c r="J18" s="50">
        <f t="shared" si="7"/>
        <v>72705</v>
      </c>
      <c r="K18" s="58">
        <f>RTD("cqg.rtd", ,"ContractData", $A$5&amp;A18, "T_CVol")</f>
        <v>72705</v>
      </c>
      <c r="L18" s="50">
        <f xml:space="preserve"> RTD("cqg.rtd",,"StudyData", $A$5&amp;A18, "MA", "InputChoice=ContractVol,MAType=Sim,Period="&amp;$L$4&amp;"", "MA",,,"all",,,,"T")</f>
        <v>90282.75</v>
      </c>
      <c r="M18" s="59">
        <f t="shared" si="8"/>
        <v>0</v>
      </c>
      <c r="N18" s="50">
        <f>RTD("cqg.rtd", ,"ContractData", $A$5&amp;A18, "Y_CVol")</f>
        <v>35951</v>
      </c>
      <c r="O18" s="60">
        <f t="shared" si="3"/>
        <v>2.02233595727518</v>
      </c>
      <c r="P18" s="112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32474</v>
      </c>
      <c r="Q18" s="113"/>
      <c r="R18" s="114"/>
      <c r="S18" s="50">
        <f t="shared" si="4"/>
        <v>156793</v>
      </c>
      <c r="T18" s="50">
        <f>IF(B18="","",RTD("cqg.rtd", ,"ContractData", $A$5&amp;A18, "COI"))</f>
        <v>156793</v>
      </c>
      <c r="U18" s="50">
        <f t="shared" si="5"/>
        <v>415</v>
      </c>
      <c r="V18" s="50">
        <f t="shared" si="6"/>
        <v>415</v>
      </c>
      <c r="W18" s="50">
        <f>IF(B18="","",RTD("cqg.rtd", ,"ContractData", $A$5&amp;A18, "P_OI"))</f>
        <v>156378</v>
      </c>
      <c r="X18" s="51">
        <f>IF(W18=0,0,T18/W18)</f>
        <v>1.0026538259857525</v>
      </c>
      <c r="Y18" s="59">
        <f>RTD("cqg.rtd",,"StudyData",$A$5&amp;A18,"Vol","VolType=Exchange,CoCType=Contract","Vol",$Y$4,"0","ALL",,,"TRUE","T")</f>
        <v>968</v>
      </c>
      <c r="Z18" s="61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89</v>
      </c>
      <c r="AA18" s="83" t="str">
        <f>B18</f>
        <v>Dec 15</v>
      </c>
      <c r="AB18" s="30"/>
      <c r="AC18" s="30"/>
      <c r="AD18" s="31"/>
    </row>
    <row r="19" spans="1:30" ht="18.75" x14ac:dyDescent="0.3">
      <c r="A19" s="3" t="s">
        <v>11</v>
      </c>
      <c r="B19" s="81" t="str">
        <f>RIGHT(RTD("cqg.rtd",,"ContractData",$A$5&amp;A19,"LongDescription"),6)</f>
        <v>Mar 16</v>
      </c>
      <c r="C19" s="82"/>
      <c r="D19" s="82"/>
      <c r="E19" s="82"/>
      <c r="F19" s="97">
        <f>IF(B19="","",RTD("cqg.rtd",,"ContractData",$A$5&amp;A19,"ExpirationDate",,"D"))</f>
        <v>42445</v>
      </c>
      <c r="G19" s="50">
        <f t="shared" ca="1" si="2"/>
        <v>897</v>
      </c>
      <c r="H19" s="56"/>
      <c r="I19" s="57"/>
      <c r="J19" s="50">
        <f t="shared" si="7"/>
        <v>14494</v>
      </c>
      <c r="K19" s="58">
        <f>RTD("cqg.rtd", ,"ContractData", $A$5&amp;A19, "T_CVol")</f>
        <v>14494</v>
      </c>
      <c r="L19" s="50">
        <f xml:space="preserve"> RTD("cqg.rtd",,"StudyData", $A$5&amp;A19, "MA", "InputChoice=ContractVol,MAType=Sim,Period="&amp;$L$4&amp;"", "MA",,,"all",,,,"T")</f>
        <v>67396.25</v>
      </c>
      <c r="M19" s="59">
        <f t="shared" si="8"/>
        <v>0</v>
      </c>
      <c r="N19" s="50">
        <f>RTD("cqg.rtd", ,"ContractData", $A$5&amp;A19, "Y_CVol")</f>
        <v>13222</v>
      </c>
      <c r="O19" s="60">
        <f t="shared" si="3"/>
        <v>1.0962032975344123</v>
      </c>
      <c r="P19" s="112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33309</v>
      </c>
      <c r="Q19" s="113"/>
      <c r="R19" s="114"/>
      <c r="S19" s="50">
        <f t="shared" si="4"/>
        <v>106134</v>
      </c>
      <c r="T19" s="50">
        <f>IF(B19="","",RTD("cqg.rtd", ,"ContractData", $A$5&amp;A19, "COI"))</f>
        <v>106134</v>
      </c>
      <c r="U19" s="50">
        <f t="shared" si="5"/>
        <v>563</v>
      </c>
      <c r="V19" s="50">
        <f t="shared" si="6"/>
        <v>563</v>
      </c>
      <c r="W19" s="50">
        <f>IF(B19="","",RTD("cqg.rtd", ,"ContractData", $A$5&amp;A19, "P_OI"))</f>
        <v>105571</v>
      </c>
      <c r="X19" s="51">
        <f>IF(W19=0,0,T19/W19)</f>
        <v>1.0053329039224788</v>
      </c>
      <c r="Y19" s="59">
        <f>RTD("cqg.rtd",,"StudyData",$A$5&amp;A19,"Vol","VolType=Exchange,CoCType=Contract","Vol",$Y$4,"0","ALL",,,"TRUE","T")</f>
        <v>260</v>
      </c>
      <c r="Z19" s="61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LocalMinute("&amp;$A$5&amp;$A19&amp;")="&amp;$F$1&amp;")","Bar",,"Vol",$Y$4,"0"))</f>
        <v>110</v>
      </c>
      <c r="AA19" s="83" t="str">
        <f>B19</f>
        <v>Mar 16</v>
      </c>
      <c r="AB19" s="30"/>
      <c r="AC19" s="30"/>
      <c r="AD19" s="31"/>
    </row>
    <row r="20" spans="1:30" ht="18.75" x14ac:dyDescent="0.3">
      <c r="A20" s="3" t="s">
        <v>12</v>
      </c>
      <c r="B20" s="81" t="str">
        <f>RIGHT(RTD("cqg.rtd",,"ContractData",$A$5&amp;A20,"LongDescription"),6)</f>
        <v>Jun 16</v>
      </c>
      <c r="C20" s="82"/>
      <c r="D20" s="82"/>
      <c r="E20" s="82"/>
      <c r="F20" s="97">
        <f>IF(B20="","",RTD("cqg.rtd",,"ContractData",$A$5&amp;A20,"ExpirationDate",,"D"))</f>
        <v>42536</v>
      </c>
      <c r="G20" s="50">
        <f t="shared" ca="1" si="2"/>
        <v>988</v>
      </c>
      <c r="H20" s="56"/>
      <c r="I20" s="57"/>
      <c r="J20" s="50">
        <f t="shared" si="7"/>
        <v>21761</v>
      </c>
      <c r="K20" s="58">
        <f>RTD("cqg.rtd", ,"ContractData", $A$5&amp;A20, "T_CVol")</f>
        <v>21761</v>
      </c>
      <c r="L20" s="50">
        <f xml:space="preserve"> RTD("cqg.rtd",,"StudyData", $A$5&amp;A20, "MA", "InputChoice=ContractVol,MAType=Sim,Period="&amp;$L$4&amp;"", "MA",,,"all",,,,"T")</f>
        <v>60728.25</v>
      </c>
      <c r="M20" s="59">
        <f t="shared" si="8"/>
        <v>0</v>
      </c>
      <c r="N20" s="50">
        <f>RTD("cqg.rtd", ,"ContractData", $A$5&amp;A20, "Y_CVol")</f>
        <v>20946</v>
      </c>
      <c r="O20" s="60">
        <f t="shared" si="3"/>
        <v>1.0389095770075432</v>
      </c>
      <c r="P20" s="112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7604</v>
      </c>
      <c r="Q20" s="113"/>
      <c r="R20" s="114"/>
      <c r="S20" s="50">
        <f t="shared" si="4"/>
        <v>85361</v>
      </c>
      <c r="T20" s="50">
        <f>IF(B20="","",RTD("cqg.rtd", ,"ContractData", $A$5&amp;A20, "COI"))</f>
        <v>85361</v>
      </c>
      <c r="U20" s="50">
        <f t="shared" si="5"/>
        <v>-1559</v>
      </c>
      <c r="V20" s="50">
        <f t="shared" si="6"/>
        <v>-1559</v>
      </c>
      <c r="W20" s="50">
        <f>IF(B20="","",RTD("cqg.rtd", ,"ContractData", $A$5&amp;A20, "P_OI"))</f>
        <v>86920</v>
      </c>
      <c r="X20" s="51">
        <f>IF(W20=0,0,T20/W20)</f>
        <v>0.98206396686608377</v>
      </c>
      <c r="Y20" s="59">
        <f>RTD("cqg.rtd",,"StudyData",$A$5&amp;A20,"Vol","VolType=Exchange,CoCType=Contract","Vol",$Y$4,"0","ALL",,,"TRUE","T")</f>
        <v>105</v>
      </c>
      <c r="Z20" s="61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179</v>
      </c>
      <c r="AA20" s="83" t="str">
        <f>B20</f>
        <v>Jun 16</v>
      </c>
      <c r="AB20" s="30"/>
      <c r="AC20" s="30"/>
      <c r="AD20" s="31"/>
    </row>
    <row r="21" spans="1:30" ht="18.75" x14ac:dyDescent="0.3">
      <c r="A21" s="3" t="s">
        <v>13</v>
      </c>
      <c r="B21" s="81" t="str">
        <f>RIGHT(RTD("cqg.rtd",,"ContractData",$A$5&amp;A21,"LongDescription"),6)</f>
        <v>Sep 16</v>
      </c>
      <c r="C21" s="82"/>
      <c r="D21" s="82"/>
      <c r="E21" s="82"/>
      <c r="F21" s="97">
        <f>IF(B21="","",RTD("cqg.rtd",,"ContractData",$A$5&amp;A21,"ExpirationDate",,"D"))</f>
        <v>42634</v>
      </c>
      <c r="G21" s="50">
        <f t="shared" ca="1" si="2"/>
        <v>1086</v>
      </c>
      <c r="H21" s="56"/>
      <c r="I21" s="57"/>
      <c r="J21" s="50">
        <f t="shared" si="7"/>
        <v>14719</v>
      </c>
      <c r="K21" s="58">
        <f>RTD("cqg.rtd", ,"ContractData", $A$5&amp;A21, "T_CVol")</f>
        <v>14719</v>
      </c>
      <c r="L21" s="50">
        <f xml:space="preserve"> RTD("cqg.rtd",,"StudyData", $A$5&amp;A21, "MA", "InputChoice=ContractVol,MAType=Sim,Period="&amp;$L$4&amp;"", "MA",,,"all",,,,"T")</f>
        <v>51427.166666669997</v>
      </c>
      <c r="M21" s="59">
        <f t="shared" si="8"/>
        <v>0</v>
      </c>
      <c r="N21" s="50">
        <f>RTD("cqg.rtd", ,"ContractData", $A$5&amp;A21, "Y_CVol")</f>
        <v>9903</v>
      </c>
      <c r="O21" s="60">
        <f t="shared" si="3"/>
        <v>1.4863172775926488</v>
      </c>
      <c r="P21" s="112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3978</v>
      </c>
      <c r="Q21" s="113"/>
      <c r="R21" s="114"/>
      <c r="S21" s="50">
        <f t="shared" si="4"/>
        <v>87503</v>
      </c>
      <c r="T21" s="50">
        <f>IF(B21="","",RTD("cqg.rtd", ,"ContractData", $A$5&amp;A21, "COI"))</f>
        <v>87503</v>
      </c>
      <c r="U21" s="50">
        <f t="shared" si="5"/>
        <v>-148</v>
      </c>
      <c r="V21" s="50">
        <f t="shared" si="6"/>
        <v>-148</v>
      </c>
      <c r="W21" s="50">
        <f>IF(B21="","",RTD("cqg.rtd", ,"ContractData", $A$5&amp;A21, "P_OI"))</f>
        <v>87651</v>
      </c>
      <c r="X21" s="51">
        <f>IF(W21=0,0,T21/W21)</f>
        <v>0.99831148532247205</v>
      </c>
      <c r="Y21" s="59">
        <f>RTD("cqg.rtd",,"StudyData",$A$5&amp;A21,"Vol","VolType=Exchange,CoCType=Contract","Vol",$Y$4,"0","ALL",,,"TRUE","T")</f>
        <v>42</v>
      </c>
      <c r="Z21" s="61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280</v>
      </c>
      <c r="AA21" s="83" t="str">
        <f>B21</f>
        <v>Sep 16</v>
      </c>
      <c r="AB21" s="30"/>
      <c r="AC21" s="30"/>
      <c r="AD21" s="31"/>
    </row>
    <row r="22" spans="1:30" ht="8.1" customHeight="1" x14ac:dyDescent="0.3">
      <c r="B22" s="62"/>
      <c r="C22" s="63"/>
      <c r="D22" s="63"/>
      <c r="E22" s="63"/>
      <c r="F22" s="98"/>
      <c r="G22" s="63"/>
      <c r="H22" s="64"/>
      <c r="I22" s="63"/>
      <c r="J22" s="63"/>
      <c r="K22" s="63"/>
      <c r="L22" s="65"/>
      <c r="M22" s="66"/>
      <c r="N22" s="63"/>
      <c r="O22" s="67"/>
      <c r="P22" s="68"/>
      <c r="Q22" s="68"/>
      <c r="R22" s="68"/>
      <c r="S22" s="63"/>
      <c r="T22" s="63"/>
      <c r="U22" s="63"/>
      <c r="V22" s="63"/>
      <c r="W22" s="63"/>
      <c r="X22" s="63"/>
      <c r="Y22" s="63"/>
      <c r="Z22" s="66"/>
      <c r="AA22" s="69"/>
      <c r="AB22" s="6"/>
      <c r="AC22" s="6"/>
      <c r="AD22" s="9"/>
    </row>
    <row r="23" spans="1:30" ht="18.75" x14ac:dyDescent="0.3">
      <c r="A23" s="3" t="s">
        <v>14</v>
      </c>
      <c r="B23" s="84" t="str">
        <f>RIGHT(RTD("cqg.rtd",,"ContractData",$A$5&amp;A23,"LongDescription"),6)</f>
        <v>Dec 16</v>
      </c>
      <c r="C23" s="85"/>
      <c r="D23" s="85"/>
      <c r="E23" s="85"/>
      <c r="F23" s="97">
        <f>IF(B23="","",RTD("cqg.rtd",,"ContractData",$A$5&amp;A23,"ExpirationDate",,"D"))</f>
        <v>42725</v>
      </c>
      <c r="G23" s="50">
        <f t="shared" ca="1" si="2"/>
        <v>1177</v>
      </c>
      <c r="H23" s="56"/>
      <c r="I23" s="57"/>
      <c r="J23" s="50">
        <f t="shared" si="7"/>
        <v>14322</v>
      </c>
      <c r="K23" s="58">
        <f>RTD("cqg.rtd", ,"ContractData", $A$5&amp;A23, "T_CVol")</f>
        <v>14322</v>
      </c>
      <c r="L23" s="50">
        <f xml:space="preserve"> RTD("cqg.rtd",,"StudyData", $A$5&amp;A23, "MA", "InputChoice=ContractVol,MAType=Sim,Period="&amp;$L$4&amp;"", "MA",,,"all",,,,"T")</f>
        <v>41065.416666669997</v>
      </c>
      <c r="M23" s="59">
        <f t="shared" si="8"/>
        <v>0</v>
      </c>
      <c r="N23" s="50">
        <f>RTD("cqg.rtd", ,"ContractData", $A$5&amp;A23, "Y_CVol")</f>
        <v>1829</v>
      </c>
      <c r="O23" s="60">
        <f t="shared" si="3"/>
        <v>7.8305084745762707</v>
      </c>
      <c r="P23" s="112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2528</v>
      </c>
      <c r="Q23" s="113"/>
      <c r="R23" s="114"/>
      <c r="S23" s="50">
        <f t="shared" si="4"/>
        <v>28100</v>
      </c>
      <c r="T23" s="50">
        <f>IF(B23="","",RTD("cqg.rtd", ,"ContractData", $A$5&amp;A23, "COI"))</f>
        <v>28100</v>
      </c>
      <c r="U23" s="50">
        <f t="shared" si="5"/>
        <v>133</v>
      </c>
      <c r="V23" s="50">
        <f t="shared" si="6"/>
        <v>133</v>
      </c>
      <c r="W23" s="50">
        <f>IF(B23="","",RTD("cqg.rtd", ,"ContractData", $A$5&amp;A23, "P_OI"))</f>
        <v>27967</v>
      </c>
      <c r="X23" s="51">
        <f>IF(W23=0,0,T23/W23)</f>
        <v>1.0047556048199664</v>
      </c>
      <c r="Y23" s="59">
        <f>RTD("cqg.rtd",,"StudyData",$A$5&amp;A23,"Vol","VolType=Exchange,CoCType=Contract","Vol",$Y$4,"0","ALL",,,"TRUE","T")</f>
        <v>216</v>
      </c>
      <c r="Z23" s="61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82</v>
      </c>
      <c r="AA23" s="86" t="str">
        <f>B23</f>
        <v>Dec 16</v>
      </c>
      <c r="AB23" s="32"/>
      <c r="AC23" s="32"/>
      <c r="AD23" s="33"/>
    </row>
    <row r="24" spans="1:30" ht="18.75" x14ac:dyDescent="0.3">
      <c r="A24" s="3" t="s">
        <v>15</v>
      </c>
      <c r="B24" s="84" t="str">
        <f>RIGHT(RTD("cqg.rtd",,"ContractData",$A$5&amp;A24,"LongDescription"),6)</f>
        <v>Mar 17</v>
      </c>
      <c r="C24" s="85"/>
      <c r="D24" s="85"/>
      <c r="E24" s="85"/>
      <c r="F24" s="97">
        <f>IF(B24="","",RTD("cqg.rtd",,"ContractData",$A$5&amp;A24,"ExpirationDate",,"D"))</f>
        <v>42809</v>
      </c>
      <c r="G24" s="50">
        <f t="shared" ca="1" si="2"/>
        <v>1261</v>
      </c>
      <c r="H24" s="56"/>
      <c r="I24" s="57"/>
      <c r="J24" s="50">
        <f t="shared" si="7"/>
        <v>2901</v>
      </c>
      <c r="K24" s="58">
        <f>RTD("cqg.rtd", ,"ContractData", $A$5&amp;A24, "T_CVol")</f>
        <v>2901</v>
      </c>
      <c r="L24" s="50">
        <f xml:space="preserve"> RTD("cqg.rtd",,"StudyData", $A$5&amp;A24, "MA", "InputChoice=ContractVol,MAType=Sim,Period="&amp;$L$4&amp;"", "MA",,,"all",,,,"T")</f>
        <v>38935.25</v>
      </c>
      <c r="M24" s="59">
        <f t="shared" si="8"/>
        <v>0</v>
      </c>
      <c r="N24" s="50">
        <f>RTD("cqg.rtd", ,"ContractData", $A$5&amp;A24, "Y_CVol")</f>
        <v>1162</v>
      </c>
      <c r="O24" s="60">
        <f t="shared" si="3"/>
        <v>2.4965576592082614</v>
      </c>
      <c r="P24" s="112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>1425</v>
      </c>
      <c r="Q24" s="113"/>
      <c r="R24" s="114"/>
      <c r="S24" s="50">
        <f t="shared" si="4"/>
        <v>39405</v>
      </c>
      <c r="T24" s="50">
        <f>IF(B24="","",RTD("cqg.rtd", ,"ContractData", $A$5&amp;A24, "COI"))</f>
        <v>39405</v>
      </c>
      <c r="U24" s="50">
        <f t="shared" si="5"/>
        <v>124</v>
      </c>
      <c r="V24" s="50">
        <f t="shared" si="6"/>
        <v>124</v>
      </c>
      <c r="W24" s="50">
        <f>IF(B24="","",RTD("cqg.rtd", ,"ContractData", $A$5&amp;A24, "P_OI"))</f>
        <v>39281</v>
      </c>
      <c r="X24" s="51">
        <f>IF(W24=0,0,T24/W24)</f>
        <v>1.0031567424454571</v>
      </c>
      <c r="Y24" s="59">
        <f>RTD("cqg.rtd",,"StudyData",$A$5&amp;A24,"Vol","VolType=Exchange,CoCType=Contract","Vol",$Y$4,"0","ALL",,,"TRUE","T")</f>
        <v>0</v>
      </c>
      <c r="Z24" s="61">
        <f ca="1">IF(B24="","",RTD("cqg.rtd",,"StudyData","Vol("&amp;$A$5&amp;A24&amp;") when (LocalDay("&amp;$A$5&amp;A24&amp;")="&amp;$C$1&amp;" and LocalHour("&amp;$A$5&amp;A24&amp;")="&amp;$E$1&amp;" and LocalMinute("&amp;$A$5&amp;$A24&amp;")="&amp;$F$1&amp;")","Bar",,"Vol",$Y$4,"0"))</f>
        <v>46</v>
      </c>
      <c r="AA24" s="86" t="str">
        <f>B24</f>
        <v>Mar 17</v>
      </c>
      <c r="AB24" s="32"/>
      <c r="AC24" s="32"/>
      <c r="AD24" s="33"/>
    </row>
    <row r="25" spans="1:30" ht="18.75" x14ac:dyDescent="0.3">
      <c r="A25" s="3" t="s">
        <v>16</v>
      </c>
      <c r="B25" s="84" t="str">
        <f>RIGHT(RTD("cqg.rtd",,"ContractData",$A$5&amp;A25,"LongDescription"),6)</f>
        <v>Jun 17</v>
      </c>
      <c r="C25" s="85"/>
      <c r="D25" s="85"/>
      <c r="E25" s="85"/>
      <c r="F25" s="97">
        <f>IF(B25="","",RTD("cqg.rtd",,"ContractData",$A$5&amp;A25,"ExpirationDate",,"D"))</f>
        <v>42907</v>
      </c>
      <c r="G25" s="50">
        <f t="shared" ca="1" si="2"/>
        <v>1359</v>
      </c>
      <c r="H25" s="56"/>
      <c r="I25" s="57"/>
      <c r="J25" s="50">
        <f t="shared" si="7"/>
        <v>2062</v>
      </c>
      <c r="K25" s="58">
        <f>RTD("cqg.rtd", ,"ContractData", $A$5&amp;A25, "T_CVol")</f>
        <v>2062</v>
      </c>
      <c r="L25" s="50">
        <f xml:space="preserve"> RTD("cqg.rtd",,"StudyData", $A$5&amp;A25, "MA", "InputChoice=ContractVol,MAType=Sim,Period="&amp;$L$4&amp;"", "MA",,,"all",,,,"T")</f>
        <v>39404.5</v>
      </c>
      <c r="M25" s="59">
        <f t="shared" si="8"/>
        <v>0</v>
      </c>
      <c r="N25" s="50">
        <f>RTD("cqg.rtd", ,"ContractData", $A$5&amp;A25, "Y_CVol")</f>
        <v>1810</v>
      </c>
      <c r="O25" s="60">
        <f t="shared" si="3"/>
        <v>1.1392265193370166</v>
      </c>
      <c r="P25" s="112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261</v>
      </c>
      <c r="Q25" s="113"/>
      <c r="R25" s="114"/>
      <c r="S25" s="50">
        <f t="shared" si="4"/>
        <v>41273</v>
      </c>
      <c r="T25" s="50">
        <f>IF(B25="","",RTD("cqg.rtd", ,"ContractData", $A$5&amp;A25, "COI"))</f>
        <v>41273</v>
      </c>
      <c r="U25" s="50">
        <f t="shared" si="5"/>
        <v>220</v>
      </c>
      <c r="V25" s="50">
        <f t="shared" si="6"/>
        <v>220</v>
      </c>
      <c r="W25" s="50">
        <f>IF(B25="","",RTD("cqg.rtd", ,"ContractData", $A$5&amp;A25, "P_OI"))</f>
        <v>41053</v>
      </c>
      <c r="X25" s="51">
        <f>IF(W25=0,0,T25/W25)</f>
        <v>1.0053589262660463</v>
      </c>
      <c r="Y25" s="59">
        <f>RTD("cqg.rtd",,"StudyData",$A$5&amp;A25,"Vol","VolType=Exchange,CoCType=Contract","Vol",$Y$4,"0","ALL",,,"TRUE","T")</f>
        <v>0</v>
      </c>
      <c r="Z25" s="61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46</v>
      </c>
      <c r="AA25" s="86" t="str">
        <f>B25</f>
        <v>Jun 17</v>
      </c>
      <c r="AB25" s="32"/>
      <c r="AC25" s="32"/>
      <c r="AD25" s="33"/>
    </row>
    <row r="26" spans="1:30" ht="18.75" x14ac:dyDescent="0.3">
      <c r="A26" s="3" t="s">
        <v>17</v>
      </c>
      <c r="B26" s="84" t="str">
        <f>RIGHT(RTD("cqg.rtd",,"ContractData",$A$5&amp;A26,"LongDescription"),6)</f>
        <v>Sep 17</v>
      </c>
      <c r="C26" s="85"/>
      <c r="D26" s="85"/>
      <c r="E26" s="85"/>
      <c r="F26" s="97">
        <f>IF(B26="","",RTD("cqg.rtd",,"ContractData",$A$5&amp;A26,"ExpirationDate",,"D"))</f>
        <v>42998</v>
      </c>
      <c r="G26" s="50">
        <f t="shared" ca="1" si="2"/>
        <v>1450</v>
      </c>
      <c r="H26" s="56"/>
      <c r="I26" s="57"/>
      <c r="J26" s="50">
        <f t="shared" si="7"/>
        <v>1317</v>
      </c>
      <c r="K26" s="58">
        <f>RTD("cqg.rtd", ,"ContractData", $A$5&amp;A26, "T_CVol")</f>
        <v>1317</v>
      </c>
      <c r="L26" s="50">
        <f xml:space="preserve"> RTD("cqg.rtd",,"StudyData", $A$5&amp;A26, "MA", "InputChoice=ContractVol,MAType=Sim,Period="&amp;$L$4&amp;"", "MA",,,"all",,,,"T")</f>
        <v>37108.833333330003</v>
      </c>
      <c r="M26" s="59">
        <f t="shared" si="8"/>
        <v>0</v>
      </c>
      <c r="N26" s="50">
        <f>RTD("cqg.rtd", ,"ContractData", $A$5&amp;A26, "Y_CVol")</f>
        <v>1531</v>
      </c>
      <c r="O26" s="60">
        <f t="shared" si="3"/>
        <v>0.86022207707380793</v>
      </c>
      <c r="P26" s="112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86</v>
      </c>
      <c r="Q26" s="113"/>
      <c r="R26" s="114"/>
      <c r="S26" s="50">
        <f t="shared" si="4"/>
        <v>10217</v>
      </c>
      <c r="T26" s="50">
        <f>IF(B26="","",RTD("cqg.rtd", ,"ContractData", $A$5&amp;A26, "COI"))</f>
        <v>10217</v>
      </c>
      <c r="U26" s="50">
        <f t="shared" si="5"/>
        <v>727</v>
      </c>
      <c r="V26" s="50">
        <f t="shared" si="6"/>
        <v>727</v>
      </c>
      <c r="W26" s="50">
        <f>IF(B26="","",RTD("cqg.rtd", ,"ContractData", $A$5&amp;A26, "P_OI"))</f>
        <v>9490</v>
      </c>
      <c r="X26" s="51">
        <f>IF(W26=0,0,T26/W26)</f>
        <v>1.0766069546891466</v>
      </c>
      <c r="Y26" s="59">
        <f>RTD("cqg.rtd",,"StudyData",$A$5&amp;A26,"Vol","VolType=Exchange,CoCType=Contract","Vol",$Y$4,"0","ALL",,,"TRUE","T")</f>
        <v>30</v>
      </c>
      <c r="Z26" s="61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67</v>
      </c>
      <c r="AA26" s="86" t="str">
        <f>B26</f>
        <v>Sep 17</v>
      </c>
      <c r="AB26" s="32"/>
      <c r="AC26" s="32"/>
      <c r="AD26" s="33"/>
    </row>
    <row r="27" spans="1:30" ht="8.1" customHeight="1" x14ac:dyDescent="0.3">
      <c r="B27" s="62"/>
      <c r="C27" s="63"/>
      <c r="D27" s="63"/>
      <c r="E27" s="63"/>
      <c r="F27" s="98"/>
      <c r="G27" s="63"/>
      <c r="H27" s="64"/>
      <c r="I27" s="63"/>
      <c r="J27" s="63"/>
      <c r="K27" s="63"/>
      <c r="L27" s="65"/>
      <c r="M27" s="66"/>
      <c r="N27" s="63"/>
      <c r="O27" s="67"/>
      <c r="P27" s="68"/>
      <c r="Q27" s="68"/>
      <c r="R27" s="68"/>
      <c r="S27" s="63"/>
      <c r="T27" s="63"/>
      <c r="U27" s="63"/>
      <c r="V27" s="63"/>
      <c r="W27" s="63"/>
      <c r="X27" s="63"/>
      <c r="Y27" s="63"/>
      <c r="Z27" s="66"/>
      <c r="AA27" s="69"/>
      <c r="AB27" s="6"/>
      <c r="AC27" s="6"/>
      <c r="AD27" s="9"/>
    </row>
    <row r="28" spans="1:30" ht="18.75" x14ac:dyDescent="0.3">
      <c r="A28" s="3" t="s">
        <v>18</v>
      </c>
      <c r="B28" s="87" t="str">
        <f>RIGHT(RTD("cqg.rtd",,"ContractData",$A$5&amp;A28,"LongDescription"),6)</f>
        <v>Dec 17</v>
      </c>
      <c r="C28" s="88"/>
      <c r="D28" s="88"/>
      <c r="E28" s="88"/>
      <c r="F28" s="97">
        <f>IF(B28="","",RTD("cqg.rtd",,"ContractData",$A$5&amp;A28,"ExpirationDate",,"D"))</f>
        <v>43089</v>
      </c>
      <c r="G28" s="50">
        <f t="shared" ca="1" si="2"/>
        <v>1541</v>
      </c>
      <c r="H28" s="56"/>
      <c r="I28" s="57"/>
      <c r="J28" s="50">
        <f t="shared" si="7"/>
        <v>213</v>
      </c>
      <c r="K28" s="58">
        <f>RTD("cqg.rtd", ,"ContractData", $A$5&amp;A28, "T_CVol")</f>
        <v>213</v>
      </c>
      <c r="L28" s="50" t="str">
        <f xml:space="preserve"> RTD("cqg.rtd",,"StudyData", $A$5&amp;A28, "MA", "InputChoice=ContractVol,MAType=Sim,Period="&amp;$L$4&amp;"", "MA",,,"all",,,,"T")</f>
        <v/>
      </c>
      <c r="M28" s="59">
        <f t="shared" si="8"/>
        <v>0</v>
      </c>
      <c r="N28" s="50">
        <f>RTD("cqg.rtd", ,"ContractData", $A$5&amp;A28, "Y_CVol")</f>
        <v>112</v>
      </c>
      <c r="O28" s="60">
        <f t="shared" si="3"/>
        <v>1.9017857142857142</v>
      </c>
      <c r="P28" s="112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113"/>
      <c r="R28" s="114"/>
      <c r="S28" s="50">
        <f t="shared" si="4"/>
        <v>3603</v>
      </c>
      <c r="T28" s="50">
        <f>IF(B28="","",RTD("cqg.rtd", ,"ContractData", $A$5&amp;A28, "COI"))</f>
        <v>3603</v>
      </c>
      <c r="U28" s="50">
        <f t="shared" si="5"/>
        <v>-33</v>
      </c>
      <c r="V28" s="50">
        <f t="shared" si="6"/>
        <v>-33</v>
      </c>
      <c r="W28" s="50">
        <f>IF(B28="","",RTD("cqg.rtd", ,"ContractData", $A$5&amp;A28, "P_OI"))</f>
        <v>3636</v>
      </c>
      <c r="X28" s="51">
        <f>IF(W28=0,0,T28/W28)</f>
        <v>0.99092409240924095</v>
      </c>
      <c r="Y28" s="59">
        <f>RTD("cqg.rtd",,"StudyData",$A$5&amp;A28,"Vol","VolType=Exchange,CoCType=Contract","Vol",$Y$4,"0","ALL",,,"TRUE","T")</f>
        <v>0</v>
      </c>
      <c r="Z28" s="61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20</v>
      </c>
      <c r="AA28" s="89" t="str">
        <f>B28</f>
        <v>Dec 17</v>
      </c>
      <c r="AB28" s="34"/>
      <c r="AC28" s="34"/>
      <c r="AD28" s="35"/>
    </row>
    <row r="29" spans="1:30" ht="18.75" x14ac:dyDescent="0.3">
      <c r="A29" s="3" t="s">
        <v>19</v>
      </c>
      <c r="B29" s="87" t="str">
        <f>RIGHT(RTD("cqg.rtd",,"ContractData",$A$5&amp;A29,"LongDescription"),6)</f>
        <v>Mar 18</v>
      </c>
      <c r="C29" s="88"/>
      <c r="D29" s="88"/>
      <c r="E29" s="88"/>
      <c r="F29" s="97">
        <f>IF(B29="","",RTD("cqg.rtd",,"ContractData",$A$5&amp;A29,"ExpirationDate",,"D"))</f>
        <v>43180</v>
      </c>
      <c r="G29" s="50">
        <f t="shared" ca="1" si="2"/>
        <v>1632</v>
      </c>
      <c r="H29" s="56"/>
      <c r="I29" s="57"/>
      <c r="J29" s="50">
        <f t="shared" si="7"/>
        <v>10</v>
      </c>
      <c r="K29" s="58">
        <f>RTD("cqg.rtd", ,"ContractData", $A$5&amp;A29, "T_CVol")</f>
        <v>10</v>
      </c>
      <c r="L29" s="50" t="str">
        <f xml:space="preserve"> RTD("cqg.rtd",,"StudyData", $A$5&amp;A29, "MA", "InputChoice=ContractVol,MAType=Sim,Period="&amp;$L$4&amp;"", "MA",,,"all",,,,"T")</f>
        <v/>
      </c>
      <c r="M29" s="59">
        <f t="shared" si="8"/>
        <v>0</v>
      </c>
      <c r="N29" s="50">
        <f>RTD("cqg.rtd", ,"ContractData", $A$5&amp;A29, "Y_CVol")</f>
        <v>85</v>
      </c>
      <c r="O29" s="60">
        <f t="shared" si="3"/>
        <v>0.11764705882352941</v>
      </c>
      <c r="P29" s="112" t="str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/>
      </c>
      <c r="Q29" s="113"/>
      <c r="R29" s="114"/>
      <c r="S29" s="50">
        <f t="shared" si="4"/>
        <v>1403</v>
      </c>
      <c r="T29" s="50">
        <f>IF(B29="","",RTD("cqg.rtd", ,"ContractData", $A$5&amp;A29, "COI"))</f>
        <v>1403</v>
      </c>
      <c r="U29" s="50">
        <f t="shared" si="5"/>
        <v>11</v>
      </c>
      <c r="V29" s="50">
        <f t="shared" si="6"/>
        <v>11</v>
      </c>
      <c r="W29" s="50">
        <f>IF(B29="","",RTD("cqg.rtd", ,"ContractData", $A$5&amp;A29, "P_OI"))</f>
        <v>1392</v>
      </c>
      <c r="X29" s="51">
        <f>IF(W29=0,0,T29/W29)</f>
        <v>1.0079022988505748</v>
      </c>
      <c r="Y29" s="59">
        <f>RTD("cqg.rtd",,"StudyData",$A$5&amp;A29,"Vol","VolType=Exchange,CoCType=Contract","Vol",$Y$4,"0","ALL",,,"TRUE","T")</f>
        <v>0</v>
      </c>
      <c r="Z29" s="61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LocalMinute("&amp;$A$5&amp;$A29&amp;")="&amp;$F$1&amp;")","Bar",,"Vol",$Y$4,"0"))</f>
        <v>20</v>
      </c>
      <c r="AA29" s="89" t="str">
        <f>B29</f>
        <v>Mar 18</v>
      </c>
      <c r="AB29" s="34"/>
      <c r="AC29" s="34"/>
      <c r="AD29" s="35"/>
    </row>
    <row r="30" spans="1:30" ht="18.75" x14ac:dyDescent="0.3">
      <c r="A30" s="3" t="s">
        <v>20</v>
      </c>
      <c r="B30" s="87" t="str">
        <f>RIGHT(RTD("cqg.rtd",,"ContractData",$A$5&amp;A30,"LongDescription"),6)</f>
        <v>Jun 18</v>
      </c>
      <c r="C30" s="88"/>
      <c r="D30" s="88"/>
      <c r="E30" s="88"/>
      <c r="F30" s="97">
        <f>IF(B30="","",RTD("cqg.rtd",,"ContractData",$A$5&amp;A30,"ExpirationDate",,"D"))</f>
        <v>43271</v>
      </c>
      <c r="G30" s="50">
        <f t="shared" ca="1" si="2"/>
        <v>1723</v>
      </c>
      <c r="H30" s="56"/>
      <c r="I30" s="57"/>
      <c r="J30" s="50">
        <f t="shared" si="7"/>
        <v>0</v>
      </c>
      <c r="K30" s="58">
        <f>RTD("cqg.rtd", ,"ContractData", $A$5&amp;A30, "T_CVol")</f>
        <v>0</v>
      </c>
      <c r="L30" s="50" t="str">
        <f xml:space="preserve"> RTD("cqg.rtd",,"StudyData", $A$5&amp;A30, "MA", "InputChoice=ContractVol,MAType=Sim,Period="&amp;$L$4&amp;"", "MA",,,"all",,,,"T")</f>
        <v/>
      </c>
      <c r="M30" s="59">
        <f t="shared" si="8"/>
        <v>0</v>
      </c>
      <c r="N30" s="50">
        <f>RTD("cqg.rtd", ,"ContractData", $A$5&amp;A30, "Y_CVol")</f>
        <v>0</v>
      </c>
      <c r="O30" s="60" t="str">
        <f t="shared" si="3"/>
        <v/>
      </c>
      <c r="P30" s="112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113"/>
      <c r="R30" s="114"/>
      <c r="S30" s="50">
        <f t="shared" si="4"/>
        <v>79</v>
      </c>
      <c r="T30" s="50">
        <f>IF(B30="","",RTD("cqg.rtd", ,"ContractData", $A$5&amp;A30, "COI"))</f>
        <v>79</v>
      </c>
      <c r="U30" s="50">
        <f t="shared" si="5"/>
        <v>0</v>
      </c>
      <c r="V30" s="50">
        <f t="shared" si="6"/>
        <v>0</v>
      </c>
      <c r="W30" s="50">
        <f>IF(B30="","",RTD("cqg.rtd", ,"ContractData", $A$5&amp;A30, "P_OI"))</f>
        <v>79</v>
      </c>
      <c r="X30" s="51">
        <f>IF(W30=0,0,T30/W30)</f>
        <v>1</v>
      </c>
      <c r="Y30" s="59">
        <f>RTD("cqg.rtd",,"StudyData",$A$5&amp;A30,"Vol","VolType=Exchange,CoCType=Contract","Vol",$Y$4,"0","ALL",,,"TRUE","T")</f>
        <v>0</v>
      </c>
      <c r="Z30" s="61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>0</v>
      </c>
      <c r="AA30" s="89" t="str">
        <f>B30</f>
        <v>Jun 18</v>
      </c>
      <c r="AB30" s="34"/>
      <c r="AC30" s="34"/>
      <c r="AD30" s="35"/>
    </row>
    <row r="31" spans="1:30" ht="18.75" x14ac:dyDescent="0.3">
      <c r="A31" s="3" t="s">
        <v>21</v>
      </c>
      <c r="B31" s="87" t="str">
        <f>RIGHT(RTD("cqg.rtd",,"ContractData",$A$5&amp;A31,"LongDescription"),6)</f>
        <v>Sep 18</v>
      </c>
      <c r="C31" s="88"/>
      <c r="D31" s="88"/>
      <c r="E31" s="88"/>
      <c r="F31" s="97">
        <f>IF(B31="","",RTD("cqg.rtd",,"ContractData",$A$5&amp;A31,"ExpirationDate",,"D"))</f>
        <v>43362</v>
      </c>
      <c r="G31" s="50">
        <f t="shared" ca="1" si="2"/>
        <v>1814</v>
      </c>
      <c r="H31" s="56"/>
      <c r="I31" s="57"/>
      <c r="J31" s="50">
        <f t="shared" si="7"/>
        <v>0</v>
      </c>
      <c r="K31" s="58">
        <f>RTD("cqg.rtd", ,"ContractData", $A$5&amp;A31, "T_CVol")</f>
        <v>0</v>
      </c>
      <c r="L31" s="50" t="str">
        <f xml:space="preserve"> RTD("cqg.rtd",,"StudyData", $A$5&amp;A31, "MA", "InputChoice=ContractVol,MAType=Sim,Period="&amp;$L$4&amp;"", "MA",,,"all",,,,"T")</f>
        <v/>
      </c>
      <c r="M31" s="59">
        <f t="shared" si="8"/>
        <v>0</v>
      </c>
      <c r="N31" s="50">
        <f>RTD("cqg.rtd", ,"ContractData", $A$5&amp;A31, "Y_CVol")</f>
        <v>0</v>
      </c>
      <c r="O31" s="60" t="str">
        <f t="shared" si="3"/>
        <v/>
      </c>
      <c r="P31" s="112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113"/>
      <c r="R31" s="114"/>
      <c r="S31" s="50">
        <f t="shared" si="4"/>
        <v>0</v>
      </c>
      <c r="T31" s="50">
        <f>IF(B31="","",RTD("cqg.rtd", ,"ContractData", $A$5&amp;A31, "COI"))</f>
        <v>0</v>
      </c>
      <c r="U31" s="50">
        <f t="shared" si="5"/>
        <v>0</v>
      </c>
      <c r="V31" s="50">
        <f t="shared" si="6"/>
        <v>0</v>
      </c>
      <c r="W31" s="50">
        <f>IF(B31="","",RTD("cqg.rtd", ,"ContractData", $A$5&amp;A31, "P_OI"))</f>
        <v>0</v>
      </c>
      <c r="X31" s="51">
        <f>IF(W31=0,0,T31/W31)</f>
        <v>0</v>
      </c>
      <c r="Y31" s="59">
        <f>RTD("cqg.rtd",,"StudyData",$A$5&amp;A31,"Vol","VolType=Exchange,CoCType=Contract","Vol",$Y$4,"0","ALL",,,"TRUE","T")</f>
        <v>0</v>
      </c>
      <c r="Z31" s="61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>0</v>
      </c>
      <c r="AA31" s="89" t="str">
        <f>B31</f>
        <v>Sep 18</v>
      </c>
      <c r="AB31" s="34"/>
      <c r="AC31" s="34"/>
      <c r="AD31" s="35"/>
    </row>
    <row r="32" spans="1:30" ht="8.1" customHeight="1" x14ac:dyDescent="0.3">
      <c r="B32" s="62"/>
      <c r="C32" s="63"/>
      <c r="D32" s="63"/>
      <c r="E32" s="63"/>
      <c r="F32" s="98"/>
      <c r="G32" s="63"/>
      <c r="H32" s="64"/>
      <c r="I32" s="63"/>
      <c r="J32" s="63"/>
      <c r="K32" s="63"/>
      <c r="L32" s="65"/>
      <c r="M32" s="66"/>
      <c r="N32" s="63"/>
      <c r="O32" s="67"/>
      <c r="P32" s="68"/>
      <c r="Q32" s="68"/>
      <c r="R32" s="68"/>
      <c r="S32" s="63"/>
      <c r="T32" s="63"/>
      <c r="U32" s="63"/>
      <c r="V32" s="63"/>
      <c r="W32" s="63"/>
      <c r="X32" s="63"/>
      <c r="Y32" s="63"/>
      <c r="Z32" s="66"/>
      <c r="AA32" s="69"/>
      <c r="AB32" s="6"/>
      <c r="AC32" s="6"/>
      <c r="AD32" s="9"/>
    </row>
    <row r="33" spans="1:30" ht="18.75" x14ac:dyDescent="0.3">
      <c r="A33" s="3" t="s">
        <v>22</v>
      </c>
      <c r="B33" s="90" t="str">
        <f>RIGHT(RTD("cqg.rtd",,"ContractData",$A$5&amp;A33,"LongDescription"),6)</f>
        <v>Dec 18</v>
      </c>
      <c r="C33" s="91"/>
      <c r="D33" s="91"/>
      <c r="E33" s="91"/>
      <c r="F33" s="97">
        <f>IF(B33="","",RTD("cqg.rtd",,"ContractData",$A$5&amp;A33,"ExpirationDate",,"D"))</f>
        <v>43453</v>
      </c>
      <c r="G33" s="50">
        <f t="shared" ca="1" si="2"/>
        <v>1905</v>
      </c>
      <c r="H33" s="56"/>
      <c r="I33" s="57"/>
      <c r="J33" s="50">
        <f t="shared" si="7"/>
        <v>0</v>
      </c>
      <c r="K33" s="58">
        <f>RTD("cqg.rtd", ,"ContractData", $A$5&amp;A33, "T_CVol")</f>
        <v>0</v>
      </c>
      <c r="L33" s="50" t="str">
        <f xml:space="preserve"> RTD("cqg.rtd",,"StudyData", $A$5&amp;A33, "MA", "InputChoice=ContractVol,MAType=Sim,Period="&amp;$L$4&amp;"", "MA",,,"all",,,,"T")</f>
        <v/>
      </c>
      <c r="M33" s="59">
        <f t="shared" si="8"/>
        <v>0</v>
      </c>
      <c r="N33" s="50">
        <f>RTD("cqg.rtd", ,"ContractData", $A$5&amp;A33, "Y_CVol")</f>
        <v>0</v>
      </c>
      <c r="O33" s="60" t="str">
        <f t="shared" si="3"/>
        <v/>
      </c>
      <c r="P33" s="112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113"/>
      <c r="R33" s="114"/>
      <c r="S33" s="50">
        <f t="shared" si="4"/>
        <v>0</v>
      </c>
      <c r="T33" s="50">
        <f>IF(B33="","",RTD("cqg.rtd", ,"ContractData", $A$5&amp;A33, "COI"))</f>
        <v>0</v>
      </c>
      <c r="U33" s="50">
        <f t="shared" si="5"/>
        <v>0</v>
      </c>
      <c r="V33" s="50">
        <f t="shared" si="6"/>
        <v>0</v>
      </c>
      <c r="W33" s="50">
        <f>IF(B33="","",RTD("cqg.rtd", ,"ContractData", $A$5&amp;A33, "P_OI"))</f>
        <v>0</v>
      </c>
      <c r="X33" s="51" t="str">
        <f>IF(W33=0,"",T33/W33)</f>
        <v/>
      </c>
      <c r="Y33" s="59">
        <f>RTD("cqg.rtd",,"StudyData",$A$5&amp;A33,"Vol","VolType=Exchange,CoCType=Contract","Vol",$Y$4,"0","ALL",,,"TRUE","T")</f>
        <v>0</v>
      </c>
      <c r="Z33" s="61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>0</v>
      </c>
      <c r="AA33" s="92" t="str">
        <f>B33</f>
        <v>Dec 18</v>
      </c>
      <c r="AB33" s="36"/>
      <c r="AC33" s="36"/>
      <c r="AD33" s="37"/>
    </row>
    <row r="34" spans="1:30" ht="18.75" x14ac:dyDescent="0.3">
      <c r="A34" s="3" t="s">
        <v>23</v>
      </c>
      <c r="B34" s="90" t="str">
        <f>RIGHT(RTD("cqg.rtd",,"ContractData",$A$5&amp;A34,"LongDescription"),6)</f>
        <v>Mar 19</v>
      </c>
      <c r="C34" s="91"/>
      <c r="D34" s="91"/>
      <c r="E34" s="91"/>
      <c r="F34" s="97">
        <f>IF(B34="","",RTD("cqg.rtd",,"ContractData",$A$5&amp;A34,"ExpirationDate",,"D"))</f>
        <v>43544</v>
      </c>
      <c r="G34" s="50">
        <f t="shared" ca="1" si="2"/>
        <v>1996</v>
      </c>
      <c r="H34" s="56"/>
      <c r="I34" s="57"/>
      <c r="J34" s="50">
        <f t="shared" si="7"/>
        <v>0</v>
      </c>
      <c r="K34" s="58">
        <f>RTD("cqg.rtd", ,"ContractData", $A$5&amp;A34, "T_CVol")</f>
        <v>0</v>
      </c>
      <c r="L34" s="50" t="str">
        <f xml:space="preserve"> RTD("cqg.rtd",,"StudyData", $A$5&amp;A34, "MA", "InputChoice=ContractVol,MAType=Sim,Period="&amp;$L$4&amp;"", "MA",,,"all",,,,"T")</f>
        <v/>
      </c>
      <c r="M34" s="59">
        <f t="shared" si="8"/>
        <v>0</v>
      </c>
      <c r="N34" s="50">
        <f>RTD("cqg.rtd", ,"ContractData", $A$5&amp;A34, "Y_CVol")</f>
        <v>0</v>
      </c>
      <c r="O34" s="60" t="str">
        <f t="shared" si="3"/>
        <v/>
      </c>
      <c r="P34" s="112" t="str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/>
      </c>
      <c r="Q34" s="113"/>
      <c r="R34" s="114"/>
      <c r="S34" s="50">
        <f t="shared" si="4"/>
        <v>0</v>
      </c>
      <c r="T34" s="50">
        <f>IF(B34="","",RTD("cqg.rtd", ,"ContractData", $A$5&amp;A34, "COI"))</f>
        <v>0</v>
      </c>
      <c r="U34" s="50">
        <f t="shared" si="5"/>
        <v>0</v>
      </c>
      <c r="V34" s="50">
        <f t="shared" si="6"/>
        <v>0</v>
      </c>
      <c r="W34" s="50">
        <f>IF(B34="","",RTD("cqg.rtd", ,"ContractData", $A$5&amp;A34, "P_OI"))</f>
        <v>0</v>
      </c>
      <c r="X34" s="51" t="str">
        <f>IF(W34=0,"",T34/W34)</f>
        <v/>
      </c>
      <c r="Y34" s="59">
        <f>RTD("cqg.rtd",,"StudyData",$A$5&amp;A34,"Vol","VolType=Exchange,CoCType=Contract","Vol",$Y$4,"0","ALL",,,"TRUE","T")</f>
        <v>0</v>
      </c>
      <c r="Z34" s="61">
        <f ca="1">IF(B34="","",RTD("cqg.rtd",,"StudyData","Vol("&amp;$A$5&amp;A34&amp;") when (LocalDay("&amp;$A$5&amp;A34&amp;")="&amp;$C$1&amp;" and LocalHour("&amp;$A$5&amp;A34&amp;")="&amp;$E$1&amp;" and LocalMinute("&amp;$A$5&amp;$A34&amp;")="&amp;$F$1&amp;")","Bar",,"Vol",$Y$4,"0"))</f>
        <v>0</v>
      </c>
      <c r="AA34" s="92" t="str">
        <f>B34</f>
        <v>Mar 19</v>
      </c>
      <c r="AB34" s="36"/>
      <c r="AC34" s="36"/>
      <c r="AD34" s="37"/>
    </row>
    <row r="35" spans="1:30" ht="18.75" x14ac:dyDescent="0.3">
      <c r="A35" s="3" t="s">
        <v>24</v>
      </c>
      <c r="B35" s="90" t="str">
        <f>RIGHT(RTD("cqg.rtd",,"ContractData",$A$5&amp;A35,"LongDescription"),6)</f>
        <v>Jun 19</v>
      </c>
      <c r="C35" s="91"/>
      <c r="D35" s="91"/>
      <c r="E35" s="91"/>
      <c r="F35" s="97">
        <f>IF(B35="","",RTD("cqg.rtd",,"ContractData",$A$5&amp;A35,"ExpirationDate",,"D"))</f>
        <v>43635</v>
      </c>
      <c r="G35" s="50">
        <f t="shared" ca="1" si="2"/>
        <v>2087</v>
      </c>
      <c r="H35" s="56"/>
      <c r="I35" s="57"/>
      <c r="J35" s="50">
        <f t="shared" si="7"/>
        <v>0</v>
      </c>
      <c r="K35" s="58">
        <f>RTD("cqg.rtd", ,"ContractData", $A$5&amp;A35, "T_CVol")</f>
        <v>0</v>
      </c>
      <c r="L35" s="50" t="str">
        <f xml:space="preserve"> RTD("cqg.rtd",,"StudyData", $A$5&amp;A35, "MA", "InputChoice=ContractVol,MAType=Sim,Period="&amp;$L$4&amp;"", "MA",,,"all",,,,"T")</f>
        <v/>
      </c>
      <c r="M35" s="59">
        <f t="shared" si="8"/>
        <v>0</v>
      </c>
      <c r="N35" s="50">
        <f>RTD("cqg.rtd", ,"ContractData", $A$5&amp;A35, "Y_CVol")</f>
        <v>0</v>
      </c>
      <c r="O35" s="60" t="str">
        <f t="shared" si="3"/>
        <v/>
      </c>
      <c r="P35" s="112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113"/>
      <c r="R35" s="114"/>
      <c r="S35" s="50">
        <f t="shared" si="4"/>
        <v>0</v>
      </c>
      <c r="T35" s="50">
        <f>IF(B35="","",RTD("cqg.rtd", ,"ContractData", $A$5&amp;A35, "COI"))</f>
        <v>0</v>
      </c>
      <c r="U35" s="50">
        <f t="shared" si="5"/>
        <v>0</v>
      </c>
      <c r="V35" s="50">
        <f t="shared" si="6"/>
        <v>0</v>
      </c>
      <c r="W35" s="50">
        <f>IF(B35="","",RTD("cqg.rtd", ,"ContractData", $A$5&amp;A35, "P_OI"))</f>
        <v>0</v>
      </c>
      <c r="X35" s="51" t="str">
        <f>IF(W35=0,"",T35/W35)</f>
        <v/>
      </c>
      <c r="Y35" s="59">
        <f>RTD("cqg.rtd",,"StudyData",$A$5&amp;A35,"Vol","VolType=Exchange,CoCType=Contract","Vol",$Y$4,"0","ALL",,,"TRUE","T")</f>
        <v>0</v>
      </c>
      <c r="Z35" s="61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>0</v>
      </c>
      <c r="AA35" s="92" t="str">
        <f>B35</f>
        <v>Jun 19</v>
      </c>
      <c r="AB35" s="36"/>
      <c r="AC35" s="36"/>
      <c r="AD35" s="37"/>
    </row>
    <row r="36" spans="1:30" ht="18.75" x14ac:dyDescent="0.3">
      <c r="A36" s="3" t="s">
        <v>25</v>
      </c>
      <c r="B36" s="90" t="str">
        <f>RIGHT(RTD("cqg.rtd",,"ContractData",$A$5&amp;A36,"LongDescription"),6)</f>
        <v>Sep 19</v>
      </c>
      <c r="C36" s="91"/>
      <c r="D36" s="91"/>
      <c r="E36" s="91"/>
      <c r="F36" s="97">
        <f>IF(B36="","",RTD("cqg.rtd",,"ContractData",$A$5&amp;A36,"ExpirationDate",,"D"))</f>
        <v>43726</v>
      </c>
      <c r="G36" s="50">
        <f t="shared" ca="1" si="2"/>
        <v>2178</v>
      </c>
      <c r="H36" s="56"/>
      <c r="I36" s="57"/>
      <c r="J36" s="50">
        <f t="shared" si="7"/>
        <v>0</v>
      </c>
      <c r="K36" s="58">
        <f>RTD("cqg.rtd", ,"ContractData", $A$5&amp;A36, "T_CVol")</f>
        <v>0</v>
      </c>
      <c r="L36" s="50" t="str">
        <f xml:space="preserve"> RTD("cqg.rtd",,"StudyData", $A$5&amp;A36, "MA", "InputChoice=ContractVol,MAType=Sim,Period="&amp;$L$4&amp;"", "MA",,,"all",,,,"T")</f>
        <v/>
      </c>
      <c r="M36" s="59">
        <f t="shared" si="8"/>
        <v>0</v>
      </c>
      <c r="N36" s="50">
        <f>RTD("cqg.rtd", ,"ContractData", $A$5&amp;A36, "Y_CVol")</f>
        <v>0</v>
      </c>
      <c r="O36" s="60" t="str">
        <f t="shared" si="3"/>
        <v/>
      </c>
      <c r="P36" s="112" t="str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/>
      </c>
      <c r="Q36" s="113"/>
      <c r="R36" s="114"/>
      <c r="S36" s="50">
        <f t="shared" si="4"/>
        <v>0</v>
      </c>
      <c r="T36" s="50">
        <f>IF(B36="","",RTD("cqg.rtd", ,"ContractData", $A$5&amp;A36, "COI"))</f>
        <v>0</v>
      </c>
      <c r="U36" s="50">
        <f t="shared" si="5"/>
        <v>0</v>
      </c>
      <c r="V36" s="50">
        <f t="shared" si="6"/>
        <v>0</v>
      </c>
      <c r="W36" s="50">
        <f>IF(B36="","",RTD("cqg.rtd", ,"ContractData", $A$5&amp;A36, "P_OI"))</f>
        <v>0</v>
      </c>
      <c r="X36" s="51" t="str">
        <f>IF(W36=0,"",T36/W36)</f>
        <v/>
      </c>
      <c r="Y36" s="59">
        <f>RTD("cqg.rtd",,"StudyData",$A$5&amp;A36,"Vol","VolType=Exchange,CoCType=Contract","Vol",$Y$4,"0","ALL",,,"TRUE","T")</f>
        <v>0</v>
      </c>
      <c r="Z36" s="61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0</v>
      </c>
      <c r="AA36" s="92" t="str">
        <f>B36</f>
        <v>Sep 19</v>
      </c>
      <c r="AB36" s="36"/>
      <c r="AC36" s="36"/>
      <c r="AD36" s="37"/>
    </row>
    <row r="37" spans="1:30" ht="8.1" customHeight="1" x14ac:dyDescent="0.3">
      <c r="B37" s="62"/>
      <c r="C37" s="63"/>
      <c r="D37" s="63"/>
      <c r="E37" s="63"/>
      <c r="F37" s="98"/>
      <c r="G37" s="63"/>
      <c r="H37" s="64"/>
      <c r="I37" s="63"/>
      <c r="J37" s="63"/>
      <c r="K37" s="63"/>
      <c r="L37" s="65"/>
      <c r="M37" s="66"/>
      <c r="N37" s="63"/>
      <c r="O37" s="67"/>
      <c r="P37" s="68"/>
      <c r="Q37" s="68"/>
      <c r="R37" s="68"/>
      <c r="S37" s="63"/>
      <c r="T37" s="63"/>
      <c r="U37" s="63"/>
      <c r="V37" s="63"/>
      <c r="W37" s="63"/>
      <c r="X37" s="63"/>
      <c r="Y37" s="63"/>
      <c r="Z37" s="66"/>
      <c r="AA37" s="69"/>
      <c r="AB37" s="6"/>
      <c r="AC37" s="6"/>
      <c r="AD37" s="9"/>
    </row>
    <row r="38" spans="1:30" x14ac:dyDescent="0.3">
      <c r="B38" s="134" t="s">
        <v>45</v>
      </c>
      <c r="C38" s="135"/>
      <c r="D38" s="135"/>
      <c r="E38" s="135"/>
      <c r="F38" s="135"/>
      <c r="G38" s="135"/>
      <c r="H38" s="135"/>
      <c r="I38" s="135"/>
      <c r="J38" s="135"/>
      <c r="K38" s="136"/>
      <c r="L38" s="136" t="s">
        <v>39</v>
      </c>
      <c r="M38" s="137"/>
      <c r="N38" s="137">
        <f>RTD("cqg.rtd", ,"SystemInfo", "Linetime")</f>
        <v>41548.522326388891</v>
      </c>
      <c r="O38" s="137"/>
      <c r="P38" s="136"/>
      <c r="Q38" s="136"/>
      <c r="R38" s="138" t="s">
        <v>40</v>
      </c>
      <c r="S38" s="138"/>
      <c r="T38" s="139">
        <f>RTD("cqg.rtd", ,"SystemInfo", "Linetime")+1/24</f>
        <v>41548.563993055555</v>
      </c>
      <c r="U38" s="139"/>
      <c r="V38" s="140" t="s">
        <v>41</v>
      </c>
      <c r="W38" s="140"/>
      <c r="X38" s="139">
        <f>RTD("cqg.rtd", ,"SystemInfo", "Linetime")+6/24</f>
        <v>41548.772326388891</v>
      </c>
      <c r="Y38" s="139"/>
      <c r="Z38" s="141"/>
      <c r="AA38" s="141"/>
      <c r="AB38" s="120">
        <f>RTD("cqg.rtd", ,"SystemInfo", "Linetime")+14/24</f>
        <v>41549.105659722227</v>
      </c>
      <c r="AC38" s="120"/>
      <c r="AD38" s="18"/>
    </row>
    <row r="42" spans="1:30" ht="8.1" customHeight="1" x14ac:dyDescent="0.3"/>
    <row r="47" spans="1:30" ht="8.1" customHeight="1" x14ac:dyDescent="0.3">
      <c r="R47" s="5"/>
    </row>
    <row r="48" spans="1:30" x14ac:dyDescent="0.3">
      <c r="R48" s="5"/>
    </row>
    <row r="49" spans="18:18" x14ac:dyDescent="0.3">
      <c r="R49" s="5"/>
    </row>
    <row r="50" spans="18:18" x14ac:dyDescent="0.3">
      <c r="R50" s="5"/>
    </row>
    <row r="51" spans="18:18" x14ac:dyDescent="0.3">
      <c r="R51" s="5"/>
    </row>
    <row r="52" spans="18:18" ht="8.1" customHeight="1" x14ac:dyDescent="0.3"/>
    <row r="67" ht="17.25" customHeight="1" x14ac:dyDescent="0.3"/>
    <row r="68" ht="17.25" customHeight="1" x14ac:dyDescent="0.3"/>
  </sheetData>
  <sheetProtection algorithmName="SHA-512" hashValue="7U1sGwh5ZL8XBMlTAuK4+cU3QqfvXYKPkYKEe/VD2eAwQHqrpdBui7iR8lgBEoQBgNkPxQ+liwM0qMSFkdZkTA==" saltValue="9jWj8PSb1mXjM1kCfHS7Zw==" spinCount="100000" sheet="1" objects="1" scenarios="1" selectLockedCells="1"/>
  <mergeCells count="48">
    <mergeCell ref="P14:R14"/>
    <mergeCell ref="P15:R15"/>
    <mergeCell ref="Y2:Z3"/>
    <mergeCell ref="G2:I3"/>
    <mergeCell ref="N4:O5"/>
    <mergeCell ref="J2:X3"/>
    <mergeCell ref="P18:R18"/>
    <mergeCell ref="P19:R19"/>
    <mergeCell ref="P20:R20"/>
    <mergeCell ref="P21:R21"/>
    <mergeCell ref="P23:R23"/>
    <mergeCell ref="P24:R24"/>
    <mergeCell ref="P25:R25"/>
    <mergeCell ref="P26:R26"/>
    <mergeCell ref="P28:R28"/>
    <mergeCell ref="P29:R29"/>
    <mergeCell ref="P30:R30"/>
    <mergeCell ref="P31:R31"/>
    <mergeCell ref="P33:R33"/>
    <mergeCell ref="P34:R34"/>
    <mergeCell ref="P35:R35"/>
    <mergeCell ref="P36:R36"/>
    <mergeCell ref="AB38:AC38"/>
    <mergeCell ref="Z38:AA38"/>
    <mergeCell ref="X38:Y38"/>
    <mergeCell ref="V38:W38"/>
    <mergeCell ref="AA4:AD5"/>
    <mergeCell ref="Y5:Z5"/>
    <mergeCell ref="U4:V5"/>
    <mergeCell ref="W4:X5"/>
    <mergeCell ref="T38:U38"/>
    <mergeCell ref="S4:T5"/>
    <mergeCell ref="AA2:AA3"/>
    <mergeCell ref="B4:E5"/>
    <mergeCell ref="B2:D3"/>
    <mergeCell ref="E2:F3"/>
    <mergeCell ref="R38:S38"/>
    <mergeCell ref="B38:J38"/>
    <mergeCell ref="P11:R11"/>
    <mergeCell ref="P13:R13"/>
    <mergeCell ref="J4:K4"/>
    <mergeCell ref="J5:K5"/>
    <mergeCell ref="P6:R6"/>
    <mergeCell ref="P7:R7"/>
    <mergeCell ref="P8:R8"/>
    <mergeCell ref="P9:R9"/>
    <mergeCell ref="P10:R10"/>
    <mergeCell ref="P16:R16"/>
  </mergeCells>
  <conditionalFormatting sqref="K6 K8:K16">
    <cfRule type="expression" dxfId="57" priority="271">
      <formula>M6=1</formula>
    </cfRule>
  </conditionalFormatting>
  <conditionalFormatting sqref="K7">
    <cfRule type="expression" dxfId="56" priority="270">
      <formula>M7=1</formula>
    </cfRule>
  </conditionalFormatting>
  <conditionalFormatting sqref="K18:K21 K23:K26 K28:K31 K33:K36">
    <cfRule type="expression" dxfId="55" priority="269">
      <formula>M18=1</formula>
    </cfRule>
  </conditionalFormatting>
  <conditionalFormatting sqref="B6:E6">
    <cfRule type="expression" dxfId="54" priority="264">
      <formula>H6=1</formula>
    </cfRule>
  </conditionalFormatting>
  <conditionalFormatting sqref="B7:E7">
    <cfRule type="expression" dxfId="53" priority="258">
      <formula>H7=1</formula>
    </cfRule>
  </conditionalFormatting>
  <conditionalFormatting sqref="B8:E8">
    <cfRule type="expression" dxfId="52" priority="256">
      <formula>H8=1</formula>
    </cfRule>
  </conditionalFormatting>
  <conditionalFormatting sqref="B9:E9">
    <cfRule type="expression" dxfId="51" priority="254">
      <formula>H9=1</formula>
    </cfRule>
  </conditionalFormatting>
  <conditionalFormatting sqref="B10:E10">
    <cfRule type="expression" dxfId="50" priority="252">
      <formula>H10=1</formula>
    </cfRule>
  </conditionalFormatting>
  <conditionalFormatting sqref="B11:E11">
    <cfRule type="expression" dxfId="49" priority="250">
      <formula>H11=1</formula>
    </cfRule>
  </conditionalFormatting>
  <conditionalFormatting sqref="K17">
    <cfRule type="expression" dxfId="48" priority="237">
      <formula>M17=1</formula>
    </cfRule>
  </conditionalFormatting>
  <conditionalFormatting sqref="K22">
    <cfRule type="expression" dxfId="47" priority="229">
      <formula>M22=1</formula>
    </cfRule>
  </conditionalFormatting>
  <conditionalFormatting sqref="K27">
    <cfRule type="expression" dxfId="46" priority="225">
      <formula>M27=1</formula>
    </cfRule>
  </conditionalFormatting>
  <conditionalFormatting sqref="K32">
    <cfRule type="expression" dxfId="45" priority="221">
      <formula>M32=1</formula>
    </cfRule>
  </conditionalFormatting>
  <conditionalFormatting sqref="K37">
    <cfRule type="expression" dxfId="44" priority="217">
      <formula>M37=1</formula>
    </cfRule>
  </conditionalFormatting>
  <conditionalFormatting sqref="Y6">
    <cfRule type="expression" dxfId="43" priority="201">
      <formula>Y6&gt;Z6</formula>
    </cfRule>
  </conditionalFormatting>
  <conditionalFormatting sqref="Y7">
    <cfRule type="expression" dxfId="42" priority="199">
      <formula>Y7&gt;Z7</formula>
    </cfRule>
  </conditionalFormatting>
  <conditionalFormatting sqref="Y8">
    <cfRule type="expression" dxfId="41" priority="198">
      <formula>Y8&gt;Z8</formula>
    </cfRule>
  </conditionalFormatting>
  <conditionalFormatting sqref="Y9">
    <cfRule type="expression" dxfId="40" priority="197">
      <formula>Y9&gt;Z9</formula>
    </cfRule>
  </conditionalFormatting>
  <conditionalFormatting sqref="Y10">
    <cfRule type="expression" dxfId="39" priority="196">
      <formula>Y10&gt;Z10</formula>
    </cfRule>
  </conditionalFormatting>
  <conditionalFormatting sqref="Y11">
    <cfRule type="expression" dxfId="38" priority="195">
      <formula>Y11&gt;Z11</formula>
    </cfRule>
  </conditionalFormatting>
  <conditionalFormatting sqref="Y13">
    <cfRule type="expression" dxfId="37" priority="192">
      <formula>Y13&gt;Z13</formula>
    </cfRule>
  </conditionalFormatting>
  <conditionalFormatting sqref="Y14">
    <cfRule type="expression" dxfId="36" priority="191">
      <formula>Y14&gt;Z14</formula>
    </cfRule>
  </conditionalFormatting>
  <conditionalFormatting sqref="Y15">
    <cfRule type="expression" dxfId="35" priority="190">
      <formula>Y15&gt;Z15</formula>
    </cfRule>
  </conditionalFormatting>
  <conditionalFormatting sqref="Y16">
    <cfRule type="expression" dxfId="34" priority="189">
      <formula>Y16&gt;Z16</formula>
    </cfRule>
  </conditionalFormatting>
  <conditionalFormatting sqref="Y18">
    <cfRule type="expression" dxfId="33" priority="188">
      <formula>Y18&gt;Z18</formula>
    </cfRule>
  </conditionalFormatting>
  <conditionalFormatting sqref="Y19">
    <cfRule type="expression" dxfId="32" priority="187">
      <formula>Y19&gt;Z19</formula>
    </cfRule>
  </conditionalFormatting>
  <conditionalFormatting sqref="Y20">
    <cfRule type="expression" dxfId="31" priority="186">
      <formula>Y20&gt;Z20</formula>
    </cfRule>
  </conditionalFormatting>
  <conditionalFormatting sqref="Y21">
    <cfRule type="expression" dxfId="30" priority="185">
      <formula>Y21&gt;Z21</formula>
    </cfRule>
  </conditionalFormatting>
  <conditionalFormatting sqref="Y23">
    <cfRule type="expression" dxfId="29" priority="184">
      <formula>Y23&gt;Z23</formula>
    </cfRule>
  </conditionalFormatting>
  <conditionalFormatting sqref="Y24">
    <cfRule type="expression" dxfId="28" priority="183">
      <formula>Y24&gt;Z24</formula>
    </cfRule>
  </conditionalFormatting>
  <conditionalFormatting sqref="Y25">
    <cfRule type="expression" dxfId="27" priority="182">
      <formula>Y25&gt;Z25</formula>
    </cfRule>
  </conditionalFormatting>
  <conditionalFormatting sqref="Y26">
    <cfRule type="expression" dxfId="26" priority="181">
      <formula>Y26&gt;Z26</formula>
    </cfRule>
  </conditionalFormatting>
  <conditionalFormatting sqref="Y28">
    <cfRule type="expression" dxfId="25" priority="180">
      <formula>Y28&gt;Z28</formula>
    </cfRule>
  </conditionalFormatting>
  <conditionalFormatting sqref="Y29">
    <cfRule type="expression" dxfId="24" priority="179">
      <formula>Y29&gt;Z29</formula>
    </cfRule>
  </conditionalFormatting>
  <conditionalFormatting sqref="Y30">
    <cfRule type="expression" dxfId="23" priority="178">
      <formula>Y30&gt;Z30</formula>
    </cfRule>
  </conditionalFormatting>
  <conditionalFormatting sqref="Y31">
    <cfRule type="expression" dxfId="22" priority="177">
      <formula>Y31&gt;Z31</formula>
    </cfRule>
  </conditionalFormatting>
  <conditionalFormatting sqref="Y33">
    <cfRule type="expression" dxfId="21" priority="176">
      <formula>Y33&gt;Z33</formula>
    </cfRule>
  </conditionalFormatting>
  <conditionalFormatting sqref="Y34">
    <cfRule type="expression" dxfId="20" priority="175">
      <formula>Y34&gt;Z34</formula>
    </cfRule>
  </conditionalFormatting>
  <conditionalFormatting sqref="Y35">
    <cfRule type="expression" dxfId="19" priority="174">
      <formula>Y35&gt;Z35</formula>
    </cfRule>
  </conditionalFormatting>
  <conditionalFormatting sqref="Y36">
    <cfRule type="expression" dxfId="18" priority="173">
      <formula>Y36&gt;Z36</formula>
    </cfRule>
  </conditionalFormatting>
  <conditionalFormatting sqref="AA13:AB16">
    <cfRule type="expression" dxfId="17" priority="288">
      <formula>#REF!&lt;9</formula>
    </cfRule>
  </conditionalFormatting>
  <conditionalFormatting sqref="AC13:AD16">
    <cfRule type="expression" dxfId="16" priority="289">
      <formula>AE13&lt;9</formula>
    </cfRule>
  </conditionalFormatting>
  <conditionalFormatting sqref="X12">
    <cfRule type="expression" dxfId="15" priority="141">
      <formula>Z12=1</formula>
    </cfRule>
  </conditionalFormatting>
  <conditionalFormatting sqref="AC12">
    <cfRule type="colorScale" priority="14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7">
    <cfRule type="expression" dxfId="14" priority="139">
      <formula>Z17=1</formula>
    </cfRule>
  </conditionalFormatting>
  <conditionalFormatting sqref="AC17">
    <cfRule type="colorScale" priority="13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2">
    <cfRule type="expression" dxfId="13" priority="137">
      <formula>Z22=1</formula>
    </cfRule>
  </conditionalFormatting>
  <conditionalFormatting sqref="AC22">
    <cfRule type="colorScale" priority="13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7">
    <cfRule type="expression" dxfId="12" priority="135">
      <formula>Z27=1</formula>
    </cfRule>
  </conditionalFormatting>
  <conditionalFormatting sqref="AC27">
    <cfRule type="colorScale" priority="13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2">
    <cfRule type="expression" dxfId="11" priority="133">
      <formula>Z32=1</formula>
    </cfRule>
  </conditionalFormatting>
  <conditionalFormatting sqref="AC32">
    <cfRule type="colorScale" priority="13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7">
    <cfRule type="expression" dxfId="10" priority="131">
      <formula>Z37=1</formula>
    </cfRule>
  </conditionalFormatting>
  <conditionalFormatting sqref="AC37">
    <cfRule type="colorScale" priority="13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9" priority="122">
      <formula>H6=1</formula>
    </cfRule>
  </conditionalFormatting>
  <conditionalFormatting sqref="AA7:AD7">
    <cfRule type="expression" dxfId="8" priority="121">
      <formula>H7=1</formula>
    </cfRule>
  </conditionalFormatting>
  <conditionalFormatting sqref="AA8:AD8">
    <cfRule type="expression" dxfId="7" priority="120">
      <formula>H8=1</formula>
    </cfRule>
  </conditionalFormatting>
  <conditionalFormatting sqref="AA9:AD9">
    <cfRule type="expression" dxfId="6" priority="119">
      <formula>H9=1</formula>
    </cfRule>
  </conditionalFormatting>
  <conditionalFormatting sqref="AA10:AD10">
    <cfRule type="expression" dxfId="5" priority="118">
      <formula>H10=1</formula>
    </cfRule>
  </conditionalFormatting>
  <conditionalFormatting sqref="AA11:AD11">
    <cfRule type="expression" dxfId="4" priority="117">
      <formula>H11=1</formula>
    </cfRule>
  </conditionalFormatting>
  <conditionalFormatting sqref="J13:J16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18:J21">
    <cfRule type="dataBar" priority="1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23:J26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{64EC9C78-D60B-4B49-B1F1-D9CE07549973}</x14:id>
        </ext>
      </extLst>
    </cfRule>
  </conditionalFormatting>
  <conditionalFormatting sqref="J28:J31">
    <cfRule type="dataBar" priority="1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{BB01E423-C451-4746-ACCD-C529B0A3F320}</x14:id>
        </ext>
      </extLst>
    </cfRule>
  </conditionalFormatting>
  <conditionalFormatting sqref="J33:J36">
    <cfRule type="dataBar" priority="10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{5D3FABAF-0081-41C1-8D85-1C4EE60B29CA}</x14:id>
        </ext>
      </extLst>
    </cfRule>
  </conditionalFormatting>
  <conditionalFormatting sqref="S13:S16">
    <cfRule type="dataBar" priority="1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{929FCEEC-9708-40E6-A951-0F82798E2E15}</x14:id>
        </ext>
      </extLst>
    </cfRule>
  </conditionalFormatting>
  <conditionalFormatting sqref="S18:S21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{BAB58FB7-1251-43AE-BBCB-0E74925C0BA3}</x14:id>
        </ext>
      </extLst>
    </cfRule>
  </conditionalFormatting>
  <conditionalFormatting sqref="S23:S26">
    <cfRule type="dataBar" priority="1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{5E39EF9D-6E5A-40FA-A28E-6429096DEACE}</x14:id>
        </ext>
      </extLst>
    </cfRule>
  </conditionalFormatting>
  <conditionalFormatting sqref="S28:S31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{7E6D11A8-1034-4907-9F58-29B65109B9C5}</x14:id>
        </ext>
      </extLst>
    </cfRule>
  </conditionalFormatting>
  <conditionalFormatting sqref="S33:S36">
    <cfRule type="dataBar" priority="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{04323CB1-C143-419A-B4B8-4D961E1B730C}</x14:id>
        </ext>
      </extLst>
    </cfRule>
  </conditionalFormatting>
  <conditionalFormatting sqref="V13:V16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{2B0A653A-00FA-4253-B34A-B21651F86EDC}</x14:id>
        </ext>
      </extLst>
    </cfRule>
  </conditionalFormatting>
  <conditionalFormatting sqref="V18:V21">
    <cfRule type="dataBar" priority="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{187E363E-1AE4-40DC-A4AC-C88BA63C2AB7}</x14:id>
        </ext>
      </extLst>
    </cfRule>
  </conditionalFormatting>
  <conditionalFormatting sqref="V23:V26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{BC42F34A-13B8-465F-82B2-D67991F13E33}</x14:id>
        </ext>
      </extLst>
    </cfRule>
  </conditionalFormatting>
  <conditionalFormatting sqref="V28:V31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{EAFC7104-A3FF-4407-B82F-A9043632B08A}</x14:id>
        </ext>
      </extLst>
    </cfRule>
  </conditionalFormatting>
  <conditionalFormatting sqref="V33:V36">
    <cfRule type="dataBar" priority="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{5A4E8830-C531-4932-909E-59D9D8EDB0B2}</x14:id>
        </ext>
      </extLst>
    </cfRule>
  </conditionalFormatting>
  <conditionalFormatting sqref="O13:O16">
    <cfRule type="colorScale" priority="8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18:O21">
    <cfRule type="colorScale" priority="8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3:O26">
    <cfRule type="colorScale" priority="8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8:O31">
    <cfRule type="colorScale" priority="7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3:O36">
    <cfRule type="colorScale" priority="7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J6:J11">
    <cfRule type="dataBar" priority="2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S6:S11">
    <cfRule type="dataBar" priority="2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{8A38D8D5-6531-493B-9FC8-5967F999A2D6}</x14:id>
        </ext>
      </extLst>
    </cfRule>
  </conditionalFormatting>
  <conditionalFormatting sqref="V6:V11">
    <cfRule type="dataBar" priority="2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{BA526413-FEA3-4A78-8100-4D8B6CCA2277}</x14:id>
        </ext>
      </extLst>
    </cfRule>
  </conditionalFormatting>
  <conditionalFormatting sqref="X6:X11">
    <cfRule type="colorScale" priority="29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1">
    <cfRule type="colorScale" priority="304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X13:X16">
    <cfRule type="colorScale" priority="5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18:X21">
    <cfRule type="colorScale" priority="5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3:X26">
    <cfRule type="colorScale" priority="4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8:X31">
    <cfRule type="colorScale" priority="3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3:X36">
    <cfRule type="colorScale" priority="3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37">
    <cfRule type="top10" dxfId="3" priority="305" rank="1"/>
  </conditionalFormatting>
  <conditionalFormatting sqref="K6:K37">
    <cfRule type="top10" dxfId="2" priority="306" rank="1"/>
  </conditionalFormatting>
  <conditionalFormatting sqref="T6:T37">
    <cfRule type="top10" dxfId="1" priority="307" rank="5"/>
  </conditionalFormatting>
  <conditionalFormatting sqref="P6:R37">
    <cfRule type="top10" dxfId="0" priority="308" rank="3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J13:J16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J18:J21</xm:sqref>
        </x14:conditionalFormatting>
        <x14:conditionalFormatting xmlns:xm="http://schemas.microsoft.com/office/excel/2006/main">
          <x14:cfRule type="dataBar" id="{64EC9C78-D60B-4B49-B1F1-D9CE075499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J23:J26</xm:sqref>
        </x14:conditionalFormatting>
        <x14:conditionalFormatting xmlns:xm="http://schemas.microsoft.com/office/excel/2006/main">
          <x14:cfRule type="dataBar" id="{BB01E423-C451-4746-ACCD-C529B0A3F3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J28:J31</xm:sqref>
        </x14:conditionalFormatting>
        <x14:conditionalFormatting xmlns:xm="http://schemas.microsoft.com/office/excel/2006/main">
          <x14:cfRule type="dataBar" id="{5D3FABAF-0081-41C1-8D85-1C4EE60B29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J33:J36</xm:sqref>
        </x14:conditionalFormatting>
        <x14:conditionalFormatting xmlns:xm="http://schemas.microsoft.com/office/excel/2006/main">
          <x14:cfRule type="dataBar" id="{929FCEEC-9708-40E6-A951-0F82798E2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S13:S16</xm:sqref>
        </x14:conditionalFormatting>
        <x14:conditionalFormatting xmlns:xm="http://schemas.microsoft.com/office/excel/2006/main">
          <x14:cfRule type="dataBar" id="{BAB58FB7-1251-43AE-BBCB-0E74925C0B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S18:S21</xm:sqref>
        </x14:conditionalFormatting>
        <x14:conditionalFormatting xmlns:xm="http://schemas.microsoft.com/office/excel/2006/main">
          <x14:cfRule type="dataBar" id="{5E39EF9D-6E5A-40FA-A28E-6429096DEA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S23:S26</xm:sqref>
        </x14:conditionalFormatting>
        <x14:conditionalFormatting xmlns:xm="http://schemas.microsoft.com/office/excel/2006/main">
          <x14:cfRule type="dataBar" id="{7E6D11A8-1034-4907-9F58-29B65109B9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S28:S31</xm:sqref>
        </x14:conditionalFormatting>
        <x14:conditionalFormatting xmlns:xm="http://schemas.microsoft.com/office/excel/2006/main">
          <x14:cfRule type="dataBar" id="{04323CB1-C143-419A-B4B8-4D961E1B73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S33:S36</xm:sqref>
        </x14:conditionalFormatting>
        <x14:conditionalFormatting xmlns:xm="http://schemas.microsoft.com/office/excel/2006/main">
          <x14:cfRule type="dataBar" id="{2B0A653A-00FA-4253-B34A-B21651F86E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V13:V16</xm:sqref>
        </x14:conditionalFormatting>
        <x14:conditionalFormatting xmlns:xm="http://schemas.microsoft.com/office/excel/2006/main">
          <x14:cfRule type="dataBar" id="{187E363E-1AE4-40DC-A4AC-C88BA63C2AB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V18:V21</xm:sqref>
        </x14:conditionalFormatting>
        <x14:conditionalFormatting xmlns:xm="http://schemas.microsoft.com/office/excel/2006/main">
          <x14:cfRule type="dataBar" id="{BC42F34A-13B8-465F-82B2-D67991F13E33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V23:V26</xm:sqref>
        </x14:conditionalFormatting>
        <x14:conditionalFormatting xmlns:xm="http://schemas.microsoft.com/office/excel/2006/main">
          <x14:cfRule type="dataBar" id="{EAFC7104-A3FF-4407-B82F-A9043632B08A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V28:V31</xm:sqref>
        </x14:conditionalFormatting>
        <x14:conditionalFormatting xmlns:xm="http://schemas.microsoft.com/office/excel/2006/main">
          <x14:cfRule type="dataBar" id="{5A4E8830-C531-4932-909E-59D9D8EDB0B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V33:V36</xm:sqref>
        </x14:conditionalFormatting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J6:J11</xm:sqref>
        </x14:conditionalFormatting>
        <x14:conditionalFormatting xmlns:xm="http://schemas.microsoft.com/office/excel/2006/main">
          <x14:cfRule type="dataBar" id="{8A38D8D5-6531-493B-9FC8-5967F999A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S6:S11</xm:sqref>
        </x14:conditionalFormatting>
        <x14:conditionalFormatting xmlns:xm="http://schemas.microsoft.com/office/excel/2006/main">
          <x14:cfRule type="dataBar" id="{BA526413-FEA3-4A78-8100-4D8B6CCA227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2013-10-01T17:32:11Z</dcterms:modified>
</cp:coreProperties>
</file>