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936" yWindow="0" windowWidth="16992" windowHeight="9480"/>
  </bookViews>
  <sheets>
    <sheet name="Rank (2)" sheetId="6" r:id="rId1"/>
    <sheet name="Euro" sheetId="5" state="hidden" r:id="rId2"/>
    <sheet name="USA" sheetId="7" state="hidden" r:id="rId3"/>
    <sheet name="GBP" sheetId="8" state="hidden" r:id="rId4"/>
    <sheet name="Misc" sheetId="10" state="hidden" r:id="rId5"/>
    <sheet name="HiLo" sheetId="3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 l="1"/>
  <c r="C1" i="3"/>
  <c r="D1" i="3"/>
  <c r="D1" i="10"/>
  <c r="D1" i="8"/>
  <c r="D1" i="7"/>
  <c r="C1" i="10"/>
  <c r="C1" i="8"/>
  <c r="C1" i="7"/>
  <c r="B1" i="10"/>
  <c r="B1" i="8"/>
  <c r="B1" i="7"/>
  <c r="B1" i="5" l="1"/>
  <c r="D1" i="5"/>
  <c r="C1" i="5"/>
  <c r="A38" i="10" l="1"/>
  <c r="A37" i="10"/>
  <c r="A36" i="10"/>
  <c r="A35" i="10"/>
  <c r="CF34" i="10"/>
  <c r="CD35" i="10"/>
  <c r="A34" i="10"/>
  <c r="A33" i="10"/>
  <c r="CI5" i="10"/>
  <c r="B8" i="10"/>
  <c r="B34" i="10"/>
  <c r="B4" i="10"/>
  <c r="CD6" i="10" l="1"/>
  <c r="CD36" i="10"/>
  <c r="CI6" i="10"/>
  <c r="CF35" i="10"/>
  <c r="A37" i="8"/>
  <c r="A36" i="8"/>
  <c r="A35" i="8"/>
  <c r="CD34" i="8"/>
  <c r="CD35" i="8" s="1"/>
  <c r="A34" i="8"/>
  <c r="CF33" i="8"/>
  <c r="A33" i="8"/>
  <c r="CD5" i="8"/>
  <c r="CI4" i="8"/>
  <c r="B36" i="8"/>
  <c r="B37" i="10"/>
  <c r="B7" i="10"/>
  <c r="B38" i="10"/>
  <c r="B36" i="10"/>
  <c r="B9" i="10"/>
  <c r="B5" i="8"/>
  <c r="B4" i="8"/>
  <c r="B34" i="8"/>
  <c r="B6" i="10"/>
  <c r="B5" i="10"/>
  <c r="B35" i="10"/>
  <c r="B33" i="10"/>
  <c r="C37" i="10" l="1"/>
  <c r="C6" i="10"/>
  <c r="C35" i="10"/>
  <c r="C5" i="10"/>
  <c r="C8" i="10"/>
  <c r="C4" i="10"/>
  <c r="C33" i="10"/>
  <c r="C34" i="10"/>
  <c r="C9" i="10"/>
  <c r="C38" i="10"/>
  <c r="C7" i="10"/>
  <c r="C36" i="10"/>
  <c r="CD7" i="10"/>
  <c r="CD37" i="10"/>
  <c r="CI7" i="10"/>
  <c r="CF36" i="10"/>
  <c r="CF35" i="8"/>
  <c r="CI6" i="8"/>
  <c r="CD36" i="8"/>
  <c r="CD6" i="8"/>
  <c r="CF34" i="8"/>
  <c r="CI5" i="8"/>
  <c r="A37" i="7"/>
  <c r="A36" i="7"/>
  <c r="A35" i="7"/>
  <c r="CD34" i="7"/>
  <c r="CF34" i="7" s="1"/>
  <c r="A34" i="7"/>
  <c r="CF33" i="7"/>
  <c r="A33" i="7"/>
  <c r="CD5" i="7"/>
  <c r="CD6" i="7" s="1"/>
  <c r="CD7" i="7" s="1"/>
  <c r="CI4" i="7"/>
  <c r="CD34" i="5"/>
  <c r="CD35" i="5" s="1"/>
  <c r="CF33" i="5"/>
  <c r="A39" i="5"/>
  <c r="A38" i="5"/>
  <c r="A37" i="5"/>
  <c r="A36" i="5"/>
  <c r="CD5" i="5"/>
  <c r="CD6" i="5" s="1"/>
  <c r="A34" i="5"/>
  <c r="CI4" i="5"/>
  <c r="A33" i="5"/>
  <c r="B35" i="8"/>
  <c r="B6" i="8"/>
  <c r="B7" i="8"/>
  <c r="B33" i="8"/>
  <c r="J34" i="6"/>
  <c r="B8" i="8"/>
  <c r="B37" i="8"/>
  <c r="B7" i="5"/>
  <c r="B4" i="5"/>
  <c r="B33" i="5"/>
  <c r="CD8" i="10" l="1"/>
  <c r="BR4" i="10"/>
  <c r="BR5" i="10" s="1"/>
  <c r="BR6" i="10" s="1"/>
  <c r="BR7" i="10" s="1"/>
  <c r="BR8" i="10" s="1"/>
  <c r="BF4" i="10"/>
  <c r="BF5" i="10" s="1"/>
  <c r="BF6" i="10" s="1"/>
  <c r="BF7" i="10" s="1"/>
  <c r="BF8" i="10" s="1"/>
  <c r="BF9" i="10" s="1"/>
  <c r="BO4" i="10"/>
  <c r="BO5" i="10" s="1"/>
  <c r="BX4" i="10"/>
  <c r="BX5" i="10" s="1"/>
  <c r="BU4" i="10"/>
  <c r="BU5" i="10" s="1"/>
  <c r="BU6" i="10" s="1"/>
  <c r="BU7" i="10" s="1"/>
  <c r="BL4" i="10"/>
  <c r="BL5" i="10" s="1"/>
  <c r="BL6" i="10" s="1"/>
  <c r="BL7" i="10" s="1"/>
  <c r="BL8" i="10" s="1"/>
  <c r="BL9" i="10" s="1"/>
  <c r="BL10" i="10" s="1"/>
  <c r="BI4" i="10"/>
  <c r="BI5" i="10" s="1"/>
  <c r="BI6" i="10" s="1"/>
  <c r="CD38" i="10"/>
  <c r="CI8" i="10"/>
  <c r="CF37" i="10"/>
  <c r="BR33" i="10"/>
  <c r="BF33" i="10"/>
  <c r="BF34" i="10" s="1"/>
  <c r="BF35" i="10" s="1"/>
  <c r="BF36" i="10" s="1"/>
  <c r="BF37" i="10" s="1"/>
  <c r="BO33" i="10"/>
  <c r="BO34" i="10" s="1"/>
  <c r="BO35" i="10" s="1"/>
  <c r="BO36" i="10" s="1"/>
  <c r="BO37" i="10" s="1"/>
  <c r="BI33" i="10"/>
  <c r="BX33" i="10"/>
  <c r="BX34" i="10" s="1"/>
  <c r="BL33" i="10"/>
  <c r="BL34" i="10" s="1"/>
  <c r="BU33" i="10"/>
  <c r="BU34" i="10" s="1"/>
  <c r="BU35" i="10" s="1"/>
  <c r="C7" i="8"/>
  <c r="C35" i="8"/>
  <c r="C33" i="8"/>
  <c r="C34" i="8"/>
  <c r="C36" i="8"/>
  <c r="C37" i="8"/>
  <c r="C8" i="8"/>
  <c r="C6" i="8"/>
  <c r="C4" i="8"/>
  <c r="C5" i="8"/>
  <c r="CD7" i="8"/>
  <c r="CI7" i="8"/>
  <c r="CF36" i="8"/>
  <c r="CD37" i="8"/>
  <c r="CI5" i="7"/>
  <c r="CD8" i="7"/>
  <c r="CD35" i="7"/>
  <c r="CI6" i="5"/>
  <c r="CD36" i="5"/>
  <c r="CD37" i="5" s="1"/>
  <c r="CD38" i="5" s="1"/>
  <c r="CD39" i="5" s="1"/>
  <c r="CI5" i="5"/>
  <c r="CD7" i="5"/>
  <c r="A35" i="5"/>
  <c r="CF35" i="5"/>
  <c r="CF34" i="5"/>
  <c r="B7" i="7"/>
  <c r="B36" i="7"/>
  <c r="B8" i="7"/>
  <c r="B34" i="7"/>
  <c r="B37" i="7"/>
  <c r="B5" i="7"/>
  <c r="B38" i="5"/>
  <c r="B9" i="5"/>
  <c r="B5" i="5"/>
  <c r="B34" i="5"/>
  <c r="B6" i="7"/>
  <c r="B35" i="7"/>
  <c r="B4" i="7"/>
  <c r="B33" i="7"/>
  <c r="B10" i="5"/>
  <c r="B39" i="5"/>
  <c r="B35" i="5"/>
  <c r="B37" i="5"/>
  <c r="B6" i="5"/>
  <c r="B36" i="5"/>
  <c r="B8" i="5"/>
  <c r="BM10" i="10" l="1"/>
  <c r="BN10" i="10"/>
  <c r="BN6" i="10"/>
  <c r="BM6" i="10"/>
  <c r="BG37" i="10"/>
  <c r="BH37" i="10"/>
  <c r="BF38" i="10"/>
  <c r="BW35" i="10"/>
  <c r="BV35" i="10"/>
  <c r="BU36" i="10"/>
  <c r="BP37" i="10"/>
  <c r="BQ37" i="10"/>
  <c r="BO38" i="10"/>
  <c r="BM34" i="10"/>
  <c r="BN34" i="10"/>
  <c r="BL35" i="10"/>
  <c r="BG34" i="10"/>
  <c r="BH34" i="10"/>
  <c r="BG9" i="10"/>
  <c r="BH9" i="10"/>
  <c r="BF10" i="10"/>
  <c r="BS8" i="10"/>
  <c r="BT8" i="10"/>
  <c r="BR9" i="10"/>
  <c r="BZ5" i="10"/>
  <c r="BY5" i="10"/>
  <c r="BX6" i="10"/>
  <c r="BZ34" i="10"/>
  <c r="BY34" i="10"/>
  <c r="BX35" i="10"/>
  <c r="BP5" i="10"/>
  <c r="BQ5" i="10"/>
  <c r="BK6" i="10"/>
  <c r="BJ6" i="10"/>
  <c r="BK5" i="10"/>
  <c r="BJ5" i="10"/>
  <c r="BT33" i="10"/>
  <c r="BS33" i="10"/>
  <c r="BN8" i="10"/>
  <c r="BM8" i="10"/>
  <c r="BT6" i="10"/>
  <c r="BS6" i="10"/>
  <c r="BO6" i="10"/>
  <c r="BQ34" i="10"/>
  <c r="BP34" i="10"/>
  <c r="CD39" i="10"/>
  <c r="CI9" i="10"/>
  <c r="CF38" i="10"/>
  <c r="BK4" i="10"/>
  <c r="BJ4" i="10"/>
  <c r="BT5" i="10"/>
  <c r="BS5" i="10"/>
  <c r="BJ33" i="10"/>
  <c r="BK33" i="10"/>
  <c r="BW7" i="10"/>
  <c r="BV7" i="10"/>
  <c r="BI7" i="10"/>
  <c r="BI8" i="10" s="1"/>
  <c r="BI9" i="10" s="1"/>
  <c r="BI10" i="10" s="1"/>
  <c r="BK10" i="10" s="1"/>
  <c r="BW6" i="10"/>
  <c r="BV6" i="10"/>
  <c r="BG35" i="10"/>
  <c r="BH35" i="10"/>
  <c r="BN4" i="10"/>
  <c r="BM4" i="10"/>
  <c r="BG4" i="10"/>
  <c r="BH4" i="10"/>
  <c r="CD9" i="10"/>
  <c r="BW5" i="10"/>
  <c r="BV5" i="10"/>
  <c r="BV33" i="10"/>
  <c r="BW33" i="10"/>
  <c r="BQ33" i="10"/>
  <c r="BP33" i="10"/>
  <c r="BU8" i="10"/>
  <c r="BM7" i="10"/>
  <c r="BN7" i="10"/>
  <c r="BH6" i="10"/>
  <c r="BG6" i="10"/>
  <c r="BI34" i="10"/>
  <c r="BR34" i="10"/>
  <c r="BW4" i="10"/>
  <c r="BV4" i="10"/>
  <c r="BS4" i="10"/>
  <c r="BT4" i="10"/>
  <c r="BH5" i="10"/>
  <c r="BG5" i="10"/>
  <c r="BG7" i="10"/>
  <c r="BH7" i="10"/>
  <c r="BW34" i="10"/>
  <c r="BV34" i="10"/>
  <c r="BQ36" i="10"/>
  <c r="BP36" i="10"/>
  <c r="BQ35" i="10"/>
  <c r="BP35" i="10"/>
  <c r="BZ4" i="10"/>
  <c r="BY4" i="10"/>
  <c r="BN33" i="10"/>
  <c r="BM33" i="10"/>
  <c r="BG8" i="10"/>
  <c r="BH8" i="10"/>
  <c r="BM9" i="10"/>
  <c r="BN9" i="10"/>
  <c r="BN5" i="10"/>
  <c r="BM5" i="10"/>
  <c r="BG36" i="10"/>
  <c r="BH36" i="10"/>
  <c r="BQ4" i="10"/>
  <c r="BP4" i="10"/>
  <c r="BH33" i="10"/>
  <c r="BG33" i="10"/>
  <c r="BZ33" i="10"/>
  <c r="BY33" i="10"/>
  <c r="BS7" i="10"/>
  <c r="BT7" i="10"/>
  <c r="BU33" i="8"/>
  <c r="BU34" i="8" s="1"/>
  <c r="BI33" i="8"/>
  <c r="BI34" i="8" s="1"/>
  <c r="BO33" i="8"/>
  <c r="BO34" i="8" s="1"/>
  <c r="BO35" i="8" s="1"/>
  <c r="BO36" i="8" s="1"/>
  <c r="BO37" i="8" s="1"/>
  <c r="BL33" i="8"/>
  <c r="BX33" i="8"/>
  <c r="BR33" i="8"/>
  <c r="BR34" i="8" s="1"/>
  <c r="BR35" i="8" s="1"/>
  <c r="BR36" i="8" s="1"/>
  <c r="BF33" i="8"/>
  <c r="BF34" i="8" s="1"/>
  <c r="CF37" i="8"/>
  <c r="CI8" i="8"/>
  <c r="CD8" i="8"/>
  <c r="BU4" i="8"/>
  <c r="BI4" i="8"/>
  <c r="BI5" i="8" s="1"/>
  <c r="BI6" i="8" s="1"/>
  <c r="BX4" i="8"/>
  <c r="BF4" i="8"/>
  <c r="BF5" i="8" s="1"/>
  <c r="BR4" i="8"/>
  <c r="BR5" i="8" s="1"/>
  <c r="BL4" i="8"/>
  <c r="BO4" i="8"/>
  <c r="BO5" i="8" s="1"/>
  <c r="C5" i="7"/>
  <c r="C35" i="7"/>
  <c r="C33" i="7"/>
  <c r="C37" i="7"/>
  <c r="C4" i="7"/>
  <c r="C8" i="7"/>
  <c r="C36" i="7"/>
  <c r="C6" i="7"/>
  <c r="C34" i="7"/>
  <c r="C7" i="7"/>
  <c r="CF35" i="7"/>
  <c r="CD36" i="7"/>
  <c r="CI6" i="7"/>
  <c r="C33" i="5"/>
  <c r="BX33" i="5" s="1"/>
  <c r="C36" i="5"/>
  <c r="C37" i="5"/>
  <c r="C34" i="5"/>
  <c r="C39" i="5"/>
  <c r="C38" i="5"/>
  <c r="C35" i="5"/>
  <c r="C5" i="5"/>
  <c r="C4" i="5"/>
  <c r="C7" i="5"/>
  <c r="C10" i="5"/>
  <c r="C6" i="5"/>
  <c r="C8" i="5"/>
  <c r="C9" i="5"/>
  <c r="CF36" i="5"/>
  <c r="CI7" i="5"/>
  <c r="CD8" i="5"/>
  <c r="BX34" i="5" l="1"/>
  <c r="BJ10" i="10"/>
  <c r="CE5" i="10" s="1"/>
  <c r="A28" i="6" s="1"/>
  <c r="BK8" i="10"/>
  <c r="BJ9" i="10"/>
  <c r="BJ8" i="10"/>
  <c r="CF6" i="10"/>
  <c r="J29" i="6" s="1"/>
  <c r="CE6" i="10"/>
  <c r="A29" i="6" s="1"/>
  <c r="BK9" i="10"/>
  <c r="CD10" i="10"/>
  <c r="BQ38" i="10"/>
  <c r="BP38" i="10"/>
  <c r="CE36" i="10" s="1"/>
  <c r="CH7" i="10" s="1"/>
  <c r="BS9" i="10"/>
  <c r="BT9" i="10"/>
  <c r="BR10" i="10"/>
  <c r="CE8" i="10" s="1"/>
  <c r="A31" i="6" s="1"/>
  <c r="BN35" i="10"/>
  <c r="BM35" i="10"/>
  <c r="BL36" i="10"/>
  <c r="BL37" i="10" s="1"/>
  <c r="BS34" i="10"/>
  <c r="BT34" i="10"/>
  <c r="BR35" i="10"/>
  <c r="CI10" i="10"/>
  <c r="CF39" i="10"/>
  <c r="BP6" i="10"/>
  <c r="BQ6" i="10"/>
  <c r="BO7" i="10"/>
  <c r="BZ6" i="10"/>
  <c r="BY6" i="10"/>
  <c r="BX7" i="10"/>
  <c r="BG38" i="10"/>
  <c r="BH38" i="10"/>
  <c r="BK34" i="10"/>
  <c r="BJ34" i="10"/>
  <c r="BI35" i="10"/>
  <c r="BI36" i="10" s="1"/>
  <c r="BW8" i="10"/>
  <c r="BV8" i="10"/>
  <c r="BU9" i="10"/>
  <c r="BK7" i="10"/>
  <c r="BJ7" i="10"/>
  <c r="CF5" i="10"/>
  <c r="J28" i="6" s="1"/>
  <c r="BY35" i="10"/>
  <c r="BZ35" i="10"/>
  <c r="BX36" i="10"/>
  <c r="BW36" i="10"/>
  <c r="BV36" i="10"/>
  <c r="BU37" i="10"/>
  <c r="BG10" i="10"/>
  <c r="BH10" i="10"/>
  <c r="BP35" i="8"/>
  <c r="BQ35" i="8"/>
  <c r="BJ6" i="8"/>
  <c r="BK6" i="8"/>
  <c r="BI7" i="8"/>
  <c r="BG5" i="8"/>
  <c r="BH5" i="8"/>
  <c r="BF6" i="8"/>
  <c r="BQ5" i="8"/>
  <c r="BP5" i="8"/>
  <c r="BO6" i="8"/>
  <c r="BO7" i="8" s="1"/>
  <c r="BP7" i="8" s="1"/>
  <c r="BT36" i="8"/>
  <c r="BS36" i="8"/>
  <c r="BH34" i="8"/>
  <c r="BG34" i="8"/>
  <c r="BP37" i="8"/>
  <c r="BQ37" i="8"/>
  <c r="BY33" i="8"/>
  <c r="BZ33" i="8"/>
  <c r="BY4" i="8"/>
  <c r="BZ4" i="8"/>
  <c r="BJ34" i="8"/>
  <c r="BK34" i="8"/>
  <c r="BI35" i="8"/>
  <c r="BT5" i="8"/>
  <c r="BS5" i="8"/>
  <c r="BM33" i="8"/>
  <c r="BN33" i="8"/>
  <c r="BP36" i="8"/>
  <c r="BQ36" i="8"/>
  <c r="BM4" i="8"/>
  <c r="BN4" i="8"/>
  <c r="BK4" i="8"/>
  <c r="BJ4" i="8"/>
  <c r="BL34" i="8"/>
  <c r="BF35" i="8"/>
  <c r="BR37" i="8"/>
  <c r="BL5" i="8"/>
  <c r="BG33" i="8"/>
  <c r="BH33" i="8"/>
  <c r="BQ33" i="8"/>
  <c r="BP33" i="8"/>
  <c r="BH4" i="8"/>
  <c r="BG4" i="8"/>
  <c r="BP34" i="8"/>
  <c r="BQ34" i="8"/>
  <c r="BJ5" i="8"/>
  <c r="BK5" i="8"/>
  <c r="BW33" i="8"/>
  <c r="BV33" i="8"/>
  <c r="BQ4" i="8"/>
  <c r="BP4" i="8"/>
  <c r="BT34" i="8"/>
  <c r="BS34" i="8"/>
  <c r="BS4" i="8"/>
  <c r="BT4" i="8"/>
  <c r="BV4" i="8"/>
  <c r="BW4" i="8"/>
  <c r="BV34" i="8"/>
  <c r="BW34" i="8"/>
  <c r="BX34" i="8"/>
  <c r="BU35" i="8"/>
  <c r="BT35" i="8"/>
  <c r="BS35" i="8"/>
  <c r="BU5" i="8"/>
  <c r="BU6" i="8" s="1"/>
  <c r="BX5" i="8"/>
  <c r="BS33" i="8"/>
  <c r="BT33" i="8"/>
  <c r="BK33" i="8"/>
  <c r="BJ33" i="8"/>
  <c r="BR6" i="8"/>
  <c r="BX33" i="7"/>
  <c r="BX34" i="7" s="1"/>
  <c r="BU33" i="7"/>
  <c r="CF36" i="7"/>
  <c r="CD37" i="7"/>
  <c r="CI7" i="7"/>
  <c r="BL33" i="7"/>
  <c r="BL34" i="7" s="1"/>
  <c r="BL35" i="7" s="1"/>
  <c r="BR33" i="7"/>
  <c r="BR34" i="7" s="1"/>
  <c r="BR35" i="7" s="1"/>
  <c r="BF33" i="7"/>
  <c r="BO33" i="7"/>
  <c r="BO34" i="7" s="1"/>
  <c r="BO35" i="7" s="1"/>
  <c r="BU34" i="7"/>
  <c r="BI33" i="7"/>
  <c r="BI34" i="7" s="1"/>
  <c r="BR4" i="7"/>
  <c r="BR5" i="7" s="1"/>
  <c r="BR6" i="7" s="1"/>
  <c r="BF4" i="7"/>
  <c r="BF5" i="7" s="1"/>
  <c r="BF6" i="7" s="1"/>
  <c r="BI4" i="7"/>
  <c r="BI5" i="7" s="1"/>
  <c r="BI6" i="7" s="1"/>
  <c r="BL4" i="7"/>
  <c r="BL5" i="7" s="1"/>
  <c r="BL6" i="7" s="1"/>
  <c r="BU4" i="7"/>
  <c r="BU5" i="7" s="1"/>
  <c r="BU6" i="7" s="1"/>
  <c r="BO4" i="7"/>
  <c r="BO5" i="7" s="1"/>
  <c r="BX4" i="7"/>
  <c r="BX5" i="7" s="1"/>
  <c r="BF4" i="5"/>
  <c r="CF37" i="5"/>
  <c r="CI8" i="5"/>
  <c r="BO33" i="5"/>
  <c r="BO34" i="5" s="1"/>
  <c r="BL33" i="5"/>
  <c r="BL34" i="5" s="1"/>
  <c r="BF33" i="5"/>
  <c r="BF34" i="5" s="1"/>
  <c r="BU33" i="5"/>
  <c r="BU34" i="5" s="1"/>
  <c r="BU35" i="5" s="1"/>
  <c r="BI33" i="5"/>
  <c r="BI34" i="5" s="1"/>
  <c r="BR33" i="5"/>
  <c r="BR34" i="5" s="1"/>
  <c r="CD9" i="5"/>
  <c r="BU4" i="5"/>
  <c r="BI4" i="5"/>
  <c r="BX4" i="5"/>
  <c r="BL4" i="5"/>
  <c r="BO4" i="5"/>
  <c r="BR4" i="5"/>
  <c r="B28" i="6"/>
  <c r="CR6" i="10"/>
  <c r="CU6" i="10"/>
  <c r="CP8" i="10"/>
  <c r="CN6" i="10"/>
  <c r="CT6" i="10"/>
  <c r="CT8" i="10"/>
  <c r="CL8" i="10"/>
  <c r="CN8" i="10"/>
  <c r="CS6" i="10"/>
  <c r="B31" i="6"/>
  <c r="E28" i="6"/>
  <c r="B29" i="6"/>
  <c r="A25" i="3" l="1"/>
  <c r="A27" i="3"/>
  <c r="A24" i="3"/>
  <c r="CF8" i="10"/>
  <c r="J31" i="6" s="1"/>
  <c r="CE34" i="8"/>
  <c r="CH5" i="8" s="1"/>
  <c r="BU7" i="8"/>
  <c r="BW7" i="8" s="1"/>
  <c r="CG35" i="8"/>
  <c r="CG36" i="10"/>
  <c r="BI37" i="10"/>
  <c r="BK36" i="10"/>
  <c r="BJ36" i="10"/>
  <c r="BL38" i="10"/>
  <c r="BN37" i="10"/>
  <c r="BM37" i="10"/>
  <c r="BP7" i="10"/>
  <c r="BQ7" i="10"/>
  <c r="BO8" i="10"/>
  <c r="BM36" i="10"/>
  <c r="BN36" i="10"/>
  <c r="BY7" i="10"/>
  <c r="BZ7" i="10"/>
  <c r="BX8" i="10"/>
  <c r="BS35" i="10"/>
  <c r="BT35" i="10"/>
  <c r="BR36" i="10"/>
  <c r="BW9" i="10"/>
  <c r="BV9" i="10"/>
  <c r="BU10" i="10"/>
  <c r="CF9" i="10" s="1"/>
  <c r="J32" i="6" s="1"/>
  <c r="BW37" i="10"/>
  <c r="BV37" i="10"/>
  <c r="BU38" i="10"/>
  <c r="BZ36" i="10"/>
  <c r="BY36" i="10"/>
  <c r="BX37" i="10"/>
  <c r="BS10" i="10"/>
  <c r="BT10" i="10"/>
  <c r="BK35" i="10"/>
  <c r="BJ35" i="10"/>
  <c r="CE35" i="8"/>
  <c r="CH6" i="8" s="1"/>
  <c r="BO8" i="8"/>
  <c r="BQ8" i="8" s="1"/>
  <c r="BQ7" i="8"/>
  <c r="BW6" i="8"/>
  <c r="BV6" i="8"/>
  <c r="CG34" i="8"/>
  <c r="BN34" i="8"/>
  <c r="BM34" i="8"/>
  <c r="BL35" i="8"/>
  <c r="BJ35" i="8"/>
  <c r="BK35" i="8"/>
  <c r="BI36" i="8"/>
  <c r="BN5" i="8"/>
  <c r="BM5" i="8"/>
  <c r="BL6" i="8"/>
  <c r="BJ7" i="8"/>
  <c r="BK7" i="8"/>
  <c r="BI8" i="8"/>
  <c r="BV5" i="8"/>
  <c r="BW5" i="8"/>
  <c r="BT6" i="8"/>
  <c r="BS6" i="8"/>
  <c r="BR7" i="8"/>
  <c r="BZ34" i="8"/>
  <c r="BY34" i="8"/>
  <c r="BX35" i="8"/>
  <c r="BT37" i="8"/>
  <c r="BS37" i="8"/>
  <c r="BH6" i="8"/>
  <c r="BG6" i="8"/>
  <c r="BF7" i="8"/>
  <c r="BZ5" i="8"/>
  <c r="BY5" i="8"/>
  <c r="BX6" i="8"/>
  <c r="BV35" i="8"/>
  <c r="BW35" i="8"/>
  <c r="BU36" i="8"/>
  <c r="BH35" i="8"/>
  <c r="BG35" i="8"/>
  <c r="BF36" i="8"/>
  <c r="BP6" i="8"/>
  <c r="BQ6" i="8"/>
  <c r="BY34" i="7"/>
  <c r="BX35" i="7"/>
  <c r="BY35" i="7" s="1"/>
  <c r="BO36" i="7"/>
  <c r="BO37" i="7" s="1"/>
  <c r="BI7" i="7"/>
  <c r="BI8" i="7" s="1"/>
  <c r="BJ8" i="7" s="1"/>
  <c r="BR7" i="7"/>
  <c r="BT7" i="7" s="1"/>
  <c r="BF7" i="7"/>
  <c r="BH7" i="7" s="1"/>
  <c r="BR36" i="7"/>
  <c r="BR37" i="7" s="1"/>
  <c r="BT37" i="7" s="1"/>
  <c r="BW34" i="7"/>
  <c r="BV34" i="7"/>
  <c r="BU35" i="7"/>
  <c r="BN6" i="7"/>
  <c r="BM6" i="7"/>
  <c r="BL7" i="7"/>
  <c r="BL8" i="7" s="1"/>
  <c r="BM8" i="7" s="1"/>
  <c r="CE4" i="7" s="1"/>
  <c r="A16" i="6" s="1"/>
  <c r="BM35" i="7"/>
  <c r="BN35" i="7"/>
  <c r="BL36" i="7"/>
  <c r="BL37" i="7" s="1"/>
  <c r="BM37" i="7" s="1"/>
  <c r="CE33" i="7" s="1"/>
  <c r="BQ5" i="7"/>
  <c r="BP5" i="7"/>
  <c r="BK34" i="7"/>
  <c r="BJ34" i="7"/>
  <c r="BN4" i="7"/>
  <c r="BM4" i="7"/>
  <c r="BH33" i="7"/>
  <c r="BG33" i="7"/>
  <c r="BW6" i="7"/>
  <c r="BV6" i="7"/>
  <c r="BK6" i="7"/>
  <c r="BJ6" i="7"/>
  <c r="BK5" i="7"/>
  <c r="BJ5" i="7"/>
  <c r="BF34" i="7"/>
  <c r="BF35" i="7" s="1"/>
  <c r="BG35" i="7" s="1"/>
  <c r="BZ4" i="7"/>
  <c r="BY4" i="7"/>
  <c r="BJ4" i="7"/>
  <c r="BK4" i="7"/>
  <c r="BU7" i="7"/>
  <c r="BJ33" i="7"/>
  <c r="BK33" i="7"/>
  <c r="BT33" i="7"/>
  <c r="BS33" i="7"/>
  <c r="BG6" i="7"/>
  <c r="BH6" i="7"/>
  <c r="BY5" i="7"/>
  <c r="BZ5" i="7"/>
  <c r="BM34" i="7"/>
  <c r="BN34" i="7"/>
  <c r="BN5" i="7"/>
  <c r="BM5" i="7"/>
  <c r="BG5" i="7"/>
  <c r="BH5" i="7"/>
  <c r="BZ34" i="7"/>
  <c r="BQ4" i="7"/>
  <c r="BP4" i="7"/>
  <c r="BH4" i="7"/>
  <c r="BG4" i="7"/>
  <c r="BS35" i="7"/>
  <c r="BT35" i="7"/>
  <c r="BQ35" i="7"/>
  <c r="BP35" i="7"/>
  <c r="BV33" i="7"/>
  <c r="BW33" i="7"/>
  <c r="BN33" i="7"/>
  <c r="BM33" i="7"/>
  <c r="BS6" i="7"/>
  <c r="BT6" i="7"/>
  <c r="BO6" i="7"/>
  <c r="CF37" i="7"/>
  <c r="CI8" i="7"/>
  <c r="BS5" i="7"/>
  <c r="BT5" i="7"/>
  <c r="BW5" i="7"/>
  <c r="BV5" i="7"/>
  <c r="BS34" i="7"/>
  <c r="BT34" i="7"/>
  <c r="BQ34" i="7"/>
  <c r="BP34" i="7"/>
  <c r="BV4" i="7"/>
  <c r="BW4" i="7"/>
  <c r="BT4" i="7"/>
  <c r="BS4" i="7"/>
  <c r="BI35" i="7"/>
  <c r="BP33" i="7"/>
  <c r="BQ33" i="7"/>
  <c r="BZ33" i="7"/>
  <c r="BY33" i="7"/>
  <c r="BX6" i="7"/>
  <c r="BV34" i="5"/>
  <c r="BW34" i="5"/>
  <c r="BH4" i="5"/>
  <c r="BG4" i="5"/>
  <c r="BF5" i="5"/>
  <c r="BM4" i="5"/>
  <c r="BN4" i="5"/>
  <c r="BL5" i="5"/>
  <c r="BH34" i="5"/>
  <c r="BG34" i="5"/>
  <c r="BF35" i="5"/>
  <c r="BT4" i="5"/>
  <c r="BS4" i="5"/>
  <c r="BR5" i="5"/>
  <c r="BY4" i="5"/>
  <c r="BZ4" i="5"/>
  <c r="BX5" i="5"/>
  <c r="BN34" i="5"/>
  <c r="BM34" i="5"/>
  <c r="BL35" i="5"/>
  <c r="BZ34" i="5"/>
  <c r="BY34" i="5"/>
  <c r="BX35" i="5"/>
  <c r="BJ34" i="5"/>
  <c r="BK34" i="5"/>
  <c r="BI35" i="5"/>
  <c r="BI36" i="5" s="1"/>
  <c r="BT34" i="5"/>
  <c r="BS34" i="5"/>
  <c r="BR35" i="5"/>
  <c r="BQ4" i="5"/>
  <c r="BP4" i="5"/>
  <c r="BO5" i="5"/>
  <c r="BK4" i="5"/>
  <c r="BJ4" i="5"/>
  <c r="BI5" i="5"/>
  <c r="BP34" i="5"/>
  <c r="BQ34" i="5"/>
  <c r="BO35" i="5"/>
  <c r="BW4" i="5"/>
  <c r="BV4" i="5"/>
  <c r="BU5" i="5"/>
  <c r="CD10" i="5"/>
  <c r="BZ33" i="5"/>
  <c r="BY33" i="5"/>
  <c r="BK33" i="5"/>
  <c r="BJ33" i="5"/>
  <c r="BW33" i="5"/>
  <c r="BV33" i="5"/>
  <c r="BQ33" i="5"/>
  <c r="BP33" i="5"/>
  <c r="CF38" i="5"/>
  <c r="CI9" i="5"/>
  <c r="BG33" i="5"/>
  <c r="BH33" i="5"/>
  <c r="BS33" i="5"/>
  <c r="BT33" i="5"/>
  <c r="BN33" i="5"/>
  <c r="BM33" i="5"/>
  <c r="E16" i="6"/>
  <c r="B16" i="6"/>
  <c r="CQ8" i="10"/>
  <c r="CS5" i="10"/>
  <c r="CU8" i="10"/>
  <c r="CM8" i="10"/>
  <c r="CQ6" i="10"/>
  <c r="CU5" i="10"/>
  <c r="CT5" i="10"/>
  <c r="CN5" i="10"/>
  <c r="CL5" i="10"/>
  <c r="CS8" i="10"/>
  <c r="CO5" i="10"/>
  <c r="CM6" i="10"/>
  <c r="CO8" i="10"/>
  <c r="CP5" i="10"/>
  <c r="CR5" i="10"/>
  <c r="CO6" i="10"/>
  <c r="CP6" i="10"/>
  <c r="CM5" i="10"/>
  <c r="CR8" i="10"/>
  <c r="CL6" i="10"/>
  <c r="CQ5" i="10"/>
  <c r="A12" i="3" l="1"/>
  <c r="BX38" i="10"/>
  <c r="BX9" i="10"/>
  <c r="CE9" i="10"/>
  <c r="CF5" i="8"/>
  <c r="J23" i="6" s="1"/>
  <c r="BU8" i="8"/>
  <c r="BV7" i="8"/>
  <c r="BM38" i="10"/>
  <c r="CE35" i="10" s="1"/>
  <c r="CH6" i="10" s="1"/>
  <c r="CJ6" i="10" s="1"/>
  <c r="BN38" i="10"/>
  <c r="CG35" i="10" s="1"/>
  <c r="BI38" i="10"/>
  <c r="BK37" i="10"/>
  <c r="BJ37" i="10"/>
  <c r="BZ37" i="10"/>
  <c r="BY37" i="10"/>
  <c r="BW10" i="10"/>
  <c r="BV10" i="10"/>
  <c r="BS36" i="10"/>
  <c r="BT36" i="10"/>
  <c r="BR37" i="10"/>
  <c r="BZ8" i="10"/>
  <c r="BY8" i="10"/>
  <c r="BP8" i="10"/>
  <c r="BQ8" i="10"/>
  <c r="BO9" i="10"/>
  <c r="BO10" i="10" s="1"/>
  <c r="BW38" i="10"/>
  <c r="BV38" i="10"/>
  <c r="CE38" i="10"/>
  <c r="CH9" i="10" s="1"/>
  <c r="BP8" i="8"/>
  <c r="CE5" i="8" s="1"/>
  <c r="A23" i="6" s="1"/>
  <c r="BH36" i="8"/>
  <c r="BG36" i="8"/>
  <c r="BF37" i="8"/>
  <c r="BN35" i="8"/>
  <c r="BM35" i="8"/>
  <c r="BL36" i="8"/>
  <c r="BL37" i="8" s="1"/>
  <c r="BV36" i="8"/>
  <c r="BW36" i="8"/>
  <c r="BU37" i="8"/>
  <c r="BH7" i="8"/>
  <c r="BG7" i="8"/>
  <c r="BF8" i="8"/>
  <c r="BJ8" i="8"/>
  <c r="BK8" i="8"/>
  <c r="BJ36" i="8"/>
  <c r="BK36" i="8"/>
  <c r="BI37" i="8"/>
  <c r="BZ6" i="8"/>
  <c r="BY6" i="8"/>
  <c r="BX7" i="8"/>
  <c r="BT7" i="8"/>
  <c r="BS7" i="8"/>
  <c r="BR8" i="8"/>
  <c r="BN6" i="8"/>
  <c r="BM6" i="8"/>
  <c r="BL7" i="8"/>
  <c r="BZ35" i="8"/>
  <c r="BY35" i="8"/>
  <c r="BX36" i="8"/>
  <c r="BN37" i="7"/>
  <c r="CG33" i="7" s="1"/>
  <c r="BZ35" i="7"/>
  <c r="BQ36" i="7"/>
  <c r="CG34" i="7" s="1"/>
  <c r="BR8" i="7"/>
  <c r="BT8" i="7" s="1"/>
  <c r="BP36" i="7"/>
  <c r="CE34" i="7" s="1"/>
  <c r="BN8" i="7"/>
  <c r="CF4" i="7" s="1"/>
  <c r="J16" i="6" s="1"/>
  <c r="BX36" i="7"/>
  <c r="BX37" i="7" s="1"/>
  <c r="BK8" i="7"/>
  <c r="BJ7" i="7"/>
  <c r="BK7" i="7"/>
  <c r="BS37" i="7"/>
  <c r="BH35" i="7"/>
  <c r="BT36" i="7"/>
  <c r="CG35" i="7" s="1"/>
  <c r="BS7" i="7"/>
  <c r="BF8" i="7"/>
  <c r="BG8" i="7" s="1"/>
  <c r="BG7" i="7"/>
  <c r="BF36" i="7"/>
  <c r="BI36" i="7"/>
  <c r="BS36" i="7"/>
  <c r="CE35" i="7" s="1"/>
  <c r="CH6" i="7" s="1"/>
  <c r="BM36" i="7"/>
  <c r="BN36" i="7"/>
  <c r="BP6" i="7"/>
  <c r="BQ6" i="7"/>
  <c r="BO7" i="7"/>
  <c r="BZ6" i="7"/>
  <c r="BY6" i="7"/>
  <c r="BX7" i="7"/>
  <c r="BW35" i="7"/>
  <c r="BV35" i="7"/>
  <c r="BU36" i="7"/>
  <c r="BK35" i="7"/>
  <c r="BJ35" i="7"/>
  <c r="BQ37" i="7"/>
  <c r="BP37" i="7"/>
  <c r="BW7" i="7"/>
  <c r="BV7" i="7"/>
  <c r="BU8" i="7"/>
  <c r="CE7" i="7" s="1"/>
  <c r="BG34" i="7"/>
  <c r="BH34" i="7"/>
  <c r="BN7" i="7"/>
  <c r="BM7" i="7"/>
  <c r="BJ36" i="5"/>
  <c r="BI37" i="5"/>
  <c r="BK37" i="5" s="1"/>
  <c r="BK36" i="5"/>
  <c r="CF39" i="5"/>
  <c r="CI10" i="5"/>
  <c r="BW5" i="5"/>
  <c r="BV5" i="5"/>
  <c r="BU6" i="5"/>
  <c r="BQ5" i="5"/>
  <c r="BP5" i="5"/>
  <c r="BO6" i="5"/>
  <c r="BO7" i="5" s="1"/>
  <c r="BZ5" i="5"/>
  <c r="BY5" i="5"/>
  <c r="BX6" i="5"/>
  <c r="BS5" i="5"/>
  <c r="BT5" i="5"/>
  <c r="BR6" i="5"/>
  <c r="BN5" i="5"/>
  <c r="BM5" i="5"/>
  <c r="BL6" i="5"/>
  <c r="BG5" i="5"/>
  <c r="BH5" i="5"/>
  <c r="BF6" i="5"/>
  <c r="BT35" i="5"/>
  <c r="BS35" i="5"/>
  <c r="BR36" i="5"/>
  <c r="BZ35" i="5"/>
  <c r="BY35" i="5"/>
  <c r="BX36" i="5"/>
  <c r="BV35" i="5"/>
  <c r="BW35" i="5"/>
  <c r="BU36" i="5"/>
  <c r="BQ35" i="5"/>
  <c r="BP35" i="5"/>
  <c r="BO36" i="5"/>
  <c r="BJ35" i="5"/>
  <c r="BK35" i="5"/>
  <c r="BH35" i="5"/>
  <c r="BG35" i="5"/>
  <c r="BF36" i="5"/>
  <c r="BK5" i="5"/>
  <c r="BJ5" i="5"/>
  <c r="BI6" i="5"/>
  <c r="BN35" i="5"/>
  <c r="BM35" i="5"/>
  <c r="BL36" i="5"/>
  <c r="CS4" i="7"/>
  <c r="CQ4" i="7"/>
  <c r="CN4" i="7"/>
  <c r="CL4" i="7"/>
  <c r="CP4" i="7"/>
  <c r="CM4" i="7"/>
  <c r="CT4" i="7"/>
  <c r="CO4" i="7"/>
  <c r="CU4" i="7"/>
  <c r="CR4" i="7"/>
  <c r="CN5" i="8"/>
  <c r="CL5" i="8"/>
  <c r="CS5" i="8"/>
  <c r="CO5" i="8"/>
  <c r="CM5" i="8"/>
  <c r="CR5" i="8"/>
  <c r="CU5" i="8"/>
  <c r="CP5" i="8"/>
  <c r="CQ5" i="8"/>
  <c r="CT5" i="8"/>
  <c r="B23" i="6"/>
  <c r="CO9" i="10"/>
  <c r="CL9" i="10"/>
  <c r="CT9" i="10"/>
  <c r="CU9" i="10"/>
  <c r="CQ9" i="10"/>
  <c r="CS9" i="10"/>
  <c r="CP9" i="10"/>
  <c r="CR9" i="10"/>
  <c r="CM9" i="10"/>
  <c r="CN9" i="10"/>
  <c r="CE36" i="8" l="1"/>
  <c r="CH7" i="8" s="1"/>
  <c r="A19" i="3"/>
  <c r="BX10" i="10"/>
  <c r="BZ9" i="10"/>
  <c r="BY9" i="10"/>
  <c r="BY38" i="10"/>
  <c r="CE39" i="10" s="1"/>
  <c r="CH10" i="10" s="1"/>
  <c r="BZ38" i="10"/>
  <c r="CG39" i="10" s="1"/>
  <c r="CJ9" i="10"/>
  <c r="A32" i="6"/>
  <c r="CJ5" i="8"/>
  <c r="CK5" i="8" s="1"/>
  <c r="BV8" i="8"/>
  <c r="CE7" i="8"/>
  <c r="CF7" i="8"/>
  <c r="J25" i="6" s="1"/>
  <c r="CG36" i="8"/>
  <c r="CF7" i="7"/>
  <c r="A19" i="6"/>
  <c r="CG37" i="7"/>
  <c r="CE6" i="7"/>
  <c r="A18" i="6" s="1"/>
  <c r="CF6" i="7"/>
  <c r="J18" i="6" s="1"/>
  <c r="BW8" i="8"/>
  <c r="CG38" i="10"/>
  <c r="CE34" i="10"/>
  <c r="CH5" i="10" s="1"/>
  <c r="CJ5" i="10" s="1"/>
  <c r="CK5" i="10" s="1"/>
  <c r="BJ38" i="10"/>
  <c r="BK38" i="10"/>
  <c r="BQ10" i="10"/>
  <c r="BP10" i="10"/>
  <c r="BQ9" i="10"/>
  <c r="CF7" i="10" s="1"/>
  <c r="J30" i="6" s="1"/>
  <c r="BP9" i="10"/>
  <c r="CE7" i="10" s="1"/>
  <c r="A30" i="6" s="1"/>
  <c r="BS37" i="10"/>
  <c r="BT37" i="10"/>
  <c r="BR38" i="10"/>
  <c r="BN37" i="8"/>
  <c r="CG33" i="8" s="1"/>
  <c r="BM37" i="8"/>
  <c r="CE33" i="8" s="1"/>
  <c r="CH4" i="8" s="1"/>
  <c r="BL8" i="8"/>
  <c r="BT8" i="8"/>
  <c r="CF6" i="8" s="1"/>
  <c r="J24" i="6" s="1"/>
  <c r="BS8" i="8"/>
  <c r="CE6" i="8" s="1"/>
  <c r="A24" i="6" s="1"/>
  <c r="BH37" i="8"/>
  <c r="BG37" i="8"/>
  <c r="BN36" i="8"/>
  <c r="BM36" i="8"/>
  <c r="BZ36" i="8"/>
  <c r="BY36" i="8"/>
  <c r="BX37" i="8"/>
  <c r="BJ37" i="8"/>
  <c r="BK37" i="8"/>
  <c r="BV37" i="8"/>
  <c r="BW37" i="8"/>
  <c r="BN7" i="8"/>
  <c r="BM7" i="8"/>
  <c r="BZ7" i="8"/>
  <c r="BY7" i="8"/>
  <c r="BX8" i="8"/>
  <c r="BH8" i="8"/>
  <c r="BG8" i="8"/>
  <c r="BS8" i="7"/>
  <c r="BY36" i="7"/>
  <c r="BH8" i="7"/>
  <c r="BZ36" i="7"/>
  <c r="BI37" i="7"/>
  <c r="BK36" i="7"/>
  <c r="BJ36" i="7"/>
  <c r="BF37" i="7"/>
  <c r="BG36" i="7"/>
  <c r="BH36" i="7"/>
  <c r="BY7" i="7"/>
  <c r="BZ7" i="7"/>
  <c r="BX8" i="7"/>
  <c r="CE8" i="7" s="1"/>
  <c r="A20" i="6" s="1"/>
  <c r="BQ7" i="7"/>
  <c r="BP7" i="7"/>
  <c r="BO8" i="7"/>
  <c r="BW8" i="7"/>
  <c r="BV8" i="7"/>
  <c r="BW36" i="7"/>
  <c r="BV36" i="7"/>
  <c r="BU37" i="7"/>
  <c r="CE36" i="7" s="1"/>
  <c r="BY37" i="7"/>
  <c r="CE37" i="7" s="1"/>
  <c r="CH8" i="7" s="1"/>
  <c r="BZ37" i="7"/>
  <c r="BJ37" i="5"/>
  <c r="BI38" i="5"/>
  <c r="BJ38" i="5" s="1"/>
  <c r="BO8" i="5"/>
  <c r="BO9" i="5" s="1"/>
  <c r="BP9" i="5" s="1"/>
  <c r="BQ7" i="5"/>
  <c r="BP7" i="5"/>
  <c r="BM36" i="5"/>
  <c r="BN36" i="5"/>
  <c r="BL37" i="5"/>
  <c r="BQ36" i="5"/>
  <c r="BP36" i="5"/>
  <c r="BO37" i="5"/>
  <c r="BY36" i="5"/>
  <c r="BZ36" i="5"/>
  <c r="BX37" i="5"/>
  <c r="BK6" i="5"/>
  <c r="BJ6" i="5"/>
  <c r="BI7" i="5"/>
  <c r="BH36" i="5"/>
  <c r="BG36" i="5"/>
  <c r="BF37" i="5"/>
  <c r="BY6" i="5"/>
  <c r="BZ6" i="5"/>
  <c r="BX7" i="5"/>
  <c r="BP6" i="5"/>
  <c r="BQ6" i="5"/>
  <c r="BW36" i="5"/>
  <c r="BV36" i="5"/>
  <c r="BU37" i="5"/>
  <c r="BN6" i="5"/>
  <c r="BM6" i="5"/>
  <c r="BL7" i="5"/>
  <c r="BT6" i="5"/>
  <c r="BS6" i="5"/>
  <c r="BR7" i="5"/>
  <c r="BT36" i="5"/>
  <c r="BS36" i="5"/>
  <c r="BR37" i="5"/>
  <c r="BH6" i="5"/>
  <c r="BG6" i="5"/>
  <c r="BF7" i="5"/>
  <c r="BW6" i="5"/>
  <c r="BV6" i="5"/>
  <c r="BU7" i="5"/>
  <c r="CU6" i="7"/>
  <c r="B19" i="6"/>
  <c r="B18" i="6"/>
  <c r="H18" i="6"/>
  <c r="CQ7" i="8"/>
  <c r="CM7" i="8"/>
  <c r="CU6" i="8"/>
  <c r="CO6" i="8"/>
  <c r="CP7" i="8"/>
  <c r="CN7" i="8"/>
  <c r="CT7" i="8"/>
  <c r="CN6" i="8"/>
  <c r="CL7" i="8"/>
  <c r="CR7" i="8"/>
  <c r="CS7" i="8"/>
  <c r="CU7" i="8"/>
  <c r="CO7" i="8"/>
  <c r="CS6" i="8"/>
  <c r="B20" i="6"/>
  <c r="B24" i="6"/>
  <c r="B30" i="6"/>
  <c r="B32" i="6"/>
  <c r="CF10" i="10" l="1"/>
  <c r="J33" i="6" s="1"/>
  <c r="A26" i="3"/>
  <c r="A28" i="3"/>
  <c r="A20" i="3"/>
  <c r="A16" i="3"/>
  <c r="A15" i="3"/>
  <c r="A14" i="3"/>
  <c r="CE10" i="10"/>
  <c r="A33" i="6" s="1"/>
  <c r="BZ10" i="10"/>
  <c r="BY10" i="10"/>
  <c r="A25" i="6"/>
  <c r="CJ7" i="8"/>
  <c r="CF8" i="7"/>
  <c r="CJ6" i="7"/>
  <c r="CG36" i="7"/>
  <c r="CG34" i="10"/>
  <c r="CJ7" i="10"/>
  <c r="BS38" i="10"/>
  <c r="BT38" i="10"/>
  <c r="CE37" i="10"/>
  <c r="CH8" i="10" s="1"/>
  <c r="CG37" i="10"/>
  <c r="CJ6" i="8"/>
  <c r="BN8" i="8"/>
  <c r="CF4" i="8" s="1"/>
  <c r="J22" i="6" s="1"/>
  <c r="BM8" i="8"/>
  <c r="CE4" i="8" s="1"/>
  <c r="BZ8" i="8"/>
  <c r="CF8" i="8" s="1"/>
  <c r="J26" i="6" s="1"/>
  <c r="BY8" i="8"/>
  <c r="CE8" i="8" s="1"/>
  <c r="A26" i="6" s="1"/>
  <c r="BZ37" i="8"/>
  <c r="CG37" i="8" s="1"/>
  <c r="BY37" i="8"/>
  <c r="CE37" i="8" s="1"/>
  <c r="CH8" i="8" s="1"/>
  <c r="BQ9" i="5"/>
  <c r="J19" i="6"/>
  <c r="CE5" i="7"/>
  <c r="A17" i="6" s="1"/>
  <c r="BK38" i="5"/>
  <c r="CF5" i="7"/>
  <c r="J17" i="6" s="1"/>
  <c r="BO10" i="5"/>
  <c r="BP10" i="5" s="1"/>
  <c r="BG37" i="7"/>
  <c r="CH4" i="7" s="1"/>
  <c r="CJ4" i="7" s="1"/>
  <c r="BH37" i="7"/>
  <c r="BJ37" i="7"/>
  <c r="BK37" i="7"/>
  <c r="BW37" i="7"/>
  <c r="BV37" i="7"/>
  <c r="BQ8" i="7"/>
  <c r="BP8" i="7"/>
  <c r="CJ8" i="7"/>
  <c r="CH7" i="7"/>
  <c r="BY8" i="7"/>
  <c r="BZ8" i="7"/>
  <c r="BI39" i="5"/>
  <c r="BP8" i="5"/>
  <c r="BQ8" i="5"/>
  <c r="BM7" i="5"/>
  <c r="BN7" i="5"/>
  <c r="BL8" i="5"/>
  <c r="BG37" i="5"/>
  <c r="BH37" i="5"/>
  <c r="BF38" i="5"/>
  <c r="BK7" i="5"/>
  <c r="BJ7" i="5"/>
  <c r="BI8" i="5"/>
  <c r="BM37" i="5"/>
  <c r="BN37" i="5"/>
  <c r="BL38" i="5"/>
  <c r="BW7" i="5"/>
  <c r="BV7" i="5"/>
  <c r="BU8" i="5"/>
  <c r="BH7" i="5"/>
  <c r="BG7" i="5"/>
  <c r="BF8" i="5"/>
  <c r="BT7" i="5"/>
  <c r="BS7" i="5"/>
  <c r="BR8" i="5"/>
  <c r="BW37" i="5"/>
  <c r="BV37" i="5"/>
  <c r="BU38" i="5"/>
  <c r="BS37" i="5"/>
  <c r="BT37" i="5"/>
  <c r="BR38" i="5"/>
  <c r="BY7" i="5"/>
  <c r="BZ7" i="5"/>
  <c r="BX8" i="5"/>
  <c r="BZ37" i="5"/>
  <c r="BY37" i="5"/>
  <c r="BX38" i="5"/>
  <c r="BQ37" i="5"/>
  <c r="BP37" i="5"/>
  <c r="BO38" i="5"/>
  <c r="CN6" i="7"/>
  <c r="CO6" i="7"/>
  <c r="CL6" i="7"/>
  <c r="CU8" i="7"/>
  <c r="CP6" i="7"/>
  <c r="CO8" i="7"/>
  <c r="CN8" i="7"/>
  <c r="CL8" i="7"/>
  <c r="CR8" i="7"/>
  <c r="CS6" i="7"/>
  <c r="CQ6" i="7"/>
  <c r="CS8" i="7"/>
  <c r="CP8" i="7"/>
  <c r="CM8" i="7"/>
  <c r="CQ8" i="7"/>
  <c r="CT6" i="7"/>
  <c r="CR6" i="7"/>
  <c r="CT8" i="7"/>
  <c r="CM6" i="7"/>
  <c r="B17" i="6"/>
  <c r="CU8" i="8"/>
  <c r="CM6" i="8"/>
  <c r="CP4" i="8"/>
  <c r="CL8" i="8"/>
  <c r="CP8" i="8"/>
  <c r="CO8" i="8"/>
  <c r="CT4" i="8"/>
  <c r="CR4" i="8"/>
  <c r="CQ6" i="8"/>
  <c r="CR6" i="8"/>
  <c r="CT6" i="8"/>
  <c r="CQ4" i="8"/>
  <c r="CS4" i="8"/>
  <c r="CN4" i="8"/>
  <c r="CU4" i="8"/>
  <c r="CM4" i="8"/>
  <c r="CO4" i="8"/>
  <c r="CL4" i="8"/>
  <c r="CN8" i="8"/>
  <c r="CP6" i="8"/>
  <c r="CL6" i="8"/>
  <c r="B26" i="6"/>
  <c r="B25" i="6"/>
  <c r="CP7" i="10"/>
  <c r="CQ7" i="10"/>
  <c r="CL10" i="10"/>
  <c r="CP10" i="10"/>
  <c r="CO7" i="10"/>
  <c r="CM7" i="10"/>
  <c r="CS7" i="10"/>
  <c r="CT7" i="10"/>
  <c r="CL7" i="10"/>
  <c r="B33" i="6"/>
  <c r="CM10" i="10"/>
  <c r="CS10" i="10"/>
  <c r="CN10" i="10"/>
  <c r="CN7" i="10"/>
  <c r="CU7" i="10"/>
  <c r="CR7" i="10"/>
  <c r="A29" i="3" l="1"/>
  <c r="A22" i="3"/>
  <c r="A21" i="3"/>
  <c r="A13" i="3"/>
  <c r="CK7" i="8"/>
  <c r="CK6" i="8"/>
  <c r="CJ10" i="10"/>
  <c r="CK10" i="10" s="1"/>
  <c r="A22" i="6"/>
  <c r="CJ4" i="8"/>
  <c r="CK4" i="8" s="1"/>
  <c r="CJ8" i="10"/>
  <c r="CK8" i="10" s="1"/>
  <c r="CK9" i="10"/>
  <c r="CK6" i="10"/>
  <c r="CK7" i="10"/>
  <c r="CJ8" i="8"/>
  <c r="CK8" i="8" s="1"/>
  <c r="CE7" i="5"/>
  <c r="A11" i="6" s="1"/>
  <c r="J20" i="6"/>
  <c r="BQ10" i="5"/>
  <c r="CF7" i="5" s="1"/>
  <c r="J11" i="6" s="1"/>
  <c r="BJ39" i="5"/>
  <c r="CE34" i="5" s="1"/>
  <c r="BK39" i="5"/>
  <c r="CG34" i="5" s="1"/>
  <c r="CH5" i="7"/>
  <c r="CK4" i="7" s="1"/>
  <c r="BM38" i="5"/>
  <c r="BN38" i="5"/>
  <c r="BL39" i="5"/>
  <c r="BZ8" i="5"/>
  <c r="BY8" i="5"/>
  <c r="BX9" i="5"/>
  <c r="BS8" i="5"/>
  <c r="BT8" i="5"/>
  <c r="BR9" i="5"/>
  <c r="BV8" i="5"/>
  <c r="BW8" i="5"/>
  <c r="BU9" i="5"/>
  <c r="BQ38" i="5"/>
  <c r="BP38" i="5"/>
  <c r="BO39" i="5"/>
  <c r="BJ8" i="5"/>
  <c r="BK8" i="5"/>
  <c r="BI9" i="5"/>
  <c r="BT38" i="5"/>
  <c r="BS38" i="5"/>
  <c r="BR39" i="5"/>
  <c r="BG8" i="5"/>
  <c r="BH8" i="5"/>
  <c r="BF9" i="5"/>
  <c r="BN8" i="5"/>
  <c r="BM8" i="5"/>
  <c r="BL9" i="5"/>
  <c r="BY38" i="5"/>
  <c r="BZ38" i="5"/>
  <c r="BX39" i="5"/>
  <c r="BV38" i="5"/>
  <c r="BW38" i="5"/>
  <c r="BU39" i="5"/>
  <c r="BH38" i="5"/>
  <c r="BG38" i="5"/>
  <c r="BF39" i="5"/>
  <c r="CR5" i="7"/>
  <c r="CL5" i="7"/>
  <c r="CU5" i="7"/>
  <c r="CT5" i="7"/>
  <c r="CO5" i="7"/>
  <c r="CP5" i="7"/>
  <c r="CQ5" i="7"/>
  <c r="CS5" i="7"/>
  <c r="CN5" i="7"/>
  <c r="CM5" i="7"/>
  <c r="C13" i="3"/>
  <c r="CS8" i="8"/>
  <c r="CQ8" i="8"/>
  <c r="CR8" i="8"/>
  <c r="CT8" i="8"/>
  <c r="CM8" i="8"/>
  <c r="B22" i="6"/>
  <c r="E22" i="6"/>
  <c r="C11" i="6"/>
  <c r="G11" i="6"/>
  <c r="B11" i="6"/>
  <c r="F11" i="6"/>
  <c r="E11" i="6"/>
  <c r="I11" i="6"/>
  <c r="D11" i="6"/>
  <c r="CT10" i="10"/>
  <c r="L29" i="3"/>
  <c r="J29" i="3"/>
  <c r="CQ10" i="10"/>
  <c r="C29" i="3"/>
  <c r="CR10" i="10"/>
  <c r="K29" i="3"/>
  <c r="CO10" i="10"/>
  <c r="CU10" i="10"/>
  <c r="F29" i="3"/>
  <c r="I29" i="3"/>
  <c r="N29" i="3" l="1"/>
  <c r="M29" i="3"/>
  <c r="A18" i="3"/>
  <c r="A7" i="3"/>
  <c r="E7" i="3"/>
  <c r="B7" i="3"/>
  <c r="CE39" i="5"/>
  <c r="CG39" i="5"/>
  <c r="CJ5" i="7"/>
  <c r="CK5" i="7" s="1"/>
  <c r="CK6" i="7"/>
  <c r="CK8" i="7"/>
  <c r="BG39" i="5"/>
  <c r="CE33" i="5" s="1"/>
  <c r="BH39" i="5"/>
  <c r="CG33" i="5" s="1"/>
  <c r="BN9" i="5"/>
  <c r="BM9" i="5"/>
  <c r="BL10" i="5"/>
  <c r="BS9" i="5"/>
  <c r="BT9" i="5"/>
  <c r="BR10" i="5"/>
  <c r="BY39" i="5"/>
  <c r="BZ39" i="5"/>
  <c r="BG9" i="5"/>
  <c r="BH9" i="5"/>
  <c r="BF10" i="5"/>
  <c r="BK9" i="5"/>
  <c r="BJ9" i="5"/>
  <c r="BI10" i="5"/>
  <c r="BZ9" i="5"/>
  <c r="BY9" i="5"/>
  <c r="BX10" i="5"/>
  <c r="BW39" i="5"/>
  <c r="CG38" i="5" s="1"/>
  <c r="BV39" i="5"/>
  <c r="CE38" i="5" s="1"/>
  <c r="BQ39" i="5"/>
  <c r="CG36" i="5" s="1"/>
  <c r="BP39" i="5"/>
  <c r="CE36" i="5" s="1"/>
  <c r="BW9" i="5"/>
  <c r="BV9" i="5"/>
  <c r="BU10" i="5"/>
  <c r="BN39" i="5"/>
  <c r="CG35" i="5" s="1"/>
  <c r="BM39" i="5"/>
  <c r="CE35" i="5" s="1"/>
  <c r="BS39" i="5"/>
  <c r="CE37" i="5" s="1"/>
  <c r="BT39" i="5"/>
  <c r="CG37" i="5" s="1"/>
  <c r="CN7" i="7"/>
  <c r="CM7" i="7"/>
  <c r="CS7" i="7"/>
  <c r="CP7" i="7"/>
  <c r="CQ7" i="7"/>
  <c r="CL7" i="7"/>
  <c r="CU7" i="7"/>
  <c r="CR7" i="7"/>
  <c r="CO7" i="7"/>
  <c r="CT7" i="7"/>
  <c r="H11" i="6"/>
  <c r="CE9" i="5" l="1"/>
  <c r="A13" i="6" s="1"/>
  <c r="M11" i="6"/>
  <c r="CJ7" i="7"/>
  <c r="CK7" i="7" s="1"/>
  <c r="CE10" i="5"/>
  <c r="A14" i="6" s="1"/>
  <c r="CF10" i="5"/>
  <c r="J14" i="6" s="1"/>
  <c r="CF9" i="5"/>
  <c r="J13" i="6" s="1"/>
  <c r="BK10" i="5"/>
  <c r="CF5" i="5" s="1"/>
  <c r="J9" i="6" s="1"/>
  <c r="BJ10" i="5"/>
  <c r="CE5" i="5" s="1"/>
  <c r="A9" i="6" s="1"/>
  <c r="BW10" i="5"/>
  <c r="BV10" i="5"/>
  <c r="BH10" i="5"/>
  <c r="CF4" i="5" s="1"/>
  <c r="J8" i="6" s="1"/>
  <c r="BG10" i="5"/>
  <c r="CE4" i="5" s="1"/>
  <c r="A8" i="6" s="1"/>
  <c r="BZ10" i="5"/>
  <c r="BY10" i="5"/>
  <c r="BT10" i="5"/>
  <c r="CF8" i="5" s="1"/>
  <c r="J12" i="6" s="1"/>
  <c r="BS10" i="5"/>
  <c r="CE8" i="5" s="1"/>
  <c r="A12" i="6" s="1"/>
  <c r="BN10" i="5"/>
  <c r="CF6" i="5" s="1"/>
  <c r="J10" i="6" s="1"/>
  <c r="BM10" i="5"/>
  <c r="CE6" i="5" s="1"/>
  <c r="A10" i="6" s="1"/>
  <c r="H8" i="6"/>
  <c r="F8" i="6"/>
  <c r="B8" i="6"/>
  <c r="D8" i="6"/>
  <c r="I8" i="6"/>
  <c r="B14" i="6"/>
  <c r="H10" i="6"/>
  <c r="B12" i="6"/>
  <c r="C10" i="6"/>
  <c r="E10" i="6"/>
  <c r="D10" i="6"/>
  <c r="B10" i="6"/>
  <c r="E13" i="6"/>
  <c r="G8" i="6"/>
  <c r="E8" i="6"/>
  <c r="F14" i="6"/>
  <c r="D9" i="6"/>
  <c r="G12" i="6"/>
  <c r="B9" i="6"/>
  <c r="F10" i="6"/>
  <c r="F9" i="6"/>
  <c r="D12" i="6"/>
  <c r="C8" i="6"/>
  <c r="G10" i="6"/>
  <c r="I10" i="6"/>
  <c r="F13" i="6"/>
  <c r="C14" i="6"/>
  <c r="B13" i="6"/>
  <c r="D13" i="6"/>
  <c r="I13" i="6"/>
  <c r="G13" i="6"/>
  <c r="H13" i="6"/>
  <c r="C13" i="6"/>
  <c r="M8" i="6" l="1"/>
  <c r="A4" i="3"/>
  <c r="A10" i="3"/>
  <c r="A9" i="3"/>
  <c r="A8" i="3"/>
  <c r="A6" i="3"/>
  <c r="A5" i="3"/>
  <c r="E9" i="3"/>
  <c r="E10" i="3"/>
  <c r="E6" i="3"/>
  <c r="E4" i="3"/>
  <c r="B9" i="3"/>
  <c r="B10" i="3"/>
  <c r="B6" i="3"/>
  <c r="B4" i="3"/>
  <c r="M10" i="6"/>
  <c r="M13" i="6"/>
  <c r="M14" i="6"/>
  <c r="J4" i="3"/>
  <c r="I4" i="3"/>
  <c r="K4" i="3"/>
  <c r="F4" i="3"/>
  <c r="C4" i="3"/>
  <c r="I14" i="6"/>
  <c r="CP4" i="5"/>
  <c r="CT4" i="5"/>
  <c r="E14" i="6"/>
  <c r="I9" i="6"/>
  <c r="I12" i="6"/>
  <c r="G14" i="6"/>
  <c r="H9" i="6"/>
  <c r="CR4" i="5"/>
  <c r="D14" i="6"/>
  <c r="CN4" i="5"/>
  <c r="CL4" i="5"/>
  <c r="C9" i="6"/>
  <c r="CU4" i="5"/>
  <c r="F12" i="6"/>
  <c r="CO4" i="5"/>
  <c r="CM4" i="5"/>
  <c r="CQ4" i="5"/>
  <c r="G9" i="6"/>
  <c r="E12" i="6"/>
  <c r="E9" i="6"/>
  <c r="CS4" i="5"/>
  <c r="H14" i="6"/>
  <c r="H12" i="6"/>
  <c r="C12" i="6"/>
  <c r="E8" i="3" l="1"/>
  <c r="E5" i="3"/>
  <c r="B8" i="3"/>
  <c r="B5" i="3"/>
  <c r="M9" i="6"/>
  <c r="M12" i="6"/>
  <c r="CL10" i="5"/>
  <c r="CU10" i="5"/>
  <c r="CN10" i="5"/>
  <c r="CQ10" i="5"/>
  <c r="CR10" i="5"/>
  <c r="CP10" i="5"/>
  <c r="CS10" i="5"/>
  <c r="CT10" i="5"/>
  <c r="CM10" i="5"/>
  <c r="CO10" i="5"/>
  <c r="CH9" i="5" l="1"/>
  <c r="CL5" i="5"/>
  <c r="CQ5" i="5"/>
  <c r="CN5" i="5"/>
  <c r="CR5" i="5"/>
  <c r="CP5" i="5"/>
  <c r="CT5" i="5"/>
  <c r="CO5" i="5"/>
  <c r="CU5" i="5"/>
  <c r="CS5" i="5"/>
  <c r="CM5" i="5"/>
  <c r="CH4" i="5" l="1"/>
  <c r="CJ4" i="5" s="1"/>
  <c r="CH7" i="5" l="1"/>
  <c r="CQ6" i="5"/>
  <c r="CR9" i="5"/>
  <c r="CM6" i="5"/>
  <c r="CO6" i="5"/>
  <c r="CS9" i="5"/>
  <c r="CS6" i="5"/>
  <c r="CN6" i="5"/>
  <c r="CT6" i="5"/>
  <c r="CM9" i="5"/>
  <c r="CT9" i="5"/>
  <c r="CP9" i="5"/>
  <c r="CN9" i="5"/>
  <c r="CL9" i="5"/>
  <c r="CR6" i="5"/>
  <c r="CU9" i="5"/>
  <c r="CP6" i="5"/>
  <c r="CO9" i="5"/>
  <c r="CQ9" i="5"/>
  <c r="CU6" i="5"/>
  <c r="CL6" i="5"/>
  <c r="CJ9" i="5" l="1"/>
  <c r="CR8" i="5"/>
  <c r="CQ8" i="5"/>
  <c r="CL8" i="5"/>
  <c r="CP8" i="5"/>
  <c r="CT8" i="5"/>
  <c r="CO8" i="5"/>
  <c r="CU8" i="5"/>
  <c r="CS8" i="5"/>
  <c r="CN8" i="5"/>
  <c r="CM8" i="5"/>
  <c r="CH6" i="5" l="1"/>
  <c r="CJ6" i="5" s="1"/>
  <c r="CH5" i="5" l="1"/>
  <c r="CK4" i="5" s="1"/>
  <c r="CH10" i="5"/>
  <c r="CH8" i="5"/>
  <c r="CJ8" i="5" s="1"/>
  <c r="CJ7" i="5"/>
  <c r="CQ7" i="5"/>
  <c r="CM7" i="5"/>
  <c r="CS7" i="5"/>
  <c r="CL7" i="5"/>
  <c r="CO7" i="5"/>
  <c r="CU7" i="5"/>
  <c r="CN7" i="5"/>
  <c r="CR7" i="5"/>
  <c r="CP7" i="5"/>
  <c r="CT7" i="5"/>
  <c r="CK7" i="5" l="1"/>
  <c r="CJ10" i="5"/>
  <c r="CK10" i="5" s="1"/>
  <c r="CK9" i="5"/>
  <c r="CK8" i="5"/>
  <c r="CJ5" i="5"/>
  <c r="CK5" i="5" s="1"/>
  <c r="CK6" i="5"/>
  <c r="F19" i="6"/>
  <c r="C16" i="3"/>
  <c r="G19" i="6"/>
  <c r="H17" i="6"/>
  <c r="F17" i="6"/>
  <c r="F20" i="6"/>
  <c r="D20" i="6"/>
  <c r="E20" i="6"/>
  <c r="I20" i="6"/>
  <c r="G20" i="6"/>
  <c r="H20" i="6"/>
  <c r="C20" i="6"/>
  <c r="I22" i="6"/>
  <c r="H22" i="6"/>
  <c r="D22" i="6"/>
  <c r="F22" i="6"/>
  <c r="C22" i="6"/>
  <c r="G22" i="6"/>
  <c r="E33" i="6"/>
  <c r="I33" i="6"/>
  <c r="H32" i="6"/>
  <c r="E32" i="6"/>
  <c r="C33" i="6"/>
  <c r="H33" i="6"/>
  <c r="G32" i="6"/>
  <c r="C32" i="6"/>
  <c r="F32" i="6"/>
  <c r="D32" i="6"/>
  <c r="F33" i="6"/>
  <c r="I32" i="6"/>
  <c r="I30" i="6"/>
  <c r="G33" i="6"/>
  <c r="D33" i="6"/>
  <c r="E28" i="3" l="1"/>
  <c r="E29" i="3"/>
  <c r="G29" i="3" s="1"/>
  <c r="E18" i="3"/>
  <c r="E16" i="3"/>
  <c r="B18" i="3"/>
  <c r="B28" i="3"/>
  <c r="B29" i="3"/>
  <c r="D29" i="3" s="1"/>
  <c r="B16" i="3"/>
  <c r="D16" i="3" s="1"/>
  <c r="M22" i="6"/>
  <c r="M20" i="6"/>
  <c r="M33" i="6"/>
  <c r="M32" i="6"/>
  <c r="M30" i="6"/>
  <c r="M19" i="6"/>
  <c r="C19" i="6"/>
  <c r="G17" i="6"/>
  <c r="C12" i="3"/>
  <c r="C17" i="6"/>
  <c r="H19" i="6"/>
  <c r="F16" i="6"/>
  <c r="D19" i="6"/>
  <c r="I19" i="6"/>
  <c r="F16" i="3"/>
  <c r="E19" i="6"/>
  <c r="D17" i="6"/>
  <c r="E17" i="6"/>
  <c r="L15" i="3"/>
  <c r="I17" i="6"/>
  <c r="D16" i="6"/>
  <c r="H16" i="6"/>
  <c r="C16" i="6"/>
  <c r="G16" i="6"/>
  <c r="I16" i="6"/>
  <c r="L14" i="3"/>
  <c r="J16" i="3"/>
  <c r="I16" i="3"/>
  <c r="K16" i="3"/>
  <c r="L16" i="3"/>
  <c r="C26" i="6"/>
  <c r="E25" i="6"/>
  <c r="F26" i="6"/>
  <c r="F25" i="6"/>
  <c r="D26" i="6"/>
  <c r="G26" i="6"/>
  <c r="H26" i="6"/>
  <c r="E26" i="6"/>
  <c r="I26" i="6"/>
  <c r="H25" i="6"/>
  <c r="I25" i="6"/>
  <c r="D23" i="6"/>
  <c r="I23" i="6"/>
  <c r="J5" i="3"/>
  <c r="F28" i="6"/>
  <c r="H30" i="6"/>
  <c r="C28" i="6"/>
  <c r="H31" i="6"/>
  <c r="G30" i="6"/>
  <c r="C31" i="6"/>
  <c r="C30" i="6"/>
  <c r="E30" i="6"/>
  <c r="I28" i="6"/>
  <c r="G31" i="6"/>
  <c r="D28" i="6"/>
  <c r="D31" i="6"/>
  <c r="D30" i="6"/>
  <c r="I31" i="6"/>
  <c r="G28" i="6"/>
  <c r="H28" i="6"/>
  <c r="L26" i="3"/>
  <c r="F31" i="6"/>
  <c r="E31" i="6"/>
  <c r="F30" i="6"/>
  <c r="J25" i="3"/>
  <c r="E24" i="3" l="1"/>
  <c r="E26" i="3"/>
  <c r="E27" i="3"/>
  <c r="E22" i="3"/>
  <c r="E13" i="3"/>
  <c r="E12" i="3"/>
  <c r="E15" i="3"/>
  <c r="B24" i="3"/>
  <c r="B26" i="3"/>
  <c r="B27" i="3"/>
  <c r="B22" i="3"/>
  <c r="B13" i="3"/>
  <c r="B12" i="3"/>
  <c r="D12" i="3" s="1"/>
  <c r="B15" i="3"/>
  <c r="M17" i="6"/>
  <c r="M28" i="6"/>
  <c r="M31" i="6"/>
  <c r="M26" i="6"/>
  <c r="M16" i="6"/>
  <c r="M25" i="6"/>
  <c r="G16" i="3"/>
  <c r="N16" i="3"/>
  <c r="M16" i="3"/>
  <c r="I15" i="3"/>
  <c r="F15" i="3"/>
  <c r="F12" i="3"/>
  <c r="J15" i="3"/>
  <c r="C14" i="3"/>
  <c r="C15" i="3"/>
  <c r="F14" i="3"/>
  <c r="K15" i="3"/>
  <c r="K14" i="3"/>
  <c r="I12" i="3"/>
  <c r="L12" i="3"/>
  <c r="I18" i="6"/>
  <c r="I14" i="3"/>
  <c r="G18" i="6"/>
  <c r="J14" i="3"/>
  <c r="J12" i="3"/>
  <c r="K12" i="3"/>
  <c r="C19" i="3"/>
  <c r="C25" i="6"/>
  <c r="G25" i="6"/>
  <c r="D25" i="6"/>
  <c r="C24" i="6"/>
  <c r="G24" i="6"/>
  <c r="L20" i="3"/>
  <c r="F24" i="6"/>
  <c r="E24" i="6"/>
  <c r="I21" i="3"/>
  <c r="H24" i="6"/>
  <c r="I24" i="6"/>
  <c r="D24" i="6"/>
  <c r="G23" i="6"/>
  <c r="C23" i="6"/>
  <c r="H23" i="6"/>
  <c r="F23" i="6"/>
  <c r="E23" i="6"/>
  <c r="K5" i="3"/>
  <c r="I5" i="3"/>
  <c r="C5" i="3"/>
  <c r="F5" i="3"/>
  <c r="J10" i="3"/>
  <c r="L5" i="3"/>
  <c r="J26" i="3"/>
  <c r="L24" i="3"/>
  <c r="F26" i="3"/>
  <c r="L27" i="3"/>
  <c r="K26" i="3"/>
  <c r="I26" i="3"/>
  <c r="C26" i="3"/>
  <c r="L28" i="3"/>
  <c r="C25" i="3"/>
  <c r="L25" i="3"/>
  <c r="F25" i="3"/>
  <c r="K25" i="3"/>
  <c r="I25" i="3"/>
  <c r="M5" i="3" l="1"/>
  <c r="E21" i="3"/>
  <c r="E19" i="3"/>
  <c r="E20" i="3"/>
  <c r="B21" i="3"/>
  <c r="B19" i="3"/>
  <c r="D19" i="3" s="1"/>
  <c r="B20" i="3"/>
  <c r="M23" i="6"/>
  <c r="M18" i="6"/>
  <c r="M24" i="6"/>
  <c r="N26" i="3"/>
  <c r="N15" i="3"/>
  <c r="M25" i="3"/>
  <c r="N25" i="3"/>
  <c r="D15" i="3"/>
  <c r="M12" i="3"/>
  <c r="N12" i="3"/>
  <c r="G12" i="3"/>
  <c r="G5" i="3"/>
  <c r="M26" i="3"/>
  <c r="N14" i="3"/>
  <c r="M14" i="3"/>
  <c r="M15" i="3"/>
  <c r="N5" i="3"/>
  <c r="G15" i="3"/>
  <c r="D5" i="3"/>
  <c r="G26" i="3"/>
  <c r="D26" i="3"/>
  <c r="E18" i="6"/>
  <c r="D18" i="6"/>
  <c r="C18" i="6"/>
  <c r="F18" i="6"/>
  <c r="F21" i="3"/>
  <c r="C21" i="3"/>
  <c r="F19" i="3"/>
  <c r="F20" i="3"/>
  <c r="C20" i="3"/>
  <c r="F18" i="3"/>
  <c r="I20" i="3"/>
  <c r="J21" i="3"/>
  <c r="K21" i="3"/>
  <c r="K20" i="3"/>
  <c r="L21" i="3"/>
  <c r="J20" i="3"/>
  <c r="J19" i="3"/>
  <c r="L19" i="3"/>
  <c r="I19" i="3"/>
  <c r="K19" i="3"/>
  <c r="C10" i="3"/>
  <c r="C7" i="3"/>
  <c r="J7" i="3"/>
  <c r="F10" i="3"/>
  <c r="K10" i="3"/>
  <c r="K7" i="3"/>
  <c r="L7" i="3"/>
  <c r="I10" i="3"/>
  <c r="L10" i="3"/>
  <c r="F7" i="3"/>
  <c r="I7" i="3"/>
  <c r="F24" i="3"/>
  <c r="C28" i="3"/>
  <c r="K28" i="3"/>
  <c r="I27" i="3"/>
  <c r="C27" i="3"/>
  <c r="I28" i="3"/>
  <c r="K24" i="3"/>
  <c r="J27" i="3"/>
  <c r="I24" i="3"/>
  <c r="E29" i="6"/>
  <c r="F27" i="3"/>
  <c r="J24" i="3"/>
  <c r="J28" i="3"/>
  <c r="K27" i="3"/>
  <c r="C24" i="3"/>
  <c r="F28" i="3"/>
  <c r="C29" i="6"/>
  <c r="D29" i="6"/>
  <c r="I29" i="6"/>
  <c r="E25" i="3" l="1"/>
  <c r="G25" i="3" s="1"/>
  <c r="E14" i="3"/>
  <c r="G14" i="3" s="1"/>
  <c r="B25" i="3"/>
  <c r="D25" i="3" s="1"/>
  <c r="B14" i="3"/>
  <c r="D14" i="3" s="1"/>
  <c r="G18" i="3"/>
  <c r="D7" i="3"/>
  <c r="G7" i="3"/>
  <c r="G10" i="3"/>
  <c r="G20" i="3"/>
  <c r="G28" i="3"/>
  <c r="M28" i="3"/>
  <c r="G24" i="3"/>
  <c r="M7" i="3"/>
  <c r="M24" i="3"/>
  <c r="N24" i="3"/>
  <c r="D24" i="3"/>
  <c r="M19" i="3"/>
  <c r="N19" i="3"/>
  <c r="D27" i="3"/>
  <c r="N7" i="3"/>
  <c r="N28" i="3"/>
  <c r="M10" i="3"/>
  <c r="N10" i="3"/>
  <c r="G21" i="3"/>
  <c r="N21" i="3"/>
  <c r="M20" i="3"/>
  <c r="N20" i="3"/>
  <c r="M27" i="3"/>
  <c r="N27" i="3"/>
  <c r="G19" i="3"/>
  <c r="M21" i="3"/>
  <c r="D21" i="3"/>
  <c r="D10" i="3"/>
  <c r="D28" i="3"/>
  <c r="D20" i="3"/>
  <c r="G27" i="3"/>
  <c r="J13" i="3"/>
  <c r="F13" i="3"/>
  <c r="K13" i="3"/>
  <c r="C18" i="3"/>
  <c r="L22" i="3"/>
  <c r="I18" i="3"/>
  <c r="K18" i="3"/>
  <c r="J18" i="3"/>
  <c r="L18" i="3"/>
  <c r="F9" i="3"/>
  <c r="I8" i="3"/>
  <c r="L6" i="3"/>
  <c r="C9" i="3"/>
  <c r="F29" i="6"/>
  <c r="J9" i="3"/>
  <c r="I9" i="3"/>
  <c r="K9" i="3"/>
  <c r="L9" i="3"/>
  <c r="H29" i="6"/>
  <c r="G29" i="6"/>
  <c r="M29" i="6" l="1"/>
  <c r="G13" i="3"/>
  <c r="D13" i="3"/>
  <c r="N9" i="3"/>
  <c r="M9" i="3"/>
  <c r="D9" i="3"/>
  <c r="G9" i="3"/>
  <c r="M18" i="3"/>
  <c r="N18" i="3"/>
  <c r="D18" i="3"/>
  <c r="I13" i="3"/>
  <c r="L13" i="3"/>
  <c r="C22" i="3"/>
  <c r="F22" i="3"/>
  <c r="K22" i="3"/>
  <c r="I22" i="3"/>
  <c r="J22" i="3"/>
  <c r="I6" i="3"/>
  <c r="K8" i="3"/>
  <c r="C8" i="3"/>
  <c r="J6" i="3"/>
  <c r="F6" i="3"/>
  <c r="L8" i="3"/>
  <c r="K6" i="3"/>
  <c r="J8" i="3"/>
  <c r="C6" i="3"/>
  <c r="F8" i="3"/>
  <c r="M13" i="3" l="1"/>
  <c r="N13" i="3"/>
  <c r="G22" i="3"/>
  <c r="D6" i="3"/>
  <c r="N8" i="3"/>
  <c r="M8" i="3"/>
  <c r="M22" i="3"/>
  <c r="N22" i="3"/>
  <c r="D8" i="3"/>
  <c r="G8" i="3"/>
  <c r="D22" i="3"/>
  <c r="M6" i="3"/>
  <c r="N6" i="3"/>
  <c r="G6" i="3"/>
  <c r="L4" i="3"/>
  <c r="I2" i="3"/>
  <c r="G4" i="3" l="1"/>
  <c r="D4" i="3"/>
  <c r="N4" i="3" l="1"/>
  <c r="M4" i="3"/>
</calcChain>
</file>

<file path=xl/sharedStrings.xml><?xml version="1.0" encoding="utf-8"?>
<sst xmlns="http://schemas.openxmlformats.org/spreadsheetml/2006/main" count="232" uniqueCount="46">
  <si>
    <t>Symbol</t>
  </si>
  <si>
    <t>Open</t>
  </si>
  <si>
    <t>Last</t>
  </si>
  <si>
    <t>High</t>
  </si>
  <si>
    <t>Low</t>
  </si>
  <si>
    <t>Net</t>
  </si>
  <si>
    <t>Volatility</t>
  </si>
  <si>
    <t>Time Period</t>
  </si>
  <si>
    <t>Look Back Period</t>
  </si>
  <si>
    <t>Number of Deviations</t>
  </si>
  <si>
    <t>Enter Symbols</t>
  </si>
  <si>
    <t>Count</t>
  </si>
  <si>
    <t>Previous</t>
  </si>
  <si>
    <t>Test</t>
  </si>
  <si>
    <t>% Net</t>
  </si>
  <si>
    <t>Tick</t>
  </si>
  <si>
    <t xml:space="preserve">Chicago: </t>
  </si>
  <si>
    <t>DRGBPUSD</t>
  </si>
  <si>
    <t>DREURUSD</t>
  </si>
  <si>
    <t>DRUSDJPY</t>
  </si>
  <si>
    <t>DRUSDCAD</t>
  </si>
  <si>
    <t>DRAUDUSD</t>
  </si>
  <si>
    <t>DREURGBP</t>
  </si>
  <si>
    <t>DREURAUD</t>
  </si>
  <si>
    <t>DREURCHF</t>
  </si>
  <si>
    <t>DREURJPY</t>
  </si>
  <si>
    <t>DRGBPJPY</t>
  </si>
  <si>
    <t>DREURCAD</t>
  </si>
  <si>
    <t>DRNZDJPY</t>
  </si>
  <si>
    <t>DRNZDUSD</t>
  </si>
  <si>
    <t>DRGBPAUD</t>
  </si>
  <si>
    <t>DRGBPCAD</t>
  </si>
  <si>
    <t>DRNZDCAD</t>
  </si>
  <si>
    <t>DRUSDSGD</t>
  </si>
  <si>
    <t>DRUSDCHF</t>
  </si>
  <si>
    <t>DRGBPCHF</t>
  </si>
  <si>
    <t>DRCADJPY</t>
  </si>
  <si>
    <t>DRCHFJPY</t>
  </si>
  <si>
    <t>DREURNZD</t>
  </si>
  <si>
    <t>CQG FX Volatility Ranking</t>
  </si>
  <si>
    <t>EURO</t>
  </si>
  <si>
    <t>Miscellaneous</t>
  </si>
  <si>
    <t>United States Dollar</t>
  </si>
  <si>
    <t>Pound Sterling</t>
  </si>
  <si>
    <t>DRUSDHKD</t>
  </si>
  <si>
    <t xml:space="preserve">  Copyright                  © 2014, 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</si>
</sst>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0%"/>
    <numFmt numFmtId="166" formatCode="0.00000"/>
  </numFmts>
  <fonts count="6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22"/>
      <color theme="4"/>
      <name val="Century Gothic"/>
      <family val="2"/>
    </font>
    <font>
      <sz val="11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24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2" borderId="10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vertical="center"/>
    </xf>
    <xf numFmtId="10" fontId="2" fillId="2" borderId="10" xfId="0" applyNumberFormat="1" applyFont="1" applyFill="1" applyBorder="1" applyAlignment="1">
      <alignment vertical="center"/>
    </xf>
    <xf numFmtId="10" fontId="2" fillId="2" borderId="13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/>
    <xf numFmtId="0" fontId="3" fillId="5" borderId="9" xfId="0" applyFont="1" applyFill="1" applyBorder="1" applyAlignment="1">
      <alignment horizontal="center"/>
    </xf>
    <xf numFmtId="0" fontId="1" fillId="7" borderId="16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1" fillId="7" borderId="17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center"/>
    </xf>
    <xf numFmtId="10" fontId="2" fillId="2" borderId="22" xfId="0" applyNumberFormat="1" applyFont="1" applyFill="1" applyBorder="1" applyAlignment="1">
      <alignment vertical="center"/>
    </xf>
    <xf numFmtId="10" fontId="2" fillId="2" borderId="23" xfId="0" applyNumberFormat="1" applyFont="1" applyFill="1" applyBorder="1" applyAlignment="1">
      <alignment vertical="center"/>
    </xf>
    <xf numFmtId="166" fontId="0" fillId="2" borderId="0" xfId="0" applyNumberFormat="1" applyFill="1"/>
    <xf numFmtId="0" fontId="5" fillId="2" borderId="0" xfId="0" applyFont="1" applyFill="1" applyAlignment="1">
      <alignment vertical="center"/>
    </xf>
    <xf numFmtId="10" fontId="0" fillId="2" borderId="0" xfId="0" applyNumberFormat="1" applyFont="1" applyFill="1"/>
    <xf numFmtId="1" fontId="0" fillId="2" borderId="0" xfId="0" applyNumberFormat="1" applyFont="1" applyFill="1"/>
    <xf numFmtId="2" fontId="0" fillId="2" borderId="0" xfId="0" applyNumberFormat="1" applyFont="1" applyFill="1"/>
    <xf numFmtId="0" fontId="0" fillId="2" borderId="0" xfId="0" applyNumberFormat="1" applyFont="1" applyFill="1"/>
    <xf numFmtId="0" fontId="0" fillId="2" borderId="0" xfId="0" quotePrefix="1" applyFont="1" applyFill="1"/>
    <xf numFmtId="10" fontId="0" fillId="2" borderId="0" xfId="0" quotePrefix="1" applyNumberFormat="1" applyFont="1" applyFill="1"/>
    <xf numFmtId="0" fontId="0" fillId="2" borderId="0" xfId="0" applyFont="1" applyFill="1" applyBorder="1" applyAlignment="1" applyProtection="1">
      <alignment horizontal="center"/>
      <protection locked="0"/>
    </xf>
    <xf numFmtId="165" fontId="0" fillId="2" borderId="0" xfId="0" applyNumberFormat="1" applyFont="1" applyFill="1"/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164" fontId="1" fillId="7" borderId="16" xfId="0" applyNumberFormat="1" applyFont="1" applyFill="1" applyBorder="1" applyAlignment="1">
      <alignment horizontal="left"/>
    </xf>
    <xf numFmtId="10" fontId="2" fillId="2" borderId="19" xfId="0" applyNumberFormat="1" applyFont="1" applyFill="1" applyBorder="1" applyAlignment="1">
      <alignment horizontal="center" vertical="center"/>
    </xf>
    <xf numFmtId="10" fontId="2" fillId="2" borderId="2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10" fontId="2" fillId="2" borderId="18" xfId="0" applyNumberFormat="1" applyFont="1" applyFill="1" applyBorder="1" applyAlignment="1">
      <alignment horizontal="center" vertical="center"/>
    </xf>
    <xf numFmtId="10" fontId="2" fillId="2" borderId="2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92"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rgb="FF00B05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1"/>
      </font>
      <fill>
        <gradientFill degree="90">
          <stop position="0">
            <color rgb="FF00B050"/>
          </stop>
          <stop position="0.5">
            <color theme="0"/>
          </stop>
          <stop position="1">
            <color rgb="FF00B050"/>
          </stop>
        </gradient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136.80100000000002</v>
        <stp/>
        <stp>ContractData</stp>
        <stp>DREURJPY</stp>
        <stp>High</stp>
        <stp/>
        <stp>T</stp>
        <tr r="J7" s="3"/>
      </tp>
      <tp>
        <v>1.5827900000000001</v>
        <stp/>
        <stp>ContractData</stp>
        <stp>DREURNZD</stp>
        <stp>Last</stp>
        <stp/>
        <stp>T</stp>
        <tr r="I10" s="3"/>
      </tp>
      <tp>
        <v>171.58799999999999</v>
        <stp/>
        <stp>ContractData</stp>
        <stp>DRGBPJPY</stp>
        <stp>High</stp>
        <stp/>
        <stp>T</stp>
        <tr r="J21" s="3"/>
      </tp>
      <tp>
        <v>93.588999999999999</v>
        <stp/>
        <stp>ContractData</stp>
        <stp>DRCADJPY</stp>
        <stp>High</stp>
        <stp/>
        <stp>T</stp>
        <tr r="J27" s="3"/>
      </tp>
      <tp>
        <v>112.75700000000001</v>
        <stp/>
        <stp>ContractData</stp>
        <stp>DRCHFJPY</stp>
        <stp>High</stp>
        <stp/>
        <stp>T</stp>
        <tr r="J26" s="3"/>
      </tp>
      <tp>
        <v>86.469000000000008</v>
        <stp/>
        <stp>ContractData</stp>
        <stp>DRNZDJPY</stp>
        <stp>High</stp>
        <stp/>
        <stp>T</stp>
        <tr r="J25" s="3"/>
      </tp>
      <tp>
        <v>102.205</v>
        <stp/>
        <stp>ContractData</stp>
        <stp>DRUSDJPY</stp>
        <stp>High</stp>
        <stp/>
        <stp>T</stp>
        <tr r="J15" s="3"/>
      </tp>
      <tp>
        <v>3.159078559965629E-3</v>
        <stp/>
        <stp>ContractData</stp>
        <stp>DREURNZD</stp>
        <stp>PerCentNetLastQuote</stp>
        <tr r="E14" s="6"/>
        <tr r="F14" s="6"/>
      </tp>
      <tp>
        <v>136801</v>
        <stp/>
        <stp>ContractData</stp>
        <stp>DREURJPY</stp>
        <stp>HIgh</stp>
        <stp/>
        <stp>D</stp>
        <tr r="H11" s="6"/>
      </tp>
      <tp>
        <v>171588</v>
        <stp/>
        <stp>ContractData</stp>
        <stp>DRGBPJPY</stp>
        <stp>HIgh</stp>
        <stp/>
        <stp>D</stp>
        <tr r="H25" s="6"/>
      </tp>
      <tp>
        <v>93589</v>
        <stp/>
        <stp>ContractData</stp>
        <stp>DRCADJPY</stp>
        <stp>HIgh</stp>
        <stp/>
        <stp>D</stp>
        <tr r="H31" s="6"/>
      </tp>
      <tp>
        <v>112757</v>
        <stp/>
        <stp>ContractData</stp>
        <stp>DRCHFJPY</stp>
        <stp>HIgh</stp>
        <stp/>
        <stp>D</stp>
        <tr r="H30" s="6"/>
      </tp>
      <tp>
        <v>86469</v>
        <stp/>
        <stp>ContractData</stp>
        <stp>DRNZDJPY</stp>
        <stp>HIgh</stp>
        <stp/>
        <stp>D</stp>
        <tr r="H29" s="6"/>
      </tp>
      <tp>
        <v>102205</v>
        <stp/>
        <stp>ContractData</stp>
        <stp>DRUSDJPY</stp>
        <stp>HIgh</stp>
        <stp/>
        <stp>D</stp>
        <tr r="H19" s="6"/>
      </tp>
      <tp>
        <v>7.7515900000000002</v>
        <stp/>
        <stp>ContractData</stp>
        <stp>DRUSDHKD</stp>
        <stp>High</stp>
        <stp/>
        <stp>T</stp>
        <tr r="J12" s="3"/>
      </tp>
      <tp>
        <v>775159</v>
        <stp/>
        <stp>ContractData</stp>
        <stp>DRUSDHKD</stp>
        <stp>HIgh</stp>
        <stp/>
        <stp>D</stp>
        <tr r="H16" s="6"/>
      </tp>
      <tp>
        <v>86.453000000000003</v>
        <stp/>
        <stp>ContractData</stp>
        <stp>DRNZDJPY</stp>
        <stp>Last</stp>
        <stp/>
        <stp>T</stp>
        <tr r="I25" s="3"/>
      </tp>
      <tp>
        <v>3.9140092174917073E-3</v>
        <stp/>
        <stp>ContractData</stp>
        <stp>DRUSDJPY</stp>
        <stp>PerCentNetLastQuote</stp>
        <tr r="E19" s="6"/>
        <tr r="F19" s="6"/>
      </tp>
      <tp>
        <v>136.792</v>
        <stp/>
        <stp>ContractData</stp>
        <stp>DREURJPY</stp>
        <stp>Last</stp>
        <stp/>
        <stp>T</stp>
        <tr r="I7" s="3"/>
      </tp>
      <tp>
        <v>171.57500000000002</v>
        <stp/>
        <stp>ContractData</stp>
        <stp>DRGBPJPY</stp>
        <stp>Last</stp>
        <stp/>
        <stp>T</stp>
        <tr r="I21" s="3"/>
      </tp>
      <tp>
        <v>1.5830600000000001</v>
        <stp/>
        <stp>ContractData</stp>
        <stp>DREURNZD</stp>
        <stp>High</stp>
        <stp/>
        <stp>T</stp>
        <tr r="J10" s="3"/>
      </tp>
      <tp>
        <v>93.567999999999998</v>
        <stp/>
        <stp>ContractData</stp>
        <stp>DRCADJPY</stp>
        <stp>Last</stp>
        <stp/>
        <stp>T</stp>
        <tr r="I27" s="3"/>
      </tp>
      <tp>
        <v>112.742</v>
        <stp/>
        <stp>ContractData</stp>
        <stp>DRCHFJPY</stp>
        <stp>Last</stp>
        <stp/>
        <stp>T</stp>
        <tr r="I26" s="3"/>
      </tp>
      <tp>
        <v>4.4351011646575657E-3</v>
        <stp/>
        <stp>ContractData</stp>
        <stp>DRCHFJPY</stp>
        <stp>PerCentNetLastQuote</stp>
        <tr r="F30" s="6"/>
        <tr r="E30" s="6"/>
      </tp>
      <tp>
        <v>-1.7096939647803042E-2</v>
        <stp/>
        <stp>ContractData</stp>
        <stp>DRCADJPY</stp>
        <stp>PerCentNetLastQuote</stp>
        <tr r="E31" s="6"/>
        <tr r="F31" s="6"/>
      </tp>
      <tp>
        <v>9.3262376208767834E-3</v>
        <stp/>
        <stp>ContractData</stp>
        <stp>DRGBPJPY</stp>
        <stp>PerCentNetLastQuote</stp>
        <tr r="F25" s="6"/>
        <tr r="E25" s="6"/>
      </tp>
      <tp>
        <v>0</v>
        <stp/>
        <stp>ContractData</stp>
        <stp>DREURJPY</stp>
        <stp>PerCentNetLastQuote</stp>
        <tr r="E11" s="6"/>
        <tr r="F11" s="6"/>
      </tp>
      <tp>
        <v>102.20100000000001</v>
        <stp/>
        <stp>ContractData</stp>
        <stp>DRUSDJPY</stp>
        <stp>Last</stp>
        <stp/>
        <stp>T</stp>
        <tr r="I15" s="3"/>
      </tp>
      <tp>
        <v>-3.4699731655408531E-3</v>
        <stp/>
        <stp>ContractData</stp>
        <stp>DRNZDJPY</stp>
        <stp>PerCentNetLastQuote</stp>
        <tr r="F29" s="6"/>
        <tr r="E29" s="6"/>
      </tp>
      <tp>
        <v>158306</v>
        <stp/>
        <stp>ContractData</stp>
        <stp>DREURNZD</stp>
        <stp>HIgh</stp>
        <stp/>
        <stp>D</stp>
        <tr r="H14" s="6"/>
      </tp>
      <tp t="s">
        <v>EUR/USD</v>
        <stp/>
        <stp>ContractData</stp>
        <stp>DREURUSD</stp>
        <stp>LongDescription</stp>
        <stp/>
        <stp>D</stp>
        <tr r="B8" s="6"/>
      </tp>
      <tp t="s">
        <v>EUR/AUD</v>
        <stp/>
        <stp>ContractData</stp>
        <stp>DREURAUD</stp>
        <stp>LongDescription</stp>
        <stp/>
        <stp>D</stp>
        <tr r="B12" s="6"/>
      </tp>
      <tp t="s">
        <v>EUR/CAD</v>
        <stp/>
        <stp>ContractData</stp>
        <stp>DREURCAD</stp>
        <stp>LongDescription</stp>
        <stp/>
        <stp>D</stp>
        <tr r="B13" s="6"/>
      </tp>
      <tp t="s">
        <v>EUR/CHF</v>
        <stp/>
        <stp>ContractData</stp>
        <stp>DREURCHF</stp>
        <stp>LongDescription</stp>
        <stp/>
        <stp>D</stp>
        <tr r="B9" s="6"/>
      </tp>
      <tp t="s">
        <v>EUR/GBP</v>
        <stp/>
        <stp>ContractData</stp>
        <stp>DREURGBP</stp>
        <stp>LongDescription</stp>
        <stp/>
        <stp>D</stp>
        <tr r="B10" s="6"/>
      </tp>
      <tp t="s">
        <v>EUR/JPY</v>
        <stp/>
        <stp>ContractData</stp>
        <stp>DREURJPY</stp>
        <stp>LongDescription</stp>
        <stp/>
        <stp>D</stp>
        <tr r="B11" s="6"/>
      </tp>
      <tp t="s">
        <v>EUR/NZD</v>
        <stp/>
        <stp>ContractData</stp>
        <stp>DREURNZD</stp>
        <stp>LongDescription</stp>
        <stp/>
        <stp>D</stp>
        <tr r="B14" s="6"/>
      </tp>
      <tp>
        <v>7.7513600000000009</v>
        <stp/>
        <stp>ContractData</stp>
        <stp>DRUSDHKD</stp>
        <stp>Last</stp>
        <stp/>
        <stp>T</stp>
        <tr r="I12" s="3"/>
      </tp>
      <tp>
        <v>-2.7091286023347527E-3</v>
        <stp/>
        <stp>ContractData</stp>
        <stp>DRUSDHKD</stp>
        <stp>PerCentNetLastQuote</stp>
        <tr r="F16" s="6"/>
        <tr r="E16" s="6"/>
      </tp>
      <tp t="s">
        <v>GBP/USD</v>
        <stp/>
        <stp>ContractData</stp>
        <stp>DRGBPUSD</stp>
        <stp>LongDescription</stp>
        <stp/>
        <stp>D</stp>
        <tr r="B22" s="6"/>
      </tp>
      <tp t="s">
        <v>GBP/AUD</v>
        <stp/>
        <stp>ContractData</stp>
        <stp>DRGBPAUD</stp>
        <stp>LongDescription</stp>
        <stp/>
        <stp>D</stp>
        <tr r="B24" s="6"/>
      </tp>
      <tp t="s">
        <v>GBP/CAD</v>
        <stp/>
        <stp>ContractData</stp>
        <stp>DRGBPCAD</stp>
        <stp>LongDescription</stp>
        <stp/>
        <stp>D</stp>
        <tr r="B26" s="6"/>
      </tp>
      <tp t="s">
        <v>GBP/CHF</v>
        <stp/>
        <stp>ContractData</stp>
        <stp>DRGBPCHF</stp>
        <stp>LongDescription</stp>
        <stp/>
        <stp>D</stp>
        <tr r="B23" s="6"/>
      </tp>
      <tp t="s">
        <v>GBP/JPY</v>
        <stp/>
        <stp>ContractData</stp>
        <stp>DRGBPJPY</stp>
        <stp>LongDescription</stp>
        <stp/>
        <stp>D</stp>
        <tr r="B25" s="6"/>
      </tp>
      <tp>
        <v>1.0924800000000001</v>
        <stp/>
        <stp>ContractData</stp>
        <stp>DRUSDCAD</stp>
        <stp>High</stp>
        <stp/>
        <stp>T</stp>
        <tr r="J16" s="3"/>
      </tp>
      <tp>
        <v>-7.5242657570665393E-3</v>
        <stp/>
        <stp>ContractData</stp>
        <stp>DREURGBP</stp>
        <stp>PerCentNetLastQuote</stp>
        <tr r="F10" s="6"/>
        <tr r="E10" s="6"/>
      </tp>
      <tp>
        <v>0.90695000000000003</v>
        <stp/>
        <stp>ContractData</stp>
        <stp>DRUSDCHF</stp>
        <stp>High</stp>
        <stp/>
        <stp>T</stp>
        <tr r="J13" s="3"/>
      </tp>
      <tp>
        <v>1.46245</v>
        <stp/>
        <stp>ContractData</stp>
        <stp>DREURCAD</stp>
        <stp>High</stp>
        <stp/>
        <stp>T</stp>
        <tr r="J9" s="3"/>
      </tp>
      <tp>
        <v>1.8342800000000001</v>
        <stp/>
        <stp>ContractData</stp>
        <stp>DRGBPCAD</stp>
        <stp>High</stp>
        <stp/>
        <stp>T</stp>
        <tr r="J22" s="3"/>
      </tp>
      <tp>
        <v>1.2136900000000002</v>
        <stp/>
        <stp>ContractData</stp>
        <stp>DREURCHF</stp>
        <stp>High</stp>
        <stp/>
        <stp>T</stp>
        <tr r="J5" s="3"/>
      </tp>
      <tp>
        <v>1.5224600000000001</v>
        <stp/>
        <stp>ContractData</stp>
        <stp>DRGBPCHF</stp>
        <stp>High</stp>
        <stp/>
        <stp>T</stp>
        <tr r="J19" s="3"/>
      </tp>
      <tp>
        <v>0.92458000000000007</v>
        <stp/>
        <stp>ContractData</stp>
        <stp>DRNZDCAD</stp>
        <stp>High</stp>
        <stp/>
        <stp>T</stp>
        <tr r="J28" s="3"/>
      </tp>
      <tp>
        <v>0.79736000000000007</v>
        <stp/>
        <stp>ContractData</stp>
        <stp>DREURGBP</stp>
        <stp>Last</stp>
        <stp/>
        <stp>T</stp>
        <tr r="I6" s="3"/>
      </tp>
      <tp>
        <v>109248</v>
        <stp/>
        <stp>ContractData</stp>
        <stp>DRUSDCAD</stp>
        <stp>HIgh</stp>
        <stp/>
        <stp>D</stp>
        <tr r="H20" s="6"/>
      </tp>
      <tp>
        <v>90695</v>
        <stp/>
        <stp>ContractData</stp>
        <stp>DRUSDCHF</stp>
        <stp>HIgh</stp>
        <stp/>
        <stp>D</stp>
        <tr r="H17" s="6"/>
      </tp>
      <tp>
        <v>146245</v>
        <stp/>
        <stp>ContractData</stp>
        <stp>DREURCAD</stp>
        <stp>HIgh</stp>
        <stp/>
        <stp>D</stp>
        <tr r="H13" s="6"/>
      </tp>
      <tp>
        <v>183428</v>
        <stp/>
        <stp>ContractData</stp>
        <stp>DRGBPCAD</stp>
        <stp>HIgh</stp>
        <stp/>
        <stp>D</stp>
        <tr r="H26" s="6"/>
      </tp>
      <tp>
        <v>121369</v>
        <stp/>
        <stp>ContractData</stp>
        <stp>DREURCHF</stp>
        <stp>HIgh</stp>
        <stp/>
        <stp>D</stp>
        <tr r="H9" s="6"/>
      </tp>
      <tp>
        <v>92458</v>
        <stp/>
        <stp>ContractData</stp>
        <stp>DRNZDCAD</stp>
        <stp>HIgh</stp>
        <stp/>
        <stp>D</stp>
        <tr r="H32" s="6"/>
      </tp>
      <tp>
        <v>152246</v>
        <stp/>
        <stp>ContractData</stp>
        <stp>DRGBPCHF</stp>
        <stp>HIgh</stp>
        <stp/>
        <stp>D</stp>
        <tr r="H23" s="6"/>
      </tp>
      <tp>
        <v>1.4453400000000001</v>
        <stp/>
        <stp>ContractData</stp>
        <stp>DREURAUD</stp>
        <stp>High</stp>
        <stp/>
        <stp>T</stp>
        <tr r="J8" s="3"/>
      </tp>
      <tp>
        <v>1.8130200000000001</v>
        <stp/>
        <stp>ContractData</stp>
        <stp>DRGBPAUD</stp>
        <stp>High</stp>
        <stp/>
        <stp>T</stp>
        <tr r="J20" s="3"/>
      </tp>
      <tp>
        <v>144534</v>
        <stp/>
        <stp>ContractData</stp>
        <stp>DREURAUD</stp>
        <stp>HIgh</stp>
        <stp/>
        <stp>D</stp>
        <tr r="H12" s="6"/>
      </tp>
      <tp>
        <v>181302</v>
        <stp/>
        <stp>ContractData</stp>
        <stp>DRGBPAUD</stp>
        <stp>HIgh</stp>
        <stp/>
        <stp>D</stp>
        <tr r="H24" s="6"/>
      </tp>
      <tp>
        <v>0.90667000000000009</v>
        <stp/>
        <stp>ContractData</stp>
        <stp>DRUSDCHF</stp>
        <stp>Last</stp>
        <stp/>
        <stp>T</stp>
        <tr r="I13" s="3"/>
      </tp>
      <tp>
        <v>1.1451068493748261E-2</v>
        <stp/>
        <stp>ContractData</stp>
        <stp>DRGBPCAD</stp>
        <stp>PerCentNetLastQuote</stp>
        <tr r="E26" s="6"/>
        <tr r="F26" s="6"/>
      </tp>
      <tp>
        <v>2.1886178194527088E-2</v>
        <stp/>
        <stp>ContractData</stp>
        <stp>DREURCAD</stp>
        <stp>PerCentNetLastQuote</stp>
        <tr r="F13" s="6"/>
        <tr r="E13" s="6"/>
      </tp>
      <tp>
        <v>1.0924200000000002</v>
        <stp/>
        <stp>ContractData</stp>
        <stp>DRUSDCAD</stp>
        <stp>Last</stp>
        <stp/>
        <stp>T</stp>
        <tr r="I16" s="3"/>
      </tp>
      <tp>
        <v>5.2554130754677315E-3</v>
        <stp/>
        <stp>ContractData</stp>
        <stp>DRGBPCHF</stp>
        <stp>PerCentNetLastQuote</stp>
        <tr r="E23" s="6"/>
        <tr r="F23" s="6"/>
      </tp>
      <tp>
        <v>1.5149383744711241E-2</v>
        <stp/>
        <stp>ContractData</stp>
        <stp>DRNZDCAD</stp>
        <stp>PerCentNetLastQuote</stp>
        <tr r="F32" s="6"/>
        <tr r="E32" s="6"/>
      </tp>
      <tp>
        <v>-8.2403546648647757E-4</v>
        <stp/>
        <stp>ContractData</stp>
        <stp>DREURCHF</stp>
        <stp>PerCentNetLastQuote</stp>
        <tr r="E9" s="6"/>
        <tr r="F9" s="6"/>
      </tp>
      <tp>
        <v>1.21353</v>
        <stp/>
        <stp>ContractData</stp>
        <stp>DREURCHF</stp>
        <stp>Last</stp>
        <stp/>
        <stp>T</stp>
        <tr r="I5" s="3"/>
      </tp>
      <tp>
        <v>0.92427000000000004</v>
        <stp/>
        <stp>ContractData</stp>
        <stp>DRNZDCAD</stp>
        <stp>Last</stp>
        <stp/>
        <stp>T</stp>
        <tr r="I28" s="3"/>
      </tp>
      <tp>
        <v>0.79739000000000004</v>
        <stp/>
        <stp>ContractData</stp>
        <stp>DREURGBP</stp>
        <stp>High</stp>
        <stp/>
        <stp>T</stp>
        <tr r="J6" s="3"/>
      </tp>
      <tp>
        <v>1.5223200000000001</v>
        <stp/>
        <stp>ContractData</stp>
        <stp>DRGBPCHF</stp>
        <stp>Last</stp>
        <stp/>
        <stp>T</stp>
        <tr r="I19" s="3"/>
      </tp>
      <tp>
        <v>1.7395603490107395E-2</v>
        <stp/>
        <stp>ContractData</stp>
        <stp>DRUSDCAD</stp>
        <stp>PerCentNetLastQuote</stp>
        <tr r="E20" s="6"/>
        <tr r="F20" s="6"/>
      </tp>
      <tp>
        <v>1.4624300000000001</v>
        <stp/>
        <stp>ContractData</stp>
        <stp>DREURCAD</stp>
        <stp>Last</stp>
        <stp/>
        <stp>T</stp>
        <tr r="I9" s="3"/>
      </tp>
      <tp>
        <v>1.8341000000000001</v>
        <stp/>
        <stp>ContractData</stp>
        <stp>DRGBPCAD</stp>
        <stp>Last</stp>
        <stp/>
        <stp>T</stp>
        <tr r="I22" s="3"/>
      </tp>
      <tp>
        <v>1.1029492863918117E-3</v>
        <stp/>
        <stp>ContractData</stp>
        <stp>DRUSDCHF</stp>
        <stp>PerCentNetLastQuote</stp>
        <tr r="E17" s="6"/>
        <tr r="F17" s="6"/>
      </tp>
      <tp>
        <v>79739</v>
        <stp/>
        <stp>ContractData</stp>
        <stp>DREURGBP</stp>
        <stp>HIgh</stp>
        <stp/>
        <stp>D</stp>
        <tr r="H10" s="6"/>
      </tp>
      <tp>
        <v>1.4452700000000001</v>
        <stp/>
        <stp>ContractData</stp>
        <stp>DREURAUD</stp>
        <stp>Last</stp>
        <stp/>
        <stp>T</stp>
        <tr r="I8" s="3"/>
      </tp>
      <tp>
        <v>1.8127600000000001</v>
        <stp/>
        <stp>ContractData</stp>
        <stp>DRGBPAUD</stp>
        <stp>Last</stp>
        <stp/>
        <stp>T</stp>
        <tr r="I20" s="3"/>
      </tp>
      <tp>
        <v>6.0684632995889999E-3</v>
        <stp/>
        <stp>ContractData</stp>
        <stp>DRGBPAUD</stp>
        <stp>PerCentNetLastQuote</stp>
        <tr r="E24" s="6"/>
        <tr r="F24" s="6"/>
      </tp>
      <tp>
        <v>3.4596808790357176E-3</v>
        <stp/>
        <stp>ContractData</stp>
        <stp>DREURAUD</stp>
        <stp>PerCentNetLastQuote</stp>
        <tr r="E12" s="6"/>
        <tr r="F12" s="6"/>
      </tp>
      <tp t="s">
        <v>CHF/JPY</v>
        <stp/>
        <stp>ContractData</stp>
        <stp>DRCHFJPY</stp>
        <stp>LongDescription</stp>
        <stp/>
        <stp>D</stp>
        <tr r="B30" s="6"/>
      </tp>
      <tp t="s">
        <v>USD/SGD</v>
        <stp/>
        <stp>ContractData</stp>
        <stp>DRUSDSGD</stp>
        <stp>LongDescription</stp>
        <stp/>
        <stp>D</stp>
        <tr r="B18" s="6"/>
      </tp>
      <tp t="s">
        <v>AUD/USD</v>
        <stp/>
        <stp>ContractData</stp>
        <stp>DRAUDUSD</stp>
        <stp>LongDescription</stp>
        <stp/>
        <stp>D</stp>
        <tr r="B28" s="6"/>
      </tp>
      <tp t="s">
        <v>NZD/USD</v>
        <stp/>
        <stp>ContractData</stp>
        <stp>DRNZDUSD</stp>
        <stp>LongDescription</stp>
        <stp/>
        <stp>D</stp>
        <tr r="B33" s="6"/>
      </tp>
      <tp t="s">
        <v>USD/CAD</v>
        <stp/>
        <stp>ContractData</stp>
        <stp>DRUSDCAD</stp>
        <stp>LongDescription</stp>
        <stp/>
        <stp>D</stp>
        <tr r="B20" s="6"/>
      </tp>
      <tp t="s">
        <v>USD/CHF</v>
        <stp/>
        <stp>ContractData</stp>
        <stp>DRUSDCHF</stp>
        <stp>LongDescription</stp>
        <stp/>
        <stp>D</stp>
        <tr r="B17" s="6"/>
      </tp>
      <tp t="s">
        <v>NZD/CAD</v>
        <stp/>
        <stp>ContractData</stp>
        <stp>DRNZDCAD</stp>
        <stp>LongDescription</stp>
        <stp/>
        <stp>D</stp>
        <tr r="B32" s="6"/>
      </tp>
      <tp t="s">
        <v>USD/HKD</v>
        <stp/>
        <stp>ContractData</stp>
        <stp>DRUSDHKD</stp>
        <stp>LongDescription</stp>
        <stp/>
        <stp>D</stp>
        <tr r="B16" s="6"/>
      </tp>
      <tp t="s">
        <v>CAD/JPY</v>
        <stp/>
        <stp>ContractData</stp>
        <stp>DRCADJPY</stp>
        <stp>LongDescription</stp>
        <stp/>
        <stp>D</stp>
        <tr r="B31" s="6"/>
      </tp>
      <tp t="s">
        <v>NZD/JPY</v>
        <stp/>
        <stp>ContractData</stp>
        <stp>DRNZDJPY</stp>
        <stp>LongDescription</stp>
        <stp/>
        <stp>D</stp>
        <tr r="B29" s="6"/>
      </tp>
      <tp t="s">
        <v>USD/JPY</v>
        <stp/>
        <stp>ContractData</stp>
        <stp>DRUSDJPY</stp>
        <stp>LongDescription</stp>
        <stp/>
        <stp>D</stp>
        <tr r="B19" s="6"/>
      </tp>
      <tp>
        <v>1.2505000000000002</v>
        <stp/>
        <stp>ContractData</stp>
        <stp>DRUSDSGD</stp>
        <stp>High</stp>
        <stp/>
        <stp>T</stp>
        <tr r="J14" s="3"/>
      </tp>
      <tp>
        <v>125050</v>
        <stp/>
        <stp>ContractData</stp>
        <stp>DRUSDSGD</stp>
        <stp>HIgh</stp>
        <stp/>
        <stp>D</stp>
        <tr r="H18" s="6"/>
      </tp>
      <tp>
        <v>0.84593000000000007</v>
        <stp/>
        <stp>ContractData</stp>
        <stp>DRNZDUSD</stp>
        <stp>Last</stp>
        <stp/>
        <stp>T</stp>
        <tr r="I29" s="3"/>
      </tp>
      <tp>
        <v>1.6788400000000001</v>
        <stp/>
        <stp>ContractData</stp>
        <stp>DRGBPUSD</stp>
        <stp>Last</stp>
        <stp/>
        <stp>T</stp>
        <tr r="I18" s="3"/>
      </tp>
      <tp>
        <v>1.3384900000000002</v>
        <stp/>
        <stp>ContractData</stp>
        <stp>DREURUSD</stp>
        <stp>Last</stp>
        <stp/>
        <stp>T</stp>
        <tr r="I2" s="3"/>
        <tr r="I4" s="3"/>
      </tp>
      <tp>
        <v>0.92629000000000006</v>
        <stp/>
        <stp>ContractData</stp>
        <stp>DRAUDUSD</stp>
        <stp>Last</stp>
        <stp/>
        <stp>T</stp>
        <tr r="I24" s="3"/>
      </tp>
      <tp>
        <v>-2.1591044034934307E-3</v>
        <stp/>
        <stp>ContractData</stp>
        <stp>DRAUDUSD</stp>
        <stp>PerCentNetLastQuote</stp>
        <tr r="F28" s="6"/>
        <tr r="E28" s="6"/>
      </tp>
      <tp>
        <v>-2.9883528945933227E-3</v>
        <stp/>
        <stp>ContractData</stp>
        <stp>DREURUSD</stp>
        <stp>PerCentNetLastQuote</stp>
        <tr r="E8" s="6"/>
        <tr r="F8" s="6"/>
      </tp>
      <tp>
        <v>5.3611317944899477E-3</v>
        <stp/>
        <stp>ContractData</stp>
        <stp>DRGBPUSD</stp>
        <stp>PerCentNetLastQuote</stp>
        <tr r="F22" s="6"/>
        <tr r="E22" s="6"/>
      </tp>
      <tp>
        <v>-1.182116935007211E-3</v>
        <stp/>
        <stp>ContractData</stp>
        <stp>DRNZDUSD</stp>
        <stp>PerCentNetLastQuote</stp>
        <tr r="F33" s="6"/>
        <tr r="E33" s="6"/>
      </tp>
      <tp>
        <v>1.2501800000000001</v>
        <stp/>
        <stp>ContractData</stp>
        <stp>DRUSDSGD</stp>
        <stp>Last</stp>
        <stp/>
        <stp>T</stp>
        <tr r="I14" s="3"/>
      </tp>
      <tp>
        <v>-2.1592226798352591E-2</v>
        <stp/>
        <stp>ContractData</stp>
        <stp>DRUSDSGD</stp>
        <stp>PerCentNetLastQuote</stp>
        <tr r="F18" s="6"/>
        <tr r="E18" s="6"/>
      </tp>
      <tp>
        <v>1.6789700000000001</v>
        <stp/>
        <stp>ContractData</stp>
        <stp>DRGBPUSD</stp>
        <stp>High</stp>
        <stp/>
        <stp>T</stp>
        <tr r="J18" s="3"/>
      </tp>
      <tp>
        <v>1.3385300000000002</v>
        <stp/>
        <stp>ContractData</stp>
        <stp>DREURUSD</stp>
        <stp>High</stp>
        <stp/>
        <stp>T</stp>
        <tr r="J4" s="3"/>
      </tp>
      <tp>
        <v>0.92642000000000002</v>
        <stp/>
        <stp>ContractData</stp>
        <stp>DRAUDUSD</stp>
        <stp>High</stp>
        <stp/>
        <stp>T</stp>
        <tr r="J24" s="3"/>
      </tp>
      <tp>
        <v>0.84606000000000003</v>
        <stp/>
        <stp>ContractData</stp>
        <stp>DRNZDUSD</stp>
        <stp>High</stp>
        <stp/>
        <stp>T</stp>
        <tr r="J29" s="3"/>
      </tp>
      <tp>
        <v>167897</v>
        <stp/>
        <stp>ContractData</stp>
        <stp>DRGBPUSD</stp>
        <stp>HIgh</stp>
        <stp/>
        <stp>D</stp>
        <tr r="H22" s="6"/>
      </tp>
      <tp>
        <v>133853</v>
        <stp/>
        <stp>ContractData</stp>
        <stp>DREURUSD</stp>
        <stp>HIgh</stp>
        <stp/>
        <stp>D</stp>
        <tr r="H8" s="6"/>
      </tp>
      <tp>
        <v>92642</v>
        <stp/>
        <stp>ContractData</stp>
        <stp>DRAUDUSD</stp>
        <stp>HIgh</stp>
        <stp/>
        <stp>D</stp>
        <tr r="H28" s="6"/>
      </tp>
      <tp>
        <v>84606</v>
        <stp/>
        <stp>ContractData</stp>
        <stp>DRNZDUSD</stp>
        <stp>HIgh</stp>
        <stp/>
        <stp>D</stp>
        <tr r="H33" s="6"/>
      </tp>
      <tp>
        <v>93587.18</v>
        <stp/>
        <stp>StudyData</stp>
        <stp>DRCADJPY</stp>
        <stp>BBnds</stp>
        <stp>InputChoice=Close,MAType=Sim,Period1=20,Percent=2</stp>
        <stp>BHI</stp>
        <stp>5</stp>
        <stp>-1</stp>
        <stp>all</stp>
        <stp/>
        <stp/>
        <stp/>
        <stp>D</stp>
        <tr r="C27" s="3"/>
      </tp>
      <tp>
        <v>92398.52</v>
        <stp/>
        <stp>StudyData</stp>
        <stp>DRNZDCAD</stp>
        <stp>BBnds</stp>
        <stp>InputChoice=Close,MAType=Sim,Period1=20,Percent=2</stp>
        <stp>BLO</stp>
        <stp>5</stp>
        <stp>-1</stp>
        <stp>all</stp>
        <stp/>
        <stp/>
        <stp/>
        <stp>D</stp>
        <tr r="F28" s="3"/>
      </tp>
      <tp>
        <v>84571.98</v>
        <stp/>
        <stp>StudyData</stp>
        <stp>DRNZDUSD</stp>
        <stp>BBnds</stp>
        <stp>InputChoice=Close,MAType=Sim,Period1=20,Percent=2</stp>
        <stp>BLO</stp>
        <stp>5</stp>
        <stp>-1</stp>
        <stp>all</stp>
        <stp/>
        <stp/>
        <stp/>
        <stp>D</stp>
        <tr r="F29" s="3"/>
      </tp>
      <tp>
        <v>171620.48000000001</v>
        <stp/>
        <stp>StudyData</stp>
        <stp>DRGBPJPY</stp>
        <stp>BBnds</stp>
        <stp>InputChoice=Close,MAType=Sim,Period1=20,Percent=2</stp>
        <stp>BHI</stp>
        <stp>5</stp>
        <stp>-1</stp>
        <stp>all</stp>
        <stp/>
        <stp/>
        <stp/>
        <stp>D</stp>
        <tr r="C21" s="3"/>
      </tp>
      <tp>
        <v>171544.52</v>
        <stp/>
        <stp>StudyData</stp>
        <stp>DRGBPJPY</stp>
        <stp>BBnds</stp>
        <stp>InputChoice=Close,MAType=Sim,Period1=20,Percent=2</stp>
        <stp>BLO</stp>
        <stp>5</stp>
        <stp>-1</stp>
        <stp>all</stp>
        <stp/>
        <stp/>
        <stp/>
        <stp>D</stp>
        <tr r="F21" s="3"/>
      </tp>
      <tp>
        <v>93523.02</v>
        <stp/>
        <stp>StudyData</stp>
        <stp>DRCADJPY</stp>
        <stp>BBnds</stp>
        <stp>InputChoice=Close,MAType=Sim,Period1=20,Percent=2</stp>
        <stp>BLO</stp>
        <stp>5</stp>
        <stp>-1</stp>
        <stp>all</stp>
        <stp/>
        <stp/>
        <stp/>
        <stp>D</stp>
        <tr r="F27" s="3"/>
      </tp>
      <tp>
        <v>92467.58</v>
        <stp/>
        <stp>StudyData</stp>
        <stp>DRNZDCAD</stp>
        <stp>BBnds</stp>
        <stp>InputChoice=Close,MAType=Sim,Period1=20,Percent=2</stp>
        <stp>BHI</stp>
        <stp>5</stp>
        <stp>-1</stp>
        <stp>all</stp>
        <stp/>
        <stp/>
        <stp/>
        <stp>D</stp>
        <tr r="C28" s="3"/>
      </tp>
      <tp>
        <v>84641.919999999998</v>
        <stp/>
        <stp>StudyData</stp>
        <stp>DRNZDUSD</stp>
        <stp>BBnds</stp>
        <stp>InputChoice=Close,MAType=Sim,Period1=20,Percent=2</stp>
        <stp>BHI</stp>
        <stp>5</stp>
        <stp>-1</stp>
        <stp>all</stp>
        <stp/>
        <stp/>
        <stp/>
        <stp>D</stp>
        <tr r="C29" s="3"/>
      </tp>
      <tp>
        <v>775107</v>
        <stp/>
        <stp>StudyData</stp>
        <stp>DRUSDHKD</stp>
        <stp>BBnds</stp>
        <stp>InputChoice=Close,MAType=Sim,Period1=20,Percent=2</stp>
        <stp>BLO</stp>
        <stp>5</stp>
        <stp>-1</stp>
        <stp>all</stp>
        <stp/>
        <stp/>
        <stp/>
        <stp>D</stp>
        <tr r="F12" s="3"/>
      </tp>
      <tp>
        <v>109197.95</v>
        <stp/>
        <stp>StudyData</stp>
        <stp>DRUSDCAD</stp>
        <stp>BBnds</stp>
        <stp>InputChoice=Close,MAType=Sim,Period1=20,Percent=2</stp>
        <stp>BLO</stp>
        <stp>5</stp>
        <stp>-1</stp>
        <stp>all</stp>
        <stp/>
        <stp/>
        <stp/>
        <stp>D</stp>
        <tr r="F16" s="3"/>
      </tp>
      <tp>
        <v>124988.16</v>
        <stp/>
        <stp>StudyData</stp>
        <stp>DRUSDSGD</stp>
        <stp>BBnds</stp>
        <stp>InputChoice=Close,MAType=Sim,Period1=20,Percent=2</stp>
        <stp>BLO</stp>
        <stp>5</stp>
        <stp>-1</stp>
        <stp>all</stp>
        <stp/>
        <stp/>
        <stp/>
        <stp>D</stp>
        <tr r="F14" s="3"/>
      </tp>
      <tp>
        <v>92656.06</v>
        <stp/>
        <stp>StudyData</stp>
        <stp>DRAUDUSD</stp>
        <stp>BBnds</stp>
        <stp>InputChoice=Close,MAType=Sim,Period1=20,Percent=2</stp>
        <stp>BHI</stp>
        <stp>5</stp>
        <stp>-1</stp>
        <stp>all</stp>
        <stp/>
        <stp/>
        <stp/>
        <stp>D</stp>
        <tr r="C24" s="3"/>
      </tp>
      <tp>
        <v>112767.5</v>
        <stp/>
        <stp>StudyData</stp>
        <stp>DRCHFJPY</stp>
        <stp>BBnds</stp>
        <stp>InputChoice=Close,MAType=Sim,Period1=20,Percent=2</stp>
        <stp>BHI</stp>
        <stp>5</stp>
        <stp>-1</stp>
        <stp>all</stp>
        <stp/>
        <stp/>
        <stp/>
        <stp>D</stp>
        <tr r="C26" s="3"/>
      </tp>
      <tp>
        <v>158289.54</v>
        <stp/>
        <stp>StudyData</stp>
        <stp>DREURNZD</stp>
        <stp>BBnds</stp>
        <stp>InputChoice=Close,MAType=Sim,Period1=20,Percent=2</stp>
        <stp>BHI</stp>
        <stp>5</stp>
        <stp>-1</stp>
        <stp>all</stp>
        <stp/>
        <stp/>
        <stp/>
        <stp>D</stp>
        <tr r="C10" s="3"/>
      </tp>
      <tp>
        <v>146282.23000000001</v>
        <stp/>
        <stp>StudyData</stp>
        <stp>DREURCAD</stp>
        <stp>BBnds</stp>
        <stp>InputChoice=Close,MAType=Sim,Period1=20,Percent=2</stp>
        <stp>BHI</stp>
        <stp>5</stp>
        <stp>-1</stp>
        <stp>all</stp>
        <stp/>
        <stp/>
        <stp/>
        <stp>D</stp>
        <tr r="C9" s="3"/>
      </tp>
      <tp>
        <v>144527.51</v>
        <stp/>
        <stp>StudyData</stp>
        <stp>DREURAUD</stp>
        <stp>BBnds</stp>
        <stp>InputChoice=Close,MAType=Sim,Period1=20,Percent=2</stp>
        <stp>BHI</stp>
        <stp>5</stp>
        <stp>-1</stp>
        <stp>all</stp>
        <stp/>
        <stp/>
        <stp/>
        <stp>D</stp>
        <tr r="C8" s="3"/>
      </tp>
      <tp>
        <v>133860.18</v>
        <stp/>
        <stp>StudyData</stp>
        <stp>DREURUSD</stp>
        <stp>BBnds</stp>
        <stp>InputChoice=Close,MAType=Sim,Period1=20,Percent=2</stp>
        <stp>BHI</stp>
        <stp>5</stp>
        <stp>-1</stp>
        <stp>all</stp>
        <stp/>
        <stp/>
        <stp/>
        <stp>D</stp>
        <tr r="C4" s="3"/>
      </tp>
      <tp>
        <v>90650.51</v>
        <stp/>
        <stp>StudyData</stp>
        <stp>DRUSDCHF</stp>
        <stp>BBnds</stp>
        <stp>InputChoice=Close,MAType=Sim,Period1=20,Percent=2</stp>
        <stp>BLO</stp>
        <stp>5</stp>
        <stp>-1</stp>
        <stp>all</stp>
        <stp/>
        <stp/>
        <stp/>
        <stp>D</stp>
        <tr r="F13" s="3"/>
      </tp>
      <tp>
        <v>121360.62</v>
        <stp/>
        <stp>StudyData</stp>
        <stp>DREURCHF</stp>
        <stp>BBnds</stp>
        <stp>InputChoice=Close,MAType=Sim,Period1=20,Percent=2</stp>
        <stp>BHI</stp>
        <stp>5</stp>
        <stp>-1</stp>
        <stp>all</stp>
        <stp/>
        <stp/>
        <stp/>
        <stp>D</stp>
        <tr r="C5" s="3"/>
      </tp>
      <tp>
        <v>90674.19</v>
        <stp/>
        <stp>StudyData</stp>
        <stp>DRUSDCHF</stp>
        <stp>BBnds</stp>
        <stp>InputChoice=Close,MAType=Sim,Period1=20,Percent=2</stp>
        <stp>BHI</stp>
        <stp>5</stp>
        <stp>-1</stp>
        <stp>all</stp>
        <stp/>
        <stp/>
        <stp/>
        <stp>D</stp>
        <tr r="C13" s="3"/>
      </tp>
      <tp>
        <v>121331.18</v>
        <stp/>
        <stp>StudyData</stp>
        <stp>DREURCHF</stp>
        <stp>BBnds</stp>
        <stp>InputChoice=Close,MAType=Sim,Period1=20,Percent=2</stp>
        <stp>BLO</stp>
        <stp>5</stp>
        <stp>-1</stp>
        <stp>all</stp>
        <stp/>
        <stp/>
        <stp/>
        <stp>D</stp>
        <tr r="F5" s="3"/>
      </tp>
      <tp>
        <v>1.5221579999999999</v>
        <stp/>
        <stp>StudyData</stp>
        <stp>DRGBPCHF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6" s="8"/>
      </tp>
      <tp>
        <v>1.8341050000000001</v>
        <stp/>
        <stp>StudyData</stp>
        <stp>DRGBPCAD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5" s="8"/>
      </tp>
      <tp>
        <v>1.8124994999999999</v>
        <stp/>
        <stp>StudyData</stp>
        <stp>DRGBPAUD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4" s="8"/>
      </tp>
      <tp>
        <v>171.58074999999999</v>
        <stp/>
        <stp>StudyData</stp>
        <stp>DRGBPJPY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7" s="8"/>
      </tp>
      <tp>
        <v>1.678909</v>
        <stp/>
        <stp>StudyData</stp>
        <stp>DRGBPUSD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8" s="8"/>
      </tp>
      <tp>
        <v>775148.2</v>
        <stp/>
        <stp>StudyData</stp>
        <stp>DRUSDHKD</stp>
        <stp>BBnds</stp>
        <stp>InputChoice=Close,MAType=Sim,Period1=20,Percent=2</stp>
        <stp>BHI</stp>
        <stp>5</stp>
        <stp>-1</stp>
        <stp>all</stp>
        <stp/>
        <stp/>
        <stp/>
        <stp>D</stp>
        <tr r="C12" s="3"/>
      </tp>
      <tp>
        <v>109289.65</v>
        <stp/>
        <stp>StudyData</stp>
        <stp>DRUSDCAD</stp>
        <stp>BBnds</stp>
        <stp>InputChoice=Close,MAType=Sim,Period1=20,Percent=2</stp>
        <stp>BHI</stp>
        <stp>5</stp>
        <stp>-1</stp>
        <stp>all</stp>
        <stp/>
        <stp/>
        <stp/>
        <stp>D</stp>
        <tr r="C16" s="3"/>
      </tp>
      <tp>
        <v>125042.14</v>
        <stp/>
        <stp>StudyData</stp>
        <stp>DRUSDSGD</stp>
        <stp>BBnds</stp>
        <stp>InputChoice=Close,MAType=Sim,Period1=20,Percent=2</stp>
        <stp>BHI</stp>
        <stp>5</stp>
        <stp>-1</stp>
        <stp>all</stp>
        <stp/>
        <stp/>
        <stp/>
        <stp>D</stp>
        <tr r="C14" s="3"/>
      </tp>
      <tp>
        <v>92617.54</v>
        <stp/>
        <stp>StudyData</stp>
        <stp>DRAUDUSD</stp>
        <stp>BBnds</stp>
        <stp>InputChoice=Close,MAType=Sim,Period1=20,Percent=2</stp>
        <stp>BLO</stp>
        <stp>5</stp>
        <stp>-1</stp>
        <stp>all</stp>
        <stp/>
        <stp/>
        <stp/>
        <stp>D</stp>
        <tr r="F24" s="3"/>
      </tp>
      <tp>
        <v>112696.5</v>
        <stp/>
        <stp>StudyData</stp>
        <stp>DRCHFJPY</stp>
        <stp>BBnds</stp>
        <stp>InputChoice=Close,MAType=Sim,Period1=20,Percent=2</stp>
        <stp>BLO</stp>
        <stp>5</stp>
        <stp>-1</stp>
        <stp>all</stp>
        <stp/>
        <stp/>
        <stp/>
        <stp>D</stp>
        <tr r="F26" s="3"/>
      </tp>
      <tp>
        <v>158153.46</v>
        <stp/>
        <stp>StudyData</stp>
        <stp>DREURNZD</stp>
        <stp>BBnds</stp>
        <stp>InputChoice=Close,MAType=Sim,Period1=20,Percent=2</stp>
        <stp>BLO</stp>
        <stp>5</stp>
        <stp>-1</stp>
        <stp>all</stp>
        <stp/>
        <stp/>
        <stp/>
        <stp>D</stp>
        <tr r="F10" s="3"/>
      </tp>
      <tp>
        <v>146164.26999999999</v>
        <stp/>
        <stp>StudyData</stp>
        <stp>DREURCAD</stp>
        <stp>BBnds</stp>
        <stp>InputChoice=Close,MAType=Sim,Period1=20,Percent=2</stp>
        <stp>BLO</stp>
        <stp>5</stp>
        <stp>-1</stp>
        <stp>all</stp>
        <stp/>
        <stp/>
        <stp/>
        <stp>D</stp>
        <tr r="F9" s="3"/>
      </tp>
      <tp>
        <v>144465.59</v>
        <stp/>
        <stp>StudyData</stp>
        <stp>DREURAUD</stp>
        <stp>BBnds</stp>
        <stp>InputChoice=Close,MAType=Sim,Period1=20,Percent=2</stp>
        <stp>BLO</stp>
        <stp>5</stp>
        <stp>-1</stp>
        <stp>all</stp>
        <stp/>
        <stp/>
        <stp/>
        <stp>D</stp>
        <tr r="F8" s="3"/>
      </tp>
      <tp>
        <v>133835.62</v>
        <stp/>
        <stp>StudyData</stp>
        <stp>DREURUSD</stp>
        <stp>BBnds</stp>
        <stp>InputChoice=Close,MAType=Sim,Period1=20,Percent=2</stp>
        <stp>BLO</stp>
        <stp>5</stp>
        <stp>-1</stp>
        <stp>all</stp>
        <stp/>
        <stp/>
        <stp/>
        <stp>D</stp>
        <tr r="F4" s="3"/>
      </tp>
      <tp>
        <v>1.2134704999999999</v>
        <stp/>
        <stp>StudyData</stp>
        <stp>DREURCHF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6" s="5"/>
      </tp>
      <tp>
        <v>1.4622085</v>
        <stp/>
        <stp>StudyData</stp>
        <stp>DREURCAD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5" s="5"/>
      </tp>
      <tp>
        <v>1.4449780000000001</v>
        <stp/>
        <stp>StudyData</stp>
        <stp>DREURAUD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4" s="5"/>
      </tp>
      <tp>
        <v>0.79727300000000001</v>
        <stp/>
        <stp>StudyData</stp>
        <stp>DREURGBP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7" s="5"/>
      </tp>
      <tp>
        <v>136.78854999999999</v>
        <stp/>
        <stp>StudyData</stp>
        <stp>DREURJPY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8" s="5"/>
      </tp>
      <tp>
        <v>1.5822210000000001</v>
        <stp/>
        <stp>StudyData</stp>
        <stp>DREURNZD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9" s="5"/>
      </tp>
      <tp>
        <v>1.3384784999999999</v>
        <stp/>
        <stp>StudyData</stp>
        <stp>DREURUSD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10" s="5"/>
      </tp>
      <tp>
        <v>102223.9</v>
        <stp/>
        <stp>StudyData</stp>
        <stp>DRUSDJPY</stp>
        <stp>BBnds</stp>
        <stp>InputChoice=Close,MAType=Sim,Period1=20,Percent=2</stp>
        <stp>BHI</stp>
        <stp>5</stp>
        <stp>-1</stp>
        <stp>all</stp>
        <stp/>
        <stp/>
        <stp/>
        <stp>D</stp>
        <tr r="C15" s="3"/>
      </tp>
      <tp>
        <v>136763.03</v>
        <stp/>
        <stp>StudyData</stp>
        <stp>DREURJPY</stp>
        <stp>BBnds</stp>
        <stp>InputChoice=Close,MAType=Sim,Period1=20,Percent=2</stp>
        <stp>BLO</stp>
        <stp>5</stp>
        <stp>-1</stp>
        <stp>all</stp>
        <stp/>
        <stp/>
        <stp/>
        <stp>D</stp>
        <tr r="F7" s="3"/>
      </tp>
      <tp>
        <v>102174.5</v>
        <stp/>
        <stp>StudyData</stp>
        <stp>DRUSDJPY</stp>
        <stp>BBnds</stp>
        <stp>InputChoice=Close,MAType=Sim,Period1=20,Percent=2</stp>
        <stp>BLO</stp>
        <stp>5</stp>
        <stp>-1</stp>
        <stp>all</stp>
        <stp/>
        <stp/>
        <stp/>
        <stp>D</stp>
        <tr r="F15" s="3"/>
      </tp>
      <tp>
        <v>136815.76999999999</v>
        <stp/>
        <stp>StudyData</stp>
        <stp>DREURJPY</stp>
        <stp>BBnds</stp>
        <stp>InputChoice=Close,MAType=Sim,Period1=20,Percent=2</stp>
        <stp>BHI</stp>
        <stp>5</stp>
        <stp>-1</stp>
        <stp>all</stp>
        <stp/>
        <stp/>
        <stp/>
        <stp>D</stp>
        <tr r="C7" s="3"/>
      </tp>
      <tp>
        <v>0.90663249999999995</v>
        <stp/>
        <stp>StudyData</stp>
        <stp>DRUSDCHF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5" s="7"/>
      </tp>
      <tp>
        <v>1.0924125</v>
        <stp/>
        <stp>StudyData</stp>
        <stp>DRUSDCAD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4" s="7"/>
      </tp>
      <tp>
        <v>0.92432000000000003</v>
        <stp/>
        <stp>StudyData</stp>
        <stp>DRNZDCAD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7" s="10"/>
      </tp>
      <tp>
        <v>86.465000000000003</v>
        <stp/>
        <stp>StudyData</stp>
        <stp>DRNZDJPY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8" s="10"/>
      </tp>
      <tp>
        <v>93.557249999999996</v>
        <stp/>
        <stp>StudyData</stp>
        <stp>DRCADJPY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5" s="10"/>
      </tp>
      <tp>
        <v>102.19865</v>
        <stp/>
        <stp>StudyData</stp>
        <stp>DRUSDJPY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6" s="7"/>
      </tp>
      <tp>
        <v>7.7512819999999998</v>
        <stp/>
        <stp>StudyData</stp>
        <stp>DRUSDHKD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8" s="7"/>
      </tp>
      <tp>
        <v>1.2501575</v>
        <stp/>
        <stp>StudyData</stp>
        <stp>DRUSDSGD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7" s="7"/>
      </tp>
      <tp>
        <v>0.84607449999999995</v>
        <stp/>
        <stp>StudyData</stp>
        <stp>DRNZDUSD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9" s="10"/>
      </tp>
      <tp>
        <v>0.92636600000000002</v>
        <stp/>
        <stp>StudyData</stp>
        <stp>DRAUDUSD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4" s="10"/>
      </tp>
      <tp>
        <v>183339.42</v>
        <stp/>
        <stp>StudyData</stp>
        <stp>DRGBPCAD</stp>
        <stp>BBnds</stp>
        <stp>InputChoice=Close,MAType=Sim,Period1=20,Percent=2</stp>
        <stp>BLO</stp>
        <stp>5</stp>
        <stp>-1</stp>
        <stp>all</stp>
        <stp/>
        <stp/>
        <stp/>
        <stp>D</stp>
        <tr r="F22" s="3"/>
      </tp>
      <tp>
        <v>181217.66</v>
        <stp/>
        <stp>StudyData</stp>
        <stp>DRGBPAUD</stp>
        <stp>BBnds</stp>
        <stp>InputChoice=Close,MAType=Sim,Period1=20,Percent=2</stp>
        <stp>BLO</stp>
        <stp>5</stp>
        <stp>-1</stp>
        <stp>all</stp>
        <stp/>
        <stp/>
        <stp/>
        <stp>D</stp>
        <tr r="F20" s="3"/>
      </tp>
      <tp>
        <v>167865.07</v>
        <stp/>
        <stp>StudyData</stp>
        <stp>DRGBPUSD</stp>
        <stp>BBnds</stp>
        <stp>InputChoice=Close,MAType=Sim,Period1=20,Percent=2</stp>
        <stp>BLO</stp>
        <stp>5</stp>
        <stp>-1</stp>
        <stp>all</stp>
        <stp/>
        <stp/>
        <stp/>
        <stp>D</stp>
        <tr r="F18" s="3"/>
      </tp>
      <tp>
        <v>86487.11</v>
        <stp/>
        <stp>StudyData</stp>
        <stp>DRNZDJPY</stp>
        <stp>BBnds</stp>
        <stp>InputChoice=Close,MAType=Sim,Period1=20,Percent=2</stp>
        <stp>BHI</stp>
        <stp>5</stp>
        <stp>-1</stp>
        <stp>all</stp>
        <stp/>
        <stp/>
        <stp/>
        <stp>D</stp>
        <tr r="C25" s="3"/>
      </tp>
      <tp>
        <v>79714.97</v>
        <stp/>
        <stp>StudyData</stp>
        <stp>DREURGBP</stp>
        <stp>BBnds</stp>
        <stp>InputChoice=Close,MAType=Sim,Period1=20,Percent=2</stp>
        <stp>BLO</stp>
        <stp>5</stp>
        <stp>-1</stp>
        <stp>all</stp>
        <stp/>
        <stp/>
        <stp/>
        <stp>D</stp>
        <tr r="F6" s="3"/>
      </tp>
      <tp>
        <v>112.73099999999999</v>
        <stp/>
        <stp>StudyData</stp>
        <stp>DRCHFJPY</stp>
        <stp>BBnds</stp>
        <stp>MAType=Sim,InputChoice=Close,Period1=20,Percent=2,Divisor=0</stp>
        <stp>BMA</stp>
        <stp>5</stp>
        <stp>0</stp>
        <stp>ALL</stp>
        <stp/>
        <stp/>
        <stp>TRUE</stp>
        <stp>T</stp>
        <tr r="B6" s="10"/>
      </tp>
      <tp>
        <v>152188.85999999999</v>
        <stp/>
        <stp>StudyData</stp>
        <stp>DRGBPCHF</stp>
        <stp>BBnds</stp>
        <stp>InputChoice=Close,MAType=Sim,Period1=20,Percent=2</stp>
        <stp>BLO</stp>
        <stp>5</stp>
        <stp>-1</stp>
        <stp>all</stp>
        <stp/>
        <stp/>
        <stp/>
        <stp>D</stp>
        <tr r="F19" s="3"/>
      </tp>
      <tp>
        <v>86442.69</v>
        <stp/>
        <stp>StudyData</stp>
        <stp>DRNZDJPY</stp>
        <stp>BBnds</stp>
        <stp>InputChoice=Close,MAType=Sim,Period1=20,Percent=2</stp>
        <stp>BLO</stp>
        <stp>5</stp>
        <stp>-1</stp>
        <stp>all</stp>
        <stp/>
        <stp/>
        <stp/>
        <stp>D</stp>
        <tr r="F25" s="3"/>
      </tp>
      <tp>
        <v>79738.63</v>
        <stp/>
        <stp>StudyData</stp>
        <stp>DREURGBP</stp>
        <stp>BBnds</stp>
        <stp>InputChoice=Close,MAType=Sim,Period1=20,Percent=2</stp>
        <stp>BHI</stp>
        <stp>5</stp>
        <stp>-1</stp>
        <stp>all</stp>
        <stp/>
        <stp/>
        <stp/>
        <stp>D</stp>
        <tr r="C6" s="3"/>
      </tp>
      <tp>
        <v>152239.04000000001</v>
        <stp/>
        <stp>StudyData</stp>
        <stp>DRGBPCHF</stp>
        <stp>BBnds</stp>
        <stp>InputChoice=Close,MAType=Sim,Period1=20,Percent=2</stp>
        <stp>BHI</stp>
        <stp>5</stp>
        <stp>-1</stp>
        <stp>all</stp>
        <stp/>
        <stp/>
        <stp/>
        <stp>D</stp>
        <tr r="C19" s="3"/>
      </tp>
      <tp>
        <v>183490.48</v>
        <stp/>
        <stp>StudyData</stp>
        <stp>DRGBPCAD</stp>
        <stp>BBnds</stp>
        <stp>InputChoice=Close,MAType=Sim,Period1=20,Percent=2</stp>
        <stp>BHI</stp>
        <stp>5</stp>
        <stp>-1</stp>
        <stp>all</stp>
        <stp/>
        <stp/>
        <stp/>
        <stp>D</stp>
        <tr r="C22" s="3"/>
      </tp>
      <tp>
        <v>181280.34</v>
        <stp/>
        <stp>StudyData</stp>
        <stp>DRGBPAUD</stp>
        <stp>BBnds</stp>
        <stp>InputChoice=Close,MAType=Sim,Period1=20,Percent=2</stp>
        <stp>BHI</stp>
        <stp>5</stp>
        <stp>-1</stp>
        <stp>all</stp>
        <stp/>
        <stp/>
        <stp/>
        <stp>D</stp>
        <tr r="C20" s="3"/>
      </tp>
      <tp>
        <v>167917.83</v>
        <stp/>
        <stp>StudyData</stp>
        <stp>DRGBPUSD</stp>
        <stp>BBnds</stp>
        <stp>InputChoice=Close,MAType=Sim,Period1=20,Percent=2</stp>
        <stp>BHI</stp>
        <stp>5</stp>
        <stp>-1</stp>
        <stp>all</stp>
        <stp/>
        <stp/>
        <stp/>
        <stp>D</stp>
        <tr r="C18" s="3"/>
      </tp>
      <tp>
        <v>2.9446000000000002E-4</v>
        <stp/>
        <stp>StudyData</stp>
        <stp>DREURCHF</stp>
        <stp>BDIF</stp>
        <stp>InputChoice=Close,MAType=Sim,Period1=20,Percent=2</stp>
        <stp>BDIF</stp>
        <stp>5</stp>
        <stp>-1</stp>
        <stp>all</stp>
        <stp/>
        <stp/>
        <stp/>
        <stp>T</stp>
        <tr r="B35" s="5"/>
      </tp>
      <tp>
        <v>1.1796199999999999E-3</v>
        <stp/>
        <stp>StudyData</stp>
        <stp>DREURCAD</stp>
        <stp>BDIF</stp>
        <stp>InputChoice=Close,MAType=Sim,Period1=20,Percent=2</stp>
        <stp>BDIF</stp>
        <stp>5</stp>
        <stp>-1</stp>
        <stp>all</stp>
        <stp/>
        <stp/>
        <stp/>
        <stp>T</stp>
        <tr r="B34" s="5"/>
      </tp>
      <tp>
        <v>6.1921999999999997E-4</v>
        <stp/>
        <stp>StudyData</stp>
        <stp>DREURAUD</stp>
        <stp>BDIF</stp>
        <stp>InputChoice=Close,MAType=Sim,Period1=20,Percent=2</stp>
        <stp>BDIF</stp>
        <stp>5</stp>
        <stp>-1</stp>
        <stp>all</stp>
        <stp/>
        <stp/>
        <stp/>
        <stp>T</stp>
        <tr r="B33" s="5"/>
      </tp>
      <tp>
        <v>1.36085E-3</v>
        <stp/>
        <stp>StudyData</stp>
        <stp>DREURNZD</stp>
        <stp>BDIF</stp>
        <stp>InputChoice=Close,MAType=Sim,Period1=20,Percent=2</stp>
        <stp>BDIF</stp>
        <stp>5</stp>
        <stp>-1</stp>
        <stp>all</stp>
        <stp/>
        <stp/>
        <stp/>
        <stp>T</stp>
        <tr r="B38" s="5"/>
      </tp>
      <tp>
        <v>2.4557000000000002E-4</v>
        <stp/>
        <stp>StudyData</stp>
        <stp>DREURUSD</stp>
        <stp>BDIF</stp>
        <stp>InputChoice=Close,MAType=Sim,Period1=20,Percent=2</stp>
        <stp>BDIF</stp>
        <stp>5</stp>
        <stp>-1</stp>
        <stp>all</stp>
        <stp/>
        <stp/>
        <stp/>
        <stp>T</stp>
        <tr r="B39" s="5"/>
      </tp>
      <tp>
        <v>3.8525000000000001E-4</v>
        <stp/>
        <stp>StudyData</stp>
        <stp>DRAUDUSD</stp>
        <stp>BDIF</stp>
        <stp>InputChoice=Close,MAType=Sim,Period1=20,Percent=2</stp>
        <stp>BDIF</stp>
        <stp>5</stp>
        <stp>-1</stp>
        <stp>all</stp>
        <stp/>
        <stp/>
        <stp/>
        <stp>T</stp>
        <tr r="B33" s="10"/>
      </tp>
      <tp>
        <v>7.0992959999999994E-2</v>
        <stp/>
        <stp>StudyData</stp>
        <stp>DRCHFJPY</stp>
        <stp>BDIF</stp>
        <stp>InputChoice=Close,MAType=Sim,Period1=20,Percent=2</stp>
        <stp>BDIF</stp>
        <stp>5</stp>
        <stp>-1</stp>
        <stp>all</stp>
        <stp/>
        <stp/>
        <stp/>
        <stp>T</stp>
        <tr r="B35" s="10"/>
      </tp>
      <tp>
        <v>1.0000000000000001E-5</v>
        <stp/>
        <stp>ContractData</stp>
        <stp>DREURGBP</stp>
        <stp>TickSize</stp>
        <stp/>
        <stp>T</stp>
        <tr r="L6" s="3"/>
      </tp>
      <tp>
        <v>9.1708999999999996E-4</v>
        <stp/>
        <stp>StudyData</stp>
        <stp>DRUSDCAD</stp>
        <stp>BDIF</stp>
        <stp>InputChoice=Close,MAType=Sim,Period1=20,Percent=2</stp>
        <stp>BDIF</stp>
        <stp>5</stp>
        <stp>-1</stp>
        <stp>all</stp>
        <stp/>
        <stp/>
        <stp/>
        <stp>T</stp>
        <tr r="B33" s="7"/>
      </tp>
      <tp>
        <v>4.1209999999999999E-4</v>
        <stp/>
        <stp>StudyData</stp>
        <stp>DRUSDHKD</stp>
        <stp>BDIF</stp>
        <stp>InputChoice=Close,MAType=Sim,Period1=20,Percent=2</stp>
        <stp>BDIF</stp>
        <stp>5</stp>
        <stp>-1</stp>
        <stp>all</stp>
        <stp/>
        <stp/>
        <stp/>
        <stp>T</stp>
        <tr r="B37" s="7"/>
      </tp>
      <tp>
        <v>5.3981999999999999E-4</v>
        <stp/>
        <stp>StudyData</stp>
        <stp>DRUSDSGD</stp>
        <stp>BDIF</stp>
        <stp>InputChoice=Close,MAType=Sim,Period1=20,Percent=2</stp>
        <stp>BDIF</stp>
        <stp>5</stp>
        <stp>-1</stp>
        <stp>all</stp>
        <stp/>
        <stp/>
        <stp/>
        <stp>T</stp>
        <tr r="B36" s="7"/>
      </tp>
      <tp>
        <v>1.0000000000000001E-5</v>
        <stp/>
        <stp>ContractData</stp>
        <stp>DREURAUD</stp>
        <stp>TickSize</stp>
        <stp/>
        <stp>T</stp>
        <tr r="L8" s="3"/>
      </tp>
      <tp>
        <v>1.0000000000000001E-5</v>
        <stp/>
        <stp>ContractData</stp>
        <stp>DRGBPAUD</stp>
        <stp>TickSize</stp>
        <stp/>
        <stp>T</stp>
        <tr r="L20" s="3"/>
      </tp>
      <tp>
        <v>2.3673999999999999E-4</v>
        <stp/>
        <stp>StudyData</stp>
        <stp>DRUSDCHF</stp>
        <stp>BDIF</stp>
        <stp>InputChoice=Close,MAType=Sim,Period1=20,Percent=2</stp>
        <stp>BDIF</stp>
        <stp>5</stp>
        <stp>-1</stp>
        <stp>all</stp>
        <stp/>
        <stp/>
        <stp/>
        <stp>T</stp>
        <tr r="B34" s="7"/>
      </tp>
      <tp>
        <v>1.0000000000000001E-5</v>
        <stp/>
        <stp>ContractData</stp>
        <stp>DRUSDCHF</stp>
        <stp>TickSize</stp>
        <stp/>
        <stp>T</stp>
        <tr r="L13" s="3"/>
      </tp>
      <tp>
        <v>1.0000000000000001E-5</v>
        <stp/>
        <stp>ContractData</stp>
        <stp>DRUSDCAD</stp>
        <stp>TickSize</stp>
        <stp/>
        <stp>T</stp>
        <tr r="L16" s="3"/>
      </tp>
      <tp>
        <v>1.0000000000000001E-5</v>
        <stp/>
        <stp>ContractData</stp>
        <stp>DREURCHF</stp>
        <stp>TickSize</stp>
        <stp/>
        <stp>T</stp>
        <tr r="L5" s="3"/>
      </tp>
      <tp>
        <v>1.0000000000000001E-5</v>
        <stp/>
        <stp>ContractData</stp>
        <stp>DRNZDCAD</stp>
        <stp>TickSize</stp>
        <stp/>
        <stp>T</stp>
        <tr r="L28" s="3"/>
      </tp>
      <tp>
        <v>1.0000000000000001E-5</v>
        <stp/>
        <stp>ContractData</stp>
        <stp>DRGBPCHF</stp>
        <stp>TickSize</stp>
        <stp/>
        <stp>T</stp>
        <tr r="L19" s="3"/>
      </tp>
      <tp>
        <v>1.0000000000000001E-5</v>
        <stp/>
        <stp>ContractData</stp>
        <stp>DREURCAD</stp>
        <stp>TickSize</stp>
        <stp/>
        <stp>T</stp>
        <tr r="L9" s="3"/>
      </tp>
      <tp>
        <v>1.0000000000000001E-5</v>
        <stp/>
        <stp>ContractData</stp>
        <stp>DRGBPCAD</stp>
        <stp>TickSize</stp>
        <stp/>
        <stp>T</stp>
        <tr r="L22" s="3"/>
      </tp>
      <tp>
        <v>7.5963149999999993E-2</v>
        <stp/>
        <stp>StudyData</stp>
        <stp>DRGBPJPY</stp>
        <stp>BDIF</stp>
        <stp>InputChoice=Close,MAType=Sim,Period1=20,Percent=2</stp>
        <stp>BDIF</stp>
        <stp>5</stp>
        <stp>-1</stp>
        <stp>all</stp>
        <stp/>
        <stp/>
        <stp/>
        <stp>T</stp>
        <tr r="B36" s="8"/>
      </tp>
      <tp>
        <v>6.4161049999999997E-2</v>
        <stp/>
        <stp>StudyData</stp>
        <stp>DRCADJPY</stp>
        <stp>BDIF</stp>
        <stp>InputChoice=Close,MAType=Sim,Period1=20,Percent=2</stp>
        <stp>BDIF</stp>
        <stp>5</stp>
        <stp>-1</stp>
        <stp>all</stp>
        <stp/>
        <stp/>
        <stp/>
        <stp>T</stp>
        <tr r="B34" s="10"/>
      </tp>
      <tp>
        <v>5.3364999999999999E-4</v>
        <stp/>
        <stp>StudyData</stp>
        <stp>DRUSDSGD</stp>
        <stp>BDIF</stp>
        <stp>InputChoice=Close,MAType=Sim,Period1=20,Percent=2</stp>
        <stp>BDIF</stp>
        <stp>5</stp>
        <stp/>
        <stp>all</stp>
        <stp/>
        <stp/>
        <stp/>
        <stp>T</stp>
        <tr r="B7" s="7"/>
      </tp>
      <tp>
        <v>1.0000000000000001E-5</v>
        <stp/>
        <stp>ContractData</stp>
        <stp>DREURNZD</stp>
        <stp>TickSize</stp>
        <stp/>
        <stp>T</stp>
        <tr r="L10" s="3"/>
      </tp>
      <tp>
        <v>6.9056E-4</v>
        <stp/>
        <stp>StudyData</stp>
        <stp>DRNZDCAD</stp>
        <stp>BDIF</stp>
        <stp>InputChoice=Close,MAType=Sim,Period1=20,Percent=2</stp>
        <stp>BDIF</stp>
        <stp>5</stp>
        <stp>-1</stp>
        <stp>all</stp>
        <stp/>
        <stp/>
        <stp/>
        <stp>T</stp>
        <tr r="B36" s="10"/>
      </tp>
      <tp>
        <v>6.9930999999999997E-4</v>
        <stp/>
        <stp>StudyData</stp>
        <stp>DRNZDUSD</stp>
        <stp>BDIF</stp>
        <stp>InputChoice=Close,MAType=Sim,Period1=20,Percent=2</stp>
        <stp>BDIF</stp>
        <stp>5</stp>
        <stp>-1</stp>
        <stp>all</stp>
        <stp/>
        <stp/>
        <stp/>
        <stp>T</stp>
        <tr r="B38" s="10"/>
      </tp>
      <tp>
        <v>6.7699000000000004E-4</v>
        <stp/>
        <stp>StudyData</stp>
        <stp>DRNZDUSD</stp>
        <stp>BDIF</stp>
        <stp>InputChoice=Close,MAType=Sim,Period1=20,Percent=2</stp>
        <stp>BDIF</stp>
        <stp>5</stp>
        <stp/>
        <stp>all</stp>
        <stp/>
        <stp/>
        <stp/>
        <stp>T</stp>
        <tr r="B9" s="10"/>
      </tp>
      <tp>
        <v>3.8995000000000002E-4</v>
        <stp/>
        <stp>StudyData</stp>
        <stp>DRAUDUSD</stp>
        <stp>BDIF</stp>
        <stp>InputChoice=Close,MAType=Sim,Period1=20,Percent=2</stp>
        <stp>BDIF</stp>
        <stp>5</stp>
        <stp/>
        <stp>all</stp>
        <stp/>
        <stp/>
        <stp/>
        <stp>T</stp>
        <tr r="B4" s="10"/>
      </tp>
      <tp>
        <v>2.4504000000000003E-4</v>
        <stp/>
        <stp>StudyData</stp>
        <stp>DREURUSD</stp>
        <stp>BDIF</stp>
        <stp>InputChoice=Close,MAType=Sim,Period1=20,Percent=2</stp>
        <stp>BDIF</stp>
        <stp>5</stp>
        <stp/>
        <stp>all</stp>
        <stp/>
        <stp/>
        <stp/>
        <stp>T</stp>
        <tr r="B10" s="5"/>
      </tp>
      <tp>
        <v>5.3034000000000002E-4</v>
        <stp/>
        <stp>StudyData</stp>
        <stp>DRGBPUSD</stp>
        <stp>BDIF</stp>
        <stp>InputChoice=Close,MAType=Sim,Period1=20,Percent=2</stp>
        <stp>BDIF</stp>
        <stp>5</stp>
        <stp/>
        <stp>all</stp>
        <stp/>
        <stp/>
        <stp/>
        <stp>T</stp>
        <tr r="B8" s="8"/>
      </tp>
      <tp>
        <v>1.0000000000000001E-5</v>
        <stp/>
        <stp>ContractData</stp>
        <stp>DRUSDHKD</stp>
        <stp>TickSize</stp>
        <stp/>
        <stp>T</stp>
        <tr r="L12" s="3"/>
      </tp>
      <tp>
        <v>1E-3</v>
        <stp/>
        <stp>ContractData</stp>
        <stp>DRNZDJPY</stp>
        <stp>TickSize</stp>
        <stp/>
        <stp>T</stp>
        <tr r="L25" s="3"/>
      </tp>
      <tp>
        <v>1E-3</v>
        <stp/>
        <stp>ContractData</stp>
        <stp>DREURJPY</stp>
        <stp>TickSize</stp>
        <stp/>
        <stp>T</stp>
        <tr r="L7" s="3"/>
      </tp>
      <tp>
        <v>1E-3</v>
        <stp/>
        <stp>ContractData</stp>
        <stp>DRGBPJPY</stp>
        <stp>TickSize</stp>
        <stp/>
        <stp>T</stp>
        <tr r="L21" s="3"/>
      </tp>
      <tp>
        <v>1E-3</v>
        <stp/>
        <stp>ContractData</stp>
        <stp>DRCHFJPY</stp>
        <stp>TickSize</stp>
        <stp/>
        <stp>T</stp>
        <tr r="L26" s="3"/>
      </tp>
      <tp>
        <v>1E-3</v>
        <stp/>
        <stp>ContractData</stp>
        <stp>DRCADJPY</stp>
        <stp>TickSize</stp>
        <stp/>
        <stp>T</stp>
        <tr r="L27" s="3"/>
      </tp>
      <tp>
        <v>1E-3</v>
        <stp/>
        <stp>ContractData</stp>
        <stp>DRUSDJPY</stp>
        <stp>TickSize</stp>
        <stp/>
        <stp>T</stp>
        <tr r="L15" s="3"/>
      </tp>
      <tp>
        <v>4.4414410000000001E-2</v>
        <stp/>
        <stp>StudyData</stp>
        <stp>DRNZDJPY</stp>
        <stp>BDIF</stp>
        <stp>InputChoice=Close,MAType=Sim,Period1=20,Percent=2</stp>
        <stp>BDIF</stp>
        <stp>5</stp>
        <stp>-1</stp>
        <stp>all</stp>
        <stp/>
        <stp/>
        <stp/>
        <stp>T</stp>
        <tr r="B37" s="10"/>
      </tp>
      <tp>
        <v>4.1696000000000002E-4</v>
        <stp/>
        <stp>StudyData</stp>
        <stp>DRUSDHKD</stp>
        <stp>BDIF</stp>
        <stp>InputChoice=Close,MAType=Sim,Period1=20,Percent=2</stp>
        <stp>BDIF</stp>
        <stp>5</stp>
        <stp/>
        <stp>all</stp>
        <stp/>
        <stp/>
        <stp/>
        <stp>T</stp>
        <tr r="B8" s="7"/>
      </tp>
      <tp>
        <v>1.0000000000000001E-5</v>
        <stp/>
        <stp>ContractData</stp>
        <stp>DRNZDUSD</stp>
        <stp>TickSize</stp>
        <stp/>
        <stp>T</stp>
        <tr r="L29" s="3"/>
      </tp>
      <tp>
        <v>1.0000000000000001E-5</v>
        <stp/>
        <stp>ContractData</stp>
        <stp>DRGBPUSD</stp>
        <stp>TickSize</stp>
        <stp/>
        <stp>T</stp>
        <tr r="L18" s="3"/>
      </tp>
      <tp>
        <v>1.0000000000000001E-5</v>
        <stp/>
        <stp>ContractData</stp>
        <stp>DREURUSD</stp>
        <stp>TickSize</stp>
        <stp/>
        <stp>T</stp>
        <tr r="L4" s="3"/>
      </tp>
      <tp>
        <v>1.0000000000000001E-5</v>
        <stp/>
        <stp>ContractData</stp>
        <stp>DRAUDUSD</stp>
        <stp>TickSize</stp>
        <stp/>
        <stp>T</stp>
        <tr r="L24" s="3"/>
      </tp>
      <tp>
        <v>4.8037900000000001E-2</v>
        <stp/>
        <stp>StudyData</stp>
        <stp>DRUSDJPY</stp>
        <stp>BDIF</stp>
        <stp>InputChoice=Close,MAType=Sim,Period1=20,Percent=2</stp>
        <stp>BDIF</stp>
        <stp>5</stp>
        <stp/>
        <stp>all</stp>
        <stp/>
        <stp/>
        <stp/>
        <stp>T</stp>
        <tr r="B6" s="7"/>
      </tp>
      <tp>
        <v>4.3945419999999999E-2</v>
        <stp/>
        <stp>StudyData</stp>
        <stp>DRNZDJPY</stp>
        <stp>BDIF</stp>
        <stp>InputChoice=Close,MAType=Sim,Period1=20,Percent=2</stp>
        <stp>BDIF</stp>
        <stp>5</stp>
        <stp/>
        <stp>all</stp>
        <stp/>
        <stp/>
        <stp/>
        <stp>T</stp>
        <tr r="B8" s="10"/>
      </tp>
      <tp>
        <v>6.6211779999999998E-2</v>
        <stp/>
        <stp>StudyData</stp>
        <stp>DRCHFJPY</stp>
        <stp>BDIF</stp>
        <stp>InputChoice=Close,MAType=Sim,Period1=20,Percent=2</stp>
        <stp>BDIF</stp>
        <stp>5</stp>
        <stp/>
        <stp>all</stp>
        <stp/>
        <stp/>
        <stp/>
        <stp>T</stp>
        <tr r="B6" s="10"/>
      </tp>
      <tp>
        <v>5.8745209999999999E-2</v>
        <stp/>
        <stp>StudyData</stp>
        <stp>DRCADJPY</stp>
        <stp>BDIF</stp>
        <stp>InputChoice=Close,MAType=Sim,Period1=20,Percent=2</stp>
        <stp>BDIF</stp>
        <stp>5</stp>
        <stp/>
        <stp>all</stp>
        <stp/>
        <stp/>
        <stp/>
        <stp>T</stp>
        <tr r="B5" s="10"/>
      </tp>
      <tp>
        <v>7.1842879999999998E-2</v>
        <stp/>
        <stp>StudyData</stp>
        <stp>DRGBPJPY</stp>
        <stp>BDIF</stp>
        <stp>InputChoice=Close,MAType=Sim,Period1=20,Percent=2</stp>
        <stp>BDIF</stp>
        <stp>5</stp>
        <stp/>
        <stp>all</stp>
        <stp/>
        <stp/>
        <stp/>
        <stp>T</stp>
        <tr r="B7" s="8"/>
      </tp>
      <tp>
        <v>4.9678569999999998E-2</v>
        <stp/>
        <stp>StudyData</stp>
        <stp>DREURJPY</stp>
        <stp>BDIF</stp>
        <stp>InputChoice=Close,MAType=Sim,Period1=20,Percent=2</stp>
        <stp>BDIF</stp>
        <stp>5</stp>
        <stp/>
        <stp>all</stp>
        <stp/>
        <stp/>
        <stp/>
        <stp>T</stp>
        <tr r="B8" s="5"/>
      </tp>
      <tp>
        <v>1.5106799999999999E-3</v>
        <stp/>
        <stp>StudyData</stp>
        <stp>DRGBPCAD</stp>
        <stp>BDIF</stp>
        <stp>InputChoice=Close,MAType=Sim,Period1=20,Percent=2</stp>
        <stp>BDIF</stp>
        <stp>5</stp>
        <stp>-1</stp>
        <stp>all</stp>
        <stp/>
        <stp/>
        <stp/>
        <stp>T</stp>
        <tr r="B34" s="8"/>
      </tp>
      <tp>
        <v>6.2673999999999998E-4</v>
        <stp/>
        <stp>StudyData</stp>
        <stp>DRGBPAUD</stp>
        <stp>BDIF</stp>
        <stp>InputChoice=Close,MAType=Sim,Period1=20,Percent=2</stp>
        <stp>BDIF</stp>
        <stp>5</stp>
        <stp>-1</stp>
        <stp>all</stp>
        <stp/>
        <stp/>
        <stp/>
        <stp>T</stp>
        <tr r="B33" s="8"/>
      </tp>
      <tp>
        <v>5.2756000000000005E-4</v>
        <stp/>
        <stp>StudyData</stp>
        <stp>DRGBPUSD</stp>
        <stp>BDIF</stp>
        <stp>InputChoice=Close,MAType=Sim,Period1=20,Percent=2</stp>
        <stp>BDIF</stp>
        <stp>5</stp>
        <stp>-1</stp>
        <stp>all</stp>
        <stp/>
        <stp/>
        <stp/>
        <stp>T</stp>
        <tr r="B37" s="8"/>
      </tp>
      <tp>
        <v>41862.671446759254</v>
        <stp/>
        <stp>SystemInfo</stp>
        <stp>Linetime</stp>
        <tr r="J34" s="6"/>
      </tp>
      <tp>
        <v>2.3651E-4</v>
        <stp/>
        <stp>StudyData</stp>
        <stp>DREURGBP</stp>
        <stp>BDIF</stp>
        <stp>InputChoice=Close,MAType=Sim,Period1=20,Percent=2</stp>
        <stp>BDIF</stp>
        <stp>5</stp>
        <stp>-1</stp>
        <stp>all</stp>
        <stp/>
        <stp/>
        <stp/>
        <stp>T</stp>
        <tr r="B36" s="5"/>
      </tp>
      <tp>
        <v>1.3965E-3</v>
        <stp/>
        <stp>StudyData</stp>
        <stp>DREURNZD</stp>
        <stp>BDIF</stp>
        <stp>InputChoice=Close,MAType=Sim,Period1=20,Percent=2</stp>
        <stp>BDIF</stp>
        <stp>5</stp>
        <stp/>
        <stp>all</stp>
        <stp/>
        <stp/>
        <stp/>
        <stp>T</stp>
        <tr r="B9" s="5"/>
      </tp>
      <tp>
        <v>1.0000000000000001E-5</v>
        <stp/>
        <stp>ContractData</stp>
        <stp>DRUSDSGD</stp>
        <stp>TickSize</stp>
        <stp/>
        <stp>T</stp>
        <tr r="L14" s="3"/>
      </tp>
      <tp>
        <v>5.0175000000000003E-4</v>
        <stp/>
        <stp>StudyData</stp>
        <stp>DRGBPCHF</stp>
        <stp>BDIF</stp>
        <stp>InputChoice=Close,MAType=Sim,Period1=20,Percent=2</stp>
        <stp>BDIF</stp>
        <stp>5</stp>
        <stp>-1</stp>
        <stp>all</stp>
        <stp/>
        <stp/>
        <stp/>
        <stp>T</stp>
        <tr r="B35" s="8"/>
      </tp>
      <tp>
        <v>4.9406070000000003E-2</v>
        <stp/>
        <stp>StudyData</stp>
        <stp>DRUSDJPY</stp>
        <stp>BDIF</stp>
        <stp>InputChoice=Close,MAType=Sim,Period1=20,Percent=2</stp>
        <stp>BDIF</stp>
        <stp>5</stp>
        <stp>-1</stp>
        <stp>all</stp>
        <stp/>
        <stp/>
        <stp/>
        <stp>T</stp>
        <tr r="B35" s="7"/>
      </tp>
      <tp>
        <v>6.6675000000000002E-4</v>
        <stp/>
        <stp>StudyData</stp>
        <stp>DRGBPAUD</stp>
        <stp>BDIF</stp>
        <stp>InputChoice=Close,MAType=Sim,Period1=20,Percent=2</stp>
        <stp>BDIF</stp>
        <stp>5</stp>
        <stp/>
        <stp>all</stp>
        <stp/>
        <stp/>
        <stp/>
        <stp>T</stp>
        <tr r="B4" s="8"/>
      </tp>
      <tp>
        <v>6.7285999999999995E-4</v>
        <stp/>
        <stp>StudyData</stp>
        <stp>DREURAUD</stp>
        <stp>BDIF</stp>
        <stp>InputChoice=Close,MAType=Sim,Period1=20,Percent=2</stp>
        <stp>BDIF</stp>
        <stp>5</stp>
        <stp/>
        <stp>all</stp>
        <stp/>
        <stp/>
        <stp/>
        <stp>T</stp>
        <tr r="B4" s="5"/>
      </tp>
      <tp>
        <v>4.9357000000000003E-4</v>
        <stp/>
        <stp>StudyData</stp>
        <stp>DRGBPCHF</stp>
        <stp>BDIF</stp>
        <stp>InputChoice=Close,MAType=Sim,Period1=20,Percent=2</stp>
        <stp>BDIF</stp>
        <stp>5</stp>
        <stp/>
        <stp>all</stp>
        <stp/>
        <stp/>
        <stp/>
        <stp>T</stp>
        <tr r="B6" s="8"/>
      </tp>
      <tp>
        <v>6.7834999999999998E-4</v>
        <stp/>
        <stp>StudyData</stp>
        <stp>DRNZDCAD</stp>
        <stp>BDIF</stp>
        <stp>InputChoice=Close,MAType=Sim,Period1=20,Percent=2</stp>
        <stp>BDIF</stp>
        <stp>5</stp>
        <stp/>
        <stp>all</stp>
        <stp/>
        <stp/>
        <stp/>
        <stp>T</stp>
        <tr r="B7" s="10"/>
      </tp>
      <tp>
        <v>2.6153E-4</v>
        <stp/>
        <stp>StudyData</stp>
        <stp>DREURCHF</stp>
        <stp>BDIF</stp>
        <stp>InputChoice=Close,MAType=Sim,Period1=20,Percent=2</stp>
        <stp>BDIF</stp>
        <stp>5</stp>
        <stp/>
        <stp>all</stp>
        <stp/>
        <stp/>
        <stp/>
        <stp>T</stp>
        <tr r="B6" s="5"/>
      </tp>
      <tp>
        <v>1.2989500000000001E-3</v>
        <stp/>
        <stp>StudyData</stp>
        <stp>DRGBPCAD</stp>
        <stp>BDIF</stp>
        <stp>InputChoice=Close,MAType=Sim,Period1=20,Percent=2</stp>
        <stp>BDIF</stp>
        <stp>5</stp>
        <stp/>
        <stp>all</stp>
        <stp/>
        <stp/>
        <stp/>
        <stp>T</stp>
        <tr r="B5" s="8"/>
      </tp>
      <tp>
        <v>1.0228800000000001E-3</v>
        <stp/>
        <stp>StudyData</stp>
        <stp>DREURCAD</stp>
        <stp>BDIF</stp>
        <stp>InputChoice=Close,MAType=Sim,Period1=20,Percent=2</stp>
        <stp>BDIF</stp>
        <stp>5</stp>
        <stp/>
        <stp>all</stp>
        <stp/>
        <stp/>
        <stp/>
        <stp>T</stp>
        <tr r="B5" s="5"/>
      </tp>
      <tp>
        <v>2.0547999999999999E-4</v>
        <stp/>
        <stp>StudyData</stp>
        <stp>DRUSDCHF</stp>
        <stp>BDIF</stp>
        <stp>InputChoice=Close,MAType=Sim,Period1=20,Percent=2</stp>
        <stp>BDIF</stp>
        <stp>5</stp>
        <stp/>
        <stp>all</stp>
        <stp/>
        <stp/>
        <stp/>
        <stp>T</stp>
        <tr r="B5" s="7"/>
      </tp>
      <tp>
        <v>7.9829E-4</v>
        <stp/>
        <stp>StudyData</stp>
        <stp>DRUSDCAD</stp>
        <stp>BDIF</stp>
        <stp>InputChoice=Close,MAType=Sim,Period1=20,Percent=2</stp>
        <stp>BDIF</stp>
        <stp>5</stp>
        <stp/>
        <stp>all</stp>
        <stp/>
        <stp/>
        <stp/>
        <stp>T</stp>
        <tr r="B4" s="7"/>
      </tp>
      <tp>
        <v>5.2739359999999999E-2</v>
        <stp/>
        <stp>StudyData</stp>
        <stp>DREURJPY</stp>
        <stp>BDIF</stp>
        <stp>InputChoice=Close,MAType=Sim,Period1=20,Percent=2</stp>
        <stp>BDIF</stp>
        <stp>5</stp>
        <stp>-1</stp>
        <stp>all</stp>
        <stp/>
        <stp/>
        <stp/>
        <stp>T</stp>
        <tr r="B37" s="5"/>
      </tp>
      <tp>
        <v>2.4950999999999999E-4</v>
        <stp/>
        <stp>StudyData</stp>
        <stp>DREURGBP</stp>
        <stp>BDIF</stp>
        <stp>InputChoice=Close,MAType=Sim,Period1=20,Percent=2</stp>
        <stp>BDIF</stp>
        <stp>5</stp>
        <stp/>
        <stp>all</stp>
        <stp/>
        <stp/>
        <stp/>
        <stp>T</stp>
        <tr r="B7" s="5"/>
      </tp>
      <tp>
        <v>5.3789999999999998E-5</v>
        <stp/>
        <stp>StudyData</stp>
        <stp>DRUSDHKD</stp>
        <stp>VolBB^</stp>
        <stp/>
        <stp>c1</stp>
        <stp>5</stp>
        <stp>0</stp>
        <stp/>
        <stp/>
        <stp/>
        <stp/>
        <stp>T</stp>
        <tr r="CU4" s="7"/>
      </tp>
      <tp>
        <v>5.7390000000000002E-4</v>
        <stp/>
        <stp>StudyData</stp>
        <stp>DRNZDJPY</stp>
        <stp>VolBB^</stp>
        <stp/>
        <stp>c1</stp>
        <stp>5</stp>
        <stp>-5</stp>
        <stp/>
        <stp/>
        <stp/>
        <stp/>
        <stp>T</stp>
        <tr r="CP6" s="10"/>
      </tp>
      <tp>
        <v>5.0825000000000002E-4</v>
        <stp/>
        <stp>StudyData</stp>
        <stp>DRNZDJPY</stp>
        <stp>VolBB^</stp>
        <stp/>
        <stp>c1</stp>
        <stp>5</stp>
        <stp>0</stp>
        <stp/>
        <stp/>
        <stp/>
        <stp/>
        <stp>T</stp>
        <tr r="CU6" s="10"/>
      </tp>
      <tp>
        <v>1.8764000000000001E-4</v>
        <stp/>
        <stp>StudyData</stp>
        <stp>DREURGBP</stp>
        <stp>VolBB^</stp>
        <stp/>
        <stp>c1</stp>
        <stp>5</stp>
        <stp>-3</stp>
        <stp/>
        <stp/>
        <stp/>
        <stp/>
        <stp>T</stp>
        <tr r="CR6" s="5"/>
      </tp>
      <tp>
        <v>3.3696000000000003E-4</v>
        <stp/>
        <stp>StudyData</stp>
        <stp>DRGBPCHF</stp>
        <stp>VolBB^</stp>
        <stp/>
        <stp>c1</stp>
        <stp>5</stp>
        <stp>-2</stp>
        <stp/>
        <stp/>
        <stp/>
        <stp/>
        <stp>T</stp>
        <tr r="CS5" s="8"/>
      </tp>
      <tp>
        <v>775114</v>
        <stp/>
        <stp>ContractData</stp>
        <stp>DRUSDHKD</stp>
        <stp>OpenPrice</stp>
        <stp/>
        <stp>D</stp>
        <tr r="G16" s="6"/>
      </tp>
      <tp>
        <v>152232</v>
        <stp/>
        <stp>ContractData</stp>
        <stp>DRGBPCHF</stp>
        <stp>LastPrice</stp>
        <stp/>
        <stp>D</stp>
        <tr r="C23" s="6"/>
      </tp>
      <tp>
        <v>86417</v>
        <stp/>
        <stp>ContractData</stp>
        <stp>DRNZDJPY</stp>
        <stp>OpenPrice</stp>
        <stp/>
        <stp>D</stp>
        <tr r="G29" s="6"/>
      </tp>
      <tp>
        <v>92427</v>
        <stp/>
        <stp>ContractData</stp>
        <stp>DRNZDCAD</stp>
        <stp>LastPrice</stp>
        <stp/>
        <stp>D</stp>
        <tr r="C32" s="6"/>
      </tp>
      <tp>
        <v>8.8261999999999998E-4</v>
        <stp/>
        <stp>StudyData</stp>
        <stp>DREURNZD</stp>
        <stp>VolBB^</stp>
        <stp/>
        <stp>c1</stp>
        <stp>5</stp>
        <stp>0</stp>
        <stp/>
        <stp/>
        <stp/>
        <stp/>
        <stp>T</stp>
        <tr r="CU10" s="5"/>
      </tp>
      <tp>
        <v>5.6380999999999998E-4</v>
        <stp/>
        <stp>StudyData</stp>
        <stp>DRNZDJPY</stp>
        <stp>VolBB^</stp>
        <stp/>
        <stp>c1</stp>
        <stp>5</stp>
        <stp>-4</stp>
        <stp/>
        <stp/>
        <stp/>
        <stp/>
        <stp>T</stp>
        <tr r="CQ6" s="10"/>
      </tp>
      <tp>
        <v>2.6237E-4</v>
        <stp/>
        <stp>StudyData</stp>
        <stp>DREURGBP</stp>
        <stp>VolBB^</stp>
        <stp/>
        <stp>c1</stp>
        <stp>5</stp>
        <stp>-2</stp>
        <stp/>
        <stp/>
        <stp/>
        <stp/>
        <stp>T</stp>
        <tr r="CS6" s="5"/>
      </tp>
      <tp>
        <v>3.1421999999999998E-4</v>
        <stp/>
        <stp>StudyData</stp>
        <stp>DRGBPUSD</stp>
        <stp>VolBB^</stp>
        <stp/>
        <stp>c1</stp>
        <stp>5</stp>
        <stp>-1</stp>
        <stp/>
        <stp/>
        <stp/>
        <stp/>
        <stp>T</stp>
        <tr r="CT4" s="8"/>
      </tp>
      <tp>
        <v>8.2364000000000005E-4</v>
        <stp/>
        <stp>StudyData</stp>
        <stp>DRGBPCAD</stp>
        <stp>VolBB^</stp>
        <stp/>
        <stp>c1</stp>
        <stp>5</stp>
        <stp>-1</stp>
        <stp/>
        <stp/>
        <stp/>
        <stp/>
        <stp>T</stp>
        <tr r="CT8" s="8"/>
      </tp>
      <tp>
        <v>3.4767000000000001E-4</v>
        <stp/>
        <stp>StudyData</stp>
        <stp>DRGBPCHF</stp>
        <stp>VolBB^</stp>
        <stp/>
        <stp>c1</stp>
        <stp>5</stp>
        <stp>-3</stp>
        <stp/>
        <stp/>
        <stp/>
        <stp/>
        <stp>T</stp>
        <tr r="CR5" s="8"/>
      </tp>
      <tp>
        <v>3.4579000000000001E-4</v>
        <stp/>
        <stp>StudyData</stp>
        <stp>DRGBPAUD</stp>
        <stp>VolBB^</stp>
        <stp/>
        <stp>c1</stp>
        <stp>5</stp>
        <stp>-1</stp>
        <stp/>
        <stp/>
        <stp/>
        <stp/>
        <stp>T</stp>
        <tr r="CT6" s="8"/>
      </tp>
      <tp>
        <v>93.555099999999996</v>
        <stp/>
        <stp>StudyData</stp>
        <stp>DRCADJPY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4" s="10"/>
      </tp>
      <tp>
        <v>112.732</v>
        <stp/>
        <stp>StudyData</stp>
        <stp>DRCHFJPY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5" s="10"/>
      </tp>
      <tp>
        <v>158173</v>
        <stp/>
        <stp>ContractData</stp>
        <stp>DREURNZD</stp>
        <stp>OpenPrice</stp>
        <stp/>
        <stp>D</stp>
        <tr r="G14" s="6"/>
      </tp>
      <tp>
        <v>171.58250000000001</v>
        <stp/>
        <stp>StudyData</stp>
        <stp>DRGBPJPY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6" s="8"/>
      </tp>
      <tp>
        <v>136.7894</v>
        <stp/>
        <stp>StudyData</stp>
        <stp>DREURJPY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7" s="5"/>
      </tp>
      <tp>
        <v>86.4649</v>
        <stp/>
        <stp>StudyData</stp>
        <stp>DRNZDJPY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7" s="10"/>
      </tp>
      <tp>
        <v>102.1992</v>
        <stp/>
        <stp>StudyData</stp>
        <stp>DRUSDJPY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5" s="7"/>
      </tp>
      <tp>
        <v>6.4320999999999996E-4</v>
        <stp/>
        <stp>StudyData</stp>
        <stp>DRNZDJPY</stp>
        <stp>VolBB^</stp>
        <stp/>
        <stp>c1</stp>
        <stp>5</stp>
        <stp>-7</stp>
        <stp/>
        <stp/>
        <stp/>
        <stp/>
        <stp>T</stp>
        <tr r="CN6" s="10"/>
      </tp>
      <tp>
        <v>5.8359999999999998E-4</v>
        <stp/>
        <stp>StudyData</stp>
        <stp>DREURJPY</stp>
        <stp>VolBB^</stp>
        <stp/>
        <stp>c1</stp>
        <stp>5</stp>
        <stp>-8</stp>
        <stp/>
        <stp/>
        <stp/>
        <stp/>
        <stp>T</stp>
        <tr r="CM7" s="5"/>
      </tp>
      <tp>
        <v>2.9664999999999997E-4</v>
        <stp/>
        <stp>StudyData</stp>
        <stp>DREURGBP</stp>
        <stp>VolBB^</stp>
        <stp/>
        <stp>c1</stp>
        <stp>5</stp>
        <stp>-1</stp>
        <stp/>
        <stp/>
        <stp/>
        <stp/>
        <stp>T</stp>
        <tr r="CT6" s="5"/>
      </tp>
      <tp>
        <v>3.1475999999999997E-4</v>
        <stp/>
        <stp>StudyData</stp>
        <stp>DRGBPUSD</stp>
        <stp>VolBB^</stp>
        <stp/>
        <stp>c1</stp>
        <stp>5</stp>
        <stp>-2</stp>
        <stp/>
        <stp/>
        <stp/>
        <stp/>
        <stp>T</stp>
        <tr r="CS4" s="8"/>
      </tp>
      <tp>
        <v>8.3810999999999998E-4</v>
        <stp/>
        <stp>StudyData</stp>
        <stp>DRGBPCAD</stp>
        <stp>VolBB^</stp>
        <stp/>
        <stp>c1</stp>
        <stp>5</stp>
        <stp>-2</stp>
        <stp/>
        <stp/>
        <stp/>
        <stp/>
        <stp>T</stp>
        <tr r="CS8" s="8"/>
      </tp>
      <tp>
        <v>2.9995E-4</v>
        <stp/>
        <stp>StudyData</stp>
        <stp>DRGBPAUD</stp>
        <stp>VolBB^</stp>
        <stp/>
        <stp>c1</stp>
        <stp>5</stp>
        <stp>-2</stp>
        <stp/>
        <stp/>
        <stp/>
        <stp/>
        <stp>T</stp>
        <tr r="CS6" s="8"/>
      </tp>
      <tp>
        <v>121353</v>
        <stp/>
        <stp>ContractData</stp>
        <stp>DREURCHF</stp>
        <stp>LastPrice</stp>
        <stp/>
        <stp>D</stp>
        <tr r="C9" s="6"/>
      </tp>
      <tp>
        <v>2.2664000000000001E-4</v>
        <stp/>
        <stp>StudyData</stp>
        <stp>DRUSDCHF</stp>
        <stp>VolBB^</stp>
        <stp/>
        <stp>c1</stp>
        <stp>5</stp>
        <stp>0</stp>
        <stp/>
        <stp/>
        <stp/>
        <stp/>
        <stp>T</stp>
        <tr r="CU5" s="7"/>
      </tp>
      <tp>
        <v>8.0015000000000001E-4</v>
        <stp/>
        <stp>StudyData</stp>
        <stp>DRNZDUSD</stp>
        <stp>VolBB^</stp>
        <stp/>
        <stp>c1</stp>
        <stp>5</stp>
        <stp>0</stp>
        <stp/>
        <stp/>
        <stp/>
        <stp/>
        <stp>T</stp>
        <tr r="CU10" s="10"/>
      </tp>
      <tp>
        <v>5.9139000000000001E-4</v>
        <stp/>
        <stp>StudyData</stp>
        <stp>DRNZDJPY</stp>
        <stp>VolBB^</stp>
        <stp/>
        <stp>c1</stp>
        <stp>5</stp>
        <stp>-6</stp>
        <stp/>
        <stp/>
        <stp/>
        <stp/>
        <stp>T</stp>
        <tr r="CO6" s="10"/>
      </tp>
      <tp>
        <v>6.4473000000000004E-4</v>
        <stp/>
        <stp>StudyData</stp>
        <stp>DREURJPY</stp>
        <stp>VolBB^</stp>
        <stp/>
        <stp>c1</stp>
        <stp>5</stp>
        <stp>-9</stp>
        <stp/>
        <stp/>
        <stp/>
        <stp/>
        <stp>T</stp>
        <tr r="CL7" s="5"/>
      </tp>
      <tp>
        <v>3.0552999999999998E-4</v>
        <stp/>
        <stp>StudyData</stp>
        <stp>DRGBPUSD</stp>
        <stp>VolBB^</stp>
        <stp/>
        <stp>c1</stp>
        <stp>5</stp>
        <stp>-3</stp>
        <stp/>
        <stp/>
        <stp/>
        <stp/>
        <stp>T</stp>
        <tr r="CR4" s="8"/>
      </tp>
      <tp>
        <v>8.3595000000000002E-4</v>
        <stp/>
        <stp>StudyData</stp>
        <stp>DRGBPCAD</stp>
        <stp>VolBB^</stp>
        <stp/>
        <stp>c1</stp>
        <stp>5</stp>
        <stp>-3</stp>
        <stp/>
        <stp/>
        <stp/>
        <stp/>
        <stp>T</stp>
        <tr r="CR8" s="8"/>
      </tp>
      <tp>
        <v>3.2964000000000002E-4</v>
        <stp/>
        <stp>StudyData</stp>
        <stp>DRGBPCHF</stp>
        <stp>VolBB^</stp>
        <stp/>
        <stp>c1</stp>
        <stp>5</stp>
        <stp>-1</stp>
        <stp/>
        <stp/>
        <stp/>
        <stp/>
        <stp>T</stp>
        <tr r="CT5" s="8"/>
      </tp>
      <tp>
        <v>2.8757000000000001E-4</v>
        <stp/>
        <stp>StudyData</stp>
        <stp>DRGBPAUD</stp>
        <stp>VolBB^</stp>
        <stp/>
        <stp>c1</stp>
        <stp>5</stp>
        <stp>-3</stp>
        <stp/>
        <stp/>
        <stp/>
        <stp/>
        <stp>T</stp>
        <tr r="CR6" s="8"/>
      </tp>
      <tp>
        <v>90647</v>
        <stp/>
        <stp>ContractData</stp>
        <stp>DRUSDCHF</stp>
        <stp>OpenPrice</stp>
        <stp/>
        <stp>D</stp>
        <tr r="G17" s="6"/>
      </tp>
      <tp>
        <v>84569</v>
        <stp/>
        <stp>ContractData</stp>
        <stp>DRNZDUSD</stp>
        <stp>OpenPrice</stp>
        <stp/>
        <stp>D</stp>
        <tr r="G33" s="6"/>
      </tp>
      <tp>
        <v>7.7512759999999998</v>
        <stp/>
        <stp>StudyData</stp>
        <stp>DRUSDHKD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7" s="7"/>
      </tp>
      <tp>
        <v>5.2380000000000005E-4</v>
        <stp/>
        <stp>StudyData</stp>
        <stp>DRUSDJPY</stp>
        <stp>VolBB^</stp>
        <stp/>
        <stp>c1</stp>
        <stp>5</stp>
        <stp>-8</stp>
        <stp/>
        <stp/>
        <stp/>
        <stp/>
        <stp>T</stp>
        <tr r="CM7" s="7"/>
      </tp>
      <tp>
        <v>5.1367000000000003E-4</v>
        <stp/>
        <stp>StudyData</stp>
        <stp>DRNZDJPY</stp>
        <stp>VolBB^</stp>
        <stp/>
        <stp>c1</stp>
        <stp>5</stp>
        <stp>-1</stp>
        <stp/>
        <stp/>
        <stp/>
        <stp/>
        <stp>T</stp>
        <tr r="CT6" s="10"/>
      </tp>
      <tp>
        <v>1.5888E-4</v>
        <stp/>
        <stp>StudyData</stp>
        <stp>DREURGBP</stp>
        <stp>VolBB^</stp>
        <stp/>
        <stp>c1</stp>
        <stp>5</stp>
        <stp>-7</stp>
        <stp/>
        <stp/>
        <stp/>
        <stp/>
        <stp>T</stp>
        <tr r="CN6" s="5"/>
      </tp>
      <tp>
        <v>3.1086999999999998E-4</v>
        <stp/>
        <stp>StudyData</stp>
        <stp>DRGBPUSD</stp>
        <stp>VolBB^</stp>
        <stp/>
        <stp>c1</stp>
        <stp>5</stp>
        <stp>-4</stp>
        <stp/>
        <stp/>
        <stp/>
        <stp/>
        <stp>T</stp>
        <tr r="CQ4" s="8"/>
      </tp>
      <tp>
        <v>8.2187999999999998E-4</v>
        <stp/>
        <stp>StudyData</stp>
        <stp>DRGBPCAD</stp>
        <stp>VolBB^</stp>
        <stp/>
        <stp>c1</stp>
        <stp>5</stp>
        <stp>-4</stp>
        <stp/>
        <stp/>
        <stp/>
        <stp/>
        <stp>T</stp>
        <tr r="CQ8" s="8"/>
      </tp>
      <tp>
        <v>4.0041000000000002E-4</v>
        <stp/>
        <stp>StudyData</stp>
        <stp>DRGBPCHF</stp>
        <stp>VolBB^</stp>
        <stp/>
        <stp>c1</stp>
        <stp>5</stp>
        <stp>-6</stp>
        <stp/>
        <stp/>
        <stp/>
        <stp/>
        <stp>T</stp>
        <tr r="CO5" s="8"/>
      </tp>
      <tp>
        <v>2.8745000000000002E-4</v>
        <stp/>
        <stp>StudyData</stp>
        <stp>DRGBPAUD</stp>
        <stp>VolBB^</stp>
        <stp/>
        <stp>c1</stp>
        <stp>5</stp>
        <stp>-4</stp>
        <stp/>
        <stp/>
        <stp/>
        <stp/>
        <stp>T</stp>
        <tr r="CQ6" s="8"/>
      </tp>
      <tp>
        <v>5.4321999999999997E-4</v>
        <stp/>
        <stp>StudyData</stp>
        <stp>DRUSDJPY</stp>
        <stp>VolBB^</stp>
        <stp/>
        <stp>c1</stp>
        <stp>5</stp>
        <stp>-9</stp>
        <stp/>
        <stp/>
        <stp/>
        <stp/>
        <stp>T</stp>
        <tr r="CL7" s="7"/>
      </tp>
      <tp>
        <v>1.6671000000000001E-4</v>
        <stp/>
        <stp>StudyData</stp>
        <stp>DREURGBP</stp>
        <stp>VolBB^</stp>
        <stp/>
        <stp>c1</stp>
        <stp>5</stp>
        <stp>-6</stp>
        <stp/>
        <stp/>
        <stp/>
        <stp/>
        <stp>T</stp>
        <tr r="CO6" s="5"/>
      </tp>
      <tp>
        <v>3.1493999999999999E-4</v>
        <stp/>
        <stp>StudyData</stp>
        <stp>DRGBPUSD</stp>
        <stp>VolBB^</stp>
        <stp/>
        <stp>c1</stp>
        <stp>5</stp>
        <stp>-5</stp>
        <stp/>
        <stp/>
        <stp/>
        <stp/>
        <stp>T</stp>
        <tr r="CP4" s="8"/>
      </tp>
      <tp>
        <v>8.1169E-4</v>
        <stp/>
        <stp>StudyData</stp>
        <stp>DRGBPCAD</stp>
        <stp>VolBB^</stp>
        <stp/>
        <stp>c1</stp>
        <stp>5</stp>
        <stp>-5</stp>
        <stp/>
        <stp/>
        <stp/>
        <stp/>
        <stp>T</stp>
        <tr r="CP8" s="8"/>
      </tp>
      <tp>
        <v>4.1721999999999999E-4</v>
        <stp/>
        <stp>StudyData</stp>
        <stp>DRGBPCHF</stp>
        <stp>VolBB^</stp>
        <stp/>
        <stp>c1</stp>
        <stp>5</stp>
        <stp>-7</stp>
        <stp/>
        <stp/>
        <stp/>
        <stp/>
        <stp>T</stp>
        <tr r="CN5" s="8"/>
      </tp>
      <tp>
        <v>2.9704999999999998E-4</v>
        <stp/>
        <stp>StudyData</stp>
        <stp>DRGBPAUD</stp>
        <stp>VolBB^</stp>
        <stp/>
        <stp>c1</stp>
        <stp>5</stp>
        <stp>-5</stp>
        <stp/>
        <stp/>
        <stp/>
        <stp/>
        <stp>T</stp>
        <tr r="CP6" s="8"/>
      </tp>
      <tp>
        <v>8</v>
        <stp/>
        <stp>ContractData</stp>
        <stp>DRGBPCHF</stp>
        <stp>NetLastQuoteToday</stp>
        <stp/>
        <stp>D</stp>
        <tr r="D23" s="6"/>
      </tp>
      <tp>
        <v>1.5822149999999999</v>
        <stp/>
        <stp>StudyData</stp>
        <stp>DREURNZD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8" s="5"/>
      </tp>
      <tp>
        <v>14</v>
        <stp/>
        <stp>ContractData</stp>
        <stp>DRNZDCAD</stp>
        <stp>NetLastQuoteToday</stp>
        <stp/>
        <stp>D</stp>
        <tr r="D32" s="6"/>
      </tp>
      <tp>
        <v>5.4774000000000001E-4</v>
        <stp/>
        <stp>StudyData</stp>
        <stp>DRNZDJPY</stp>
        <stp>VolBB^</stp>
        <stp/>
        <stp>c1</stp>
        <stp>5</stp>
        <stp>-3</stp>
        <stp/>
        <stp/>
        <stp/>
        <stp/>
        <stp>T</stp>
        <tr r="CR6" s="10"/>
      </tp>
      <tp>
        <v>1.8535000000000001E-4</v>
        <stp/>
        <stp>StudyData</stp>
        <stp>DREURGBP</stp>
        <stp>VolBB^</stp>
        <stp/>
        <stp>c1</stp>
        <stp>5</stp>
        <stp>-5</stp>
        <stp/>
        <stp/>
        <stp/>
        <stp/>
        <stp>T</stp>
        <tr r="CP6" s="5"/>
      </tp>
      <tp>
        <v>3.2288E-4</v>
        <stp/>
        <stp>StudyData</stp>
        <stp>DRGBPUSD</stp>
        <stp>VolBB^</stp>
        <stp/>
        <stp>c1</stp>
        <stp>5</stp>
        <stp>-6</stp>
        <stp/>
        <stp/>
        <stp/>
        <stp/>
        <stp>T</stp>
        <tr r="CO4" s="8"/>
      </tp>
      <tp>
        <v>8.0132999999999995E-4</v>
        <stp/>
        <stp>StudyData</stp>
        <stp>DRGBPCAD</stp>
        <stp>VolBB^</stp>
        <stp/>
        <stp>c1</stp>
        <stp>5</stp>
        <stp>-6</stp>
        <stp/>
        <stp/>
        <stp/>
        <stp/>
        <stp>T</stp>
        <tr r="CO8" s="8"/>
      </tp>
      <tp>
        <v>3.4882000000000001E-4</v>
        <stp/>
        <stp>StudyData</stp>
        <stp>DRGBPCHF</stp>
        <stp>VolBB^</stp>
        <stp/>
        <stp>c1</stp>
        <stp>5</stp>
        <stp>-4</stp>
        <stp/>
        <stp/>
        <stp/>
        <stp/>
        <stp>T</stp>
        <tr r="CQ5" s="8"/>
      </tp>
      <tp>
        <v>2.9003999999999998E-4</v>
        <stp/>
        <stp>StudyData</stp>
        <stp>DRGBPAUD</stp>
        <stp>VolBB^</stp>
        <stp/>
        <stp>c1</stp>
        <stp>5</stp>
        <stp>-6</stp>
        <stp/>
        <stp/>
        <stp/>
        <stp/>
        <stp>T</stp>
        <tr r="CO6" s="8"/>
      </tp>
      <tp>
        <v>5.2070000000000003E-4</v>
        <stp/>
        <stp>StudyData</stp>
        <stp>DRNZDJPY</stp>
        <stp>VolBB^</stp>
        <stp/>
        <stp>c1</stp>
        <stp>5</stp>
        <stp>-2</stp>
        <stp/>
        <stp/>
        <stp/>
        <stp/>
        <stp>T</stp>
        <tr r="CS6" s="10"/>
      </tp>
      <tp>
        <v>1.7687000000000001E-4</v>
        <stp/>
        <stp>StudyData</stp>
        <stp>DREURGBP</stp>
        <stp>VolBB^</stp>
        <stp/>
        <stp>c1</stp>
        <stp>5</stp>
        <stp>-4</stp>
        <stp/>
        <stp/>
        <stp/>
        <stp/>
        <stp>T</stp>
        <tr r="CQ6" s="5"/>
      </tp>
      <tp>
        <v>3.4067E-4</v>
        <stp/>
        <stp>StudyData</stp>
        <stp>DRGBPUSD</stp>
        <stp>VolBB^</stp>
        <stp/>
        <stp>c1</stp>
        <stp>5</stp>
        <stp>-7</stp>
        <stp/>
        <stp/>
        <stp/>
        <stp/>
        <stp>T</stp>
        <tr r="CN4" s="8"/>
      </tp>
      <tp>
        <v>7.8812999999999995E-4</v>
        <stp/>
        <stp>StudyData</stp>
        <stp>DRGBPCAD</stp>
        <stp>VolBB^</stp>
        <stp/>
        <stp>c1</stp>
        <stp>5</stp>
        <stp>-7</stp>
        <stp/>
        <stp/>
        <stp/>
        <stp/>
        <stp>T</stp>
        <tr r="CN8" s="8"/>
      </tp>
      <tp>
        <v>3.7261E-4</v>
        <stp/>
        <stp>StudyData</stp>
        <stp>DRGBPCHF</stp>
        <stp>VolBB^</stp>
        <stp/>
        <stp>c1</stp>
        <stp>5</stp>
        <stp>-5</stp>
        <stp/>
        <stp/>
        <stp/>
        <stp/>
        <stp>T</stp>
        <tr r="CP5" s="8"/>
      </tp>
      <tp>
        <v>3.0369000000000001E-4</v>
        <stp/>
        <stp>StudyData</stp>
        <stp>DRGBPAUD</stp>
        <stp>VolBB^</stp>
        <stp/>
        <stp>c1</stp>
        <stp>5</stp>
        <stp>-7</stp>
        <stp/>
        <stp/>
        <stp/>
        <stp/>
        <stp>T</stp>
        <tr r="CN6" s="8"/>
      </tp>
      <tp>
        <v>-1</v>
        <stp/>
        <stp>ContractData</stp>
        <stp>DREURCHF</stp>
        <stp>NetLastQuoteToday</stp>
        <stp/>
        <stp>D</stp>
        <tr r="D9" s="6"/>
      </tp>
      <tp>
        <v>1.8306999999999999E-4</v>
        <stp/>
        <stp>StudyData</stp>
        <stp>DREURUSD</stp>
        <stp>VolBB^</stp>
        <stp/>
        <stp>c1</stp>
        <stp>5</stp>
        <stp>0</stp>
        <stp/>
        <stp/>
        <stp/>
        <stp/>
        <stp>T</stp>
        <tr r="CU4" s="5"/>
      </tp>
      <tp>
        <v>5.1694999999999996E-4</v>
        <stp/>
        <stp>StudyData</stp>
        <stp>DRUSDJPY</stp>
        <stp>VolBB^</stp>
        <stp/>
        <stp>c1</stp>
        <stp>5</stp>
        <stp>-4</stp>
        <stp/>
        <stp/>
        <stp/>
        <stp/>
        <stp>T</stp>
        <tr r="CQ7" s="7"/>
      </tp>
      <tp>
        <v>3.8939999999999998E-4</v>
        <stp/>
        <stp>StudyData</stp>
        <stp>DREURJPY</stp>
        <stp>VolBB^</stp>
        <stp/>
        <stp>c1</stp>
        <stp>5</stp>
        <stp>-2</stp>
        <stp/>
        <stp/>
        <stp/>
        <stp/>
        <stp>T</stp>
        <tr r="CS7" s="5"/>
      </tp>
      <tp>
        <v>3.8573999999999998E-4</v>
        <stp/>
        <stp>StudyData</stp>
        <stp>DRGBPUSD</stp>
        <stp>VolBB^</stp>
        <stp/>
        <stp>c1</stp>
        <stp>5</stp>
        <stp>-8</stp>
        <stp/>
        <stp/>
        <stp/>
        <stp/>
        <stp>T</stp>
        <tr r="CM4" s="8"/>
      </tp>
      <tp>
        <v>8.2202000000000002E-4</v>
        <stp/>
        <stp>StudyData</stp>
        <stp>DRGBPCAD</stp>
        <stp>VolBB^</stp>
        <stp/>
        <stp>c1</stp>
        <stp>5</stp>
        <stp>-8</stp>
        <stp/>
        <stp/>
        <stp/>
        <stp/>
        <stp>T</stp>
        <tr r="CM8" s="8"/>
      </tp>
      <tp>
        <v>3.1632999999999997E-4</v>
        <stp/>
        <stp>StudyData</stp>
        <stp>DRGBPAUD</stp>
        <stp>VolBB^</stp>
        <stp/>
        <stp>c1</stp>
        <stp>5</stp>
        <stp>-8</stp>
        <stp/>
        <stp/>
        <stp/>
        <stp/>
        <stp>T</stp>
        <tr r="CM6" s="8"/>
      </tp>
      <tp>
        <v>133833</v>
        <stp/>
        <stp>ContractData</stp>
        <stp>DREURUSD</stp>
        <stp>OpenPrice</stp>
        <stp/>
        <stp>D</stp>
        <tr r="G8" s="6"/>
      </tp>
      <tp>
        <v>79736</v>
        <stp/>
        <stp>ContractData</stp>
        <stp>DREURGBP</stp>
        <stp>LastPrice</stp>
        <stp/>
        <stp>D</stp>
        <tr r="C10" s="6"/>
      </tp>
      <tp>
        <v>1.092438</v>
        <stp/>
        <stp>StudyData</stp>
        <stp>DRUSDCAD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3" s="7"/>
      </tp>
      <tp>
        <v>0.90662350000000003</v>
        <stp/>
        <stp>StudyData</stp>
        <stp>DRUSDCHF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4" s="7"/>
      </tp>
      <tp>
        <v>1.8341495000000001</v>
        <stp/>
        <stp>StudyData</stp>
        <stp>DRGBPCAD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4" s="8"/>
      </tp>
      <tp>
        <v>1.4622325</v>
        <stp/>
        <stp>StudyData</stp>
        <stp>DREURCAD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4" s="5"/>
      </tp>
      <tp>
        <v>1.5221395</v>
        <stp/>
        <stp>StudyData</stp>
        <stp>DRGBPCHF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5" s="8"/>
      </tp>
      <tp>
        <v>0.92433050000000005</v>
        <stp/>
        <stp>StudyData</stp>
        <stp>DRNZDCAD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6" s="10"/>
      </tp>
      <tp>
        <v>1.2134590000000001</v>
        <stp/>
        <stp>StudyData</stp>
        <stp>DREURCHF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5" s="5"/>
      </tp>
      <tp>
        <v>84556</v>
        <stp/>
        <stp>ContractData</stp>
        <stp>DRNZDUSD</stp>
        <stp>LOwprice</stp>
        <stp/>
        <stp>D</stp>
        <tr r="I33" s="6"/>
      </tp>
      <tp>
        <v>92608</v>
        <stp/>
        <stp>ContractData</stp>
        <stp>DRAUDUSD</stp>
        <stp>LOwprice</stp>
        <stp/>
        <stp>D</stp>
        <tr r="I28" s="6"/>
      </tp>
      <tp>
        <v>4.1870999999999998E-4</v>
        <stp/>
        <stp>StudyData</stp>
        <stp>DRGBPJPY</stp>
        <stp>VolBB^</stp>
        <stp/>
        <stp>c1</stp>
        <stp>5</stp>
        <stp>0</stp>
        <stp/>
        <stp/>
        <stp/>
        <stp/>
        <stp>T</stp>
        <tr r="CU7" s="8"/>
      </tp>
      <tp>
        <v>133831</v>
        <stp/>
        <stp>ContractData</stp>
        <stp>DREURUSD</stp>
        <stp>LOwprice</stp>
        <stp/>
        <stp>D</stp>
        <tr r="I8" s="6"/>
      </tp>
      <tp>
        <v>167865</v>
        <stp/>
        <stp>ContractData</stp>
        <stp>DRGBPUSD</stp>
        <stp>LOwprice</stp>
        <stp/>
        <stp>D</stp>
        <tr r="I22" s="6"/>
      </tp>
      <tp>
        <v>5.0900999999999995E-4</v>
        <stp/>
        <stp>StudyData</stp>
        <stp>DRUSDJPY</stp>
        <stp>VolBB^</stp>
        <stp/>
        <stp>c1</stp>
        <stp>5</stp>
        <stp>-5</stp>
        <stp/>
        <stp/>
        <stp/>
        <stp/>
        <stp>T</stp>
        <tr r="CP7" s="7"/>
      </tp>
      <tp>
        <v>3.9626E-4</v>
        <stp/>
        <stp>StudyData</stp>
        <stp>DREURJPY</stp>
        <stp>VolBB^</stp>
        <stp/>
        <stp>c1</stp>
        <stp>5</stp>
        <stp>-3</stp>
        <stp/>
        <stp/>
        <stp/>
        <stp/>
        <stp>T</stp>
        <tr r="CR7" s="5"/>
      </tp>
      <tp>
        <v>4.2038999999999998E-4</v>
        <stp/>
        <stp>StudyData</stp>
        <stp>DRGBPUSD</stp>
        <stp>VolBB^</stp>
        <stp/>
        <stp>c1</stp>
        <stp>5</stp>
        <stp>-9</stp>
        <stp/>
        <stp/>
        <stp/>
        <stp/>
        <stp>T</stp>
        <tr r="CL4" s="8"/>
      </tp>
      <tp>
        <v>8.3144000000000002E-4</v>
        <stp/>
        <stp>StudyData</stp>
        <stp>DRGBPCAD</stp>
        <stp>VolBB^</stp>
        <stp/>
        <stp>c1</stp>
        <stp>5</stp>
        <stp>-9</stp>
        <stp/>
        <stp/>
        <stp/>
        <stp/>
        <stp>T</stp>
        <tr r="CL8" s="8"/>
      </tp>
      <tp>
        <v>3.7973E-4</v>
        <stp/>
        <stp>StudyData</stp>
        <stp>DRGBPAUD</stp>
        <stp>VolBB^</stp>
        <stp/>
        <stp>c1</stp>
        <stp>5</stp>
        <stp>-9</stp>
        <stp/>
        <stp/>
        <stp/>
        <stp/>
        <stp>T</stp>
        <tr r="CL6" s="8"/>
      </tp>
      <tp>
        <v>183410</v>
        <stp/>
        <stp>ContractData</stp>
        <stp>DRGBPCAD</stp>
        <stp>LastPrice</stp>
        <stp/>
        <stp>D</stp>
        <tr r="C26" s="6"/>
      </tp>
      <tp>
        <v>171535</v>
        <stp/>
        <stp>ContractData</stp>
        <stp>DRGBPJPY</stp>
        <stp>OpenPrice</stp>
        <stp/>
        <stp>D</stp>
        <tr r="G25" s="6"/>
      </tp>
      <tp>
        <v>7.3074999999999995E-4</v>
        <stp/>
        <stp>StudyData</stp>
        <stp>DRUSDCAD</stp>
        <stp>VolBB^</stp>
        <stp/>
        <stp>c1</stp>
        <stp>5</stp>
        <stp>0</stp>
        <stp/>
        <stp/>
        <stp/>
        <stp/>
        <stp>T</stp>
        <tr r="CU8" s="7"/>
      </tp>
      <tp>
        <v>4.9744999999999998E-4</v>
        <stp/>
        <stp>StudyData</stp>
        <stp>DRUSDJPY</stp>
        <stp>VolBB^</stp>
        <stp/>
        <stp>c1</stp>
        <stp>5</stp>
        <stp>-6</stp>
        <stp/>
        <stp/>
        <stp/>
        <stp/>
        <stp>T</stp>
        <tr r="CO7" s="7"/>
      </tp>
      <tp>
        <v>3.1588999999999999E-4</v>
        <stp/>
        <stp>StudyData</stp>
        <stp>DRGBPUSD</stp>
        <stp>VolBB^</stp>
        <stp/>
        <stp>c1</stp>
        <stp>5</stp>
        <stp>0</stp>
        <stp/>
        <stp/>
        <stp/>
        <stp/>
        <stp>T</stp>
        <tr r="CU4" s="8"/>
      </tp>
      <tp>
        <v>2.1897999999999999E-4</v>
        <stp/>
        <stp>StudyData</stp>
        <stp>DREURGBP</stp>
        <stp>VolBB^</stp>
        <stp/>
        <stp>c1</stp>
        <stp>5</stp>
        <stp>-9</stp>
        <stp/>
        <stp/>
        <stp/>
        <stp/>
        <stp>T</stp>
        <tr r="CL6" s="5"/>
      </tp>
      <tp>
        <v>4.9547999999999997E-4</v>
        <stp/>
        <stp>StudyData</stp>
        <stp>DRGBPCHF</stp>
        <stp>VolBB^</stp>
        <stp/>
        <stp>c1</stp>
        <stp>5</stp>
        <stp>-8</stp>
        <stp/>
        <stp/>
        <stp/>
        <stp/>
        <stp>T</stp>
        <tr r="CM5" s="8"/>
      </tp>
      <tp>
        <v>1.8124899999999999</v>
        <stp/>
        <stp>StudyData</stp>
        <stp>DRGBPAUD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3" s="8"/>
      </tp>
      <tp>
        <v>109221</v>
        <stp/>
        <stp>ContractData</stp>
        <stp>DRUSDCAD</stp>
        <stp>OpenPrice</stp>
        <stp/>
        <stp>D</stp>
        <tr r="G20" s="6"/>
      </tp>
      <tp>
        <v>1.4449654999999999</v>
        <stp/>
        <stp>StudyData</stp>
        <stp>DREURAUD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3" s="5"/>
      </tp>
      <tp>
        <v>102201</v>
        <stp/>
        <stp>ContractData</stp>
        <stp>DRUSDJPY</stp>
        <stp>LastPrice</stp>
        <stp/>
        <stp>D</stp>
        <tr r="C19" s="6"/>
      </tp>
      <tp>
        <v>167869</v>
        <stp/>
        <stp>ContractData</stp>
        <stp>DRGBPUSD</stp>
        <stp>OpenPrice</stp>
        <stp/>
        <stp>D</stp>
        <tr r="G22" s="6"/>
      </tp>
      <tp>
        <v>4.9916000000000001E-4</v>
        <stp/>
        <stp>StudyData</stp>
        <stp>DRUSDJPY</stp>
        <stp>VolBB^</stp>
        <stp/>
        <stp>c1</stp>
        <stp>5</stp>
        <stp>-7</stp>
        <stp/>
        <stp/>
        <stp/>
        <stp/>
        <stp>T</stp>
        <tr r="CN7" s="7"/>
      </tp>
      <tp>
        <v>3.8555000000000002E-4</v>
        <stp/>
        <stp>StudyData</stp>
        <stp>DREURJPY</stp>
        <stp>VolBB^</stp>
        <stp/>
        <stp>c1</stp>
        <stp>5</stp>
        <stp>-1</stp>
        <stp/>
        <stp/>
        <stp/>
        <stp/>
        <stp>T</stp>
        <tr r="CT7" s="5"/>
      </tp>
      <tp>
        <v>1.9777999999999999E-4</v>
        <stp/>
        <stp>StudyData</stp>
        <stp>DREURGBP</stp>
        <stp>VolBB^</stp>
        <stp/>
        <stp>c1</stp>
        <stp>5</stp>
        <stp>-8</stp>
        <stp/>
        <stp/>
        <stp/>
        <stp/>
        <stp>T</stp>
        <tr r="CM6" s="5"/>
      </tp>
      <tp>
        <v>3.6318E-4</v>
        <stp/>
        <stp>StudyData</stp>
        <stp>DREURJPY</stp>
        <stp>VolBB^</stp>
        <stp/>
        <stp>c1</stp>
        <stp>5</stp>
        <stp>0</stp>
        <stp/>
        <stp/>
        <stp/>
        <stp/>
        <stp>T</stp>
        <tr r="CU7" s="5"/>
      </tp>
      <tp>
        <v>5.7346000000000003E-4</v>
        <stp/>
        <stp>StudyData</stp>
        <stp>DRGBPCHF</stp>
        <stp>VolBB^</stp>
        <stp/>
        <stp>c1</stp>
        <stp>5</stp>
        <stp>-9</stp>
        <stp/>
        <stp/>
        <stp/>
        <stp/>
        <stp>T</stp>
        <tr r="CL5" s="8"/>
      </tp>
      <tp>
        <v>146243</v>
        <stp/>
        <stp>ContractData</stp>
        <stp>DREURCAD</stp>
        <stp>LastPrice</stp>
        <stp/>
        <stp>D</stp>
        <tr r="C13" s="6"/>
      </tp>
      <tp>
        <v>136754</v>
        <stp/>
        <stp>ContractData</stp>
        <stp>DREURJPY</stp>
        <stp>OpenPrice</stp>
        <stp/>
        <stp>D</stp>
        <tr r="G11" s="6"/>
      </tp>
      <tp>
        <v>4.2685999999999999E-4</v>
        <stp/>
        <stp>StudyData</stp>
        <stp>DRUSDSGD</stp>
        <stp>VolBB^</stp>
        <stp/>
        <stp>c1</stp>
        <stp>5</stp>
        <stp>0</stp>
        <stp/>
        <stp/>
        <stp/>
        <stp/>
        <stp>T</stp>
        <tr r="CU6" s="7"/>
      </tp>
      <tp>
        <v>4.2095000000000001E-4</v>
        <stp/>
        <stp>StudyData</stp>
        <stp>DRAUDUSD</stp>
        <stp>VolBB^</stp>
        <stp/>
        <stp>c1</stp>
        <stp>5</stp>
        <stp>0</stp>
        <stp/>
        <stp/>
        <stp/>
        <stp/>
        <stp>T</stp>
        <tr r="CU5" s="10"/>
      </tp>
      <tp>
        <v>7.8846000000000005E-4</v>
        <stp/>
        <stp>StudyData</stp>
        <stp>DRNZDJPY</stp>
        <stp>VolBB^</stp>
        <stp/>
        <stp>c1</stp>
        <stp>5</stp>
        <stp>-9</stp>
        <stp/>
        <stp/>
        <stp/>
        <stp/>
        <stp>T</stp>
        <tr r="CL6" s="10"/>
      </tp>
      <tp>
        <v>3.6786000000000002E-4</v>
        <stp/>
        <stp>StudyData</stp>
        <stp>DRGBPAUD</stp>
        <stp>VolBB^</stp>
        <stp/>
        <stp>c1</stp>
        <stp>5</stp>
        <stp>0</stp>
        <stp/>
        <stp/>
        <stp/>
        <stp/>
        <stp>T</stp>
        <tr r="CU6" s="8"/>
      </tp>
      <tp>
        <v>4.9127999999999997E-4</v>
        <stp/>
        <stp>StudyData</stp>
        <stp>DREURJPY</stp>
        <stp>VolBB^</stp>
        <stp/>
        <stp>c1</stp>
        <stp>5</stp>
        <stp>-6</stp>
        <stp/>
        <stp/>
        <stp/>
        <stp/>
        <stp>T</stp>
        <tr r="CO7" s="5"/>
      </tp>
      <tp>
        <v>125011</v>
        <stp/>
        <stp>ContractData</stp>
        <stp>DRUSDSGD</stp>
        <stp>OpenPrice</stp>
        <stp/>
        <stp>D</stp>
        <tr r="G18" s="6"/>
      </tp>
      <tp>
        <v>92621</v>
        <stp/>
        <stp>ContractData</stp>
        <stp>DRAUDUSD</stp>
        <stp>OpenPrice</stp>
        <stp/>
        <stp>D</stp>
        <tr r="G28" s="6"/>
      </tp>
      <tp>
        <v>21</v>
        <stp/>
        <stp>ContractData</stp>
        <stp>DRGBPCAD</stp>
        <stp>NetLastQuoteToday</stp>
        <stp/>
        <stp>D</stp>
        <tr r="D26" s="6"/>
      </tp>
      <tp>
        <v>181222</v>
        <stp/>
        <stp>ContractData</stp>
        <stp>DRGBPAUD</stp>
        <stp>OpenPrice</stp>
        <stp/>
        <stp>D</stp>
        <tr r="G24" s="6"/>
      </tp>
      <tp>
        <v>0.79726799999999998</v>
        <stp/>
        <stp>StudyData</stp>
        <stp>DREURGBP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6" s="5"/>
      </tp>
      <tp>
        <v>112.673</v>
        <stp/>
        <stp>ContractData</stp>
        <stp>DRCHFJPY</stp>
        <stp>Low</stp>
        <stp/>
        <stp>T</stp>
        <tr r="K26" s="3"/>
      </tp>
      <tp>
        <v>5.8734E-4</v>
        <stp/>
        <stp>StudyData</stp>
        <stp>DRCHFJPY</stp>
        <stp>VolBB^</stp>
        <stp/>
        <stp>c1</stp>
        <stp>5</stp>
        <stp>0</stp>
        <stp/>
        <stp/>
        <stp/>
        <stp/>
        <stp>T</stp>
        <tr r="CU7" s="10"/>
      </tp>
      <tp>
        <v>6.2790999999999997E-4</v>
        <stp/>
        <stp>StudyData</stp>
        <stp>DRCADJPY</stp>
        <stp>VolBB^</stp>
        <stp/>
        <stp>c1</stp>
        <stp>5</stp>
        <stp>0</stp>
        <stp/>
        <stp/>
        <stp/>
        <stp/>
        <stp>T</stp>
        <tr r="CU8" s="10"/>
      </tp>
      <tp>
        <v>4.8343000000000003E-4</v>
        <stp/>
        <stp>StudyData</stp>
        <stp>DRUSDJPY</stp>
        <stp>VolBB^</stp>
        <stp/>
        <stp>c1</stp>
        <stp>5</stp>
        <stp>-1</stp>
        <stp/>
        <stp/>
        <stp/>
        <stp/>
        <stp>T</stp>
        <tr r="CT7" s="7"/>
      </tp>
      <tp>
        <v>7.0536999999999998E-4</v>
        <stp/>
        <stp>StudyData</stp>
        <stp>DRNZDJPY</stp>
        <stp>VolBB^</stp>
        <stp/>
        <stp>c1</stp>
        <stp>5</stp>
        <stp>-8</stp>
        <stp/>
        <stp/>
        <stp/>
        <stp/>
        <stp>T</stp>
        <tr r="CM6" s="10"/>
      </tp>
      <tp>
        <v>5.3706999999999995E-4</v>
        <stp/>
        <stp>StudyData</stp>
        <stp>DREURJPY</stp>
        <stp>VolBB^</stp>
        <stp/>
        <stp>c1</stp>
        <stp>5</stp>
        <stp>-7</stp>
        <stp/>
        <stp/>
        <stp/>
        <stp/>
        <stp>T</stp>
        <tr r="CN7" s="5"/>
      </tp>
      <tp>
        <v>112690</v>
        <stp/>
        <stp>ContractData</stp>
        <stp>DRCHFJPY</stp>
        <stp>OpenPrice</stp>
        <stp/>
        <stp>D</stp>
        <tr r="G30" s="6"/>
      </tp>
      <tp>
        <v>-6</v>
        <stp/>
        <stp>ContractData</stp>
        <stp>DREURGBP</stp>
        <stp>NetLastQuoteToday</stp>
        <stp/>
        <stp>D</stp>
        <tr r="D10" s="6"/>
      </tp>
      <tp>
        <v>93523</v>
        <stp/>
        <stp>ContractData</stp>
        <stp>DRCADJPY</stp>
        <stp>OpenPrice</stp>
        <stp/>
        <stp>D</stp>
        <tr r="G31" s="6"/>
      </tp>
      <tp>
        <v>4.6565000000000002E-4</v>
        <stp/>
        <stp>StudyData</stp>
        <stp>DREURAUD</stp>
        <stp>VolBB^</stp>
        <stp/>
        <stp>c1</stp>
        <stp>5</stp>
        <stp>0</stp>
        <stp/>
        <stp/>
        <stp/>
        <stp/>
        <stp>T</stp>
        <tr r="CU8" s="5"/>
      </tp>
      <tp>
        <v>4.9832999999999995E-4</v>
        <stp/>
        <stp>StudyData</stp>
        <stp>DRUSDJPY</stp>
        <stp>VolBB^</stp>
        <stp/>
        <stp>c1</stp>
        <stp>5</stp>
        <stp>-2</stp>
        <stp/>
        <stp/>
        <stp/>
        <stp/>
        <stp>T</stp>
        <tr r="CS7" s="7"/>
      </tp>
      <tp>
        <v>4.4177000000000002E-4</v>
        <stp/>
        <stp>StudyData</stp>
        <stp>DREURJPY</stp>
        <stp>VolBB^</stp>
        <stp/>
        <stp>c1</stp>
        <stp>5</stp>
        <stp>-4</stp>
        <stp/>
        <stp/>
        <stp/>
        <stp/>
        <stp>T</stp>
        <tr r="CQ7" s="5"/>
      </tp>
      <tp>
        <v>144479</v>
        <stp/>
        <stp>ContractData</stp>
        <stp>DREURAUD</stp>
        <stp>OpenPrice</stp>
        <stp/>
        <stp>D</stp>
        <tr r="G12" s="6"/>
      </tp>
      <tp>
        <v>32</v>
        <stp/>
        <stp>ContractData</stp>
        <stp>DREURCAD</stp>
        <stp>NetLastQuoteToday</stp>
        <stp/>
        <stp>D</stp>
        <tr r="D13" s="6"/>
      </tp>
      <tp>
        <v>102.178</v>
        <stp/>
        <stp>ContractData</stp>
        <stp>DRUSDJPY</stp>
        <stp>Low</stp>
        <stp/>
        <stp>T</stp>
        <tr r="K15" s="3"/>
      </tp>
      <tp>
        <v>93.522999999999996</v>
        <stp/>
        <stp>ContractData</stp>
        <stp>DRCADJPY</stp>
        <stp>Low</stp>
        <stp/>
        <stp>T</stp>
        <tr r="K27" s="3"/>
      </tp>
      <tp>
        <v>86.403999999999996</v>
        <stp/>
        <stp>ContractData</stp>
        <stp>DRNZDJPY</stp>
        <stp>Low</stp>
        <stp/>
        <stp>T</stp>
        <tr r="K25" s="3"/>
      </tp>
      <tp>
        <v>7.7510900000000005</v>
        <stp/>
        <stp>ContractData</stp>
        <stp>DRUSDHKD</stp>
        <stp>Low</stp>
        <stp/>
        <stp>T</stp>
        <tr r="K12" s="3"/>
      </tp>
      <tp>
        <v>0.92323000000000011</v>
        <stp/>
        <stp>ContractData</stp>
        <stp>DRNZDCAD</stp>
        <stp>Low</stp>
        <stp/>
        <stp>T</stp>
        <tr r="K28" s="3"/>
      </tp>
      <tp>
        <v>1.0921400000000001</v>
        <stp/>
        <stp>ContractData</stp>
        <stp>DRUSDCAD</stp>
        <stp>Low</stp>
        <stp/>
        <stp>T</stp>
        <tr r="K16" s="3"/>
      </tp>
      <tp>
        <v>0.90647000000000011</v>
        <stp/>
        <stp>ContractData</stp>
        <stp>DRUSDCHF</stp>
        <stp>Low</stp>
        <stp/>
        <stp>T</stp>
        <tr r="K13" s="3"/>
      </tp>
      <tp>
        <v>0.92608000000000013</v>
        <stp/>
        <stp>ContractData</stp>
        <stp>DRAUDUSD</stp>
        <stp>Low</stp>
        <stp/>
        <stp>T</stp>
        <tr r="K24" s="3"/>
      </tp>
      <tp>
        <v>0.84556000000000009</v>
        <stp/>
        <stp>ContractData</stp>
        <stp>DRNZDUSD</stp>
        <stp>Low</stp>
        <stp/>
        <stp>T</stp>
        <tr r="K29" s="3"/>
      </tp>
      <tp>
        <v>1.2497</v>
        <stp/>
        <stp>ContractData</stp>
        <stp>DRUSDSGD</stp>
        <stp>Low</stp>
        <stp/>
        <stp>T</stp>
        <tr r="K14" s="3"/>
      </tp>
      <tp>
        <v>124970</v>
        <stp/>
        <stp>ContractData</stp>
        <stp>DRUSDSGD</stp>
        <stp>LOwprice</stp>
        <stp/>
        <stp>D</stp>
        <tr r="I18" s="6"/>
      </tp>
      <tp>
        <v>5.0115000000000001E-4</v>
        <stp/>
        <stp>StudyData</stp>
        <stp>DRUSDJPY</stp>
        <stp>VolBB^</stp>
        <stp/>
        <stp>c1</stp>
        <stp>5</stp>
        <stp>-3</stp>
        <stp/>
        <stp/>
        <stp/>
        <stp/>
        <stp>T</stp>
        <tr r="CR7" s="7"/>
      </tp>
      <tp>
        <v>4.6861E-4</v>
        <stp/>
        <stp>StudyData</stp>
        <stp>DREURJPY</stp>
        <stp>VolBB^</stp>
        <stp/>
        <stp>c1</stp>
        <stp>5</stp>
        <stp>-5</stp>
        <stp/>
        <stp/>
        <stp/>
        <stp/>
        <stp>T</stp>
        <tr r="CP7" s="5"/>
      </tp>
      <tp>
        <v>4</v>
        <stp/>
        <stp>ContractData</stp>
        <stp>DRUSDJPY</stp>
        <stp>NetLastQuoteToday</stp>
        <stp/>
        <stp>D</stp>
        <tr r="D19" s="6"/>
      </tp>
      <tp>
        <v>6.3893999999999995E-4</v>
        <stp/>
        <stp>StudyData</stp>
        <stp>DRCHFJPY</stp>
        <stp>VolBB^</stp>
        <stp/>
        <stp>c1</stp>
        <stp>5</stp>
        <stp>-7</stp>
        <stp/>
        <stp/>
        <stp/>
        <stp/>
        <stp>T</stp>
        <tr r="CN7" s="10"/>
      </tp>
      <tp>
        <v>4.3179999999999998E-4</v>
        <stp/>
        <stp>StudyData</stp>
        <stp>DRUSDSGD</stp>
        <stp>VolBB^</stp>
        <stp/>
        <stp>c1</stp>
        <stp>5</stp>
        <stp>-1</stp>
        <stp/>
        <stp/>
        <stp/>
        <stp/>
        <stp>T</stp>
        <tr r="CT6" s="7"/>
      </tp>
      <tp>
        <v>4.9275999999999996E-4</v>
        <stp/>
        <stp>StudyData</stp>
        <stp>DRAUDUSD</stp>
        <stp>VolBB^</stp>
        <stp/>
        <stp>c1</stp>
        <stp>5</stp>
        <stp>-7</stp>
        <stp/>
        <stp/>
        <stp/>
        <stp/>
        <stp>T</stp>
        <tr r="CN5" s="10"/>
      </tp>
      <tp>
        <v>8.6173E-4</v>
        <stp/>
        <stp>StudyData</stp>
        <stp>DRNZDUSD</stp>
        <stp>VolBB^</stp>
        <stp/>
        <stp>c1</stp>
        <stp>5</stp>
        <stp>-8</stp>
        <stp/>
        <stp/>
        <stp/>
        <stp/>
        <stp>T</stp>
        <tr r="CM10" s="10"/>
      </tp>
      <tp>
        <v>5.3170000000000001E-5</v>
        <stp/>
        <stp>StudyData</stp>
        <stp>DRUSDHKD</stp>
        <stp>VolBB^</stp>
        <stp/>
        <stp>c1</stp>
        <stp>5</stp>
        <stp>-1</stp>
        <stp/>
        <stp/>
        <stp/>
        <stp/>
        <stp>T</stp>
        <tr r="CT4" s="7"/>
      </tp>
      <tp>
        <v>5.3817000000000003E-4</v>
        <stp/>
        <stp>StudyData</stp>
        <stp>DRNZDCAD</stp>
        <stp>VolBB^</stp>
        <stp/>
        <stp>c1</stp>
        <stp>5</stp>
        <stp>-8</stp>
        <stp/>
        <stp/>
        <stp/>
        <stp/>
        <stp>T</stp>
        <tr r="CM9" s="10"/>
      </tp>
      <tp>
        <v>8.3949000000000003E-4</v>
        <stp/>
        <stp>StudyData</stp>
        <stp>DRUSDCAD</stp>
        <stp>VolBB^</stp>
        <stp/>
        <stp>c1</stp>
        <stp>5</stp>
        <stp>-1</stp>
        <stp/>
        <stp/>
        <stp/>
        <stp/>
        <stp>T</stp>
        <tr r="CT8" s="7"/>
      </tp>
      <tp>
        <v>2.5279000000000002E-4</v>
        <stp/>
        <stp>StudyData</stp>
        <stp>DRUSDCHF</stp>
        <stp>VolBB^</stp>
        <stp/>
        <stp>c1</stp>
        <stp>5</stp>
        <stp>-3</stp>
        <stp/>
        <stp/>
        <stp/>
        <stp/>
        <stp>T</stp>
        <tr r="CR5" s="7"/>
      </tp>
      <tp>
        <v>2.8966000000000002E-4</v>
        <stp/>
        <stp>StudyData</stp>
        <stp>DREURUSD</stp>
        <stp>VolBB^</stp>
        <stp/>
        <stp>c1</stp>
        <stp>5</stp>
        <stp>-7</stp>
        <stp/>
        <stp/>
        <stp/>
        <stp/>
        <stp>T</stp>
        <tr r="CN4" s="5"/>
      </tp>
      <tp>
        <v>6.9844000000000004E-4</v>
        <stp/>
        <stp>StudyData</stp>
        <stp>DREURNZD</stp>
        <stp>VolBB^</stp>
        <stp/>
        <stp>c1</stp>
        <stp>5</stp>
        <stp>-7</stp>
        <stp/>
        <stp/>
        <stp/>
        <stp/>
        <stp>T</stp>
        <tr r="CN10" s="5"/>
      </tp>
      <tp>
        <v>8.1012E-4</v>
        <stp/>
        <stp>StudyData</stp>
        <stp>DREURCAD</stp>
        <stp>VolBB^</stp>
        <stp/>
        <stp>c1</stp>
        <stp>5</stp>
        <stp>-7</stp>
        <stp/>
        <stp/>
        <stp/>
        <stp/>
        <stp>T</stp>
        <tr r="CN9" s="5"/>
      </tp>
      <tp>
        <v>3.0664000000000001E-4</v>
        <stp/>
        <stp>StudyData</stp>
        <stp>DREURCHF</stp>
        <stp>VolBB^</stp>
        <stp/>
        <stp>c1</stp>
        <stp>5</stp>
        <stp>-5</stp>
        <stp/>
        <stp/>
        <stp/>
        <stp/>
        <stp>T</stp>
        <tr r="CP5" s="5"/>
      </tp>
      <tp>
        <v>3.1828E-4</v>
        <stp/>
        <stp>StudyData</stp>
        <stp>DREURAUD</stp>
        <stp>VolBB^</stp>
        <stp/>
        <stp>c1</stp>
        <stp>5</stp>
        <stp>-7</stp>
        <stp/>
        <stp/>
        <stp/>
        <stp/>
        <stp>T</stp>
        <tr r="CN8" s="5"/>
      </tp>
      <tp>
        <v>158279</v>
        <stp/>
        <stp>ContractData</stp>
        <stp>DREURNZD</stp>
        <stp>LastPrice</stp>
        <stp/>
        <stp>D</stp>
        <tr r="C14" s="6"/>
      </tp>
      <tp>
        <v>7.3388999999999995E-4</v>
        <stp/>
        <stp>StudyData</stp>
        <stp>DRNZDCAD</stp>
        <stp>VolBB^</stp>
        <stp/>
        <stp>c1</stp>
        <stp>5</stp>
        <stp>0</stp>
        <stp/>
        <stp/>
        <stp/>
        <stp/>
        <stp>T</stp>
        <tr r="CU9" s="10"/>
      </tp>
      <tp>
        <v>6.4734999999999999E-4</v>
        <stp/>
        <stp>StudyData</stp>
        <stp>DRCHFJPY</stp>
        <stp>VolBB^</stp>
        <stp/>
        <stp>c1</stp>
        <stp>5</stp>
        <stp>-6</stp>
        <stp/>
        <stp/>
        <stp/>
        <stp/>
        <stp>T</stp>
        <tr r="CO7" s="10"/>
      </tp>
      <tp>
        <v>4.2203E-4</v>
        <stp/>
        <stp>StudyData</stp>
        <stp>DRAUDUSD</stp>
        <stp>VolBB^</stp>
        <stp/>
        <stp>c1</stp>
        <stp>5</stp>
        <stp>-6</stp>
        <stp/>
        <stp/>
        <stp/>
        <stp/>
        <stp>T</stp>
        <tr r="CO5" s="10"/>
      </tp>
      <tp>
        <v>8.3586000000000001E-4</v>
        <stp/>
        <stp>StudyData</stp>
        <stp>DRNZDUSD</stp>
        <stp>VolBB^</stp>
        <stp/>
        <stp>c1</stp>
        <stp>5</stp>
        <stp>-9</stp>
        <stp/>
        <stp/>
        <stp/>
        <stp/>
        <stp>T</stp>
        <tr r="CL10" s="10"/>
      </tp>
      <tp>
        <v>5.4370999999999998E-4</v>
        <stp/>
        <stp>StudyData</stp>
        <stp>DRNZDCAD</stp>
        <stp>VolBB^</stp>
        <stp/>
        <stp>c1</stp>
        <stp>5</stp>
        <stp>-9</stp>
        <stp/>
        <stp/>
        <stp/>
        <stp/>
        <stp>T</stp>
        <tr r="CL9" s="10"/>
      </tp>
      <tp>
        <v>2.4426E-4</v>
        <stp/>
        <stp>StudyData</stp>
        <stp>DRUSDCHF</stp>
        <stp>VolBB^</stp>
        <stp/>
        <stp>c1</stp>
        <stp>5</stp>
        <stp>-2</stp>
        <stp/>
        <stp/>
        <stp/>
        <stp/>
        <stp>T</stp>
        <tr r="CS5" s="7"/>
      </tp>
      <tp>
        <v>3.2425999999999999E-4</v>
        <stp/>
        <stp>StudyData</stp>
        <stp>DRGBPCHF</stp>
        <stp>VolBB^</stp>
        <stp/>
        <stp>c1</stp>
        <stp>5</stp>
        <stp>0</stp>
        <stp/>
        <stp/>
        <stp/>
        <stp/>
        <stp>T</stp>
        <tr r="CU5" s="8"/>
      </tp>
      <tp>
        <v>2.273E-4</v>
        <stp/>
        <stp>StudyData</stp>
        <stp>DREURUSD</stp>
        <stp>VolBB^</stp>
        <stp/>
        <stp>c1</stp>
        <stp>5</stp>
        <stp>-6</stp>
        <stp/>
        <stp/>
        <stp/>
        <stp/>
        <stp>T</stp>
        <tr r="CO4" s="5"/>
      </tp>
      <tp>
        <v>7.0220999999999999E-4</v>
        <stp/>
        <stp>StudyData</stp>
        <stp>DREURNZD</stp>
        <stp>VolBB^</stp>
        <stp/>
        <stp>c1</stp>
        <stp>5</stp>
        <stp>-6</stp>
        <stp/>
        <stp/>
        <stp/>
        <stp/>
        <stp>T</stp>
        <tr r="CO10" s="5"/>
      </tp>
      <tp>
        <v>8.1696999999999998E-4</v>
        <stp/>
        <stp>StudyData</stp>
        <stp>DREURCAD</stp>
        <stp>VolBB^</stp>
        <stp/>
        <stp>c1</stp>
        <stp>5</stp>
        <stp>-6</stp>
        <stp/>
        <stp/>
        <stp/>
        <stp/>
        <stp>T</stp>
        <tr r="CO9" s="5"/>
      </tp>
      <tp>
        <v>2.8726000000000001E-4</v>
        <stp/>
        <stp>StudyData</stp>
        <stp>DREURCHF</stp>
        <stp>VolBB^</stp>
        <stp/>
        <stp>c1</stp>
        <stp>5</stp>
        <stp>-4</stp>
        <stp/>
        <stp/>
        <stp/>
        <stp/>
        <stp>T</stp>
        <tr r="CQ5" s="5"/>
      </tp>
      <tp>
        <v>3.1374000000000001E-4</v>
        <stp/>
        <stp>StudyData</stp>
        <stp>DREURAUD</stp>
        <stp>VolBB^</stp>
        <stp/>
        <stp>c1</stp>
        <stp>5</stp>
        <stp>-6</stp>
        <stp/>
        <stp/>
        <stp/>
        <stp/>
        <stp>T</stp>
        <tr r="CO8" s="5"/>
      </tp>
      <tp>
        <v>86453</v>
        <stp/>
        <stp>ContractData</stp>
        <stp>DRNZDJPY</stp>
        <stp>LastPrice</stp>
        <stp/>
        <stp>D</stp>
        <tr r="C29" s="6"/>
      </tp>
      <tp>
        <v>92339</v>
        <stp/>
        <stp>ContractData</stp>
        <stp>DRNZDCAD</stp>
        <stp>OpenPrice</stp>
        <stp/>
        <stp>D</stp>
        <tr r="G32" s="6"/>
      </tp>
      <tp>
        <v>152168</v>
        <stp/>
        <stp>ContractData</stp>
        <stp>DRGBPCHF</stp>
        <stp>OpenPrice</stp>
        <stp/>
        <stp>D</stp>
        <tr r="G23" s="6"/>
      </tp>
      <tp>
        <v>775136</v>
        <stp/>
        <stp>ContractData</stp>
        <stp>DRUSDHKD</stp>
        <stp>LastPrice</stp>
        <stp/>
        <stp>D</stp>
        <tr r="C16" s="6"/>
      </tp>
      <tp>
        <v>158173</v>
        <stp/>
        <stp>ContractData</stp>
        <stp>DREURNZD</stp>
        <stp>LOwprice</stp>
        <stp/>
        <stp>D</stp>
        <tr r="I14" s="6"/>
      </tp>
      <tp>
        <v>6.4722E-4</v>
        <stp/>
        <stp>StudyData</stp>
        <stp>DRCHFJPY</stp>
        <stp>VolBB^</stp>
        <stp/>
        <stp>c1</stp>
        <stp>5</stp>
        <stp>-5</stp>
        <stp/>
        <stp/>
        <stp/>
        <stp/>
        <stp>T</stp>
        <tr r="CP7" s="10"/>
      </tp>
      <tp>
        <v>3.6592999999999999E-4</v>
        <stp/>
        <stp>StudyData</stp>
        <stp>DRUSDSGD</stp>
        <stp>VolBB^</stp>
        <stp/>
        <stp>c1</stp>
        <stp>5</stp>
        <stp>-3</stp>
        <stp/>
        <stp/>
        <stp/>
        <stp/>
        <stp>T</stp>
        <tr r="CR6" s="7"/>
      </tp>
      <tp>
        <v>4.0571999999999998E-4</v>
        <stp/>
        <stp>StudyData</stp>
        <stp>DRAUDUSD</stp>
        <stp>VolBB^</stp>
        <stp/>
        <stp>c1</stp>
        <stp>5</stp>
        <stp>-5</stp>
        <stp/>
        <stp/>
        <stp/>
        <stp/>
        <stp>T</stp>
        <tr r="CP5" s="10"/>
      </tp>
      <tp>
        <v>3.2719999999999998E-5</v>
        <stp/>
        <stp>StudyData</stp>
        <stp>DRUSDHKD</stp>
        <stp>VolBB^</stp>
        <stp/>
        <stp>c1</stp>
        <stp>5</stp>
        <stp>-3</stp>
        <stp/>
        <stp/>
        <stp/>
        <stp/>
        <stp>T</stp>
        <tr r="CR4" s="7"/>
      </tp>
      <tp>
        <v>8.5590000000000004E-4</v>
        <stp/>
        <stp>StudyData</stp>
        <stp>DRUSDCAD</stp>
        <stp>VolBB^</stp>
        <stp/>
        <stp>c1</stp>
        <stp>5</stp>
        <stp>-3</stp>
        <stp/>
        <stp/>
        <stp/>
        <stp/>
        <stp>T</stp>
        <tr r="CR8" s="7"/>
      </tp>
      <tp>
        <v>2.6111999999999999E-4</v>
        <stp/>
        <stp>StudyData</stp>
        <stp>DRUSDCHF</stp>
        <stp>VolBB^</stp>
        <stp/>
        <stp>c1</stp>
        <stp>5</stp>
        <stp>-1</stp>
        <stp/>
        <stp/>
        <stp/>
        <stp/>
        <stp>T</stp>
        <tr r="CT5" s="7"/>
      </tp>
      <tp>
        <v>1.9902E-4</v>
        <stp/>
        <stp>StudyData</stp>
        <stp>DREURUSD</stp>
        <stp>VolBB^</stp>
        <stp/>
        <stp>c1</stp>
        <stp>5</stp>
        <stp>-5</stp>
        <stp/>
        <stp/>
        <stp/>
        <stp/>
        <stp>T</stp>
        <tr r="CP4" s="5"/>
      </tp>
      <tp>
        <v>7.1608999999999996E-4</v>
        <stp/>
        <stp>StudyData</stp>
        <stp>DREURNZD</stp>
        <stp>VolBB^</stp>
        <stp/>
        <stp>c1</stp>
        <stp>5</stp>
        <stp>-5</stp>
        <stp/>
        <stp/>
        <stp/>
        <stp/>
        <stp>T</stp>
        <tr r="CP10" s="5"/>
      </tp>
      <tp>
        <v>8.206E-4</v>
        <stp/>
        <stp>StudyData</stp>
        <stp>DREURCAD</stp>
        <stp>VolBB^</stp>
        <stp/>
        <stp>c1</stp>
        <stp>5</stp>
        <stp>-5</stp>
        <stp/>
        <stp/>
        <stp/>
        <stp/>
        <stp>T</stp>
        <tr r="CP9" s="5"/>
      </tp>
      <tp>
        <v>3.7212999999999998E-4</v>
        <stp/>
        <stp>StudyData</stp>
        <stp>DREURCHF</stp>
        <stp>VolBB^</stp>
        <stp/>
        <stp>c1</stp>
        <stp>5</stp>
        <stp>-7</stp>
        <stp/>
        <stp/>
        <stp/>
        <stp/>
        <stp>T</stp>
        <tr r="CN5" s="5"/>
      </tp>
      <tp>
        <v>3.1381999999999997E-4</v>
        <stp/>
        <stp>StudyData</stp>
        <stp>DREURAUD</stp>
        <stp>VolBB^</stp>
        <stp/>
        <stp>c1</stp>
        <stp>5</stp>
        <stp>-5</stp>
        <stp/>
        <stp/>
        <stp/>
        <stp/>
        <stp>T</stp>
        <tr r="CP8" s="5"/>
      </tp>
      <tp>
        <v>90667</v>
        <stp/>
        <stp>ContractData</stp>
        <stp>DRUSDCHF</stp>
        <stp>LastPrice</stp>
        <stp/>
        <stp>D</stp>
        <tr r="C17" s="6"/>
      </tp>
      <tp>
        <v>84593</v>
        <stp/>
        <stp>ContractData</stp>
        <stp>DRNZDUSD</stp>
        <stp>LastPrice</stp>
        <stp/>
        <stp>D</stp>
        <tr r="C33" s="6"/>
      </tp>
      <tp>
        <v>2.1552E-4</v>
        <stp/>
        <stp>StudyData</stp>
        <stp>DREURCHF</stp>
        <stp>VolBB^</stp>
        <stp/>
        <stp>c1</stp>
        <stp>5</stp>
        <stp>0</stp>
        <stp/>
        <stp/>
        <stp/>
        <stp/>
        <stp>T</stp>
        <tr r="CU5" s="5"/>
      </tp>
      <tp>
        <v>6.5985000000000002E-4</v>
        <stp/>
        <stp>StudyData</stp>
        <stp>DRCHFJPY</stp>
        <stp>VolBB^</stp>
        <stp/>
        <stp>c1</stp>
        <stp>5</stp>
        <stp>-4</stp>
        <stp/>
        <stp/>
        <stp/>
        <stp/>
        <stp>T</stp>
        <tr r="CQ7" s="10"/>
      </tp>
      <tp>
        <v>4.2837000000000002E-4</v>
        <stp/>
        <stp>StudyData</stp>
        <stp>DRUSDSGD</stp>
        <stp>VolBB^</stp>
        <stp/>
        <stp>c1</stp>
        <stp>5</stp>
        <stp>-2</stp>
        <stp/>
        <stp/>
        <stp/>
        <stp/>
        <stp>T</stp>
        <tr r="CS6" s="7"/>
      </tp>
      <tp>
        <v>4.1213000000000003E-4</v>
        <stp/>
        <stp>StudyData</stp>
        <stp>DRAUDUSD</stp>
        <stp>VolBB^</stp>
        <stp/>
        <stp>c1</stp>
        <stp>5</stp>
        <stp>-4</stp>
        <stp/>
        <stp/>
        <stp/>
        <stp/>
        <stp>T</stp>
        <tr r="CQ5" s="10"/>
      </tp>
      <tp>
        <v>4.867E-5</v>
        <stp/>
        <stp>StudyData</stp>
        <stp>DRUSDHKD</stp>
        <stp>VolBB^</stp>
        <stp/>
        <stp>c1</stp>
        <stp>5</stp>
        <stp>-2</stp>
        <stp/>
        <stp/>
        <stp/>
        <stp/>
        <stp>T</stp>
        <tr r="CS4" s="7"/>
      </tp>
      <tp>
        <v>8.5592000000000003E-4</v>
        <stp/>
        <stp>StudyData</stp>
        <stp>DRUSDCAD</stp>
        <stp>VolBB^</stp>
        <stp/>
        <stp>c1</stp>
        <stp>5</stp>
        <stp>-2</stp>
        <stp/>
        <stp/>
        <stp/>
        <stp/>
        <stp>T</stp>
        <tr r="CS8" s="7"/>
      </tp>
      <tp>
        <v>2.0091999999999999E-4</v>
        <stp/>
        <stp>StudyData</stp>
        <stp>DREURUSD</stp>
        <stp>VolBB^</stp>
        <stp/>
        <stp>c1</stp>
        <stp>5</stp>
        <stp>-4</stp>
        <stp/>
        <stp/>
        <stp/>
        <stp/>
        <stp>T</stp>
        <tr r="CQ4" s="5"/>
      </tp>
      <tp>
        <v>7.1776000000000001E-4</v>
        <stp/>
        <stp>StudyData</stp>
        <stp>DREURNZD</stp>
        <stp>VolBB^</stp>
        <stp/>
        <stp>c1</stp>
        <stp>5</stp>
        <stp>-4</stp>
        <stp/>
        <stp/>
        <stp/>
        <stp/>
        <stp>T</stp>
        <tr r="CQ10" s="5"/>
      </tp>
      <tp>
        <v>8.2784999999999998E-4</v>
        <stp/>
        <stp>StudyData</stp>
        <stp>DREURCAD</stp>
        <stp>VolBB^</stp>
        <stp/>
        <stp>c1</stp>
        <stp>5</stp>
        <stp>-4</stp>
        <stp/>
        <stp/>
        <stp/>
        <stp/>
        <stp>T</stp>
        <tr r="CQ9" s="5"/>
      </tp>
      <tp>
        <v>3.4085000000000002E-4</v>
        <stp/>
        <stp>StudyData</stp>
        <stp>DREURCHF</stp>
        <stp>VolBB^</stp>
        <stp/>
        <stp>c1</stp>
        <stp>5</stp>
        <stp>-6</stp>
        <stp/>
        <stp/>
        <stp/>
        <stp/>
        <stp>T</stp>
        <tr r="CO5" s="5"/>
      </tp>
      <tp>
        <v>3.1178999999999999E-4</v>
        <stp/>
        <stp>StudyData</stp>
        <stp>DREURAUD</stp>
        <stp>VolBB^</stp>
        <stp/>
        <stp>c1</stp>
        <stp>5</stp>
        <stp>-4</stp>
        <stp/>
        <stp/>
        <stp/>
        <stp/>
        <stp>T</stp>
        <tr r="CQ8" s="5"/>
      </tp>
      <tp>
        <v>121330</v>
        <stp/>
        <stp>ContractData</stp>
        <stp>DREURCHF</stp>
        <stp>OpenPrice</stp>
        <stp/>
        <stp>D</stp>
        <tr r="G9" s="6"/>
      </tp>
      <tp>
        <v>775109</v>
        <stp/>
        <stp>ContractData</stp>
        <stp>DRUSDHKD</stp>
        <stp>LOwprice</stp>
        <stp/>
        <stp>D</stp>
        <tr r="I16" s="6"/>
      </tp>
      <tp>
        <v>6.4948000000000002E-4</v>
        <stp/>
        <stp>StudyData</stp>
        <stp>DRCHFJPY</stp>
        <stp>VolBB^</stp>
        <stp/>
        <stp>c1</stp>
        <stp>5</stp>
        <stp>-3</stp>
        <stp/>
        <stp/>
        <stp/>
        <stp/>
        <stp>T</stp>
        <tr r="CR7" s="10"/>
      </tp>
      <tp>
        <v>2.5583000000000002E-4</v>
        <stp/>
        <stp>StudyData</stp>
        <stp>DRUSDSGD</stp>
        <stp>VolBB^</stp>
        <stp/>
        <stp>c1</stp>
        <stp>5</stp>
        <stp>-5</stp>
        <stp/>
        <stp/>
        <stp/>
        <stp/>
        <stp>T</stp>
        <tr r="CP6" s="7"/>
      </tp>
      <tp>
        <v>4.0832999999999999E-4</v>
        <stp/>
        <stp>StudyData</stp>
        <stp>DRAUDUSD</stp>
        <stp>VolBB^</stp>
        <stp/>
        <stp>c1</stp>
        <stp>5</stp>
        <stp>-3</stp>
        <stp/>
        <stp/>
        <stp/>
        <stp/>
        <stp>T</stp>
        <tr r="CR5" s="10"/>
      </tp>
      <tp>
        <v>2.5360000000000001E-5</v>
        <stp/>
        <stp>StudyData</stp>
        <stp>DRUSDHKD</stp>
        <stp>VolBB^</stp>
        <stp/>
        <stp>c1</stp>
        <stp>5</stp>
        <stp>-5</stp>
        <stp/>
        <stp/>
        <stp/>
        <stp/>
        <stp>T</stp>
        <tr r="CP4" s="7"/>
      </tp>
      <tp>
        <v>8.4409000000000003E-4</v>
        <stp/>
        <stp>StudyData</stp>
        <stp>DRUSDCAD</stp>
        <stp>VolBB^</stp>
        <stp/>
        <stp>c1</stp>
        <stp>5</stp>
        <stp>-5</stp>
        <stp/>
        <stp/>
        <stp/>
        <stp/>
        <stp>T</stp>
        <tr r="CP8" s="7"/>
      </tp>
      <tp>
        <v>2.0184000000000001E-4</v>
        <stp/>
        <stp>StudyData</stp>
        <stp>DRUSDCHF</stp>
        <stp>VolBB^</stp>
        <stp/>
        <stp>c1</stp>
        <stp>5</stp>
        <stp>-7</stp>
        <stp/>
        <stp/>
        <stp/>
        <stp/>
        <stp>T</stp>
        <tr r="CN5" s="7"/>
      </tp>
      <tp>
        <v>1.8756E-4</v>
        <stp/>
        <stp>StudyData</stp>
        <stp>DREURUSD</stp>
        <stp>VolBB^</stp>
        <stp/>
        <stp>c1</stp>
        <stp>5</stp>
        <stp>-3</stp>
        <stp/>
        <stp/>
        <stp/>
        <stp/>
        <stp>T</stp>
        <tr r="CR4" s="5"/>
      </tp>
      <tp>
        <v>7.1549000000000005E-4</v>
        <stp/>
        <stp>StudyData</stp>
        <stp>DREURNZD</stp>
        <stp>VolBB^</stp>
        <stp/>
        <stp>c1</stp>
        <stp>5</stp>
        <stp>-3</stp>
        <stp/>
        <stp/>
        <stp/>
        <stp/>
        <stp>T</stp>
        <tr r="CR10" s="5"/>
      </tp>
      <tp>
        <v>8.2954000000000003E-4</v>
        <stp/>
        <stp>StudyData</stp>
        <stp>DREURCAD</stp>
        <stp>VolBB^</stp>
        <stp/>
        <stp>c1</stp>
        <stp>5</stp>
        <stp>-3</stp>
        <stp/>
        <stp/>
        <stp/>
        <stp/>
        <stp>T</stp>
        <tr r="CR9" s="5"/>
      </tp>
      <tp>
        <v>2.4266000000000001E-4</v>
        <stp/>
        <stp>StudyData</stp>
        <stp>DREURCHF</stp>
        <stp>VolBB^</stp>
        <stp/>
        <stp>c1</stp>
        <stp>5</stp>
        <stp>-1</stp>
        <stp/>
        <stp/>
        <stp/>
        <stp/>
        <stp>T</stp>
        <tr r="CT5" s="5"/>
      </tp>
      <tp>
        <v>3.2092999999999998E-4</v>
        <stp/>
        <stp>StudyData</stp>
        <stp>DREURAUD</stp>
        <stp>VolBB^</stp>
        <stp/>
        <stp>c1</stp>
        <stp>5</stp>
        <stp>-3</stp>
        <stp/>
        <stp/>
        <stp/>
        <stp/>
        <stp>T</stp>
        <tr r="CR8" s="5"/>
      </tp>
      <tp>
        <v>8.0997999999999997E-4</v>
        <stp/>
        <stp>StudyData</stp>
        <stp>DRGBPJPY</stp>
        <stp>VolBB^</stp>
        <stp/>
        <stp>c1</stp>
        <stp>5</stp>
        <stp>-9</stp>
        <stp/>
        <stp/>
        <stp/>
        <stp/>
        <stp>T</stp>
        <tr r="CL7" s="8"/>
      </tp>
      <tp>
        <v>-3</v>
        <stp/>
        <stp>ContractData</stp>
        <stp>DRNZDJPY</stp>
        <stp>NetLastQuoteToday</stp>
        <stp/>
        <stp>D</stp>
        <tr r="D29" s="6"/>
      </tp>
      <tp>
        <v>-21</v>
        <stp/>
        <stp>ContractData</stp>
        <stp>DRUSDHKD</stp>
        <stp>NetLastQuoteToday</stp>
        <stp/>
        <stp>D</stp>
        <tr r="D16" s="6"/>
      </tp>
      <tp>
        <v>6.5043000000000002E-4</v>
        <stp/>
        <stp>StudyData</stp>
        <stp>DRCHFJPY</stp>
        <stp>VolBB^</stp>
        <stp/>
        <stp>c1</stp>
        <stp>5</stp>
        <stp>-2</stp>
        <stp/>
        <stp/>
        <stp/>
        <stp/>
        <stp>T</stp>
        <tr r="CS7" s="10"/>
      </tp>
      <tp>
        <v>3.1713999999999999E-4</v>
        <stp/>
        <stp>StudyData</stp>
        <stp>DRUSDSGD</stp>
        <stp>VolBB^</stp>
        <stp/>
        <stp>c1</stp>
        <stp>5</stp>
        <stp>-4</stp>
        <stp/>
        <stp/>
        <stp/>
        <stp/>
        <stp>T</stp>
        <tr r="CQ6" s="7"/>
      </tp>
      <tp>
        <v>4.1145E-4</v>
        <stp/>
        <stp>StudyData</stp>
        <stp>DRAUDUSD</stp>
        <stp>VolBB^</stp>
        <stp/>
        <stp>c1</stp>
        <stp>5</stp>
        <stp>-2</stp>
        <stp/>
        <stp/>
        <stp/>
        <stp/>
        <stp>T</stp>
        <tr r="CS5" s="10"/>
      </tp>
      <tp>
        <v>2.5599999999999999E-5</v>
        <stp/>
        <stp>StudyData</stp>
        <stp>DRUSDHKD</stp>
        <stp>VolBB^</stp>
        <stp/>
        <stp>c1</stp>
        <stp>5</stp>
        <stp>-4</stp>
        <stp/>
        <stp/>
        <stp/>
        <stp/>
        <stp>T</stp>
        <tr r="CQ4" s="7"/>
      </tp>
      <tp>
        <v>8.4597000000000003E-4</v>
        <stp/>
        <stp>StudyData</stp>
        <stp>DRUSDCAD</stp>
        <stp>VolBB^</stp>
        <stp/>
        <stp>c1</stp>
        <stp>5</stp>
        <stp>-4</stp>
        <stp/>
        <stp/>
        <stp/>
        <stp/>
        <stp>T</stp>
        <tr r="CQ8" s="7"/>
      </tp>
      <tp>
        <v>2.3566E-4</v>
        <stp/>
        <stp>StudyData</stp>
        <stp>DRUSDCHF</stp>
        <stp>VolBB^</stp>
        <stp/>
        <stp>c1</stp>
        <stp>5</stp>
        <stp>-6</stp>
        <stp/>
        <stp/>
        <stp/>
        <stp/>
        <stp>T</stp>
        <tr r="CO5" s="7"/>
      </tp>
      <tp>
        <v>1.8992E-4</v>
        <stp/>
        <stp>StudyData</stp>
        <stp>DREURUSD</stp>
        <stp>VolBB^</stp>
        <stp/>
        <stp>c1</stp>
        <stp>5</stp>
        <stp>-2</stp>
        <stp/>
        <stp/>
        <stp/>
        <stp/>
        <stp>T</stp>
        <tr r="CS4" s="5"/>
      </tp>
      <tp>
        <v>7.7488000000000003E-4</v>
        <stp/>
        <stp>StudyData</stp>
        <stp>DREURNZD</stp>
        <stp>VolBB^</stp>
        <stp/>
        <stp>c1</stp>
        <stp>5</stp>
        <stp>-2</stp>
        <stp/>
        <stp/>
        <stp/>
        <stp/>
        <stp>T</stp>
        <tr r="CS10" s="5"/>
      </tp>
      <tp>
        <v>8.1862000000000005E-4</v>
        <stp/>
        <stp>StudyData</stp>
        <stp>DREURCAD</stp>
        <stp>VolBB^</stp>
        <stp/>
        <stp>c1</stp>
        <stp>5</stp>
        <stp>-2</stp>
        <stp/>
        <stp/>
        <stp/>
        <stp/>
        <stp>T</stp>
        <tr r="CS9" s="5"/>
      </tp>
      <tp>
        <v>3.6531999999999998E-4</v>
        <stp/>
        <stp>StudyData</stp>
        <stp>DREURAUD</stp>
        <stp>VolBB^</stp>
        <stp/>
        <stp>c1</stp>
        <stp>5</stp>
        <stp>-2</stp>
        <stp/>
        <stp/>
        <stp/>
        <stp/>
        <stp>T</stp>
        <tr r="CS8" s="5"/>
      </tp>
      <tp>
        <v>6.9552999999999998E-4</v>
        <stp/>
        <stp>StudyData</stp>
        <stp>DRGBPJPY</stp>
        <stp>VolBB^</stp>
        <stp/>
        <stp>c1</stp>
        <stp>5</stp>
        <stp>-8</stp>
        <stp/>
        <stp/>
        <stp/>
        <stp/>
        <stp>T</stp>
        <tr r="CM7" s="8"/>
      </tp>
      <tp>
        <v>5</v>
        <stp/>
        <stp>ContractData</stp>
        <stp>DREURNZD</stp>
        <stp>NetLastQuoteToday</stp>
        <stp/>
        <stp>D</stp>
        <tr r="D14" s="6"/>
      </tp>
      <tp>
        <v>86404</v>
        <stp/>
        <stp>ContractData</stp>
        <stp>DRNZDJPY</stp>
        <stp>LOwprice</stp>
        <stp/>
        <stp>D</stp>
        <tr r="I29" s="6"/>
      </tp>
      <tp>
        <v>93523</v>
        <stp/>
        <stp>ContractData</stp>
        <stp>DRCADJPY</stp>
        <stp>LOwprice</stp>
        <stp/>
        <stp>D</stp>
        <tr r="I31" s="6"/>
      </tp>
      <tp>
        <v>112673</v>
        <stp/>
        <stp>ContractData</stp>
        <stp>DRCHFJPY</stp>
        <stp>LOwprice</stp>
        <stp/>
        <stp>D</stp>
        <tr r="I30" s="6"/>
      </tp>
      <tp>
        <v>171530</v>
        <stp/>
        <stp>ContractData</stp>
        <stp>DRGBPJPY</stp>
        <stp>LOwprice</stp>
        <stp/>
        <stp>D</stp>
        <tr r="I25" s="6"/>
      </tp>
      <tp>
        <v>6.2974999999999999E-4</v>
        <stp/>
        <stp>StudyData</stp>
        <stp>DRCHFJPY</stp>
        <stp>VolBB^</stp>
        <stp/>
        <stp>c1</stp>
        <stp>5</stp>
        <stp>-1</stp>
        <stp/>
        <stp/>
        <stp/>
        <stp/>
        <stp>T</stp>
        <tr r="CT7" s="10"/>
      </tp>
      <tp>
        <v>136744</v>
        <stp/>
        <stp>ContractData</stp>
        <stp>DREURJPY</stp>
        <stp>LOwprice</stp>
        <stp/>
        <stp>D</stp>
        <tr r="I11" s="6"/>
      </tp>
      <tp>
        <v>1.8829E-4</v>
        <stp/>
        <stp>StudyData</stp>
        <stp>DRUSDSGD</stp>
        <stp>VolBB^</stp>
        <stp/>
        <stp>c1</stp>
        <stp>5</stp>
        <stp>-7</stp>
        <stp/>
        <stp/>
        <stp/>
        <stp/>
        <stp>T</stp>
        <tr r="CN6" s="7"/>
      </tp>
      <tp>
        <v>4.1586999999999999E-4</v>
        <stp/>
        <stp>StudyData</stp>
        <stp>DRAUDUSD</stp>
        <stp>VolBB^</stp>
        <stp/>
        <stp>c1</stp>
        <stp>5</stp>
        <stp>-1</stp>
        <stp/>
        <stp/>
        <stp/>
        <stp/>
        <stp>T</stp>
        <tr r="CT5" s="10"/>
      </tp>
      <tp>
        <v>8.8853999999999995E-4</v>
        <stp/>
        <stp>StudyData</stp>
        <stp>DRCADJPY</stp>
        <stp>VolBB^</stp>
        <stp/>
        <stp>c1</stp>
        <stp>5</stp>
        <stp>-8</stp>
        <stp/>
        <stp/>
        <stp/>
        <stp/>
        <stp>T</stp>
        <tr r="CM8" s="10"/>
      </tp>
      <tp>
        <v>3.2620000000000003E-5</v>
        <stp/>
        <stp>StudyData</stp>
        <stp>DRUSDHKD</stp>
        <stp>VolBB^</stp>
        <stp/>
        <stp>c1</stp>
        <stp>5</stp>
        <stp>-7</stp>
        <stp/>
        <stp/>
        <stp/>
        <stp/>
        <stp>T</stp>
        <tr r="CN4" s="7"/>
      </tp>
      <tp>
        <v>9.1761999999999996E-4</v>
        <stp/>
        <stp>StudyData</stp>
        <stp>DRUSDCAD</stp>
        <stp>VolBB^</stp>
        <stp/>
        <stp>c1</stp>
        <stp>5</stp>
        <stp>-7</stp>
        <stp/>
        <stp/>
        <stp/>
        <stp/>
        <stp>T</stp>
        <tr r="CN8" s="7"/>
      </tp>
      <tp>
        <v>2.5881E-4</v>
        <stp/>
        <stp>StudyData</stp>
        <stp>DRUSDCHF</stp>
        <stp>VolBB^</stp>
        <stp/>
        <stp>c1</stp>
        <stp>5</stp>
        <stp>-5</stp>
        <stp/>
        <stp/>
        <stp/>
        <stp/>
        <stp>T</stp>
        <tr r="CP5" s="7"/>
      </tp>
      <tp>
        <v>1.8347E-4</v>
        <stp/>
        <stp>StudyData</stp>
        <stp>DREURUSD</stp>
        <stp>VolBB^</stp>
        <stp/>
        <stp>c1</stp>
        <stp>5</stp>
        <stp>-1</stp>
        <stp/>
        <stp/>
        <stp/>
        <stp/>
        <stp>T</stp>
        <tr r="CT4" s="5"/>
      </tp>
      <tp>
        <v>8.6008999999999999E-4</v>
        <stp/>
        <stp>StudyData</stp>
        <stp>DREURNZD</stp>
        <stp>VolBB^</stp>
        <stp/>
        <stp>c1</stp>
        <stp>5</stp>
        <stp>-1</stp>
        <stp/>
        <stp/>
        <stp/>
        <stp/>
        <stp>T</stp>
        <tr r="CT10" s="5"/>
      </tp>
      <tp>
        <v>8.0672000000000003E-4</v>
        <stp/>
        <stp>StudyData</stp>
        <stp>DREURCAD</stp>
        <stp>VolBB^</stp>
        <stp/>
        <stp>c1</stp>
        <stp>5</stp>
        <stp>-1</stp>
        <stp/>
        <stp/>
        <stp/>
        <stp/>
        <stp>T</stp>
        <tr r="CT9" s="5"/>
      </tp>
      <tp>
        <v>2.6266000000000001E-4</v>
        <stp/>
        <stp>StudyData</stp>
        <stp>DREURCHF</stp>
        <stp>VolBB^</stp>
        <stp/>
        <stp>c1</stp>
        <stp>5</stp>
        <stp>-3</stp>
        <stp/>
        <stp/>
        <stp/>
        <stp/>
        <stp>T</stp>
        <tr r="CR5" s="5"/>
      </tp>
      <tp>
        <v>4.2853999999999999E-4</v>
        <stp/>
        <stp>StudyData</stp>
        <stp>DREURAUD</stp>
        <stp>VolBB^</stp>
        <stp/>
        <stp>c1</stp>
        <stp>5</stp>
        <stp>-1</stp>
        <stp/>
        <stp/>
        <stp/>
        <stp/>
        <stp>T</stp>
        <tr r="CT8" s="5"/>
      </tp>
      <tp>
        <v>102178</v>
        <stp/>
        <stp>ContractData</stp>
        <stp>DRUSDJPY</stp>
        <stp>LOwprice</stp>
        <stp/>
        <stp>D</stp>
        <tr r="I19" s="6"/>
      </tp>
      <tp>
        <v>2.1609999999999999E-4</v>
        <stp/>
        <stp>StudyData</stp>
        <stp>DRUSDSGD</stp>
        <stp>VolBB^</stp>
        <stp/>
        <stp>c1</stp>
        <stp>5</stp>
        <stp>-6</stp>
        <stp/>
        <stp/>
        <stp/>
        <stp/>
        <stp>T</stp>
        <tr r="CO6" s="7"/>
      </tp>
      <tp>
        <v>1.0426599999999999E-3</v>
        <stp/>
        <stp>StudyData</stp>
        <stp>DRCADJPY</stp>
        <stp>VolBB^</stp>
        <stp/>
        <stp>c1</stp>
        <stp>5</stp>
        <stp>-9</stp>
        <stp/>
        <stp/>
        <stp/>
        <stp/>
        <stp>T</stp>
        <tr r="CL8" s="10"/>
      </tp>
      <tp>
        <v>2.525E-5</v>
        <stp/>
        <stp>StudyData</stp>
        <stp>DRUSDHKD</stp>
        <stp>VolBB^</stp>
        <stp/>
        <stp>c1</stp>
        <stp>5</stp>
        <stp>-6</stp>
        <stp/>
        <stp/>
        <stp/>
        <stp/>
        <stp>T</stp>
        <tr r="CO4" s="7"/>
      </tp>
      <tp>
        <v>8.7014999999999998E-4</v>
        <stp/>
        <stp>StudyData</stp>
        <stp>DRUSDCAD</stp>
        <stp>VolBB^</stp>
        <stp/>
        <stp>c1</stp>
        <stp>5</stp>
        <stp>-6</stp>
        <stp/>
        <stp/>
        <stp/>
        <stp/>
        <stp>T</stp>
        <tr r="CO8" s="7"/>
      </tp>
      <tp>
        <v>2.5426000000000002E-4</v>
        <stp/>
        <stp>StudyData</stp>
        <stp>DRUSDCHF</stp>
        <stp>VolBB^</stp>
        <stp/>
        <stp>c1</stp>
        <stp>5</stp>
        <stp>-4</stp>
        <stp/>
        <stp/>
        <stp/>
        <stp/>
        <stp>T</stp>
        <tr r="CQ5" s="7"/>
      </tp>
      <tp>
        <v>2.5007000000000002E-4</v>
        <stp/>
        <stp>StudyData</stp>
        <stp>DREURCHF</stp>
        <stp>VolBB^</stp>
        <stp/>
        <stp>c1</stp>
        <stp>5</stp>
        <stp>-2</stp>
        <stp/>
        <stp/>
        <stp/>
        <stp/>
        <stp>T</stp>
        <tr r="CS5" s="5"/>
      </tp>
      <tp>
        <v>-1</v>
        <stp/>
        <stp>ContractData</stp>
        <stp>DRNZDUSD</stp>
        <stp>NetLastQuoteToday</stp>
        <stp/>
        <stp>D</stp>
        <tr r="D33" s="6"/>
      </tp>
      <tp>
        <v>1</v>
        <stp/>
        <stp>ContractData</stp>
        <stp>DRUSDCHF</stp>
        <stp>NetLastQuoteToday</stp>
        <stp/>
        <stp>D</stp>
        <tr r="D17" s="6"/>
      </tp>
      <tp>
        <v>2.2703999999999999E-4</v>
        <stp/>
        <stp>StudyData</stp>
        <stp>DRUSDSGD</stp>
        <stp>VolBB^</stp>
        <stp/>
        <stp>c1</stp>
        <stp>5</stp>
        <stp>-9</stp>
        <stp/>
        <stp/>
        <stp/>
        <stp/>
        <stp>T</stp>
        <tr r="CL6" s="7"/>
      </tp>
      <tp>
        <v>5.9473999999999996E-4</v>
        <stp/>
        <stp>StudyData</stp>
        <stp>DRCADJPY</stp>
        <stp>VolBB^</stp>
        <stp/>
        <stp>c1</stp>
        <stp>5</stp>
        <stp>-6</stp>
        <stp/>
        <stp/>
        <stp/>
        <stp/>
        <stp>T</stp>
        <tr r="CO8" s="10"/>
      </tp>
      <tp>
        <v>4.1600000000000002E-5</v>
        <stp/>
        <stp>StudyData</stp>
        <stp>DRUSDHKD</stp>
        <stp>VolBB^</stp>
        <stp/>
        <stp>c1</stp>
        <stp>5</stp>
        <stp>-9</stp>
        <stp/>
        <stp/>
        <stp/>
        <stp/>
        <stp>T</stp>
        <tr r="CL4" s="7"/>
      </tp>
      <tp>
        <v>1.0524E-3</v>
        <stp/>
        <stp>StudyData</stp>
        <stp>DRUSDCAD</stp>
        <stp>VolBB^</stp>
        <stp/>
        <stp>c1</stp>
        <stp>5</stp>
        <stp>-9</stp>
        <stp/>
        <stp/>
        <stp/>
        <stp/>
        <stp>T</stp>
        <tr r="CL8" s="7"/>
      </tp>
      <tp>
        <v>7.0821999999999997E-4</v>
        <stp/>
        <stp>StudyData</stp>
        <stp>DRGBPCAD</stp>
        <stp>VolBB^</stp>
        <stp/>
        <stp>c1</stp>
        <stp>5</stp>
        <stp>0</stp>
        <stp/>
        <stp/>
        <stp/>
        <stp/>
        <stp>T</stp>
        <tr r="CU8" s="8"/>
      </tp>
      <tp>
        <v>5.6570000000000004E-4</v>
        <stp/>
        <stp>StudyData</stp>
        <stp>DRGBPJPY</stp>
        <stp>VolBB^</stp>
        <stp/>
        <stp>c1</stp>
        <stp>5</stp>
        <stp>-5</stp>
        <stp/>
        <stp/>
        <stp/>
        <stp/>
        <stp>T</stp>
        <tr r="CP7" s="8"/>
      </tp>
      <tp>
        <v>1.2501515000000001</v>
        <stp/>
        <stp>StudyData</stp>
        <stp>DRUSDSGD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6" s="7"/>
      </tp>
      <tp>
        <v>11</v>
        <stp/>
        <stp>ContractData</stp>
        <stp>DRGBPAUD</stp>
        <stp>NetLastQuoteToday</stp>
        <stp/>
        <stp>D</stp>
        <tr r="D24" s="6"/>
      </tp>
      <tp>
        <v>183333</v>
        <stp/>
        <stp>ContractData</stp>
        <stp>DRGBPCAD</stp>
        <stp>OpenPrice</stp>
        <stp/>
        <stp>D</stp>
        <tr r="G26" s="6"/>
      </tp>
      <tp>
        <v>-2</v>
        <stp/>
        <stp>ContractData</stp>
        <stp>DRAUDUSD</stp>
        <stp>NetLastQuoteToday</stp>
        <stp/>
        <stp>D</stp>
        <tr r="D28" s="6"/>
      </tp>
      <tp>
        <v>171575</v>
        <stp/>
        <stp>ContractData</stp>
        <stp>DRGBPJPY</stp>
        <stp>LastPrice</stp>
        <stp/>
        <stp>D</stp>
        <tr r="C25" s="6"/>
      </tp>
      <tp>
        <v>-27</v>
        <stp/>
        <stp>ContractData</stp>
        <stp>DRUSDSGD</stp>
        <stp>NetLastQuoteToday</stp>
        <stp/>
        <stp>D</stp>
        <tr r="D18" s="6"/>
      </tp>
      <tp>
        <v>1.5817300000000001</v>
        <stp/>
        <stp>ContractData</stp>
        <stp>DREURNZD</stp>
        <stp>Low</stp>
        <stp/>
        <stp>T</stp>
        <tr r="K10" s="3"/>
      </tp>
      <tp>
        <v>136.744</v>
        <stp/>
        <stp>ContractData</stp>
        <stp>DREURJPY</stp>
        <stp>Low</stp>
        <stp/>
        <stp>T</stp>
        <tr r="K7" s="3"/>
      </tp>
      <tp>
        <v>0.79713000000000012</v>
        <stp/>
        <stp>ContractData</stp>
        <stp>DREURGBP</stp>
        <stp>Low</stp>
        <stp/>
        <stp>T</stp>
        <tr r="K6" s="3"/>
      </tp>
      <tp>
        <v>1.4616400000000001</v>
        <stp/>
        <stp>ContractData</stp>
        <stp>DREURCAD</stp>
        <stp>Low</stp>
        <stp/>
        <stp>T</stp>
        <tr r="K9" s="3"/>
      </tp>
      <tp>
        <v>1.21319</v>
        <stp/>
        <stp>ContractData</stp>
        <stp>DREURCHF</stp>
        <stp>Low</stp>
        <stp/>
        <stp>T</stp>
        <tr r="K5" s="3"/>
      </tp>
      <tp>
        <v>1.44479</v>
        <stp/>
        <stp>ContractData</stp>
        <stp>DREURAUD</stp>
        <stp>Low</stp>
        <stp/>
        <stp>T</stp>
        <tr r="K8" s="3"/>
      </tp>
      <tp>
        <v>1.3383100000000001</v>
        <stp/>
        <stp>ContractData</stp>
        <stp>DREURUSD</stp>
        <stp>Low</stp>
        <stp/>
        <stp>T</stp>
        <tr r="K4" s="3"/>
      </tp>
      <tp>
        <v>1.996E-4</v>
        <stp/>
        <stp>StudyData</stp>
        <stp>DRUSDSGD</stp>
        <stp>VolBB^</stp>
        <stp/>
        <stp>c1</stp>
        <stp>5</stp>
        <stp>-8</stp>
        <stp/>
        <stp/>
        <stp/>
        <stp/>
        <stp>T</stp>
        <tr r="CM6" s="7"/>
      </tp>
      <tp>
        <v>8.2653999999999996E-4</v>
        <stp/>
        <stp>StudyData</stp>
        <stp>DRNZDUSD</stp>
        <stp>VolBB^</stp>
        <stp/>
        <stp>c1</stp>
        <stp>5</stp>
        <stp>-1</stp>
        <stp/>
        <stp/>
        <stp/>
        <stp/>
        <stp>T</stp>
        <tr r="CT10" s="10"/>
      </tp>
      <tp>
        <v>6.8729999999999996E-4</v>
        <stp/>
        <stp>StudyData</stp>
        <stp>DRCADJPY</stp>
        <stp>VolBB^</stp>
        <stp/>
        <stp>c1</stp>
        <stp>5</stp>
        <stp>-7</stp>
        <stp/>
        <stp/>
        <stp/>
        <stp/>
        <stp>T</stp>
        <tr r="CN8" s="10"/>
      </tp>
      <tp>
        <v>3.8349999999999997E-5</v>
        <stp/>
        <stp>StudyData</stp>
        <stp>DRUSDHKD</stp>
        <stp>VolBB^</stp>
        <stp/>
        <stp>c1</stp>
        <stp>5</stp>
        <stp>-8</stp>
        <stp/>
        <stp/>
        <stp/>
        <stp/>
        <stp>T</stp>
        <tr r="CM4" s="7"/>
      </tp>
      <tp>
        <v>7.4708999999999995E-4</v>
        <stp/>
        <stp>StudyData</stp>
        <stp>DRNZDCAD</stp>
        <stp>VolBB^</stp>
        <stp/>
        <stp>c1</stp>
        <stp>5</stp>
        <stp>-1</stp>
        <stp/>
        <stp/>
        <stp/>
        <stp/>
        <stp>T</stp>
        <tr r="CT9" s="10"/>
      </tp>
      <tp>
        <v>9.993999999999999E-4</v>
        <stp/>
        <stp>StudyData</stp>
        <stp>DRUSDCAD</stp>
        <stp>VolBB^</stp>
        <stp/>
        <stp>c1</stp>
        <stp>5</stp>
        <stp>-8</stp>
        <stp/>
        <stp/>
        <stp/>
        <stp/>
        <stp>T</stp>
        <tr r="CM8" s="7"/>
      </tp>
      <tp>
        <v>3.1295999999999999E-4</v>
        <stp/>
        <stp>StudyData</stp>
        <stp>DREURGBP</stp>
        <stp>VolBB^</stp>
        <stp/>
        <stp>c1</stp>
        <stp>5</stp>
        <stp>0</stp>
        <stp/>
        <stp/>
        <stp/>
        <stp/>
        <stp>T</stp>
        <tr r="CU6" s="5"/>
      </tp>
      <tp>
        <v>4.9337999999999997E-4</v>
        <stp/>
        <stp>StudyData</stp>
        <stp>DRGBPJPY</stp>
        <stp>VolBB^</stp>
        <stp/>
        <stp>c1</stp>
        <stp>5</stp>
        <stp>-4</stp>
        <stp/>
        <stp/>
        <stp/>
        <stp/>
        <stp>T</stp>
        <tr r="CQ7" s="8"/>
      </tp>
      <tp>
        <v>79713</v>
        <stp/>
        <stp>ContractData</stp>
        <stp>DREURGBP</stp>
        <stp>OpenPrice</stp>
        <stp/>
        <stp>D</stp>
        <tr r="G10" s="6"/>
      </tp>
      <tp>
        <v>-16</v>
        <stp/>
        <stp>ContractData</stp>
        <stp>DRCADJPY</stp>
        <stp>NetLastQuoteToday</stp>
        <stp/>
        <stp>D</stp>
        <tr r="D31" s="6"/>
      </tp>
      <tp>
        <v>133849</v>
        <stp/>
        <stp>ContractData</stp>
        <stp>DREURUSD</stp>
        <stp>LastPrice</stp>
        <stp/>
        <stp>D</stp>
        <tr r="C8" s="6"/>
      </tp>
      <tp>
        <v>5</v>
        <stp/>
        <stp>ContractData</stp>
        <stp>DRCHFJPY</stp>
        <stp>NetLastQuoteToday</stp>
        <stp/>
        <stp>D</stp>
        <tr r="D30" s="6"/>
      </tp>
      <tp>
        <v>6.9954000000000001E-4</v>
        <stp/>
        <stp>StudyData</stp>
        <stp>DREURCAD</stp>
        <stp>VolBB^</stp>
        <stp/>
        <stp>c1</stp>
        <stp>5</stp>
        <stp>0</stp>
        <stp/>
        <stp/>
        <stp/>
        <stp/>
        <stp>T</stp>
        <tr r="CU9" s="5"/>
      </tp>
      <tp>
        <v>8.5079999999999997E-4</v>
        <stp/>
        <stp>StudyData</stp>
        <stp>DRNZDUSD</stp>
        <stp>VolBB^</stp>
        <stp/>
        <stp>c1</stp>
        <stp>5</stp>
        <stp>-2</stp>
        <stp/>
        <stp/>
        <stp/>
        <stp/>
        <stp>T</stp>
        <tr r="CS10" s="10"/>
      </tp>
      <tp>
        <v>5.9102999999999998E-4</v>
        <stp/>
        <stp>StudyData</stp>
        <stp>DRCADJPY</stp>
        <stp>VolBB^</stp>
        <stp/>
        <stp>c1</stp>
        <stp>5</stp>
        <stp>-4</stp>
        <stp/>
        <stp/>
        <stp/>
        <stp/>
        <stp>T</stp>
        <tr r="CQ8" s="10"/>
      </tp>
      <tp>
        <v>6.9390999999999995E-4</v>
        <stp/>
        <stp>StudyData</stp>
        <stp>DRNZDCAD</stp>
        <stp>VolBB^</stp>
        <stp/>
        <stp>c1</stp>
        <stp>5</stp>
        <stp>-2</stp>
        <stp/>
        <stp/>
        <stp/>
        <stp/>
        <stp>T</stp>
        <tr r="CS9" s="10"/>
      </tp>
      <tp>
        <v>2.298E-4</v>
        <stp/>
        <stp>StudyData</stp>
        <stp>DRUSDCHF</stp>
        <stp>VolBB^</stp>
        <stp/>
        <stp>c1</stp>
        <stp>5</stp>
        <stp>-9</stp>
        <stp/>
        <stp/>
        <stp/>
        <stp/>
        <stp>T</stp>
        <tr r="CL5" s="7"/>
      </tp>
      <tp>
        <v>6.0767999999999998E-4</v>
        <stp/>
        <stp>StudyData</stp>
        <stp>DRGBPJPY</stp>
        <stp>VolBB^</stp>
        <stp/>
        <stp>c1</stp>
        <stp>5</stp>
        <stp>-7</stp>
        <stp/>
        <stp/>
        <stp/>
        <stp/>
        <stp>T</stp>
        <tr r="CN7" s="8"/>
      </tp>
      <tp>
        <v>146181</v>
        <stp/>
        <stp>ContractData</stp>
        <stp>DREURCAD</stp>
        <stp>OpenPrice</stp>
        <stp/>
        <stp>D</stp>
        <tr r="G13" s="6"/>
      </tp>
      <tp>
        <v>136792</v>
        <stp/>
        <stp>ContractData</stp>
        <stp>DREURJPY</stp>
        <stp>LastPrice</stp>
        <stp/>
        <stp>D</stp>
        <tr r="C11" s="6"/>
      </tp>
      <tp>
        <v>5</v>
        <stp/>
        <stp>ContractData</stp>
        <stp>DREURAUD</stp>
        <stp>NetLastQuoteToday</stp>
        <stp/>
        <stp>D</stp>
        <tr r="D12" s="6"/>
      </tp>
      <tp>
        <v>171.53</v>
        <stp/>
        <stp>ContractData</stp>
        <stp>DRGBPJPY</stp>
        <stp>Low</stp>
        <stp/>
        <stp>T</stp>
        <tr r="K21" s="3"/>
      </tp>
      <tp>
        <v>1.8333300000000001</v>
        <stp/>
        <stp>ContractData</stp>
        <stp>DRGBPCAD</stp>
        <stp>Low</stp>
        <stp/>
        <stp>T</stp>
        <tr r="K22" s="3"/>
      </tp>
      <tp>
        <v>1.5216000000000001</v>
        <stp/>
        <stp>ContractData</stp>
        <stp>DRGBPCHF</stp>
        <stp>Low</stp>
        <stp/>
        <stp>T</stp>
        <tr r="K19" s="3"/>
      </tp>
      <tp>
        <v>1.8120600000000002</v>
        <stp/>
        <stp>ContractData</stp>
        <stp>DRGBPAUD</stp>
        <stp>Low</stp>
        <stp/>
        <stp>T</stp>
        <tr r="K20" s="3"/>
      </tp>
      <tp>
        <v>1.6786500000000002</v>
        <stp/>
        <stp>ContractData</stp>
        <stp>DRGBPUSD</stp>
        <stp>Low</stp>
        <stp/>
        <stp>T</stp>
        <tr r="K18" s="3"/>
      </tp>
      <tp>
        <v>8.5433999999999998E-4</v>
        <stp/>
        <stp>StudyData</stp>
        <stp>DRNZDUSD</stp>
        <stp>VolBB^</stp>
        <stp/>
        <stp>c1</stp>
        <stp>5</stp>
        <stp>-3</stp>
        <stp/>
        <stp/>
        <stp/>
        <stp/>
        <stp>T</stp>
        <tr r="CR10" s="10"/>
      </tp>
      <tp>
        <v>5.6274999999999999E-4</v>
        <stp/>
        <stp>StudyData</stp>
        <stp>DRCADJPY</stp>
        <stp>VolBB^</stp>
        <stp/>
        <stp>c1</stp>
        <stp>5</stp>
        <stp>-5</stp>
        <stp/>
        <stp/>
        <stp/>
        <stp/>
        <stp>T</stp>
        <tr r="CP8" s="10"/>
      </tp>
      <tp>
        <v>6.6441000000000004E-4</v>
        <stp/>
        <stp>StudyData</stp>
        <stp>DRNZDCAD</stp>
        <stp>VolBB^</stp>
        <stp/>
        <stp>c1</stp>
        <stp>5</stp>
        <stp>-3</stp>
        <stp/>
        <stp/>
        <stp/>
        <stp/>
        <stp>T</stp>
        <tr r="CR9" s="10"/>
      </tp>
      <tp>
        <v>2.1164999999999999E-4</v>
        <stp/>
        <stp>StudyData</stp>
        <stp>DRUSDCHF</stp>
        <stp>VolBB^</stp>
        <stp/>
        <stp>c1</stp>
        <stp>5</stp>
        <stp>-8</stp>
        <stp/>
        <stp/>
        <stp/>
        <stp/>
        <stp>T</stp>
        <tr r="CM5" s="7"/>
      </tp>
      <tp>
        <v>5.8549000000000003E-4</v>
        <stp/>
        <stp>StudyData</stp>
        <stp>DRGBPJPY</stp>
        <stp>VolBB^</stp>
        <stp/>
        <stp>c1</stp>
        <stp>5</stp>
        <stp>-6</stp>
        <stp/>
        <stp/>
        <stp/>
        <stp/>
        <stp>T</stp>
        <tr r="CO7" s="8"/>
      </tp>
      <tp>
        <v>79713</v>
        <stp/>
        <stp>ContractData</stp>
        <stp>DREURGBP</stp>
        <stp>LOwprice</stp>
        <stp/>
        <stp>D</stp>
        <tr r="I10" s="6"/>
      </tp>
      <tp>
        <v>4.7004000000000002E-4</v>
        <stp/>
        <stp>StudyData</stp>
        <stp>DRUSDJPY</stp>
        <stp>VolBB^</stp>
        <stp/>
        <stp>c1</stp>
        <stp>5</stp>
        <stp>0</stp>
        <stp/>
        <stp/>
        <stp/>
        <stp/>
        <stp>T</stp>
        <tr r="CU7" s="7"/>
      </tp>
      <tp>
        <v>167884</v>
        <stp/>
        <stp>ContractData</stp>
        <stp>DRGBPUSD</stp>
        <stp>LastPrice</stp>
        <stp/>
        <stp>D</stp>
        <tr r="C22" s="6"/>
      </tp>
      <tp>
        <v>109242</v>
        <stp/>
        <stp>ContractData</stp>
        <stp>DRUSDCAD</stp>
        <stp>LastPrice</stp>
        <stp/>
        <stp>D</stp>
        <tr r="C20" s="6"/>
      </tp>
      <tp>
        <v>102181</v>
        <stp/>
        <stp>ContractData</stp>
        <stp>DRUSDJPY</stp>
        <stp>OpenPrice</stp>
        <stp/>
        <stp>D</stp>
        <tr r="G19" s="6"/>
      </tp>
      <tp>
        <v>8.5167000000000001E-4</v>
        <stp/>
        <stp>StudyData</stp>
        <stp>DRNZDUSD</stp>
        <stp>VolBB^</stp>
        <stp/>
        <stp>c1</stp>
        <stp>5</stp>
        <stp>-4</stp>
        <stp/>
        <stp/>
        <stp/>
        <stp/>
        <stp>T</stp>
        <tr r="CQ10" s="10"/>
      </tp>
      <tp>
        <v>6.4081999999999995E-4</v>
        <stp/>
        <stp>StudyData</stp>
        <stp>DRCADJPY</stp>
        <stp>VolBB^</stp>
        <stp/>
        <stp>c1</stp>
        <stp>5</stp>
        <stp>-2</stp>
        <stp/>
        <stp/>
        <stp/>
        <stp/>
        <stp>T</stp>
        <tr r="CS8" s="10"/>
      </tp>
      <tp>
        <v>6.3969000000000005E-4</v>
        <stp/>
        <stp>StudyData</stp>
        <stp>DRNZDCAD</stp>
        <stp>VolBB^</stp>
        <stp/>
        <stp>c1</stp>
        <stp>5</stp>
        <stp>-4</stp>
        <stp/>
        <stp/>
        <stp/>
        <stp/>
        <stp>T</stp>
        <tr r="CQ9" s="10"/>
      </tp>
      <tp>
        <v>4.2860000000000001E-4</v>
        <stp/>
        <stp>StudyData</stp>
        <stp>DREURCHF</stp>
        <stp>VolBB^</stp>
        <stp/>
        <stp>c1</stp>
        <stp>5</stp>
        <stp>-9</stp>
        <stp/>
        <stp/>
        <stp/>
        <stp/>
        <stp>T</stp>
        <tr r="CL5" s="5"/>
      </tp>
      <tp>
        <v>4.4272000000000002E-4</v>
        <stp/>
        <stp>StudyData</stp>
        <stp>DRGBPJPY</stp>
        <stp>VolBB^</stp>
        <stp/>
        <stp>c1</stp>
        <stp>5</stp>
        <stp>-1</stp>
        <stp/>
        <stp/>
        <stp/>
        <stp/>
        <stp>T</stp>
        <tr r="CT7" s="8"/>
      </tp>
      <tp>
        <v>112742</v>
        <stp/>
        <stp>ContractData</stp>
        <stp>DRCHFJPY</stp>
        <stp>LastPrice</stp>
        <stp/>
        <stp>D</stp>
        <tr r="C30" s="6"/>
      </tp>
      <tp>
        <v>-4</v>
        <stp/>
        <stp>ContractData</stp>
        <stp>DREURUSD</stp>
        <stp>NetLastQuoteToday</stp>
        <stp/>
        <stp>D</stp>
        <tr r="D8" s="6"/>
      </tp>
      <tp>
        <v>93568</v>
        <stp/>
        <stp>ContractData</stp>
        <stp>DRCADJPY</stp>
        <stp>LastPrice</stp>
        <stp/>
        <stp>D</stp>
        <tr r="C31" s="6"/>
      </tp>
      <tp>
        <v>181206</v>
        <stp/>
        <stp>ContractData</stp>
        <stp>DRGBPAUD</stp>
        <stp>LOwprice</stp>
        <stp/>
        <stp>D</stp>
        <tr r="I24" s="6"/>
      </tp>
      <tp>
        <v>144479</v>
        <stp/>
        <stp>ContractData</stp>
        <stp>DREURAUD</stp>
        <stp>LOwprice</stp>
        <stp/>
        <stp>D</stp>
        <tr r="I12" s="6"/>
      </tp>
      <tp>
        <v>8.3662000000000005E-4</v>
        <stp/>
        <stp>StudyData</stp>
        <stp>DRNZDUSD</stp>
        <stp>VolBB^</stp>
        <stp/>
        <stp>c1</stp>
        <stp>5</stp>
        <stp>-5</stp>
        <stp/>
        <stp/>
        <stp/>
        <stp/>
        <stp>T</stp>
        <tr r="CP10" s="10"/>
      </tp>
      <tp>
        <v>6.1293000000000003E-4</v>
        <stp/>
        <stp>StudyData</stp>
        <stp>DRCADJPY</stp>
        <stp>VolBB^</stp>
        <stp/>
        <stp>c1</stp>
        <stp>5</stp>
        <stp>-3</stp>
        <stp/>
        <stp/>
        <stp/>
        <stp/>
        <stp>T</stp>
        <tr r="CR8" s="10"/>
      </tp>
      <tp>
        <v>5.9630999999999996E-4</v>
        <stp/>
        <stp>StudyData</stp>
        <stp>DRNZDCAD</stp>
        <stp>VolBB^</stp>
        <stp/>
        <stp>c1</stp>
        <stp>5</stp>
        <stp>-5</stp>
        <stp/>
        <stp/>
        <stp/>
        <stp/>
        <stp>T</stp>
        <tr r="CP9" s="10"/>
      </tp>
      <tp>
        <v>3.9617999999999999E-4</v>
        <stp/>
        <stp>StudyData</stp>
        <stp>DREURCHF</stp>
        <stp>VolBB^</stp>
        <stp/>
        <stp>c1</stp>
        <stp>5</stp>
        <stp>-8</stp>
        <stp/>
        <stp/>
        <stp/>
        <stp/>
        <stp>T</stp>
        <tr r="CM5" s="5"/>
      </tp>
      <tp>
        <v>181276</v>
        <stp/>
        <stp>ContractData</stp>
        <stp>DRGBPAUD</stp>
        <stp>LastPrice</stp>
        <stp/>
        <stp>D</stp>
        <tr r="C24" s="6"/>
      </tp>
      <tp>
        <v>16</v>
        <stp/>
        <stp>ContractData</stp>
        <stp>DRGBPJPY</stp>
        <stp>NetLastQuoteToday</stp>
        <stp/>
        <stp>D</stp>
        <tr r="D25" s="6"/>
      </tp>
      <tp>
        <v>92629</v>
        <stp/>
        <stp>ContractData</stp>
        <stp>DRAUDUSD</stp>
        <stp>LastPrice</stp>
        <stp/>
        <stp>D</stp>
        <tr r="C28" s="6"/>
      </tp>
      <tp>
        <v>125018</v>
        <stp/>
        <stp>ContractData</stp>
        <stp>DRUSDSGD</stp>
        <stp>LastPrice</stp>
        <stp/>
        <stp>D</stp>
        <tr r="C18" s="6"/>
      </tp>
      <tp>
        <v>6.3522000000000003E-4</v>
        <stp/>
        <stp>StudyData</stp>
        <stp>DRCHFJPY</stp>
        <stp>VolBB^</stp>
        <stp/>
        <stp>c1</stp>
        <stp>5</stp>
        <stp>-9</stp>
        <stp/>
        <stp/>
        <stp/>
        <stp/>
        <stp>T</stp>
        <tr r="CL7" s="10"/>
      </tp>
      <tp>
        <v>4.6283000000000001E-4</v>
        <stp/>
        <stp>StudyData</stp>
        <stp>DRAUDUSD</stp>
        <stp>VolBB^</stp>
        <stp/>
        <stp>c1</stp>
        <stp>5</stp>
        <stp>-9</stp>
        <stp/>
        <stp/>
        <stp/>
        <stp/>
        <stp>T</stp>
        <tr r="CL5" s="10"/>
      </tp>
      <tp>
        <v>8.3244999999999999E-4</v>
        <stp/>
        <stp>StudyData</stp>
        <stp>DRNZDUSD</stp>
        <stp>VolBB^</stp>
        <stp/>
        <stp>c1</stp>
        <stp>5</stp>
        <stp>-6</stp>
        <stp/>
        <stp/>
        <stp/>
        <stp/>
        <stp>T</stp>
        <tr r="CO10" s="10"/>
      </tp>
      <tp>
        <v>5.4984000000000001E-4</v>
        <stp/>
        <stp>StudyData</stp>
        <stp>DRNZDCAD</stp>
        <stp>VolBB^</stp>
        <stp/>
        <stp>c1</stp>
        <stp>5</stp>
        <stp>-6</stp>
        <stp/>
        <stp/>
        <stp/>
        <stp/>
        <stp>T</stp>
        <tr r="CO9" s="10"/>
      </tp>
      <tp>
        <v>3.0057E-4</v>
        <stp/>
        <stp>StudyData</stp>
        <stp>DREURUSD</stp>
        <stp>VolBB^</stp>
        <stp/>
        <stp>c1</stp>
        <stp>5</stp>
        <stp>-9</stp>
        <stp/>
        <stp/>
        <stp/>
        <stp/>
        <stp>T</stp>
        <tr r="CL4" s="5"/>
      </tp>
      <tp>
        <v>6.7115000000000002E-4</v>
        <stp/>
        <stp>StudyData</stp>
        <stp>DREURNZD</stp>
        <stp>VolBB^</stp>
        <stp/>
        <stp>c1</stp>
        <stp>5</stp>
        <stp>-9</stp>
        <stp/>
        <stp/>
        <stp/>
        <stp/>
        <stp>T</stp>
        <tr r="CL10" s="5"/>
      </tp>
      <tp>
        <v>9.1823999999999996E-4</v>
        <stp/>
        <stp>StudyData</stp>
        <stp>DREURCAD</stp>
        <stp>VolBB^</stp>
        <stp/>
        <stp>c1</stp>
        <stp>5</stp>
        <stp>-9</stp>
        <stp/>
        <stp/>
        <stp/>
        <stp/>
        <stp>T</stp>
        <tr r="CL9" s="5"/>
      </tp>
      <tp>
        <v>2.9127999999999999E-4</v>
        <stp/>
        <stp>StudyData</stp>
        <stp>DREURAUD</stp>
        <stp>VolBB^</stp>
        <stp/>
        <stp>c1</stp>
        <stp>5</stp>
        <stp>-9</stp>
        <stp/>
        <stp/>
        <stp/>
        <stp/>
        <stp>T</stp>
        <tr r="CL8" s="5"/>
      </tp>
      <tp>
        <v>4.4758999999999999E-4</v>
        <stp/>
        <stp>StudyData</stp>
        <stp>DRGBPJPY</stp>
        <stp>VolBB^</stp>
        <stp/>
        <stp>c1</stp>
        <stp>5</stp>
        <stp>-3</stp>
        <stp/>
        <stp/>
        <stp/>
        <stp/>
        <stp>T</stp>
        <tr r="CR7" s="8"/>
      </tp>
      <tp>
        <v>0.92636799999999997</v>
        <stp/>
        <stp>StudyData</stp>
        <stp>DRAUDUSD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3" s="10"/>
      </tp>
      <tp>
        <v>1.338479</v>
        <stp/>
        <stp>StudyData</stp>
        <stp>DREURUSD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9" s="5"/>
      </tp>
      <tp>
        <v>1.6789145000000001</v>
        <stp/>
        <stp>StudyData</stp>
        <stp>DRGBPUSD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7" s="8"/>
      </tp>
      <tp>
        <v>9</v>
        <stp/>
        <stp>ContractData</stp>
        <stp>DRGBPUSD</stp>
        <stp>NetLastQuoteToday</stp>
        <stp/>
        <stp>D</stp>
        <tr r="D22" s="6"/>
      </tp>
      <tp>
        <v>0.84606950000000003</v>
        <stp/>
        <stp>StudyData</stp>
        <stp>DRNZDUSD</stp>
        <stp>BBnds</stp>
        <stp>MAType=Sim,InputChoice=Close,Period1=20,Percent=2,Divisor=0</stp>
        <stp>BMA</stp>
        <stp>5</stp>
        <stp>-1</stp>
        <stp>ALL</stp>
        <stp/>
        <stp/>
        <stp>TRUE</stp>
        <stp>T</stp>
        <tr r="B38" s="10"/>
      </tp>
      <tp>
        <v>19</v>
        <stp/>
        <stp>ContractData</stp>
        <stp>DRUSDCAD</stp>
        <stp>NetLastQuoteToday</stp>
        <stp/>
        <stp>D</stp>
        <tr r="D20" s="6"/>
      </tp>
      <tp>
        <v>90647</v>
        <stp/>
        <stp>ContractData</stp>
        <stp>DRUSDCHF</stp>
        <stp>LOwprice</stp>
        <stp/>
        <stp>D</stp>
        <tr r="I17" s="6"/>
      </tp>
      <tp>
        <v>6.3893999999999995E-4</v>
        <stp/>
        <stp>StudyData</stp>
        <stp>DRCHFJPY</stp>
        <stp>VolBB^</stp>
        <stp/>
        <stp>c1</stp>
        <stp>5</stp>
        <stp>-8</stp>
        <stp/>
        <stp/>
        <stp/>
        <stp/>
        <stp>T</stp>
        <tr r="CM7" s="10"/>
      </tp>
      <tp>
        <v>4.8795000000000002E-4</v>
        <stp/>
        <stp>StudyData</stp>
        <stp>DRAUDUSD</stp>
        <stp>VolBB^</stp>
        <stp/>
        <stp>c1</stp>
        <stp>5</stp>
        <stp>-8</stp>
        <stp/>
        <stp/>
        <stp/>
        <stp/>
        <stp>T</stp>
        <tr r="CM5" s="10"/>
      </tp>
      <tp>
        <v>8.6742000000000004E-4</v>
        <stp/>
        <stp>StudyData</stp>
        <stp>DRNZDUSD</stp>
        <stp>VolBB^</stp>
        <stp/>
        <stp>c1</stp>
        <stp>5</stp>
        <stp>-7</stp>
        <stp/>
        <stp/>
        <stp/>
        <stp/>
        <stp>T</stp>
        <tr r="CN10" s="10"/>
      </tp>
      <tp>
        <v>6.8581000000000002E-4</v>
        <stp/>
        <stp>StudyData</stp>
        <stp>DRCADJPY</stp>
        <stp>VolBB^</stp>
        <stp/>
        <stp>c1</stp>
        <stp>5</stp>
        <stp>-1</stp>
        <stp/>
        <stp/>
        <stp/>
        <stp/>
        <stp>T</stp>
        <tr r="CT8" s="10"/>
      </tp>
      <tp>
        <v>5.0250000000000002E-4</v>
        <stp/>
        <stp>StudyData</stp>
        <stp>DRNZDCAD</stp>
        <stp>VolBB^</stp>
        <stp/>
        <stp>c1</stp>
        <stp>5</stp>
        <stp>-7</stp>
        <stp/>
        <stp/>
        <stp/>
        <stp/>
        <stp>T</stp>
        <tr r="CN9" s="10"/>
      </tp>
      <tp>
        <v>109214</v>
        <stp/>
        <stp>ContractData</stp>
        <stp>DRUSDCAD</stp>
        <stp>LOwprice</stp>
        <stp/>
        <stp>D</stp>
        <tr r="I20" s="6"/>
      </tp>
      <tp>
        <v>152160</v>
        <stp/>
        <stp>ContractData</stp>
        <stp>DRGBPCHF</stp>
        <stp>LOwprice</stp>
        <stp/>
        <stp>D</stp>
        <tr r="I23" s="6"/>
      </tp>
      <tp>
        <v>92323</v>
        <stp/>
        <stp>ContractData</stp>
        <stp>DRNZDCAD</stp>
        <stp>LOwprice</stp>
        <stp/>
        <stp>D</stp>
        <tr r="I32" s="6"/>
      </tp>
      <tp>
        <v>121319</v>
        <stp/>
        <stp>ContractData</stp>
        <stp>DREURCHF</stp>
        <stp>LOwprice</stp>
        <stp/>
        <stp>D</stp>
        <tr r="I9" s="6"/>
      </tp>
      <tp>
        <v>2.9516999999999998E-4</v>
        <stp/>
        <stp>StudyData</stp>
        <stp>DREURUSD</stp>
        <stp>VolBB^</stp>
        <stp/>
        <stp>c1</stp>
        <stp>5</stp>
        <stp>-8</stp>
        <stp/>
        <stp/>
        <stp/>
        <stp/>
        <stp>T</stp>
        <tr r="CM4" s="5"/>
      </tp>
      <tp>
        <v>6.9256000000000005E-4</v>
        <stp/>
        <stp>StudyData</stp>
        <stp>DREURNZD</stp>
        <stp>VolBB^</stp>
        <stp/>
        <stp>c1</stp>
        <stp>5</stp>
        <stp>-8</stp>
        <stp/>
        <stp/>
        <stp/>
        <stp/>
        <stp>T</stp>
        <tr r="CM10" s="5"/>
      </tp>
      <tp>
        <v>8.8060999999999999E-4</v>
        <stp/>
        <stp>StudyData</stp>
        <stp>DREURCAD</stp>
        <stp>VolBB^</stp>
        <stp/>
        <stp>c1</stp>
        <stp>5</stp>
        <stp>-8</stp>
        <stp/>
        <stp/>
        <stp/>
        <stp/>
        <stp>T</stp>
        <tr r="CM9" s="5"/>
      </tp>
      <tp>
        <v>2.8871000000000002E-4</v>
        <stp/>
        <stp>StudyData</stp>
        <stp>DREURAUD</stp>
        <stp>VolBB^</stp>
        <stp/>
        <stp>c1</stp>
        <stp>5</stp>
        <stp>-8</stp>
        <stp/>
        <stp/>
        <stp/>
        <stp/>
        <stp>T</stp>
        <tr r="CM8" s="5"/>
      </tp>
      <tp>
        <v>4.5308000000000002E-4</v>
        <stp/>
        <stp>StudyData</stp>
        <stp>DRGBPJPY</stp>
        <stp>VolBB^</stp>
        <stp/>
        <stp>c1</stp>
        <stp>5</stp>
        <stp>-2</stp>
        <stp/>
        <stp/>
        <stp/>
        <stp/>
        <stp>T</stp>
        <tr r="CS7" s="8"/>
      </tp>
      <tp>
        <v>183333</v>
        <stp/>
        <stp>ContractData</stp>
        <stp>DRGBPCAD</stp>
        <stp>LOwprice</stp>
        <stp/>
        <stp>D</stp>
        <tr r="I26" s="6"/>
      </tp>
      <tp>
        <v>146164</v>
        <stp/>
        <stp>ContractData</stp>
        <stp>DREURCAD</stp>
        <stp>LOwprice</stp>
        <stp/>
        <stp>D</stp>
        <tr r="I13" s="6"/>
      </tp>
      <tp>
        <v>0</v>
        <stp/>
        <stp>ContractData</stp>
        <stp>DREURJPY</stp>
        <stp>NetLastQuoteToday</stp>
        <stp/>
        <stp>D</stp>
        <tr r="D11" s="6"/>
      </tp>
      <tp>
        <v>144527</v>
        <stp/>
        <stp>ContractData</stp>
        <stp>DREURAUD</stp>
        <stp>LastPrice</stp>
        <stp/>
        <stp>D</stp>
        <tr r="C12" s="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22538</xdr:colOff>
      <xdr:row>33</xdr:row>
      <xdr:rowOff>58826</xdr:rowOff>
    </xdr:from>
    <xdr:to>
      <xdr:col>2</xdr:col>
      <xdr:colOff>422538</xdr:colOff>
      <xdr:row>33</xdr:row>
      <xdr:rowOff>151684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198" y="7015886"/>
          <a:ext cx="400000" cy="92858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253998</xdr:colOff>
      <xdr:row>14</xdr:row>
      <xdr:rowOff>50800</xdr:rowOff>
    </xdr:from>
    <xdr:to>
      <xdr:col>1</xdr:col>
      <xdr:colOff>520664</xdr:colOff>
      <xdr:row>14</xdr:row>
      <xdr:rowOff>187943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198" y="3164114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12</xdr:col>
      <xdr:colOff>283027</xdr:colOff>
      <xdr:row>14</xdr:row>
      <xdr:rowOff>50800</xdr:rowOff>
    </xdr:from>
    <xdr:to>
      <xdr:col>12</xdr:col>
      <xdr:colOff>549693</xdr:colOff>
      <xdr:row>14</xdr:row>
      <xdr:rowOff>187943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8113" y="3164114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279217</xdr:colOff>
      <xdr:row>6</xdr:row>
      <xdr:rowOff>35923</xdr:rowOff>
    </xdr:from>
    <xdr:to>
      <xdr:col>1</xdr:col>
      <xdr:colOff>519217</xdr:colOff>
      <xdr:row>6</xdr:row>
      <xdr:rowOff>193638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8757" y="1277983"/>
          <a:ext cx="240000" cy="157715"/>
        </a:xfrm>
        <a:prstGeom prst="rect">
          <a:avLst/>
        </a:prstGeom>
      </xdr:spPr>
    </xdr:pic>
    <xdr:clientData/>
  </xdr:twoCellAnchor>
  <xdr:twoCellAnchor editAs="oneCell">
    <xdr:from>
      <xdr:col>12</xdr:col>
      <xdr:colOff>297542</xdr:colOff>
      <xdr:row>6</xdr:row>
      <xdr:rowOff>32839</xdr:rowOff>
    </xdr:from>
    <xdr:to>
      <xdr:col>12</xdr:col>
      <xdr:colOff>537542</xdr:colOff>
      <xdr:row>6</xdr:row>
      <xdr:rowOff>190554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2022" y="1274899"/>
          <a:ext cx="240000" cy="157715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253999</xdr:colOff>
      <xdr:row>20</xdr:row>
      <xdr:rowOff>50799</xdr:rowOff>
    </xdr:from>
    <xdr:to>
      <xdr:col>1</xdr:col>
      <xdr:colOff>520665</xdr:colOff>
      <xdr:row>20</xdr:row>
      <xdr:rowOff>187942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199" y="4557485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12</xdr:col>
      <xdr:colOff>297542</xdr:colOff>
      <xdr:row>20</xdr:row>
      <xdr:rowOff>50800</xdr:rowOff>
    </xdr:from>
    <xdr:to>
      <xdr:col>12</xdr:col>
      <xdr:colOff>564208</xdr:colOff>
      <xdr:row>20</xdr:row>
      <xdr:rowOff>187943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628" y="4557486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104867</xdr:colOff>
      <xdr:row>26</xdr:row>
      <xdr:rowOff>44268</xdr:rowOff>
    </xdr:from>
    <xdr:to>
      <xdr:col>1</xdr:col>
      <xdr:colOff>246581</xdr:colOff>
      <xdr:row>26</xdr:row>
      <xdr:rowOff>185982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4407" y="5858328"/>
          <a:ext cx="141714" cy="141714"/>
        </a:xfrm>
        <a:prstGeom prst="rect">
          <a:avLst/>
        </a:prstGeom>
      </xdr:spPr>
    </xdr:pic>
    <xdr:clientData/>
  </xdr:twoCellAnchor>
  <xdr:twoCellAnchor editAs="oneCell">
    <xdr:from>
      <xdr:col>1</xdr:col>
      <xdr:colOff>287384</xdr:colOff>
      <xdr:row>26</xdr:row>
      <xdr:rowOff>50437</xdr:rowOff>
    </xdr:from>
    <xdr:to>
      <xdr:col>1</xdr:col>
      <xdr:colOff>554050</xdr:colOff>
      <xdr:row>26</xdr:row>
      <xdr:rowOff>187580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6924" y="5864497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</xdr:col>
      <xdr:colOff>589464</xdr:colOff>
      <xdr:row>26</xdr:row>
      <xdr:rowOff>61867</xdr:rowOff>
    </xdr:from>
    <xdr:to>
      <xdr:col>1</xdr:col>
      <xdr:colOff>839464</xdr:colOff>
      <xdr:row>26</xdr:row>
      <xdr:rowOff>190439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9004" y="5875927"/>
          <a:ext cx="250000" cy="128572"/>
        </a:xfrm>
        <a:prstGeom prst="rect">
          <a:avLst/>
        </a:prstGeom>
      </xdr:spPr>
    </xdr:pic>
    <xdr:clientData/>
  </xdr:twoCellAnchor>
  <xdr:twoCellAnchor editAs="oneCell">
    <xdr:from>
      <xdr:col>2</xdr:col>
      <xdr:colOff>1090</xdr:colOff>
      <xdr:row>26</xdr:row>
      <xdr:rowOff>61867</xdr:rowOff>
    </xdr:from>
    <xdr:to>
      <xdr:col>2</xdr:col>
      <xdr:colOff>241090</xdr:colOff>
      <xdr:row>26</xdr:row>
      <xdr:rowOff>185296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4550" y="5875927"/>
          <a:ext cx="240000" cy="123429"/>
        </a:xfrm>
        <a:prstGeom prst="rect">
          <a:avLst/>
        </a:prstGeom>
      </xdr:spPr>
    </xdr:pic>
    <xdr:clientData/>
  </xdr:twoCellAnchor>
  <xdr:twoCellAnchor editAs="oneCell">
    <xdr:from>
      <xdr:col>12</xdr:col>
      <xdr:colOff>537028</xdr:colOff>
      <xdr:row>26</xdr:row>
      <xdr:rowOff>43543</xdr:rowOff>
    </xdr:from>
    <xdr:to>
      <xdr:col>12</xdr:col>
      <xdr:colOff>803694</xdr:colOff>
      <xdr:row>26</xdr:row>
      <xdr:rowOff>180686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22114" y="5943600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12</xdr:col>
      <xdr:colOff>237852</xdr:colOff>
      <xdr:row>26</xdr:row>
      <xdr:rowOff>40096</xdr:rowOff>
    </xdr:from>
    <xdr:to>
      <xdr:col>12</xdr:col>
      <xdr:colOff>504518</xdr:colOff>
      <xdr:row>26</xdr:row>
      <xdr:rowOff>177239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12332" y="5854156"/>
          <a:ext cx="266666" cy="13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661670</xdr:colOff>
      <xdr:row>26</xdr:row>
      <xdr:rowOff>39733</xdr:rowOff>
    </xdr:from>
    <xdr:to>
      <xdr:col>12</xdr:col>
      <xdr:colOff>195364</xdr:colOff>
      <xdr:row>26</xdr:row>
      <xdr:rowOff>176876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04630" y="5853793"/>
          <a:ext cx="265214" cy="13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477521</xdr:colOff>
      <xdr:row>26</xdr:row>
      <xdr:rowOff>32840</xdr:rowOff>
    </xdr:from>
    <xdr:to>
      <xdr:col>11</xdr:col>
      <xdr:colOff>626092</xdr:colOff>
      <xdr:row>26</xdr:row>
      <xdr:rowOff>181411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0481" y="5846900"/>
          <a:ext cx="148571" cy="14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RowColHeaders="0" tabSelected="1" zoomScaleNormal="100" workbookViewId="0">
      <selection activeCell="H5" sqref="H5:J5"/>
    </sheetView>
  </sheetViews>
  <sheetFormatPr defaultColWidth="8.69921875" defaultRowHeight="13.8" x14ac:dyDescent="0.25"/>
  <cols>
    <col min="1" max="1" width="1.69921875" style="9" customWidth="1"/>
    <col min="2" max="3" width="11.59765625" style="1" customWidth="1"/>
    <col min="4" max="4" width="9.59765625" style="1" customWidth="1"/>
    <col min="5" max="5" width="11.59765625" style="1" customWidth="1"/>
    <col min="6" max="6" width="8.69921875" style="1" customWidth="1"/>
    <col min="7" max="10" width="11.59765625" style="1" customWidth="1"/>
    <col min="11" max="12" width="9.59765625" style="1" customWidth="1"/>
    <col min="13" max="13" width="11.59765625" style="1" customWidth="1"/>
    <col min="14" max="16384" width="8.69921875" style="1"/>
  </cols>
  <sheetData>
    <row r="1" spans="1:14" ht="4.2" customHeight="1" x14ac:dyDescent="0.25"/>
    <row r="2" spans="1:14" ht="19.95" customHeight="1" x14ac:dyDescent="0.25">
      <c r="B2" s="40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4" ht="19.95" customHeight="1" x14ac:dyDescent="0.25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4" ht="18" customHeight="1" x14ac:dyDescent="0.25">
      <c r="B4" s="46" t="s">
        <v>7</v>
      </c>
      <c r="C4" s="47"/>
      <c r="D4" s="48" t="s">
        <v>8</v>
      </c>
      <c r="E4" s="48"/>
      <c r="F4" s="48"/>
      <c r="G4" s="48"/>
      <c r="H4" s="48" t="s">
        <v>9</v>
      </c>
      <c r="I4" s="48"/>
      <c r="J4" s="48"/>
      <c r="K4" s="17"/>
      <c r="L4" s="15"/>
      <c r="M4" s="18"/>
    </row>
    <row r="5" spans="1:14" ht="18" customHeight="1" x14ac:dyDescent="0.25">
      <c r="B5" s="49">
        <v>5</v>
      </c>
      <c r="C5" s="50"/>
      <c r="D5" s="51">
        <v>20</v>
      </c>
      <c r="E5" s="51"/>
      <c r="F5" s="51"/>
      <c r="G5" s="51"/>
      <c r="H5" s="51">
        <v>2</v>
      </c>
      <c r="I5" s="51"/>
      <c r="J5" s="51"/>
      <c r="K5" s="13"/>
      <c r="L5" s="14"/>
      <c r="M5" s="11"/>
    </row>
    <row r="6" spans="1:14" ht="18" customHeight="1" x14ac:dyDescent="0.25">
      <c r="B6" s="19" t="s">
        <v>0</v>
      </c>
      <c r="C6" s="19" t="s">
        <v>2</v>
      </c>
      <c r="D6" s="19" t="s">
        <v>5</v>
      </c>
      <c r="E6" s="19" t="s">
        <v>14</v>
      </c>
      <c r="F6" s="19" t="s">
        <v>14</v>
      </c>
      <c r="G6" s="19" t="s">
        <v>1</v>
      </c>
      <c r="H6" s="19" t="s">
        <v>3</v>
      </c>
      <c r="I6" s="19" t="s">
        <v>4</v>
      </c>
      <c r="J6" s="52" t="s">
        <v>6</v>
      </c>
      <c r="K6" s="53"/>
      <c r="L6" s="54"/>
      <c r="M6" s="19" t="s">
        <v>0</v>
      </c>
    </row>
    <row r="7" spans="1:14" ht="18" customHeight="1" x14ac:dyDescent="0.25">
      <c r="B7" s="37" t="s">
        <v>40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</row>
    <row r="8" spans="1:14" ht="18" customHeight="1" x14ac:dyDescent="0.25">
      <c r="A8" s="9" t="str">
        <f>Euro!CE4</f>
        <v>DREURUSD</v>
      </c>
      <c r="B8" s="6" t="str">
        <f>RTD("cqg.rtd", ,"ContractData", A8, "LongDescription",,"D")</f>
        <v>EUR/USD</v>
      </c>
      <c r="C8" s="2">
        <f>RTD("cqg.rtd", ,"ContractData", A8, "LastPrice",,"D")</f>
        <v>133849</v>
      </c>
      <c r="D8" s="2">
        <f>RTD("cqg.rtd", ,"ContractData", A8, "NetLastQuoteToday",,"D")</f>
        <v>-4</v>
      </c>
      <c r="E8" s="4">
        <f>RTD("cqg.rtd", ,"ContractData",A8, "PerCentNetLastQuote")/100</f>
        <v>-2.9883528945933228E-5</v>
      </c>
      <c r="F8" s="4">
        <f>RTD("cqg.rtd", ,"ContractData",A8, "PerCentNetLastQuote")/100</f>
        <v>-2.9883528945933228E-5</v>
      </c>
      <c r="G8" s="2">
        <f>RTD("cqg.rtd", ,"ContractData", A8, "OpenPrice",,"D")</f>
        <v>133833</v>
      </c>
      <c r="H8" s="2">
        <f>RTD("cqg.rtd", ,"ContractData", A8, "HIgh",,"D")</f>
        <v>133853</v>
      </c>
      <c r="I8" s="2">
        <f>RTD("cqg.rtd", ,"ContractData", A8, "LOwprice",,"D")</f>
        <v>133831</v>
      </c>
      <c r="J8" s="20">
        <f>Euro!CF4</f>
        <v>1.8307354208528566E-4</v>
      </c>
      <c r="K8" s="55"/>
      <c r="L8" s="56"/>
      <c r="M8" s="7" t="str">
        <f>B8</f>
        <v>EUR/USD</v>
      </c>
      <c r="N8" s="9"/>
    </row>
    <row r="9" spans="1:14" ht="18" customHeight="1" x14ac:dyDescent="0.25">
      <c r="A9" s="9" t="str">
        <f>Euro!CE5</f>
        <v>DREURCHF</v>
      </c>
      <c r="B9" s="6" t="str">
        <f>RTD("cqg.rtd", ,"ContractData", A9, "LongDescription",,"D")</f>
        <v>EUR/CHF</v>
      </c>
      <c r="C9" s="2">
        <f>RTD("cqg.rtd", ,"ContractData", A9, "LastPrice",,"D")</f>
        <v>121353</v>
      </c>
      <c r="D9" s="3">
        <f>RTD("cqg.rtd", ,"ContractData", A9, "NetLastQuoteToday",,"D")</f>
        <v>-1</v>
      </c>
      <c r="E9" s="4">
        <f>RTD("cqg.rtd", ,"ContractData",A9, "PerCentNetLastQuote")/100</f>
        <v>-8.2403546648647755E-6</v>
      </c>
      <c r="F9" s="4">
        <f>RTD("cqg.rtd", ,"ContractData",A9, "PerCentNetLastQuote")/100</f>
        <v>-8.2403546648647755E-6</v>
      </c>
      <c r="G9" s="3">
        <f>RTD("cqg.rtd", ,"ContractData", A9, "OpenPrice",,"D")</f>
        <v>121330</v>
      </c>
      <c r="H9" s="3">
        <f>RTD("cqg.rtd", ,"ContractData", A9, "HIgh",,"D")</f>
        <v>121369</v>
      </c>
      <c r="I9" s="3">
        <f>RTD("cqg.rtd", ,"ContractData", A9, "LOwprice",,"D")</f>
        <v>121319</v>
      </c>
      <c r="J9" s="5">
        <f>Euro!CF5</f>
        <v>2.155223386147418E-4</v>
      </c>
      <c r="K9" s="35"/>
      <c r="L9" s="36"/>
      <c r="M9" s="8" t="str">
        <f t="shared" ref="M9:M33" si="0">B9</f>
        <v>EUR/CHF</v>
      </c>
      <c r="N9" s="9"/>
    </row>
    <row r="10" spans="1:14" ht="18" customHeight="1" x14ac:dyDescent="0.25">
      <c r="A10" s="9" t="str">
        <f>Euro!CE6</f>
        <v>DREURGBP</v>
      </c>
      <c r="B10" s="6" t="str">
        <f>RTD("cqg.rtd", ,"ContractData", A10, "LongDescription",,"D")</f>
        <v>EUR/GBP</v>
      </c>
      <c r="C10" s="2">
        <f>RTD("cqg.rtd", ,"ContractData", A10, "LastPrice",,"D")</f>
        <v>79736</v>
      </c>
      <c r="D10" s="3">
        <f>RTD("cqg.rtd", ,"ContractData", A10, "NetLastQuoteToday",,"D")</f>
        <v>-6</v>
      </c>
      <c r="E10" s="4">
        <f>RTD("cqg.rtd", ,"ContractData",A10, "PerCentNetLastQuote")/100</f>
        <v>-7.5242657570665395E-5</v>
      </c>
      <c r="F10" s="4">
        <f>RTD("cqg.rtd", ,"ContractData",A10, "PerCentNetLastQuote")/100</f>
        <v>-7.5242657570665395E-5</v>
      </c>
      <c r="G10" s="3">
        <f>RTD("cqg.rtd", ,"ContractData", A10, "OpenPrice",,"D")</f>
        <v>79713</v>
      </c>
      <c r="H10" s="3">
        <f>RTD("cqg.rtd", ,"ContractData", A10, "HIgh",,"D")</f>
        <v>79739</v>
      </c>
      <c r="I10" s="3">
        <f>RTD("cqg.rtd", ,"ContractData", A10, "LOwprice",,"D")</f>
        <v>79713</v>
      </c>
      <c r="J10" s="5">
        <f>Euro!CF6</f>
        <v>3.1295428291187584E-4</v>
      </c>
      <c r="K10" s="35"/>
      <c r="L10" s="36"/>
      <c r="M10" s="8" t="str">
        <f t="shared" si="0"/>
        <v>EUR/GBP</v>
      </c>
      <c r="N10" s="9"/>
    </row>
    <row r="11" spans="1:14" ht="18" customHeight="1" x14ac:dyDescent="0.25">
      <c r="A11" s="9" t="str">
        <f>Euro!CE7</f>
        <v>DREURJPY</v>
      </c>
      <c r="B11" s="6" t="str">
        <f>RTD("cqg.rtd", ,"ContractData", A11, "LongDescription",,"D")</f>
        <v>EUR/JPY</v>
      </c>
      <c r="C11" s="2">
        <f>RTD("cqg.rtd", ,"ContractData", A11, "LastPrice",,"D")</f>
        <v>136792</v>
      </c>
      <c r="D11" s="3">
        <f>RTD("cqg.rtd", ,"ContractData", A11, "NetLastQuoteToday",,"D")</f>
        <v>0</v>
      </c>
      <c r="E11" s="4">
        <f>RTD("cqg.rtd", ,"ContractData",A11, "PerCentNetLastQuote")/100</f>
        <v>0</v>
      </c>
      <c r="F11" s="4">
        <f>RTD("cqg.rtd", ,"ContractData",A11, "PerCentNetLastQuote")/100</f>
        <v>0</v>
      </c>
      <c r="G11" s="3">
        <f>RTD("cqg.rtd", ,"ContractData", A11, "OpenPrice",,"D")</f>
        <v>136754</v>
      </c>
      <c r="H11" s="3">
        <f>RTD("cqg.rtd", ,"ContractData", A11, "HIgh",,"D")</f>
        <v>136801</v>
      </c>
      <c r="I11" s="3">
        <f>RTD("cqg.rtd", ,"ContractData", A11, "LOwprice",,"D")</f>
        <v>136744</v>
      </c>
      <c r="J11" s="5">
        <f>Euro!CF7</f>
        <v>3.6317783908082951E-4</v>
      </c>
      <c r="K11" s="35"/>
      <c r="L11" s="36"/>
      <c r="M11" s="8" t="str">
        <f t="shared" si="0"/>
        <v>EUR/JPY</v>
      </c>
      <c r="N11" s="9"/>
    </row>
    <row r="12" spans="1:14" ht="18" customHeight="1" x14ac:dyDescent="0.25">
      <c r="A12" s="9" t="str">
        <f>Euro!CE8</f>
        <v>DREURAUD</v>
      </c>
      <c r="B12" s="6" t="str">
        <f>RTD("cqg.rtd", ,"ContractData", A12, "LongDescription",,"D")</f>
        <v>EUR/AUD</v>
      </c>
      <c r="C12" s="2">
        <f>RTD("cqg.rtd", ,"ContractData", A12, "LastPrice",,"D")</f>
        <v>144527</v>
      </c>
      <c r="D12" s="3">
        <f>RTD("cqg.rtd", ,"ContractData", A12, "NetLastQuoteToday",,"D")</f>
        <v>5</v>
      </c>
      <c r="E12" s="4">
        <f>RTD("cqg.rtd", ,"ContractData",A12, "PerCentNetLastQuote")/100</f>
        <v>3.4596808790357176E-5</v>
      </c>
      <c r="F12" s="4">
        <f>RTD("cqg.rtd", ,"ContractData",A12, "PerCentNetLastQuote")/100</f>
        <v>3.4596808790357176E-5</v>
      </c>
      <c r="G12" s="3">
        <f>RTD("cqg.rtd", ,"ContractData", A12, "OpenPrice",,"D")</f>
        <v>144479</v>
      </c>
      <c r="H12" s="3">
        <f>RTD("cqg.rtd", ,"ContractData", A12, "HIgh",,"D")</f>
        <v>144534</v>
      </c>
      <c r="I12" s="3">
        <f>RTD("cqg.rtd", ,"ContractData", A12, "LOwprice",,"D")</f>
        <v>144479</v>
      </c>
      <c r="J12" s="5">
        <f>Euro!CF8</f>
        <v>4.6565414836765673E-4</v>
      </c>
      <c r="K12" s="35"/>
      <c r="L12" s="36"/>
      <c r="M12" s="8" t="str">
        <f t="shared" si="0"/>
        <v>EUR/AUD</v>
      </c>
      <c r="N12" s="9"/>
    </row>
    <row r="13" spans="1:14" ht="18" customHeight="1" x14ac:dyDescent="0.25">
      <c r="A13" s="9" t="str">
        <f>Euro!CE9</f>
        <v>DREURCAD</v>
      </c>
      <c r="B13" s="6" t="str">
        <f>RTD("cqg.rtd", ,"ContractData", A13, "LongDescription",,"D")</f>
        <v>EUR/CAD</v>
      </c>
      <c r="C13" s="2">
        <f>RTD("cqg.rtd", ,"ContractData", A13, "LastPrice",,"D")</f>
        <v>146243</v>
      </c>
      <c r="D13" s="3">
        <f>RTD("cqg.rtd", ,"ContractData", A13, "NetLastQuoteToday",,"D")</f>
        <v>32</v>
      </c>
      <c r="E13" s="4">
        <f>RTD("cqg.rtd", ,"ContractData",A13, "PerCentNetLastQuote")/100</f>
        <v>2.1886178194527089E-4</v>
      </c>
      <c r="F13" s="4">
        <f>RTD("cqg.rtd", ,"ContractData",A13, "PerCentNetLastQuote")/100</f>
        <v>2.1886178194527089E-4</v>
      </c>
      <c r="G13" s="3">
        <f>RTD("cqg.rtd", ,"ContractData", A13, "OpenPrice",,"D")</f>
        <v>146181</v>
      </c>
      <c r="H13" s="3">
        <f>RTD("cqg.rtd", ,"ContractData", A13, "HIgh",,"D")</f>
        <v>146245</v>
      </c>
      <c r="I13" s="3">
        <f>RTD("cqg.rtd", ,"ContractData", A13, "LOwprice",,"D")</f>
        <v>146164</v>
      </c>
      <c r="J13" s="5">
        <f>Euro!CF9</f>
        <v>6.9954455879582154E-4</v>
      </c>
      <c r="K13" s="35"/>
      <c r="L13" s="36"/>
      <c r="M13" s="8" t="str">
        <f t="shared" si="0"/>
        <v>EUR/CAD</v>
      </c>
      <c r="N13" s="9"/>
    </row>
    <row r="14" spans="1:14" ht="18" customHeight="1" x14ac:dyDescent="0.25">
      <c r="A14" s="9" t="str">
        <f>Euro!CE10</f>
        <v>DREURNZD</v>
      </c>
      <c r="B14" s="6" t="str">
        <f>RTD("cqg.rtd", ,"ContractData", A14, "LongDescription",,"D")</f>
        <v>EUR/NZD</v>
      </c>
      <c r="C14" s="2">
        <f>RTD("cqg.rtd", ,"ContractData", A14, "LastPrice",,"D")</f>
        <v>158279</v>
      </c>
      <c r="D14" s="3">
        <f>RTD("cqg.rtd", ,"ContractData", A14, "NetLastQuoteToday",,"D")</f>
        <v>5</v>
      </c>
      <c r="E14" s="4">
        <f>RTD("cqg.rtd", ,"ContractData",A14, "PerCentNetLastQuote")/100</f>
        <v>3.1590785599656292E-5</v>
      </c>
      <c r="F14" s="4">
        <f>RTD("cqg.rtd", ,"ContractData",A14, "PerCentNetLastQuote")/100</f>
        <v>3.1590785599656292E-5</v>
      </c>
      <c r="G14" s="3">
        <f>RTD("cqg.rtd", ,"ContractData", A14, "OpenPrice",,"D")</f>
        <v>158173</v>
      </c>
      <c r="H14" s="3">
        <f>RTD("cqg.rtd", ,"ContractData", A14, "HIgh",,"D")</f>
        <v>158306</v>
      </c>
      <c r="I14" s="3">
        <f>RTD("cqg.rtd", ,"ContractData", A14, "LOwprice",,"D")</f>
        <v>158173</v>
      </c>
      <c r="J14" s="21">
        <f>Euro!CF10</f>
        <v>8.8262006382167839E-4</v>
      </c>
      <c r="K14" s="35"/>
      <c r="L14" s="36"/>
      <c r="M14" s="8" t="str">
        <f t="shared" si="0"/>
        <v>EUR/NZD</v>
      </c>
      <c r="N14" s="9"/>
    </row>
    <row r="15" spans="1:14" ht="18" customHeight="1" x14ac:dyDescent="0.25">
      <c r="B15" s="37" t="s">
        <v>42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9"/>
    </row>
    <row r="16" spans="1:14" ht="18" customHeight="1" x14ac:dyDescent="0.25">
      <c r="A16" s="9" t="str">
        <f>USA!CE4</f>
        <v>DRUSDHKD</v>
      </c>
      <c r="B16" s="6" t="str">
        <f>RTD("cqg.rtd", ,"ContractData", A16, "LongDescription",,"D")</f>
        <v>USD/HKD</v>
      </c>
      <c r="C16" s="2">
        <f>RTD("cqg.rtd", ,"ContractData", A16, "LastPrice",,"D")</f>
        <v>775136</v>
      </c>
      <c r="D16" s="3">
        <f>RTD("cqg.rtd", ,"ContractData", A16, "NetLastQuoteToday",,"D")</f>
        <v>-21</v>
      </c>
      <c r="E16" s="4">
        <f>RTD("cqg.rtd", ,"ContractData",A16, "PerCentNetLastQuote")/100</f>
        <v>-2.7091286023347526E-5</v>
      </c>
      <c r="F16" s="4">
        <f>RTD("cqg.rtd", ,"ContractData",A16, "PerCentNetLastQuote")/100</f>
        <v>-2.7091286023347526E-5</v>
      </c>
      <c r="G16" s="3">
        <f>RTD("cqg.rtd", ,"ContractData", A16, "OpenPrice",,"D")</f>
        <v>775114</v>
      </c>
      <c r="H16" s="3">
        <f>RTD("cqg.rtd", ,"ContractData", A16, "HIgh",,"D")</f>
        <v>775159</v>
      </c>
      <c r="I16" s="3">
        <f>RTD("cqg.rtd", ,"ContractData", A16, "LOwprice",,"D")</f>
        <v>775109</v>
      </c>
      <c r="J16" s="5">
        <f>USA!CF4</f>
        <v>5.3792392019797506E-5</v>
      </c>
      <c r="K16" s="35"/>
      <c r="L16" s="36"/>
      <c r="M16" s="8" t="str">
        <f t="shared" si="0"/>
        <v>USD/HKD</v>
      </c>
      <c r="N16" s="9"/>
    </row>
    <row r="17" spans="1:14" ht="18" customHeight="1" x14ac:dyDescent="0.25">
      <c r="A17" s="9" t="str">
        <f>USA!CE5</f>
        <v>DRUSDCHF</v>
      </c>
      <c r="B17" s="6" t="str">
        <f>RTD("cqg.rtd", ,"ContractData", A17, "LongDescription",,"D")</f>
        <v>USD/CHF</v>
      </c>
      <c r="C17" s="2">
        <f>RTD("cqg.rtd", ,"ContractData", A17, "LastPrice",,"D")</f>
        <v>90667</v>
      </c>
      <c r="D17" s="3">
        <f>RTD("cqg.rtd", ,"ContractData", A17, "NetLastQuoteToday",,"D")</f>
        <v>1</v>
      </c>
      <c r="E17" s="4">
        <f>RTD("cqg.rtd", ,"ContractData",A17, "PerCentNetLastQuote")/100</f>
        <v>1.1029492863918117E-5</v>
      </c>
      <c r="F17" s="4">
        <f>RTD("cqg.rtd", ,"ContractData",A17, "PerCentNetLastQuote")/100</f>
        <v>1.1029492863918117E-5</v>
      </c>
      <c r="G17" s="3">
        <f>RTD("cqg.rtd", ,"ContractData", A17, "OpenPrice",,"D")</f>
        <v>90647</v>
      </c>
      <c r="H17" s="3">
        <f>RTD("cqg.rtd", ,"ContractData", A17, "HIgh",,"D")</f>
        <v>90695</v>
      </c>
      <c r="I17" s="3">
        <f>RTD("cqg.rtd", ,"ContractData", A17, "LOwprice",,"D")</f>
        <v>90647</v>
      </c>
      <c r="J17" s="5">
        <f>USA!CF5</f>
        <v>2.2664089363661681E-4</v>
      </c>
      <c r="K17" s="35"/>
      <c r="L17" s="36"/>
      <c r="M17" s="8" t="str">
        <f t="shared" si="0"/>
        <v>USD/CHF</v>
      </c>
      <c r="N17" s="9"/>
    </row>
    <row r="18" spans="1:14" ht="18" customHeight="1" x14ac:dyDescent="0.25">
      <c r="A18" s="9" t="str">
        <f>USA!CE6</f>
        <v>DRUSDSGD</v>
      </c>
      <c r="B18" s="6" t="str">
        <f>RTD("cqg.rtd", ,"ContractData", A18, "LongDescription",,"D")</f>
        <v>USD/SGD</v>
      </c>
      <c r="C18" s="2">
        <f>RTD("cqg.rtd", ,"ContractData", A18, "LastPrice",,"D")</f>
        <v>125018</v>
      </c>
      <c r="D18" s="3">
        <f>RTD("cqg.rtd", ,"ContractData", A18, "NetLastQuoteToday",,"D")</f>
        <v>-27</v>
      </c>
      <c r="E18" s="4">
        <f>RTD("cqg.rtd", ,"ContractData",A18, "PerCentNetLastQuote")/100</f>
        <v>-2.1592226798352592E-4</v>
      </c>
      <c r="F18" s="4">
        <f>RTD("cqg.rtd", ,"ContractData",A18, "PerCentNetLastQuote")/100</f>
        <v>-2.1592226798352592E-4</v>
      </c>
      <c r="G18" s="3">
        <f>RTD("cqg.rtd", ,"ContractData", A18, "OpenPrice",,"D")</f>
        <v>125011</v>
      </c>
      <c r="H18" s="3">
        <f>RTD("cqg.rtd", ,"ContractData", A18, "HIgh",,"D")</f>
        <v>125050</v>
      </c>
      <c r="I18" s="3">
        <f>RTD("cqg.rtd", ,"ContractData", A18, "LOwprice",,"D")</f>
        <v>124970</v>
      </c>
      <c r="J18" s="5">
        <f>USA!CF6</f>
        <v>4.2686621485692801E-4</v>
      </c>
      <c r="K18" s="35"/>
      <c r="L18" s="36"/>
      <c r="M18" s="8" t="str">
        <f t="shared" si="0"/>
        <v>USD/SGD</v>
      </c>
      <c r="N18" s="9"/>
    </row>
    <row r="19" spans="1:14" ht="18" customHeight="1" x14ac:dyDescent="0.25">
      <c r="A19" s="9" t="str">
        <f>USA!CE7</f>
        <v>DRUSDJPY</v>
      </c>
      <c r="B19" s="6" t="str">
        <f>RTD("cqg.rtd", ,"ContractData", A19, "LongDescription",,"D")</f>
        <v>USD/JPY</v>
      </c>
      <c r="C19" s="2">
        <f>RTD("cqg.rtd", ,"ContractData", A19, "LastPrice",,"D")</f>
        <v>102201</v>
      </c>
      <c r="D19" s="3">
        <f>RTD("cqg.rtd", ,"ContractData", A19, "NetLastQuoteToday",,"D")</f>
        <v>4</v>
      </c>
      <c r="E19" s="4">
        <f>RTD("cqg.rtd", ,"ContractData",A19, "PerCentNetLastQuote")/100</f>
        <v>3.9140092174917074E-5</v>
      </c>
      <c r="F19" s="4">
        <f>RTD("cqg.rtd", ,"ContractData",A19, "PerCentNetLastQuote")/100</f>
        <v>3.9140092174917074E-5</v>
      </c>
      <c r="G19" s="3">
        <f>RTD("cqg.rtd", ,"ContractData", A19, "OpenPrice",,"D")</f>
        <v>102181</v>
      </c>
      <c r="H19" s="3">
        <f>RTD("cqg.rtd", ,"ContractData", A19, "HIgh",,"D")</f>
        <v>102205</v>
      </c>
      <c r="I19" s="3">
        <f>RTD("cqg.rtd", ,"ContractData", A19, "LOwprice",,"D")</f>
        <v>102178</v>
      </c>
      <c r="J19" s="5">
        <f>USA!CF7</f>
        <v>4.7004436947063391E-4</v>
      </c>
      <c r="K19" s="35"/>
      <c r="L19" s="36"/>
      <c r="M19" s="8" t="str">
        <f t="shared" si="0"/>
        <v>USD/JPY</v>
      </c>
      <c r="N19" s="9"/>
    </row>
    <row r="20" spans="1:14" ht="18" customHeight="1" x14ac:dyDescent="0.25">
      <c r="A20" s="9" t="str">
        <f>USA!CE8</f>
        <v>DRUSDCAD</v>
      </c>
      <c r="B20" s="6" t="str">
        <f>RTD("cqg.rtd", ,"ContractData", A20, "LongDescription",,"D")</f>
        <v>USD/CAD</v>
      </c>
      <c r="C20" s="2">
        <f>RTD("cqg.rtd", ,"ContractData", A20, "LastPrice",,"D")</f>
        <v>109242</v>
      </c>
      <c r="D20" s="3">
        <f>RTD("cqg.rtd", ,"ContractData", A20, "NetLastQuoteToday",,"D")</f>
        <v>19</v>
      </c>
      <c r="E20" s="4">
        <f>RTD("cqg.rtd", ,"ContractData",A20, "PerCentNetLastQuote")/100</f>
        <v>1.7395603490107396E-4</v>
      </c>
      <c r="F20" s="4">
        <f>RTD("cqg.rtd", ,"ContractData",A20, "PerCentNetLastQuote")/100</f>
        <v>1.7395603490107396E-4</v>
      </c>
      <c r="G20" s="3">
        <f>RTD("cqg.rtd", ,"ContractData", A20, "OpenPrice",,"D")</f>
        <v>109221</v>
      </c>
      <c r="H20" s="3">
        <f>RTD("cqg.rtd", ,"ContractData", A20, "HIgh",,"D")</f>
        <v>109248</v>
      </c>
      <c r="I20" s="3">
        <f>RTD("cqg.rtd", ,"ContractData", A20, "LOwprice",,"D")</f>
        <v>109214</v>
      </c>
      <c r="J20" s="5">
        <f>USA!CF8</f>
        <v>7.3075875642213909E-4</v>
      </c>
      <c r="K20" s="35"/>
      <c r="L20" s="36"/>
      <c r="M20" s="8" t="str">
        <f t="shared" si="0"/>
        <v>USD/CAD</v>
      </c>
      <c r="N20" s="9"/>
    </row>
    <row r="21" spans="1:14" ht="18" customHeight="1" x14ac:dyDescent="0.25">
      <c r="B21" s="37" t="s">
        <v>43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9"/>
    </row>
    <row r="22" spans="1:14" ht="18" customHeight="1" x14ac:dyDescent="0.25">
      <c r="A22" s="9" t="str">
        <f>GBP!CE4</f>
        <v>DRGBPUSD</v>
      </c>
      <c r="B22" s="6" t="str">
        <f>RTD("cqg.rtd", ,"ContractData", A22, "LongDescription",,"D")</f>
        <v>GBP/USD</v>
      </c>
      <c r="C22" s="2">
        <f>RTD("cqg.rtd", ,"ContractData", A22, "LastPrice",,"D")</f>
        <v>167884</v>
      </c>
      <c r="D22" s="3">
        <f>RTD("cqg.rtd", ,"ContractData", A22, "NetLastQuoteToday",,"D")</f>
        <v>9</v>
      </c>
      <c r="E22" s="4">
        <f>RTD("cqg.rtd", ,"ContractData",A22, "PerCentNetLastQuote")/100</f>
        <v>5.3611317944899479E-5</v>
      </c>
      <c r="F22" s="4">
        <f>RTD("cqg.rtd", ,"ContractData",A22, "PerCentNetLastQuote")/100</f>
        <v>5.3611317944899479E-5</v>
      </c>
      <c r="G22" s="3">
        <f>RTD("cqg.rtd", ,"ContractData", A22, "OpenPrice",,"D")</f>
        <v>167869</v>
      </c>
      <c r="H22" s="3">
        <f>RTD("cqg.rtd", ,"ContractData", A22, "HIgh",,"D")</f>
        <v>167897</v>
      </c>
      <c r="I22" s="3">
        <f>RTD("cqg.rtd", ,"ContractData", A22, "LOwprice",,"D")</f>
        <v>167865</v>
      </c>
      <c r="J22" s="5">
        <f>GBP!CF4</f>
        <v>3.1588370781263309E-4</v>
      </c>
      <c r="K22" s="35"/>
      <c r="L22" s="36"/>
      <c r="M22" s="8" t="str">
        <f t="shared" si="0"/>
        <v>GBP/USD</v>
      </c>
      <c r="N22" s="9"/>
    </row>
    <row r="23" spans="1:14" ht="18" customHeight="1" x14ac:dyDescent="0.25">
      <c r="A23" s="9" t="str">
        <f>GBP!CE5</f>
        <v>DRGBPCHF</v>
      </c>
      <c r="B23" s="6" t="str">
        <f>RTD("cqg.rtd", ,"ContractData", A23, "LongDescription",,"D")</f>
        <v>GBP/CHF</v>
      </c>
      <c r="C23" s="2">
        <f>RTD("cqg.rtd", ,"ContractData", A23, "LastPrice",,"D")</f>
        <v>152232</v>
      </c>
      <c r="D23" s="3">
        <f>RTD("cqg.rtd", ,"ContractData", A23, "NetLastQuoteToday",,"D")</f>
        <v>8</v>
      </c>
      <c r="E23" s="4">
        <f>RTD("cqg.rtd", ,"ContractData",A23, "PerCentNetLastQuote")/100</f>
        <v>5.2554130754677314E-5</v>
      </c>
      <c r="F23" s="4">
        <f>RTD("cqg.rtd", ,"ContractData",A23, "PerCentNetLastQuote")/100</f>
        <v>5.2554130754677314E-5</v>
      </c>
      <c r="G23" s="3">
        <f>RTD("cqg.rtd", ,"ContractData", A23, "OpenPrice",,"D")</f>
        <v>152168</v>
      </c>
      <c r="H23" s="3">
        <f>RTD("cqg.rtd", ,"ContractData", A23, "HIgh",,"D")</f>
        <v>152246</v>
      </c>
      <c r="I23" s="3">
        <f>RTD("cqg.rtd", ,"ContractData", A23, "LOwprice",,"D")</f>
        <v>152160</v>
      </c>
      <c r="J23" s="5">
        <f>GBP!CF5</f>
        <v>3.2425674601453994E-4</v>
      </c>
      <c r="K23" s="35"/>
      <c r="L23" s="36"/>
      <c r="M23" s="8" t="str">
        <f t="shared" si="0"/>
        <v>GBP/CHF</v>
      </c>
      <c r="N23" s="9"/>
    </row>
    <row r="24" spans="1:14" ht="18" customHeight="1" x14ac:dyDescent="0.25">
      <c r="A24" s="9" t="str">
        <f>GBP!CE6</f>
        <v>DRGBPAUD</v>
      </c>
      <c r="B24" s="6" t="str">
        <f>RTD("cqg.rtd", ,"ContractData", A24, "LongDescription",,"D")</f>
        <v>GBP/AUD</v>
      </c>
      <c r="C24" s="2">
        <f>RTD("cqg.rtd", ,"ContractData", A24, "LastPrice",,"D")</f>
        <v>181276</v>
      </c>
      <c r="D24" s="3">
        <f>RTD("cqg.rtd", ,"ContractData", A24, "NetLastQuoteToday",,"D")</f>
        <v>11</v>
      </c>
      <c r="E24" s="4">
        <f>RTD("cqg.rtd", ,"ContractData",A24, "PerCentNetLastQuote")/100</f>
        <v>6.0684632995890002E-5</v>
      </c>
      <c r="F24" s="4">
        <f>RTD("cqg.rtd", ,"ContractData",A24, "PerCentNetLastQuote")/100</f>
        <v>6.0684632995890002E-5</v>
      </c>
      <c r="G24" s="3">
        <f>RTD("cqg.rtd", ,"ContractData", A24, "OpenPrice",,"D")</f>
        <v>181222</v>
      </c>
      <c r="H24" s="3">
        <f>RTD("cqg.rtd", ,"ContractData", A24, "HIgh",,"D")</f>
        <v>181302</v>
      </c>
      <c r="I24" s="3">
        <f>RTD("cqg.rtd", ,"ContractData", A24, "LOwprice",,"D")</f>
        <v>181206</v>
      </c>
      <c r="J24" s="5">
        <f>GBP!CF6</f>
        <v>3.6786217044473672E-4</v>
      </c>
      <c r="K24" s="35"/>
      <c r="L24" s="36"/>
      <c r="M24" s="8" t="str">
        <f t="shared" si="0"/>
        <v>GBP/AUD</v>
      </c>
      <c r="N24" s="9"/>
    </row>
    <row r="25" spans="1:14" ht="18" customHeight="1" x14ac:dyDescent="0.25">
      <c r="A25" s="9" t="str">
        <f>GBP!CE7</f>
        <v>DRGBPJPY</v>
      </c>
      <c r="B25" s="6" t="str">
        <f>RTD("cqg.rtd", ,"ContractData", A25, "LongDescription",,"D")</f>
        <v>GBP/JPY</v>
      </c>
      <c r="C25" s="2">
        <f>RTD("cqg.rtd", ,"ContractData", A25, "LastPrice",,"D")</f>
        <v>171575</v>
      </c>
      <c r="D25" s="3">
        <f>RTD("cqg.rtd", ,"ContractData", A25, "NetLastQuoteToday",,"D")</f>
        <v>16</v>
      </c>
      <c r="E25" s="4">
        <f>RTD("cqg.rtd", ,"ContractData",A25, "PerCentNetLastQuote")/100</f>
        <v>9.3262376208767836E-5</v>
      </c>
      <c r="F25" s="4">
        <f>RTD("cqg.rtd", ,"ContractData",A25, "PerCentNetLastQuote")/100</f>
        <v>9.3262376208767836E-5</v>
      </c>
      <c r="G25" s="3">
        <f>RTD("cqg.rtd", ,"ContractData", A25, "OpenPrice",,"D")</f>
        <v>171535</v>
      </c>
      <c r="H25" s="3">
        <f>RTD("cqg.rtd", ,"ContractData", A25, "HIgh",,"D")</f>
        <v>171588</v>
      </c>
      <c r="I25" s="3">
        <f>RTD("cqg.rtd", ,"ContractData", A25, "LOwprice",,"D")</f>
        <v>171530</v>
      </c>
      <c r="J25" s="5">
        <f>GBP!CF7</f>
        <v>4.1871177273674351E-4</v>
      </c>
      <c r="K25" s="35"/>
      <c r="L25" s="36"/>
      <c r="M25" s="8" t="str">
        <f t="shared" si="0"/>
        <v>GBP/JPY</v>
      </c>
      <c r="N25" s="9"/>
    </row>
    <row r="26" spans="1:14" ht="18" customHeight="1" x14ac:dyDescent="0.25">
      <c r="A26" s="9" t="str">
        <f>GBP!CE8</f>
        <v>DRGBPCAD</v>
      </c>
      <c r="B26" s="6" t="str">
        <f>RTD("cqg.rtd", ,"ContractData", A26, "LongDescription",,"D")</f>
        <v>GBP/CAD</v>
      </c>
      <c r="C26" s="2">
        <f>RTD("cqg.rtd", ,"ContractData", A26, "LastPrice",,"D")</f>
        <v>183410</v>
      </c>
      <c r="D26" s="3">
        <f>RTD("cqg.rtd", ,"ContractData", A26, "NetLastQuoteToday",,"D")</f>
        <v>21</v>
      </c>
      <c r="E26" s="4">
        <f>RTD("cqg.rtd", ,"ContractData",A26, "PerCentNetLastQuote")/100</f>
        <v>1.1451068493748261E-4</v>
      </c>
      <c r="F26" s="4">
        <f>RTD("cqg.rtd", ,"ContractData",A26, "PerCentNetLastQuote")/100</f>
        <v>1.1451068493748261E-4</v>
      </c>
      <c r="G26" s="3">
        <f>RTD("cqg.rtd", ,"ContractData", A26, "OpenPrice",,"D")</f>
        <v>183333</v>
      </c>
      <c r="H26" s="3">
        <f>RTD("cqg.rtd", ,"ContractData", A26, "HIgh",,"D")</f>
        <v>183428</v>
      </c>
      <c r="I26" s="3">
        <f>RTD("cqg.rtd", ,"ContractData", A26, "LOwprice",,"D")</f>
        <v>183333</v>
      </c>
      <c r="J26" s="5">
        <f>GBP!CF8</f>
        <v>7.0822008554581118E-4</v>
      </c>
      <c r="K26" s="35"/>
      <c r="L26" s="36"/>
      <c r="M26" s="8" t="str">
        <f t="shared" si="0"/>
        <v>GBP/CAD</v>
      </c>
      <c r="N26" s="9"/>
    </row>
    <row r="27" spans="1:14" ht="18" customHeight="1" x14ac:dyDescent="0.25">
      <c r="B27" s="37" t="s">
        <v>41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9"/>
    </row>
    <row r="28" spans="1:14" ht="18" customHeight="1" x14ac:dyDescent="0.25">
      <c r="A28" s="9" t="str">
        <f>Misc!CE5</f>
        <v>DRAUDUSD</v>
      </c>
      <c r="B28" s="6" t="str">
        <f>RTD("cqg.rtd", ,"ContractData", A28, "LongDescription",,"D")</f>
        <v>AUD/USD</v>
      </c>
      <c r="C28" s="2">
        <f>RTD("cqg.rtd", ,"ContractData", A28, "LastPrice",,"D")</f>
        <v>92629</v>
      </c>
      <c r="D28" s="3">
        <f>RTD("cqg.rtd", ,"ContractData", A28, "NetLastQuoteToday",,"D")</f>
        <v>-2</v>
      </c>
      <c r="E28" s="4">
        <f>RTD("cqg.rtd", ,"ContractData",A28, "PerCentNetLastQuote")/100</f>
        <v>-2.1591044034934306E-5</v>
      </c>
      <c r="F28" s="4">
        <f>RTD("cqg.rtd", ,"ContractData",A28, "PerCentNetLastQuote")/100</f>
        <v>-2.1591044034934306E-5</v>
      </c>
      <c r="G28" s="3">
        <f>RTD("cqg.rtd", ,"ContractData", A28, "OpenPrice",,"D")</f>
        <v>92621</v>
      </c>
      <c r="H28" s="3">
        <f>RTD("cqg.rtd", ,"ContractData", A28, "HIgh",,"D")</f>
        <v>92642</v>
      </c>
      <c r="I28" s="3">
        <f>RTD("cqg.rtd", ,"ContractData", A28, "LOwprice",,"D")</f>
        <v>92608</v>
      </c>
      <c r="J28" s="5">
        <f>Misc!CF5</f>
        <v>4.209459328170507E-4</v>
      </c>
      <c r="K28" s="35"/>
      <c r="L28" s="36"/>
      <c r="M28" s="8" t="str">
        <f t="shared" si="0"/>
        <v>AUD/USD</v>
      </c>
      <c r="N28" s="9"/>
    </row>
    <row r="29" spans="1:14" ht="18" customHeight="1" x14ac:dyDescent="0.25">
      <c r="A29" s="9" t="str">
        <f>Misc!CE6</f>
        <v>DRNZDJPY</v>
      </c>
      <c r="B29" s="6" t="str">
        <f>RTD("cqg.rtd", ,"ContractData", A29, "LongDescription",,"D")</f>
        <v>NZD/JPY</v>
      </c>
      <c r="C29" s="2">
        <f>RTD("cqg.rtd", ,"ContractData", A29, "LastPrice",,"D")</f>
        <v>86453</v>
      </c>
      <c r="D29" s="3">
        <f>RTD("cqg.rtd", ,"ContractData", A29, "NetLastQuoteToday",,"D")</f>
        <v>-3</v>
      </c>
      <c r="E29" s="4">
        <f>RTD("cqg.rtd", ,"ContractData",A29, "PerCentNetLastQuote")/100</f>
        <v>-3.4699731655408528E-5</v>
      </c>
      <c r="F29" s="4">
        <f>RTD("cqg.rtd", ,"ContractData",A29, "PerCentNetLastQuote")/100</f>
        <v>-3.4699731655408528E-5</v>
      </c>
      <c r="G29" s="3">
        <f>RTD("cqg.rtd", ,"ContractData", A29, "OpenPrice",,"D")</f>
        <v>86417</v>
      </c>
      <c r="H29" s="3">
        <f>RTD("cqg.rtd", ,"ContractData", A29, "HIgh",,"D")</f>
        <v>86469</v>
      </c>
      <c r="I29" s="3">
        <f>RTD("cqg.rtd", ,"ContractData", A29, "LOwprice",,"D")</f>
        <v>86404</v>
      </c>
      <c r="J29" s="5">
        <f>Misc!CF6</f>
        <v>5.0824518591337535E-4</v>
      </c>
      <c r="K29" s="35"/>
      <c r="L29" s="36"/>
      <c r="M29" s="8" t="str">
        <f t="shared" si="0"/>
        <v>NZD/JPY</v>
      </c>
      <c r="N29" s="9"/>
    </row>
    <row r="30" spans="1:14" ht="18" customHeight="1" x14ac:dyDescent="0.25">
      <c r="A30" s="9" t="str">
        <f>Misc!CE7</f>
        <v>DRCHFJPY</v>
      </c>
      <c r="B30" s="6" t="str">
        <f>RTD("cqg.rtd", ,"ContractData", A30, "LongDescription",,"D")</f>
        <v>CHF/JPY</v>
      </c>
      <c r="C30" s="2">
        <f>RTD("cqg.rtd", ,"ContractData", A30, "LastPrice",,"D")</f>
        <v>112742</v>
      </c>
      <c r="D30" s="3">
        <f>RTD("cqg.rtd", ,"ContractData", A30, "NetLastQuoteToday",,"D")</f>
        <v>5</v>
      </c>
      <c r="E30" s="4">
        <f>RTD("cqg.rtd", ,"ContractData",A30, "PerCentNetLastQuote")/100</f>
        <v>4.4351011646575654E-5</v>
      </c>
      <c r="F30" s="4">
        <f>RTD("cqg.rtd", ,"ContractData",A30, "PerCentNetLastQuote")/100</f>
        <v>4.4351011646575654E-5</v>
      </c>
      <c r="G30" s="3">
        <f>RTD("cqg.rtd", ,"ContractData", A30, "OpenPrice",,"D")</f>
        <v>112690</v>
      </c>
      <c r="H30" s="3">
        <f>RTD("cqg.rtd", ,"ContractData", A30, "HIgh",,"D")</f>
        <v>112757</v>
      </c>
      <c r="I30" s="3">
        <f>RTD("cqg.rtd", ,"ContractData", A30, "LOwprice",,"D")</f>
        <v>112673</v>
      </c>
      <c r="J30" s="5">
        <f>Misc!CF7</f>
        <v>5.8734314429926106E-4</v>
      </c>
      <c r="K30" s="35"/>
      <c r="L30" s="36"/>
      <c r="M30" s="8" t="str">
        <f t="shared" si="0"/>
        <v>CHF/JPY</v>
      </c>
      <c r="N30" s="9"/>
    </row>
    <row r="31" spans="1:14" ht="18" customHeight="1" x14ac:dyDescent="0.25">
      <c r="A31" s="9" t="str">
        <f>Misc!CE8</f>
        <v>DRCADJPY</v>
      </c>
      <c r="B31" s="6" t="str">
        <f>RTD("cqg.rtd", ,"ContractData", A31, "LongDescription",,"D")</f>
        <v>CAD/JPY</v>
      </c>
      <c r="C31" s="2">
        <f>RTD("cqg.rtd", ,"ContractData", A31, "LastPrice",,"D")</f>
        <v>93568</v>
      </c>
      <c r="D31" s="3">
        <f>RTD("cqg.rtd", ,"ContractData", A31, "NetLastQuoteToday",,"D")</f>
        <v>-16</v>
      </c>
      <c r="E31" s="4">
        <f>RTD("cqg.rtd", ,"ContractData",A31, "PerCentNetLastQuote")/100</f>
        <v>-1.7096939647803043E-4</v>
      </c>
      <c r="F31" s="4">
        <f>RTD("cqg.rtd", ,"ContractData",A31, "PerCentNetLastQuote")/100</f>
        <v>-1.7096939647803043E-4</v>
      </c>
      <c r="G31" s="3">
        <f>RTD("cqg.rtd", ,"ContractData", A31, "OpenPrice",,"D")</f>
        <v>93523</v>
      </c>
      <c r="H31" s="3">
        <f>RTD("cqg.rtd", ,"ContractData", A31, "HIgh",,"D")</f>
        <v>93589</v>
      </c>
      <c r="I31" s="3">
        <f>RTD("cqg.rtd", ,"ContractData", A31, "LOwprice",,"D")</f>
        <v>93523</v>
      </c>
      <c r="J31" s="5">
        <f>Misc!CF8</f>
        <v>6.2790654919848542E-4</v>
      </c>
      <c r="K31" s="35"/>
      <c r="L31" s="36"/>
      <c r="M31" s="8" t="str">
        <f t="shared" si="0"/>
        <v>CAD/JPY</v>
      </c>
      <c r="N31" s="9"/>
    </row>
    <row r="32" spans="1:14" ht="18" customHeight="1" x14ac:dyDescent="0.25">
      <c r="A32" s="9" t="str">
        <f>Misc!CE9</f>
        <v>DRNZDCAD</v>
      </c>
      <c r="B32" s="6" t="str">
        <f>RTD("cqg.rtd", ,"ContractData", A32, "LongDescription",,"D")</f>
        <v>NZD/CAD</v>
      </c>
      <c r="C32" s="2">
        <f>RTD("cqg.rtd", ,"ContractData", A32, "LastPrice",,"D")</f>
        <v>92427</v>
      </c>
      <c r="D32" s="3">
        <f>RTD("cqg.rtd", ,"ContractData", A32, "NetLastQuoteToday",,"D")</f>
        <v>14</v>
      </c>
      <c r="E32" s="4">
        <f>RTD("cqg.rtd", ,"ContractData",A32, "PerCentNetLastQuote")/100</f>
        <v>1.5149383744711241E-4</v>
      </c>
      <c r="F32" s="4">
        <f>RTD("cqg.rtd", ,"ContractData",A32, "PerCentNetLastQuote")/100</f>
        <v>1.5149383744711241E-4</v>
      </c>
      <c r="G32" s="3">
        <f>RTD("cqg.rtd", ,"ContractData", A32, "OpenPrice",,"D")</f>
        <v>92339</v>
      </c>
      <c r="H32" s="3">
        <f>RTD("cqg.rtd", ,"ContractData", A32, "HIgh",,"D")</f>
        <v>92458</v>
      </c>
      <c r="I32" s="3">
        <f>RTD("cqg.rtd", ,"ContractData", A32, "LOwprice",,"D")</f>
        <v>92323</v>
      </c>
      <c r="J32" s="5">
        <f>Misc!CF9</f>
        <v>7.3389086030811832E-4</v>
      </c>
      <c r="K32" s="35"/>
      <c r="L32" s="36"/>
      <c r="M32" s="8" t="str">
        <f t="shared" si="0"/>
        <v>NZD/CAD</v>
      </c>
      <c r="N32" s="9"/>
    </row>
    <row r="33" spans="1:14" ht="18" customHeight="1" x14ac:dyDescent="0.25">
      <c r="A33" s="9" t="str">
        <f>Misc!CE10</f>
        <v>DRNZDUSD</v>
      </c>
      <c r="B33" s="6" t="str">
        <f>RTD("cqg.rtd", ,"ContractData", A33, "LongDescription",,"D")</f>
        <v>NZD/USD</v>
      </c>
      <c r="C33" s="2">
        <f>RTD("cqg.rtd", ,"ContractData", A33, "LastPrice",,"D")</f>
        <v>84593</v>
      </c>
      <c r="D33" s="3">
        <f>RTD("cqg.rtd", ,"ContractData", A33, "NetLastQuoteToday",,"D")</f>
        <v>-1</v>
      </c>
      <c r="E33" s="4">
        <f>RTD("cqg.rtd", ,"ContractData",A33, "PerCentNetLastQuote")/100</f>
        <v>-1.182116935007211E-5</v>
      </c>
      <c r="F33" s="4">
        <f>RTD("cqg.rtd", ,"ContractData",A33, "PerCentNetLastQuote")/100</f>
        <v>-1.182116935007211E-5</v>
      </c>
      <c r="G33" s="3">
        <f>RTD("cqg.rtd", ,"ContractData", A33, "OpenPrice",,"D")</f>
        <v>84569</v>
      </c>
      <c r="H33" s="3">
        <f>RTD("cqg.rtd", ,"ContractData", A33, "HIgh",,"D")</f>
        <v>84606</v>
      </c>
      <c r="I33" s="3">
        <f>RTD("cqg.rtd", ,"ContractData", A33, "LOwprice",,"D")</f>
        <v>84556</v>
      </c>
      <c r="J33" s="5">
        <f>Misc!CF10</f>
        <v>8.001541235434942E-4</v>
      </c>
      <c r="K33" s="35"/>
      <c r="L33" s="36"/>
      <c r="M33" s="8" t="str">
        <f t="shared" si="0"/>
        <v>NZD/USD</v>
      </c>
      <c r="N33" s="9"/>
    </row>
    <row r="34" spans="1:14" x14ac:dyDescent="0.25">
      <c r="B34" s="32" t="s">
        <v>45</v>
      </c>
      <c r="C34" s="33"/>
      <c r="D34" s="33"/>
      <c r="E34" s="33"/>
      <c r="F34" s="33"/>
      <c r="G34" s="33"/>
      <c r="H34" s="12"/>
      <c r="I34" s="12" t="s">
        <v>16</v>
      </c>
      <c r="J34" s="34">
        <f>RTD("cqg.rtd", ,"SystemInfo", "Linetime")</f>
        <v>41862.671446759254</v>
      </c>
      <c r="K34" s="34"/>
      <c r="L34" s="34"/>
      <c r="M34" s="16"/>
    </row>
  </sheetData>
  <sheetProtection algorithmName="SHA-512" hashValue="RAUJ9nMe6o3dTMHbuoEkknPuQJh29QfEdy/XsAS9YNbUfILe7tsqby3YCxb/TtqUKYttPbLAkbEV3bE/Ng4wtQ==" saltValue="E+BjqlD73nUZJcisCKJ0fw==" spinCount="100000" sheet="1" objects="1" scenarios="1" selectLockedCells="1"/>
  <mergeCells count="37">
    <mergeCell ref="K12:L12"/>
    <mergeCell ref="B2:M3"/>
    <mergeCell ref="B4:C4"/>
    <mergeCell ref="D4:G4"/>
    <mergeCell ref="H4:J4"/>
    <mergeCell ref="B5:C5"/>
    <mergeCell ref="D5:G5"/>
    <mergeCell ref="H5:J5"/>
    <mergeCell ref="J6:L6"/>
    <mergeCell ref="K8:L8"/>
    <mergeCell ref="K9:L9"/>
    <mergeCell ref="K10:L10"/>
    <mergeCell ref="K11:L11"/>
    <mergeCell ref="B7:M7"/>
    <mergeCell ref="B27:M27"/>
    <mergeCell ref="K26:L26"/>
    <mergeCell ref="K13:L13"/>
    <mergeCell ref="K14:L14"/>
    <mergeCell ref="K16:L16"/>
    <mergeCell ref="K17:L17"/>
    <mergeCell ref="K18:L18"/>
    <mergeCell ref="K19:L19"/>
    <mergeCell ref="K20:L20"/>
    <mergeCell ref="K22:L22"/>
    <mergeCell ref="K23:L23"/>
    <mergeCell ref="K24:L24"/>
    <mergeCell ref="K25:L25"/>
    <mergeCell ref="B15:M15"/>
    <mergeCell ref="B21:M21"/>
    <mergeCell ref="B34:G34"/>
    <mergeCell ref="J34:L34"/>
    <mergeCell ref="K28:L28"/>
    <mergeCell ref="K29:L29"/>
    <mergeCell ref="K30:L30"/>
    <mergeCell ref="K31:L31"/>
    <mergeCell ref="K32:L32"/>
    <mergeCell ref="K33:L33"/>
  </mergeCells>
  <conditionalFormatting sqref="E8:E14">
    <cfRule type="colorScale" priority="780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F22:F26">
    <cfRule type="dataBar" priority="7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{282AAE90-BBCE-41C3-86B3-E83ACF9AC10B}</x14:id>
        </ext>
      </extLst>
    </cfRule>
  </conditionalFormatting>
  <conditionalFormatting sqref="F8:F14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{3FEDA749-D17F-4415-9C2C-61DCE6FA5F79}</x14:id>
        </ext>
      </extLst>
    </cfRule>
  </conditionalFormatting>
  <conditionalFormatting sqref="E16:E20">
    <cfRule type="colorScale" priority="77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F16:F20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{327BDE56-F397-47D5-B034-D72C7FB6FA03}</x14:id>
        </ext>
      </extLst>
    </cfRule>
  </conditionalFormatting>
  <conditionalFormatting sqref="E22:E26">
    <cfRule type="colorScale" priority="75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E28:E33">
    <cfRule type="colorScale" priority="7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F28:F33">
    <cfRule type="dataBar" priority="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{0DA105D0-8060-42BF-A7BD-150822DBAE4A}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2AAE90-BBCE-41C3-86B3-E83ACF9AC1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F22:F26</xm:sqref>
        </x14:conditionalFormatting>
        <x14:conditionalFormatting xmlns:xm="http://schemas.microsoft.com/office/excel/2006/main">
          <x14:cfRule type="dataBar" id="{3FEDA749-D17F-4415-9C2C-61DCE6FA5F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F8:F14</xm:sqref>
        </x14:conditionalFormatting>
        <x14:conditionalFormatting xmlns:xm="http://schemas.microsoft.com/office/excel/2006/main">
          <x14:cfRule type="dataBar" id="{327BDE56-F397-47D5-B034-D72C7FB6FA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F16:F20</xm:sqref>
        </x14:conditionalFormatting>
        <x14:conditionalFormatting xmlns:xm="http://schemas.microsoft.com/office/excel/2006/main">
          <x14:cfRule type="dataBar" id="{0DA105D0-8060-42BF-A7BD-150822DBAE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F28:F33</xm:sqref>
        </x14:conditionalFormatting>
        <x14:conditionalFormatting xmlns:xm="http://schemas.microsoft.com/office/excel/2006/main">
          <x14:cfRule type="expression" priority="130" id="{587D025E-E531-4564-83E6-68BD90AD1FBA}">
            <xm:f>HiLo!M4=1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H8:H14</xm:sqref>
        </x14:conditionalFormatting>
        <x14:conditionalFormatting xmlns:xm="http://schemas.microsoft.com/office/excel/2006/main">
          <x14:cfRule type="expression" priority="129" id="{CAD53A26-CDF5-41C9-8ADF-2B62AC99F798}">
            <xm:f>HiLo!N4=1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I8:I14</xm:sqref>
        </x14:conditionalFormatting>
        <x14:conditionalFormatting xmlns:xm="http://schemas.microsoft.com/office/excel/2006/main">
          <x14:cfRule type="expression" priority="131" id="{3D35D8DB-F81C-4CFC-809B-E0E647F06B1E}">
            <xm:f>HiLo!G4=1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32" id="{BA868A9A-6D62-4DFD-B0EC-FB0F7069AB12}">
            <xm:f>HiLo!D4=1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C8:C14</xm:sqref>
        </x14:conditionalFormatting>
        <x14:conditionalFormatting xmlns:xm="http://schemas.microsoft.com/office/excel/2006/main">
          <x14:cfRule type="expression" priority="113" id="{39856A1A-8968-4090-BF46-09D0FE122384}">
            <xm:f>HiLo!G11=1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14" id="{034A2FE5-620F-4C3A-AA33-150C50BA7694}">
            <xm:f>HiLo!D11=1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C16:C20</xm:sqref>
        </x14:conditionalFormatting>
        <x14:conditionalFormatting xmlns:xm="http://schemas.microsoft.com/office/excel/2006/main">
          <x14:cfRule type="expression" priority="103" id="{A0A6734E-7FA3-41DA-BE97-651FAB9B3681}">
            <xm:f>HiLo!G16=1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04" id="{8C0EE24F-E787-4FD3-A85C-52D1CF39C88D}">
            <xm:f>HiLo!D16=1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C22:C26</xm:sqref>
        </x14:conditionalFormatting>
        <x14:conditionalFormatting xmlns:xm="http://schemas.microsoft.com/office/excel/2006/main">
          <x14:cfRule type="expression" priority="93" id="{60319D5C-FE8C-408E-ADAF-1B138749B589}">
            <xm:f>HiLo!G21=1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94" id="{9CEBA1ED-F1B6-4FCE-B486-9BA448087AC8}">
            <xm:f>HiLo!D21=1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C28:C33</xm:sqref>
        </x14:conditionalFormatting>
        <x14:conditionalFormatting xmlns:xm="http://schemas.microsoft.com/office/excel/2006/main">
          <x14:cfRule type="expression" priority="709" id="{587D025E-E531-4564-83E6-68BD90AD1FBA}">
            <xm:f>HiLo!M11=1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H16:H20</xm:sqref>
        </x14:conditionalFormatting>
        <x14:conditionalFormatting xmlns:xm="http://schemas.microsoft.com/office/excel/2006/main">
          <x14:cfRule type="expression" priority="711" id="{CAD53A26-CDF5-41C9-8ADF-2B62AC99F798}">
            <xm:f>HiLo!N11=1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I16:I20</xm:sqref>
        </x14:conditionalFormatting>
        <x14:conditionalFormatting xmlns:xm="http://schemas.microsoft.com/office/excel/2006/main">
          <x14:cfRule type="expression" priority="739" id="{587D025E-E531-4564-83E6-68BD90AD1FBA}">
            <xm:f>HiLo!M16=1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H22:H26</xm:sqref>
        </x14:conditionalFormatting>
        <x14:conditionalFormatting xmlns:xm="http://schemas.microsoft.com/office/excel/2006/main">
          <x14:cfRule type="expression" priority="741" id="{CAD53A26-CDF5-41C9-8ADF-2B62AC99F798}">
            <xm:f>HiLo!N16=1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I22:I26</xm:sqref>
        </x14:conditionalFormatting>
        <x14:conditionalFormatting xmlns:xm="http://schemas.microsoft.com/office/excel/2006/main">
          <x14:cfRule type="expression" priority="777" id="{587D025E-E531-4564-83E6-68BD90AD1FBA}">
            <xm:f>HiLo!M21=1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H28:H33</xm:sqref>
        </x14:conditionalFormatting>
        <x14:conditionalFormatting xmlns:xm="http://schemas.microsoft.com/office/excel/2006/main">
          <x14:cfRule type="expression" priority="779" id="{CAD53A26-CDF5-41C9-8ADF-2B62AC99F798}">
            <xm:f>HiLo!N21=1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I28:I33</xm:sqref>
        </x14:conditionalFormatting>
        <x14:conditionalFormatting xmlns:xm="http://schemas.microsoft.com/office/excel/2006/main">
          <x14:cfRule type="expression" priority="133" id="{7A0D6A1F-BA75-464E-BF0A-86592BEDE3C2}">
            <xm:f>Euro!CK4=2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34" id="{A32639DE-0CBC-40DF-8F3B-075723D44FF4}">
            <xm:f>Euro!CK4=1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135" id="{6B78E738-C3D6-44EA-B088-58DE0EC8B581}">
            <xm:f>Euro!CK4=-2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136" id="{9913945A-4FA8-40F0-B1A5-A756E8A65B23}">
            <xm:f>Euro!CK4=-1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B8</xm:sqref>
        </x14:conditionalFormatting>
        <x14:conditionalFormatting xmlns:xm="http://schemas.microsoft.com/office/excel/2006/main">
          <x14:cfRule type="expression" priority="69" id="{D42E588E-61CF-4F95-95A9-08092913C92F}">
            <xm:f>Euro!CK5=2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70" id="{07BE4135-EAED-47F2-9D5C-9BF76870506F}">
            <xm:f>Euro!CK5=1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71" id="{F9DBBD17-C397-4A49-80AB-60C572F15522}">
            <xm:f>Euro!CK5=-2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72" id="{24C73383-E7A5-4F88-B2AD-1082F39981DD}">
            <xm:f>Euro!CK5=-1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B9</xm:sqref>
        </x14:conditionalFormatting>
        <x14:conditionalFormatting xmlns:xm="http://schemas.microsoft.com/office/excel/2006/main">
          <x14:cfRule type="expression" priority="65" id="{6CCE9C7C-103A-42AA-8299-EEEB36618B10}">
            <xm:f>Euro!CK6=2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66" id="{9629BACD-B18F-4578-B22C-1A85A3875C18}">
            <xm:f>Euro!CK6=1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67" id="{8AE8736A-ED4E-4A06-A8A6-117649DEDA9D}">
            <xm:f>Euro!CK6=-2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68" id="{0663B960-3D47-48CE-8298-66E81BEE64D6}">
            <xm:f>Euro!CK6=-1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B10</xm:sqref>
        </x14:conditionalFormatting>
        <x14:conditionalFormatting xmlns:xm="http://schemas.microsoft.com/office/excel/2006/main">
          <x14:cfRule type="expression" priority="61" id="{F8065EBE-231A-4115-AAC3-DF3551CAA379}">
            <xm:f>Euro!CK7=2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62" id="{66AA84DB-3BC2-4979-A44E-B2F9CE09963D}">
            <xm:f>Euro!CK7=1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63" id="{21EE0401-8553-4907-8715-9A9FEDD9F5DB}">
            <xm:f>Euro!CK7=-2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64" id="{C8A9EDC2-49F2-4CC0-ADC9-C0AD25226EAF}">
            <xm:f>Euro!CK7=-1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B11</xm:sqref>
        </x14:conditionalFormatting>
        <x14:conditionalFormatting xmlns:xm="http://schemas.microsoft.com/office/excel/2006/main">
          <x14:cfRule type="expression" priority="57" id="{6C55D2A7-EE99-43F9-AE64-13FBFE89B9C6}">
            <xm:f>Euro!CK8=2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8" id="{E7CB6455-D1D7-487A-B072-DE563D54292D}">
            <xm:f>Euro!CK8=1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59" id="{65ABB40B-FECE-4986-951A-6444DD7FB204}">
            <xm:f>Euro!CK8=-2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60" id="{68D33F56-A286-41CF-BFCB-342A8B8B298C}">
            <xm:f>Euro!CK8=-1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B12</xm:sqref>
        </x14:conditionalFormatting>
        <x14:conditionalFormatting xmlns:xm="http://schemas.microsoft.com/office/excel/2006/main">
          <x14:cfRule type="expression" priority="53" id="{663DD42A-1A02-4E75-A0F1-5A8D8699CB22}">
            <xm:f>Euro!CK9=2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4" id="{54D70457-9A27-4F2F-B76F-23B3FE2980EC}">
            <xm:f>Euro!CK9=1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55" id="{5BA6E406-54E4-4D3D-AD2A-A2BDF69661C0}">
            <xm:f>Euro!CK9=-2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56" id="{D8CB31FF-B70C-4D4B-A7CB-F58A4CE82DA5}">
            <xm:f>Euro!CK9=-1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B13</xm:sqref>
        </x14:conditionalFormatting>
        <x14:conditionalFormatting xmlns:xm="http://schemas.microsoft.com/office/excel/2006/main">
          <x14:cfRule type="expression" priority="49" id="{55228E6E-F9AD-482C-9A55-6DC28137E9C7}">
            <xm:f>Euro!CK10=2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0" id="{54C71D04-C0DD-4547-B85D-E6DEC18A8DEF}">
            <xm:f>Euro!CK10=1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51" id="{73F78147-F7B1-4A4C-8972-C481EF15239C}">
            <xm:f>Euro!CK10=-2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52" id="{1C66FF7A-1CB3-4DA2-B355-8B008DDA823B}">
            <xm:f>Euro!CK10=-1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B14</xm:sqref>
        </x14:conditionalFormatting>
        <x14:conditionalFormatting xmlns:xm="http://schemas.microsoft.com/office/excel/2006/main">
          <x14:cfRule type="expression" priority="45" id="{5526A30A-E36C-43AA-BA97-8B0F39C3D9B5}">
            <xm:f>USA!CK4=2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46" id="{E8107161-E639-48AE-A428-DE50C0472871}">
            <xm:f>USA!CK4=1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47" id="{4A53D6C9-DD66-40C4-B1D9-F123A2508884}">
            <xm:f>USA!CK4=-2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48" id="{2869096B-DBD9-470C-8E87-F2F4EC0C95A2}">
            <xm:f>USA!CK4=-1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B16</xm:sqref>
        </x14:conditionalFormatting>
        <x14:conditionalFormatting xmlns:xm="http://schemas.microsoft.com/office/excel/2006/main">
          <x14:cfRule type="expression" priority="41" id="{0676B640-04C7-4881-B683-D1B0317A8B54}">
            <xm:f>USA!CK5=2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42" id="{C8ECB10C-B476-406B-81FB-357E1114216A}">
            <xm:f>USA!CK5=1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43" id="{1AAF1B7B-5C2D-463A-8257-EBBC1AB680F3}">
            <xm:f>USA!CK5=-2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44" id="{6AD4F1F2-B1CE-47C0-823D-65984B24C7CA}">
            <xm:f>USA!CK5=-1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B17</xm:sqref>
        </x14:conditionalFormatting>
        <x14:conditionalFormatting xmlns:xm="http://schemas.microsoft.com/office/excel/2006/main">
          <x14:cfRule type="expression" priority="37" id="{E8AB58B9-47DA-4489-B6C9-D5C8A843C9F5}">
            <xm:f>USA!CK6=2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38" id="{7873CBC2-DC42-4A9D-B346-A6D78579149B}">
            <xm:f>USA!CK6=1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39" id="{096EC0DD-245B-427B-A509-CFDD7F50BAC7}">
            <xm:f>USA!CK6=-2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40" id="{BB05928D-BE09-4487-9FAA-27BDAD224B35}">
            <xm:f>USA!CK6=-1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B18</xm:sqref>
        </x14:conditionalFormatting>
        <x14:conditionalFormatting xmlns:xm="http://schemas.microsoft.com/office/excel/2006/main">
          <x14:cfRule type="expression" priority="33" id="{B9B9741F-59C8-4FAA-830C-D6BEF6A3AA25}">
            <xm:f>USA!CK7=2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34" id="{3FCC1E98-9F39-4858-B3D6-7FC4CB6F9DE9}">
            <xm:f>USA!CK7=1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35" id="{53AF55F0-010F-409C-80B6-DF148014E868}">
            <xm:f>USA!CK7=-2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36" id="{76B2FA85-8E5E-4DC0-B2BC-0BF3877A8A70}">
            <xm:f>USA!CK7=-1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B19</xm:sqref>
        </x14:conditionalFormatting>
        <x14:conditionalFormatting xmlns:xm="http://schemas.microsoft.com/office/excel/2006/main">
          <x14:cfRule type="expression" priority="29" id="{D5EB8286-33BA-4CF3-B0F6-73659743AFB8}">
            <xm:f>USA!CK8=2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30" id="{0E1E53D3-09DA-450F-8E69-C28C9B67A957}">
            <xm:f>USA!CK8=1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31" id="{1E4A673B-CD34-4A81-97D0-9B93A574E612}">
            <xm:f>USA!CK8=-2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32" id="{88CEF7F0-8040-4ED4-9D56-5FA49A37F116}">
            <xm:f>USA!CK8=-1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B20</xm:sqref>
        </x14:conditionalFormatting>
        <x14:conditionalFormatting xmlns:xm="http://schemas.microsoft.com/office/excel/2006/main">
          <x14:cfRule type="expression" priority="25" id="{BF9C6CEF-B198-4D81-A882-A4F420046855}">
            <xm:f>GBP!CK4=2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26" id="{B1189915-424F-4562-BFC9-94E44E7F59C2}">
            <xm:f>GBP!CK4=1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27" id="{64AB878F-849C-4D4B-A04E-BBCE84347E90}">
            <xm:f>GBP!CK4=-2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28" id="{C4711DC9-AC64-4A17-B7B4-BF8260C23237}">
            <xm:f>GBP!CK4=-1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B22</xm:sqref>
        </x14:conditionalFormatting>
        <x14:conditionalFormatting xmlns:xm="http://schemas.microsoft.com/office/excel/2006/main">
          <x14:cfRule type="expression" priority="21" id="{F655DCCF-A05E-4F3D-9015-1E51BC2C1202}">
            <xm:f>GBP!CK5=2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22" id="{A019E597-2D9B-49E0-AC4F-FC61700D3E55}">
            <xm:f>GBP!CK5=1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23" id="{39199E33-EE31-48D1-BDB3-060B0661A084}">
            <xm:f>GBP!CK5=-2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24" id="{ABA3F599-02DF-422A-AB95-7463AAAD4782}">
            <xm:f>GBP!CK5=-1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B23</xm:sqref>
        </x14:conditionalFormatting>
        <x14:conditionalFormatting xmlns:xm="http://schemas.microsoft.com/office/excel/2006/main">
          <x14:cfRule type="expression" priority="17" id="{F4424EEF-28EB-42AD-BEE8-436CA4E54EDD}">
            <xm:f>GBP!CK6=2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8" id="{7736C5E0-5BE7-436D-A412-284B8DE13A3F}">
            <xm:f>GBP!CK6=1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19" id="{CB679441-20EB-4A6B-93B2-687BD564DC2B}">
            <xm:f>GBP!CK6=-2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20" id="{FD6178AD-935B-4697-A527-092008583068}">
            <xm:f>GBP!CK6=-1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B24</xm:sqref>
        </x14:conditionalFormatting>
        <x14:conditionalFormatting xmlns:xm="http://schemas.microsoft.com/office/excel/2006/main">
          <x14:cfRule type="expression" priority="13" id="{5EF6870F-74C7-4413-94D4-38D67FE033D1}">
            <xm:f>GBP!CK7=2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4" id="{99E80F0A-240A-431C-9490-DCFE44DB96BB}">
            <xm:f>GBP!CK7=1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15" id="{41286747-524D-4AAD-A283-3599C14464D0}">
            <xm:f>GBP!CK7=-2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16" id="{1E95E301-5623-4AFF-B57B-4641BD630964}">
            <xm:f>GBP!CK7=-1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B25</xm:sqref>
        </x14:conditionalFormatting>
        <x14:conditionalFormatting xmlns:xm="http://schemas.microsoft.com/office/excel/2006/main">
          <x14:cfRule type="expression" priority="9" id="{096A0370-2AC6-4C2E-A7EA-CBD8F7F9BCBF}">
            <xm:f>GBP!CK8=2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0" id="{231F4F91-D171-48C4-AC87-5CBA383E4327}">
            <xm:f>GBP!CK8=1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11" id="{AA10CFC0-D4FE-48C7-9A80-F01FC6F7B455}">
            <xm:f>GBP!CK8=-2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12" id="{40C80C11-9FE7-4737-975B-0463E8D1EC92}">
            <xm:f>GBP!CK8=-1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B26</xm:sqref>
        </x14:conditionalFormatting>
        <x14:conditionalFormatting xmlns:xm="http://schemas.microsoft.com/office/excel/2006/main">
          <x14:cfRule type="expression" priority="5" id="{9C1849E2-69BA-4780-9CE9-51A5A79DC182}">
            <xm:f>Misc!CK5=2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6" id="{1AFCD955-9907-49E1-9FC1-6188C38954F0}">
            <xm:f>Misc!CK5=1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7" id="{7F262F5B-193D-4EE3-8DFE-7E2F651F33EF}">
            <xm:f>Misc!CK5=-2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8" id="{1FF13BB1-59CB-49CE-8C1A-7FE93E6BE4C9}">
            <xm:f>Misc!CK5=-1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B28</xm:sqref>
        </x14:conditionalFormatting>
        <x14:conditionalFormatting xmlns:xm="http://schemas.microsoft.com/office/excel/2006/main">
          <x14:cfRule type="expression" priority="1" id="{22659B87-2B2C-4266-92B7-CD8F6B8AC771}">
            <xm:f>Misc!CK6=2</xm:f>
            <x14:dxf>
              <font>
                <color theme="1"/>
              </font>
              <fill>
                <gradientFill degree="90">
                  <stop position="0">
                    <color rgb="FFFF0000"/>
                  </stop>
                  <stop position="0.5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2" id="{3B8412FD-7F39-40F2-87DA-37AD07D8BAA1}">
            <xm:f>Misc!CK6=1</xm:f>
            <x14:dxf>
              <font>
                <color rgb="FFFF0000"/>
              </font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3" id="{FE7C39B6-15CB-4E33-8081-A95B6C70302B}">
            <xm:f>Misc!CK6=-2</xm:f>
            <x14:dxf>
              <font>
                <color theme="1"/>
              </font>
              <fill>
                <gradientFill degree="90">
                  <stop position="0">
                    <color rgb="FF00B050"/>
                  </stop>
                  <stop position="0.5">
                    <color theme="0"/>
                  </stop>
                  <stop position="1">
                    <color rgb="FF00B050"/>
                  </stop>
                </gradientFill>
              </fill>
            </x14:dxf>
          </x14:cfRule>
          <x14:cfRule type="expression" priority="4" id="{0E258319-7C3B-4FB5-AEE3-FB0EEC1CB0FB}">
            <xm:f>Misc!CK6=-1</xm:f>
            <x14:dxf>
              <font>
                <color rgb="FF00B05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B29:B33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Misc!CL10:CU10</xm:f>
              <xm:sqref>K33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Misc!CL9:CU9</xm:f>
              <xm:sqref>K32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Misc!CL8:CU8</xm:f>
              <xm:sqref>K31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Misc!CL7:CU7</xm:f>
              <xm:sqref>K30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Misc!CL6:CU6</xm:f>
              <xm:sqref>K29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Misc!CL5:CU5</xm:f>
              <xm:sqref>K28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GBP!CL8:CU8</xm:f>
              <xm:sqref>K26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GBP!CL7:CU7</xm:f>
              <xm:sqref>K25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GBP!CL6:CU6</xm:f>
              <xm:sqref>K24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GBP!CL5:CU5</xm:f>
              <xm:sqref>K23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GBP!CL4:CU4</xm:f>
              <xm:sqref>K22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USA!CL8:CU8</xm:f>
              <xm:sqref>K20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USA!CL7:CU7</xm:f>
              <xm:sqref>K19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USA!CL6:CU6</xm:f>
              <xm:sqref>K18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USA!CL5:CU5</xm:f>
              <xm:sqref>K17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USA!CL4:CU4</xm:f>
              <xm:sqref>K16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Euro!CL10:CU10</xm:f>
              <xm:sqref>K14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Euro!CL9:CU9</xm:f>
              <xm:sqref>K13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Euro!CL8:CU8</xm:f>
              <xm:sqref>K12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Euro!CL7:CU7</xm:f>
              <xm:sqref>K11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Euro!CL6:CU6</xm:f>
              <xm:sqref>K10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Euro!CL4:CU4</xm:f>
              <xm:sqref>K8</xm:sqref>
            </x14:sparkline>
          </x14:sparklines>
        </x14:sparklineGroup>
        <x14:sparklineGroup type="column" displayEmptyCellsAs="gap">
          <x14:colorSeries theme="4" tint="0.39997558519241921"/>
          <x14:colorNegative theme="0" tint="-0.499984740745262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Euro!CL5:CU5</xm:f>
              <xm:sqref>K9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7"/>
  <sheetViews>
    <sheetView workbookViewId="0">
      <selection sqref="A1:XFD1048576"/>
    </sheetView>
  </sheetViews>
  <sheetFormatPr defaultColWidth="8.69921875" defaultRowHeight="13.8" x14ac:dyDescent="0.25"/>
  <cols>
    <col min="1" max="1" width="16.09765625" style="9" customWidth="1"/>
    <col min="2" max="4" width="8.69921875" style="9"/>
    <col min="5" max="57" width="0" style="9" hidden="1" customWidth="1"/>
    <col min="58" max="82" width="8.69921875" style="9"/>
    <col min="83" max="83" width="10.796875" style="9" customWidth="1"/>
    <col min="84" max="85" width="8.69921875" style="9"/>
    <col min="86" max="86" width="12.5" style="9" customWidth="1"/>
    <col min="87" max="89" width="8.69921875" style="9"/>
    <col min="90" max="90" width="10.8984375" style="9" bestFit="1" customWidth="1"/>
    <col min="91" max="16384" width="8.69921875" style="9"/>
  </cols>
  <sheetData>
    <row r="1" spans="1:99" x14ac:dyDescent="0.25">
      <c r="A1" s="57" t="s">
        <v>10</v>
      </c>
      <c r="B1" s="9">
        <f>'Rank (2)'!B5</f>
        <v>5</v>
      </c>
      <c r="C1" s="9">
        <f>'Rank (2)'!D5</f>
        <v>20</v>
      </c>
      <c r="D1" s="9">
        <f>'Rank (2)'!H5</f>
        <v>2</v>
      </c>
    </row>
    <row r="2" spans="1:99" x14ac:dyDescent="0.25">
      <c r="A2" s="57"/>
      <c r="BF2" s="9">
        <v>7</v>
      </c>
      <c r="BI2" s="9">
        <v>6</v>
      </c>
      <c r="BL2" s="9">
        <v>5</v>
      </c>
      <c r="BO2" s="9">
        <v>4</v>
      </c>
      <c r="BR2" s="9">
        <v>3</v>
      </c>
      <c r="BU2" s="9">
        <v>2</v>
      </c>
      <c r="BX2" s="9">
        <v>1</v>
      </c>
    </row>
    <row r="3" spans="1:99" x14ac:dyDescent="0.25">
      <c r="A3" s="57"/>
      <c r="BF3" s="9" t="s">
        <v>11</v>
      </c>
      <c r="BG3" s="9" t="s">
        <v>0</v>
      </c>
      <c r="BH3" s="9" t="s">
        <v>6</v>
      </c>
      <c r="BI3" s="9" t="s">
        <v>11</v>
      </c>
      <c r="BJ3" s="9" t="s">
        <v>0</v>
      </c>
      <c r="BK3" s="9" t="s">
        <v>6</v>
      </c>
      <c r="BL3" s="9" t="s">
        <v>11</v>
      </c>
      <c r="BM3" s="9" t="s">
        <v>0</v>
      </c>
      <c r="BN3" s="9" t="s">
        <v>6</v>
      </c>
      <c r="BO3" s="9" t="s">
        <v>11</v>
      </c>
      <c r="BP3" s="9" t="s">
        <v>0</v>
      </c>
      <c r="BQ3" s="9" t="s">
        <v>6</v>
      </c>
      <c r="BR3" s="9" t="s">
        <v>11</v>
      </c>
      <c r="BS3" s="9" t="s">
        <v>0</v>
      </c>
      <c r="BT3" s="9" t="s">
        <v>6</v>
      </c>
      <c r="BU3" s="9" t="s">
        <v>11</v>
      </c>
      <c r="BV3" s="9" t="s">
        <v>0</v>
      </c>
      <c r="BW3" s="9" t="s">
        <v>6</v>
      </c>
      <c r="BX3" s="9" t="s">
        <v>11</v>
      </c>
      <c r="BY3" s="9" t="s">
        <v>0</v>
      </c>
      <c r="BZ3" s="9" t="s">
        <v>6</v>
      </c>
      <c r="CH3" s="9" t="s">
        <v>12</v>
      </c>
    </row>
    <row r="4" spans="1:99" x14ac:dyDescent="0.25">
      <c r="A4" s="23" t="s">
        <v>23</v>
      </c>
      <c r="B4" s="24">
        <f xml:space="preserve"> RTD("cqg.rtd",,"StudyData", A4, "BDIF", "InputChoice=Close,MAType=Sim,Period1="&amp;$C$1&amp;",Percent="&amp;$D$1&amp;"", "BDIF",$B$1,,"all",,,,"T")/RTD("cqg.rtd",,"StudyData",A4, "BBnds", "MAType=Sim,InputChoice=Close,Period1="&amp;$C$1&amp;",Percent="&amp;$D$1&amp;",Divisor=0", "BMA",$B$1,"0","ALL",,,"TRUE","T")</f>
        <v>4.6565414836765673E-4</v>
      </c>
      <c r="C4" s="25">
        <f>RANK(B4,$B$4:$B$28,0)+COUNTIF($B$4:B4,B4)-1</f>
        <v>3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>
        <f>IF($C4=$BF$2,$BF$2,0)</f>
        <v>0</v>
      </c>
      <c r="BG4" s="27">
        <f t="shared" ref="BG4:BG10" si="0">IF(BF4=$BF$2,$A4,0)</f>
        <v>0</v>
      </c>
      <c r="BH4" s="27">
        <f t="shared" ref="BH4:BH10" si="1">IF(BF4=$BF$2,$B4,0)</f>
        <v>0</v>
      </c>
      <c r="BI4" s="27">
        <f>IF($C4=$BI$2,$BI$2,0)</f>
        <v>0</v>
      </c>
      <c r="BJ4" s="27">
        <f t="shared" ref="BJ4:BJ10" si="2">IF(BI4=$BI$2,$A4,0)</f>
        <v>0</v>
      </c>
      <c r="BK4" s="27">
        <f t="shared" ref="BK4:BK10" si="3">IF(BI4=$BI$2,$B4,0)</f>
        <v>0</v>
      </c>
      <c r="BL4" s="27">
        <f>IF($C4=$BL$2,$BL$2,0)</f>
        <v>0</v>
      </c>
      <c r="BM4" s="27">
        <f t="shared" ref="BM4:BM10" si="4">IF(BL4=$BL$2,$A4,0)</f>
        <v>0</v>
      </c>
      <c r="BN4" s="27">
        <f t="shared" ref="BN4:BN10" si="5">IF(BL4=$BL$2,$B4,0)</f>
        <v>0</v>
      </c>
      <c r="BO4" s="27">
        <f>IF($C4=$BO$2,$BO$2,0)</f>
        <v>0</v>
      </c>
      <c r="BP4" s="27">
        <f t="shared" ref="BP4:BP10" si="6">IF(BO4=$BO$2,$A4,0)</f>
        <v>0</v>
      </c>
      <c r="BQ4" s="27">
        <f t="shared" ref="BQ4:BQ10" si="7">IF(BO4=$BO$2,$B4,0)</f>
        <v>0</v>
      </c>
      <c r="BR4" s="27">
        <f>IF($C4=$BR$2,$BR$2,0)</f>
        <v>3</v>
      </c>
      <c r="BS4" s="27" t="str">
        <f t="shared" ref="BS4:BS10" si="8">IF(BR4=$BR$2,$A4,0)</f>
        <v>DREURAUD</v>
      </c>
      <c r="BT4" s="27">
        <f t="shared" ref="BT4:BT10" si="9">IF(BR4=$BR$2,$B4,0)</f>
        <v>4.6565414836765673E-4</v>
      </c>
      <c r="BU4" s="27">
        <f>IF($C4=$BU$2,$BU$2,0)</f>
        <v>0</v>
      </c>
      <c r="BV4" s="27">
        <f t="shared" ref="BV4:BV10" si="10">IF(BU4=$BU$2,$A4,0)</f>
        <v>0</v>
      </c>
      <c r="BW4" s="27">
        <f t="shared" ref="BW4:BW10" si="11">IF(BU4=$BU$2,$B4,0)</f>
        <v>0</v>
      </c>
      <c r="BX4" s="27">
        <f>IF($C4=$BX$2,$BX$2,0)</f>
        <v>0</v>
      </c>
      <c r="BY4" s="27">
        <f t="shared" ref="BY4:BY10" si="12">IF(BX4=$BX$2,$A4,0)</f>
        <v>0</v>
      </c>
      <c r="BZ4" s="27">
        <f t="shared" ref="BZ4:BZ10" si="13">IF(BX4=$BX$2,$B4,0)</f>
        <v>0</v>
      </c>
      <c r="CA4" s="27"/>
      <c r="CB4" s="27"/>
      <c r="CC4" s="27"/>
      <c r="CD4" s="9">
        <v>7</v>
      </c>
      <c r="CE4" s="9" t="str">
        <f>LOOKUP(CD4,BF$4:BF$10,BG$4:BG$10)</f>
        <v>DREURUSD</v>
      </c>
      <c r="CF4" s="24">
        <f>LOOKUP(CD4,BF$4:BF$10,BH$4:BH$10)</f>
        <v>1.8307354208528566E-4</v>
      </c>
      <c r="CH4" s="25" t="str">
        <f>CE33</f>
        <v>DREURUSD</v>
      </c>
      <c r="CI4" s="9">
        <f>CD33</f>
        <v>7</v>
      </c>
      <c r="CJ4" s="25">
        <f t="shared" ref="CJ4:CJ10" si="14">IF(CE4=CH4,0,1)</f>
        <v>0</v>
      </c>
      <c r="CK4" s="28">
        <f>IF(CJ4=1,IF(CH5=CE4,-1,IF(CH6=CE4,-2,IF(CE4=CH3,1,IF(CE4=CH2,2,0)))),0)</f>
        <v>0</v>
      </c>
      <c r="CL4" s="29">
        <f xml:space="preserve"> RTD("cqg.rtd",,"StudyData",CE4, "VolBB^",,"c1",$B$1,"-9",,,,,"T")</f>
        <v>3.0057E-4</v>
      </c>
      <c r="CM4" s="24">
        <f xml:space="preserve"> RTD("cqg.rtd",,"StudyData",CE4, "VolBB^",,"c1",$B$1,"-8",,,,,"T")</f>
        <v>2.9516999999999998E-4</v>
      </c>
      <c r="CN4" s="24">
        <f xml:space="preserve"> RTD("cqg.rtd",,"StudyData",CE4, "VolBB^",,"c1",$B$1,"-7",,,,,"T")</f>
        <v>2.8966000000000002E-4</v>
      </c>
      <c r="CO4" s="24">
        <f xml:space="preserve"> RTD("cqg.rtd",,"StudyData",CE4, "VolBB^",,"c1",$B$1,"-6",,,,,"T")</f>
        <v>2.273E-4</v>
      </c>
      <c r="CP4" s="24">
        <f xml:space="preserve"> RTD("cqg.rtd",,"StudyData",CE4, "VolBB^",,"c1",$B$1,"-5",,,,,"T")</f>
        <v>1.9902E-4</v>
      </c>
      <c r="CQ4" s="24">
        <f xml:space="preserve"> RTD("cqg.rtd",,"StudyData",CE4, "VolBB^",,"c1",$B$1,"-4",,,,,"T")</f>
        <v>2.0091999999999999E-4</v>
      </c>
      <c r="CR4" s="24">
        <f xml:space="preserve"> RTD("cqg.rtd",,"StudyData",CE4, "VolBB^",,"c1",$B$1,"-3",,,,,"T")</f>
        <v>1.8756E-4</v>
      </c>
      <c r="CS4" s="24">
        <f xml:space="preserve"> RTD("cqg.rtd",,"StudyData",CE4, "VolBB^",,"c1",$B$1,"-2",,,,,"T")</f>
        <v>1.8992E-4</v>
      </c>
      <c r="CT4" s="24">
        <f xml:space="preserve"> RTD("cqg.rtd",,"StudyData",CE4, "VolBB^",,"c1",$B$1,"-1",,,,,"T")</f>
        <v>1.8347E-4</v>
      </c>
      <c r="CU4" s="24">
        <f xml:space="preserve"> RTD("cqg.rtd",,"StudyData",CE4, "VolBB^",,"c1",$B$1,"0",,,,,"T")</f>
        <v>1.8306999999999999E-4</v>
      </c>
    </row>
    <row r="5" spans="1:99" x14ac:dyDescent="0.25">
      <c r="A5" s="23" t="s">
        <v>27</v>
      </c>
      <c r="B5" s="24">
        <f xml:space="preserve"> RTD("cqg.rtd",,"StudyData", A5, "BDIF", "InputChoice=Close,MAType=Sim,Period1="&amp;$C$1&amp;",Percent="&amp;$D$1&amp;"", "BDIF",$B$1,,"all",,,,"T")/RTD("cqg.rtd",,"StudyData",A5, "BBnds", "MAType=Sim,InputChoice=Close,Period1="&amp;$C$1&amp;",Percent="&amp;$D$1&amp;",Divisor=0", "BMA",$B$1,"0","ALL",,,"TRUE","T")</f>
        <v>6.9954455879582154E-4</v>
      </c>
      <c r="C5" s="25">
        <f>RANK(B5,$B$4:$B$28,0)+COUNTIF($B$4:B5,B5)-1</f>
        <v>2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>
        <f t="shared" ref="BF5:BF10" si="15">IF($C5=$BF$2,$BF$2,BF4+0.01)</f>
        <v>0.01</v>
      </c>
      <c r="BG5" s="27">
        <f t="shared" si="0"/>
        <v>0</v>
      </c>
      <c r="BH5" s="27">
        <f t="shared" si="1"/>
        <v>0</v>
      </c>
      <c r="BI5" s="27">
        <f t="shared" ref="BI5:BI10" si="16">IF($C5=$BI$2,$BI$2,BI4+0.01)</f>
        <v>0.01</v>
      </c>
      <c r="BJ5" s="27">
        <f t="shared" si="2"/>
        <v>0</v>
      </c>
      <c r="BK5" s="27">
        <f t="shared" si="3"/>
        <v>0</v>
      </c>
      <c r="BL5" s="27">
        <f t="shared" ref="BL5:BL10" si="17">IF($C5=$BL$2,$BL$2,BL4+0.01)</f>
        <v>0.01</v>
      </c>
      <c r="BM5" s="27">
        <f t="shared" si="4"/>
        <v>0</v>
      </c>
      <c r="BN5" s="27">
        <f t="shared" si="5"/>
        <v>0</v>
      </c>
      <c r="BO5" s="27">
        <f t="shared" ref="BO5:BO10" si="18">IF($C5=$BO$2,$BO$2,BO4+0.01)</f>
        <v>0.01</v>
      </c>
      <c r="BP5" s="27">
        <f t="shared" si="6"/>
        <v>0</v>
      </c>
      <c r="BQ5" s="27">
        <f t="shared" si="7"/>
        <v>0</v>
      </c>
      <c r="BR5" s="27">
        <f t="shared" ref="BR5:BR10" si="19">IF($C5=$BR$2,$BR$2,BR4+0.01)</f>
        <v>3.01</v>
      </c>
      <c r="BS5" s="27">
        <f t="shared" si="8"/>
        <v>0</v>
      </c>
      <c r="BT5" s="27">
        <f t="shared" si="9"/>
        <v>0</v>
      </c>
      <c r="BU5" s="27">
        <f t="shared" ref="BU5:BU10" si="20">IF($C5=$BU$2,$BU$2,BU4+0.01)</f>
        <v>2</v>
      </c>
      <c r="BV5" s="27" t="str">
        <f t="shared" si="10"/>
        <v>DREURCAD</v>
      </c>
      <c r="BW5" s="27">
        <f t="shared" si="11"/>
        <v>6.9954455879582154E-4</v>
      </c>
      <c r="BX5" s="27">
        <f t="shared" ref="BX5:BX10" si="21">IF($C5=$BX$2,$BX$2,BX4+0.01)</f>
        <v>0.01</v>
      </c>
      <c r="BY5" s="27">
        <f t="shared" si="12"/>
        <v>0</v>
      </c>
      <c r="BZ5" s="27">
        <f t="shared" si="13"/>
        <v>0</v>
      </c>
      <c r="CA5" s="27"/>
      <c r="CB5" s="27"/>
      <c r="CC5" s="27"/>
      <c r="CD5" s="9">
        <f>CD4-1</f>
        <v>6</v>
      </c>
      <c r="CE5" s="9" t="str">
        <f>LOOKUP(CD5,BI$4:BI$10,BJ$4:BJ$10)</f>
        <v>DREURCHF</v>
      </c>
      <c r="CF5" s="24">
        <f>LOOKUP(CD5,BI$4:BI$10,BK$4:BK$10)</f>
        <v>2.155223386147418E-4</v>
      </c>
      <c r="CH5" s="25" t="str">
        <f t="shared" ref="CH5:CH10" si="22">CE34</f>
        <v>DREURCHF</v>
      </c>
      <c r="CI5" s="9">
        <f t="shared" ref="CI5:CI10" si="23">CD34</f>
        <v>6</v>
      </c>
      <c r="CJ5" s="25">
        <f t="shared" si="14"/>
        <v>0</v>
      </c>
      <c r="CK5" s="28">
        <f t="shared" ref="CK5:CK10" si="24">IF(CJ5=1,IF(CH6=CE5,-1,IF(CH7=CE5,-2,IF(CE5=CH4,1,IF(CE5=CH3,2,0)))),0)</f>
        <v>0</v>
      </c>
      <c r="CL5" s="29">
        <f xml:space="preserve"> RTD("cqg.rtd",,"StudyData",CE5, "VolBB^",,"c1",$B$1,"-9",,,,,"T")</f>
        <v>4.2860000000000001E-4</v>
      </c>
      <c r="CM5" s="24">
        <f xml:space="preserve"> RTD("cqg.rtd",,"StudyData",CE5, "VolBB^",,"c1",$B$1,"-8",,,,,"T")</f>
        <v>3.9617999999999999E-4</v>
      </c>
      <c r="CN5" s="24">
        <f xml:space="preserve"> RTD("cqg.rtd",,"StudyData",CE5, "VolBB^",,"c1",$B$1,"-7",,,,,"T")</f>
        <v>3.7212999999999998E-4</v>
      </c>
      <c r="CO5" s="24">
        <f xml:space="preserve"> RTD("cqg.rtd",,"StudyData",CE5, "VolBB^",,"c1",$B$1,"-6",,,,,"T")</f>
        <v>3.4085000000000002E-4</v>
      </c>
      <c r="CP5" s="24">
        <f xml:space="preserve"> RTD("cqg.rtd",,"StudyData",CE5, "VolBB^",,"c1",$B$1,"-5",,,,,"T")</f>
        <v>3.0664000000000001E-4</v>
      </c>
      <c r="CQ5" s="24">
        <f xml:space="preserve"> RTD("cqg.rtd",,"StudyData",CE5, "VolBB^",,"c1",$B$1,"-4",,,,,"T")</f>
        <v>2.8726000000000001E-4</v>
      </c>
      <c r="CR5" s="24">
        <f xml:space="preserve"> RTD("cqg.rtd",,"StudyData",CE5, "VolBB^",,"c1",$B$1,"-3",,,,,"T")</f>
        <v>2.6266000000000001E-4</v>
      </c>
      <c r="CS5" s="24">
        <f xml:space="preserve"> RTD("cqg.rtd",,"StudyData",CE5, "VolBB^",,"c1",$B$1,"-2",,,,,"T")</f>
        <v>2.5007000000000002E-4</v>
      </c>
      <c r="CT5" s="24">
        <f xml:space="preserve"> RTD("cqg.rtd",,"StudyData",CE5, "VolBB^",,"c1",$B$1,"-1",,,,,"T")</f>
        <v>2.4266000000000001E-4</v>
      </c>
      <c r="CU5" s="24">
        <f xml:space="preserve"> RTD("cqg.rtd",,"StudyData",CE5, "VolBB^",,"c1",$B$1,"0",,,,,"T")</f>
        <v>2.1552E-4</v>
      </c>
    </row>
    <row r="6" spans="1:99" x14ac:dyDescent="0.25">
      <c r="A6" s="23" t="s">
        <v>24</v>
      </c>
      <c r="B6" s="24">
        <f xml:space="preserve"> RTD("cqg.rtd",,"StudyData", A6, "BDIF", "InputChoice=Close,MAType=Sim,Period1="&amp;$C$1&amp;",Percent="&amp;$D$1&amp;"", "BDIF",$B$1,,"all",,,,"T")/RTD("cqg.rtd",,"StudyData",A6, "BBnds", "MAType=Sim,InputChoice=Close,Period1="&amp;$C$1&amp;",Percent="&amp;$D$1&amp;",Divisor=0", "BMA",$B$1,"0","ALL",,,"TRUE","T")</f>
        <v>2.155223386147418E-4</v>
      </c>
      <c r="C6" s="25">
        <f>RANK(B6,$B$4:$B$28,0)+COUNTIF($B$4:B6,B6)-1</f>
        <v>6</v>
      </c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>
        <f t="shared" si="15"/>
        <v>0.02</v>
      </c>
      <c r="BG6" s="27">
        <f t="shared" si="0"/>
        <v>0</v>
      </c>
      <c r="BH6" s="27">
        <f t="shared" si="1"/>
        <v>0</v>
      </c>
      <c r="BI6" s="27">
        <f t="shared" si="16"/>
        <v>6</v>
      </c>
      <c r="BJ6" s="27" t="str">
        <f t="shared" si="2"/>
        <v>DREURCHF</v>
      </c>
      <c r="BK6" s="27">
        <f t="shared" si="3"/>
        <v>2.155223386147418E-4</v>
      </c>
      <c r="BL6" s="27">
        <f t="shared" si="17"/>
        <v>0.02</v>
      </c>
      <c r="BM6" s="27">
        <f t="shared" si="4"/>
        <v>0</v>
      </c>
      <c r="BN6" s="27">
        <f t="shared" si="5"/>
        <v>0</v>
      </c>
      <c r="BO6" s="27">
        <f t="shared" si="18"/>
        <v>0.02</v>
      </c>
      <c r="BP6" s="27">
        <f t="shared" si="6"/>
        <v>0</v>
      </c>
      <c r="BQ6" s="27">
        <f t="shared" si="7"/>
        <v>0</v>
      </c>
      <c r="BR6" s="27">
        <f t="shared" si="19"/>
        <v>3.0199999999999996</v>
      </c>
      <c r="BS6" s="27">
        <f t="shared" si="8"/>
        <v>0</v>
      </c>
      <c r="BT6" s="27">
        <f t="shared" si="9"/>
        <v>0</v>
      </c>
      <c r="BU6" s="27">
        <f t="shared" si="20"/>
        <v>2.0099999999999998</v>
      </c>
      <c r="BV6" s="27">
        <f t="shared" si="10"/>
        <v>0</v>
      </c>
      <c r="BW6" s="27">
        <f t="shared" si="11"/>
        <v>0</v>
      </c>
      <c r="BX6" s="27">
        <f t="shared" si="21"/>
        <v>0.02</v>
      </c>
      <c r="BY6" s="27">
        <f t="shared" si="12"/>
        <v>0</v>
      </c>
      <c r="BZ6" s="27">
        <f t="shared" si="13"/>
        <v>0</v>
      </c>
      <c r="CA6" s="27"/>
      <c r="CB6" s="27"/>
      <c r="CC6" s="27"/>
      <c r="CD6" s="9">
        <f t="shared" ref="CD6:CD10" si="25">CD5-1</f>
        <v>5</v>
      </c>
      <c r="CE6" s="9" t="str">
        <f>LOOKUP(CD6,BL$4:BL$10,BM$4:BM$10)</f>
        <v>DREURGBP</v>
      </c>
      <c r="CF6" s="24">
        <f>LOOKUP(CD6,BL$4:BL$10,BN$4:BN$10)</f>
        <v>3.1295428291187584E-4</v>
      </c>
      <c r="CH6" s="25" t="str">
        <f t="shared" si="22"/>
        <v>DREURGBP</v>
      </c>
      <c r="CI6" s="9">
        <f t="shared" si="23"/>
        <v>5</v>
      </c>
      <c r="CJ6" s="25">
        <f t="shared" si="14"/>
        <v>0</v>
      </c>
      <c r="CK6" s="28">
        <f t="shared" si="24"/>
        <v>0</v>
      </c>
      <c r="CL6" s="29">
        <f xml:space="preserve"> RTD("cqg.rtd",,"StudyData",CE6, "VolBB^",,"c1",$B$1,"-9",,,,,"T")</f>
        <v>2.1897999999999999E-4</v>
      </c>
      <c r="CM6" s="24">
        <f xml:space="preserve"> RTD("cqg.rtd",,"StudyData",CE6, "VolBB^",,"c1",$B$1,"-8",,,,,"T")</f>
        <v>1.9777999999999999E-4</v>
      </c>
      <c r="CN6" s="24">
        <f xml:space="preserve"> RTD("cqg.rtd",,"StudyData",CE6, "VolBB^",,"c1",$B$1,"-7",,,,,"T")</f>
        <v>1.5888E-4</v>
      </c>
      <c r="CO6" s="24">
        <f xml:space="preserve"> RTD("cqg.rtd",,"StudyData",CE6, "VolBB^",,"c1",$B$1,"-6",,,,,"T")</f>
        <v>1.6671000000000001E-4</v>
      </c>
      <c r="CP6" s="24">
        <f xml:space="preserve"> RTD("cqg.rtd",,"StudyData",CE6, "VolBB^",,"c1",$B$1,"-5",,,,,"T")</f>
        <v>1.8535000000000001E-4</v>
      </c>
      <c r="CQ6" s="24">
        <f xml:space="preserve"> RTD("cqg.rtd",,"StudyData",CE6, "VolBB^",,"c1",$B$1,"-4",,,,,"T")</f>
        <v>1.7687000000000001E-4</v>
      </c>
      <c r="CR6" s="24">
        <f xml:space="preserve"> RTD("cqg.rtd",,"StudyData",CE6, "VolBB^",,"c1",$B$1,"-3",,,,,"T")</f>
        <v>1.8764000000000001E-4</v>
      </c>
      <c r="CS6" s="24">
        <f xml:space="preserve"> RTD("cqg.rtd",,"StudyData",CE6, "VolBB^",,"c1",$B$1,"-2",,,,,"T")</f>
        <v>2.6237E-4</v>
      </c>
      <c r="CT6" s="24">
        <f xml:space="preserve"> RTD("cqg.rtd",,"StudyData",CE6, "VolBB^",,"c1",$B$1,"-1",,,,,"T")</f>
        <v>2.9664999999999997E-4</v>
      </c>
      <c r="CU6" s="24">
        <f xml:space="preserve"> RTD("cqg.rtd",,"StudyData",CE6, "VolBB^",,"c1",$B$1,"0",,,,,"T")</f>
        <v>3.1295999999999999E-4</v>
      </c>
    </row>
    <row r="7" spans="1:99" x14ac:dyDescent="0.25">
      <c r="A7" s="23" t="s">
        <v>22</v>
      </c>
      <c r="B7" s="24">
        <f xml:space="preserve"> RTD("cqg.rtd",,"StudyData", A7, "BDIF", "InputChoice=Close,MAType=Sim,Period1="&amp;$C$1&amp;",Percent="&amp;$D$1&amp;"", "BDIF",$B$1,,"all",,,,"T")/RTD("cqg.rtd",,"StudyData",A7, "BBnds", "MAType=Sim,InputChoice=Close,Period1="&amp;$C$1&amp;",Percent="&amp;$D$1&amp;",Divisor=0", "BMA",$B$1,"0","ALL",,,"TRUE","T")</f>
        <v>3.1295428291187584E-4</v>
      </c>
      <c r="C7" s="25">
        <f>RANK(B7,$B$4:$B$28,0)+COUNTIF($B$4:B7,B7)-1</f>
        <v>5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>
        <f t="shared" si="15"/>
        <v>0.03</v>
      </c>
      <c r="BG7" s="27">
        <f t="shared" si="0"/>
        <v>0</v>
      </c>
      <c r="BH7" s="27">
        <f t="shared" si="1"/>
        <v>0</v>
      </c>
      <c r="BI7" s="27">
        <f t="shared" si="16"/>
        <v>6.01</v>
      </c>
      <c r="BJ7" s="27">
        <f t="shared" si="2"/>
        <v>0</v>
      </c>
      <c r="BK7" s="27">
        <f t="shared" si="3"/>
        <v>0</v>
      </c>
      <c r="BL7" s="27">
        <f t="shared" si="17"/>
        <v>5</v>
      </c>
      <c r="BM7" s="27" t="str">
        <f t="shared" si="4"/>
        <v>DREURGBP</v>
      </c>
      <c r="BN7" s="27">
        <f t="shared" si="5"/>
        <v>3.1295428291187584E-4</v>
      </c>
      <c r="BO7" s="27">
        <f t="shared" si="18"/>
        <v>0.03</v>
      </c>
      <c r="BP7" s="27">
        <f t="shared" si="6"/>
        <v>0</v>
      </c>
      <c r="BQ7" s="27">
        <f t="shared" si="7"/>
        <v>0</v>
      </c>
      <c r="BR7" s="27">
        <f t="shared" si="19"/>
        <v>3.0299999999999994</v>
      </c>
      <c r="BS7" s="27">
        <f t="shared" si="8"/>
        <v>0</v>
      </c>
      <c r="BT7" s="27">
        <f t="shared" si="9"/>
        <v>0</v>
      </c>
      <c r="BU7" s="27">
        <f t="shared" si="20"/>
        <v>2.0199999999999996</v>
      </c>
      <c r="BV7" s="27">
        <f t="shared" si="10"/>
        <v>0</v>
      </c>
      <c r="BW7" s="27">
        <f t="shared" si="11"/>
        <v>0</v>
      </c>
      <c r="BX7" s="27">
        <f t="shared" si="21"/>
        <v>0.03</v>
      </c>
      <c r="BY7" s="27">
        <f t="shared" si="12"/>
        <v>0</v>
      </c>
      <c r="BZ7" s="27">
        <f t="shared" si="13"/>
        <v>0</v>
      </c>
      <c r="CA7" s="27"/>
      <c r="CB7" s="27"/>
      <c r="CC7" s="27"/>
      <c r="CD7" s="9">
        <f t="shared" si="25"/>
        <v>4</v>
      </c>
      <c r="CE7" s="9" t="str">
        <f>LOOKUP(CD7,BO$4:BO$10,BP$4:BP$10)</f>
        <v>DREURJPY</v>
      </c>
      <c r="CF7" s="24">
        <f>LOOKUP(CD7,BO$4:BO$10,BQ$4:BQ$10)</f>
        <v>3.6317783908082951E-4</v>
      </c>
      <c r="CH7" s="25" t="str">
        <f t="shared" si="22"/>
        <v>DREURJPY</v>
      </c>
      <c r="CI7" s="9">
        <f t="shared" si="23"/>
        <v>4</v>
      </c>
      <c r="CJ7" s="25">
        <f t="shared" si="14"/>
        <v>0</v>
      </c>
      <c r="CK7" s="28">
        <f t="shared" si="24"/>
        <v>0</v>
      </c>
      <c r="CL7" s="29">
        <f xml:space="preserve"> RTD("cqg.rtd",,"StudyData",CE7, "VolBB^",,"c1",$B$1,"-9",,,,,"T")</f>
        <v>6.4473000000000004E-4</v>
      </c>
      <c r="CM7" s="24">
        <f xml:space="preserve"> RTD("cqg.rtd",,"StudyData",CE7, "VolBB^",,"c1",$B$1,"-8",,,,,"T")</f>
        <v>5.8359999999999998E-4</v>
      </c>
      <c r="CN7" s="24">
        <f xml:space="preserve"> RTD("cqg.rtd",,"StudyData",CE7, "VolBB^",,"c1",$B$1,"-7",,,,,"T")</f>
        <v>5.3706999999999995E-4</v>
      </c>
      <c r="CO7" s="24">
        <f xml:space="preserve"> RTD("cqg.rtd",,"StudyData",CE7, "VolBB^",,"c1",$B$1,"-6",,,,,"T")</f>
        <v>4.9127999999999997E-4</v>
      </c>
      <c r="CP7" s="24">
        <f xml:space="preserve"> RTD("cqg.rtd",,"StudyData",CE7, "VolBB^",,"c1",$B$1,"-5",,,,,"T")</f>
        <v>4.6861E-4</v>
      </c>
      <c r="CQ7" s="24">
        <f xml:space="preserve"> RTD("cqg.rtd",,"StudyData",CE7, "VolBB^",,"c1",$B$1,"-4",,,,,"T")</f>
        <v>4.4177000000000002E-4</v>
      </c>
      <c r="CR7" s="24">
        <f xml:space="preserve"> RTD("cqg.rtd",,"StudyData",CE7, "VolBB^",,"c1",$B$1,"-3",,,,,"T")</f>
        <v>3.9626E-4</v>
      </c>
      <c r="CS7" s="24">
        <f xml:space="preserve"> RTD("cqg.rtd",,"StudyData",CE7, "VolBB^",,"c1",$B$1,"-2",,,,,"T")</f>
        <v>3.8939999999999998E-4</v>
      </c>
      <c r="CT7" s="24">
        <f xml:space="preserve"> RTD("cqg.rtd",,"StudyData",CE7, "VolBB^",,"c1",$B$1,"-1",,,,,"T")</f>
        <v>3.8555000000000002E-4</v>
      </c>
      <c r="CU7" s="24">
        <f xml:space="preserve"> RTD("cqg.rtd",,"StudyData",CE7, "VolBB^",,"c1",$B$1,"0",,,,,"T")</f>
        <v>3.6318E-4</v>
      </c>
    </row>
    <row r="8" spans="1:99" x14ac:dyDescent="0.25">
      <c r="A8" s="23" t="s">
        <v>25</v>
      </c>
      <c r="B8" s="24">
        <f xml:space="preserve"> RTD("cqg.rtd",,"StudyData", A8, "BDIF", "InputChoice=Close,MAType=Sim,Period1="&amp;$C$1&amp;",Percent="&amp;$D$1&amp;"", "BDIF",$B$1,,"all",,,,"T")/RTD("cqg.rtd",,"StudyData",A8, "BBnds", "MAType=Sim,InputChoice=Close,Period1="&amp;$C$1&amp;",Percent="&amp;$D$1&amp;",Divisor=0", "BMA",$B$1,"0","ALL",,,"TRUE","T")</f>
        <v>3.6317783908082951E-4</v>
      </c>
      <c r="C8" s="25">
        <f>RANK(B8,$B$4:$B$28,0)+COUNTIF($B$4:B8,B8)-1</f>
        <v>4</v>
      </c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>
        <f t="shared" si="15"/>
        <v>0.04</v>
      </c>
      <c r="BG8" s="27">
        <f t="shared" si="0"/>
        <v>0</v>
      </c>
      <c r="BH8" s="27">
        <f t="shared" si="1"/>
        <v>0</v>
      </c>
      <c r="BI8" s="27">
        <f t="shared" si="16"/>
        <v>6.02</v>
      </c>
      <c r="BJ8" s="27">
        <f t="shared" si="2"/>
        <v>0</v>
      </c>
      <c r="BK8" s="27">
        <f t="shared" si="3"/>
        <v>0</v>
      </c>
      <c r="BL8" s="27">
        <f t="shared" si="17"/>
        <v>5.01</v>
      </c>
      <c r="BM8" s="27">
        <f t="shared" si="4"/>
        <v>0</v>
      </c>
      <c r="BN8" s="27">
        <f t="shared" si="5"/>
        <v>0</v>
      </c>
      <c r="BO8" s="27">
        <f t="shared" si="18"/>
        <v>4</v>
      </c>
      <c r="BP8" s="27" t="str">
        <f t="shared" si="6"/>
        <v>DREURJPY</v>
      </c>
      <c r="BQ8" s="27">
        <f t="shared" si="7"/>
        <v>3.6317783908082951E-4</v>
      </c>
      <c r="BR8" s="27">
        <f t="shared" si="19"/>
        <v>3.0399999999999991</v>
      </c>
      <c r="BS8" s="27">
        <f t="shared" si="8"/>
        <v>0</v>
      </c>
      <c r="BT8" s="27">
        <f t="shared" si="9"/>
        <v>0</v>
      </c>
      <c r="BU8" s="27">
        <f t="shared" si="20"/>
        <v>2.0299999999999994</v>
      </c>
      <c r="BV8" s="27">
        <f t="shared" si="10"/>
        <v>0</v>
      </c>
      <c r="BW8" s="27">
        <f t="shared" si="11"/>
        <v>0</v>
      </c>
      <c r="BX8" s="27">
        <f t="shared" si="21"/>
        <v>0.04</v>
      </c>
      <c r="BY8" s="27">
        <f t="shared" si="12"/>
        <v>0</v>
      </c>
      <c r="BZ8" s="27">
        <f t="shared" si="13"/>
        <v>0</v>
      </c>
      <c r="CA8" s="27"/>
      <c r="CB8" s="27"/>
      <c r="CC8" s="27"/>
      <c r="CD8" s="9">
        <f t="shared" si="25"/>
        <v>3</v>
      </c>
      <c r="CE8" s="9" t="str">
        <f>LOOKUP(CD8,BR$4:BR$10,BS$4:BS$10)</f>
        <v>DREURAUD</v>
      </c>
      <c r="CF8" s="24">
        <f>LOOKUP(CD8,BR$4:BR$10,BT$4:BT$10)</f>
        <v>4.6565414836765673E-4</v>
      </c>
      <c r="CH8" s="25" t="str">
        <f t="shared" si="22"/>
        <v>DREURAUD</v>
      </c>
      <c r="CI8" s="9">
        <f t="shared" si="23"/>
        <v>3</v>
      </c>
      <c r="CJ8" s="25">
        <f t="shared" si="14"/>
        <v>0</v>
      </c>
      <c r="CK8" s="28">
        <f t="shared" si="24"/>
        <v>0</v>
      </c>
      <c r="CL8" s="29">
        <f xml:space="preserve"> RTD("cqg.rtd",,"StudyData",CE8, "VolBB^",,"c1",$B$1,"-9",,,,,"T")</f>
        <v>2.9127999999999999E-4</v>
      </c>
      <c r="CM8" s="24">
        <f xml:space="preserve"> RTD("cqg.rtd",,"StudyData",CE8, "VolBB^",,"c1",$B$1,"-8",,,,,"T")</f>
        <v>2.8871000000000002E-4</v>
      </c>
      <c r="CN8" s="24">
        <f xml:space="preserve"> RTD("cqg.rtd",,"StudyData",CE8, "VolBB^",,"c1",$B$1,"-7",,,,,"T")</f>
        <v>3.1828E-4</v>
      </c>
      <c r="CO8" s="24">
        <f xml:space="preserve"> RTD("cqg.rtd",,"StudyData",CE8, "VolBB^",,"c1",$B$1,"-6",,,,,"T")</f>
        <v>3.1374000000000001E-4</v>
      </c>
      <c r="CP8" s="24">
        <f xml:space="preserve"> RTD("cqg.rtd",,"StudyData",CE8, "VolBB^",,"c1",$B$1,"-5",,,,,"T")</f>
        <v>3.1381999999999997E-4</v>
      </c>
      <c r="CQ8" s="24">
        <f xml:space="preserve"> RTD("cqg.rtd",,"StudyData",CE8, "VolBB^",,"c1",$B$1,"-4",,,,,"T")</f>
        <v>3.1178999999999999E-4</v>
      </c>
      <c r="CR8" s="24">
        <f xml:space="preserve"> RTD("cqg.rtd",,"StudyData",CE8, "VolBB^",,"c1",$B$1,"-3",,,,,"T")</f>
        <v>3.2092999999999998E-4</v>
      </c>
      <c r="CS8" s="24">
        <f xml:space="preserve"> RTD("cqg.rtd",,"StudyData",CE8, "VolBB^",,"c1",$B$1,"-2",,,,,"T")</f>
        <v>3.6531999999999998E-4</v>
      </c>
      <c r="CT8" s="24">
        <f xml:space="preserve"> RTD("cqg.rtd",,"StudyData",CE8, "VolBB^",,"c1",$B$1,"-1",,,,,"T")</f>
        <v>4.2853999999999999E-4</v>
      </c>
      <c r="CU8" s="24">
        <f xml:space="preserve"> RTD("cqg.rtd",,"StudyData",CE8, "VolBB^",,"c1",$B$1,"0",,,,,"T")</f>
        <v>4.6565000000000002E-4</v>
      </c>
    </row>
    <row r="9" spans="1:99" x14ac:dyDescent="0.25">
      <c r="A9" s="23" t="s">
        <v>38</v>
      </c>
      <c r="B9" s="24">
        <f xml:space="preserve"> RTD("cqg.rtd",,"StudyData", A9, "BDIF", "InputChoice=Close,MAType=Sim,Period1="&amp;$C$1&amp;",Percent="&amp;$D$1&amp;"", "BDIF",$B$1,,"all",,,,"T")/RTD("cqg.rtd",,"StudyData",A9, "BBnds", "MAType=Sim,InputChoice=Close,Period1="&amp;$C$1&amp;",Percent="&amp;$D$1&amp;",Divisor=0", "BMA",$B$1,"0","ALL",,,"TRUE","T")</f>
        <v>8.8262006382167839E-4</v>
      </c>
      <c r="C9" s="25">
        <f>RANK(B9,$B$4:$B$28,0)+COUNTIF($B$4:B9,B9)-1</f>
        <v>1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>
        <f t="shared" si="15"/>
        <v>0.05</v>
      </c>
      <c r="BG9" s="27">
        <f t="shared" si="0"/>
        <v>0</v>
      </c>
      <c r="BH9" s="27">
        <f t="shared" si="1"/>
        <v>0</v>
      </c>
      <c r="BI9" s="27">
        <f t="shared" si="16"/>
        <v>6.0299999999999994</v>
      </c>
      <c r="BJ9" s="27">
        <f t="shared" si="2"/>
        <v>0</v>
      </c>
      <c r="BK9" s="27">
        <f t="shared" si="3"/>
        <v>0</v>
      </c>
      <c r="BL9" s="27">
        <f t="shared" si="17"/>
        <v>5.0199999999999996</v>
      </c>
      <c r="BM9" s="27">
        <f t="shared" si="4"/>
        <v>0</v>
      </c>
      <c r="BN9" s="27">
        <f t="shared" si="5"/>
        <v>0</v>
      </c>
      <c r="BO9" s="27">
        <f t="shared" si="18"/>
        <v>4.01</v>
      </c>
      <c r="BP9" s="27">
        <f t="shared" si="6"/>
        <v>0</v>
      </c>
      <c r="BQ9" s="27">
        <f t="shared" si="7"/>
        <v>0</v>
      </c>
      <c r="BR9" s="27">
        <f t="shared" si="19"/>
        <v>3.0499999999999989</v>
      </c>
      <c r="BS9" s="27">
        <f t="shared" si="8"/>
        <v>0</v>
      </c>
      <c r="BT9" s="27">
        <f t="shared" si="9"/>
        <v>0</v>
      </c>
      <c r="BU9" s="27">
        <f t="shared" si="20"/>
        <v>2.0399999999999991</v>
      </c>
      <c r="BV9" s="27">
        <f t="shared" si="10"/>
        <v>0</v>
      </c>
      <c r="BW9" s="27">
        <f t="shared" si="11"/>
        <v>0</v>
      </c>
      <c r="BX9" s="27">
        <f t="shared" si="21"/>
        <v>1</v>
      </c>
      <c r="BY9" s="27" t="str">
        <f t="shared" si="12"/>
        <v>DREURNZD</v>
      </c>
      <c r="BZ9" s="27">
        <f t="shared" si="13"/>
        <v>8.8262006382167839E-4</v>
      </c>
      <c r="CA9" s="27"/>
      <c r="CB9" s="27"/>
      <c r="CC9" s="27"/>
      <c r="CD9" s="9">
        <f t="shared" si="25"/>
        <v>2</v>
      </c>
      <c r="CE9" s="9" t="str">
        <f>LOOKUP(CD9,BU$4:BU$10,BV$4:BV$10)</f>
        <v>DREURCAD</v>
      </c>
      <c r="CF9" s="24">
        <f>LOOKUP(CD9,BU$4:BU$10,BW$4:BW$10)</f>
        <v>6.9954455879582154E-4</v>
      </c>
      <c r="CH9" s="25" t="str">
        <f t="shared" si="22"/>
        <v>DREURCAD</v>
      </c>
      <c r="CI9" s="9">
        <f t="shared" si="23"/>
        <v>2</v>
      </c>
      <c r="CJ9" s="25">
        <f t="shared" si="14"/>
        <v>0</v>
      </c>
      <c r="CK9" s="28">
        <f t="shared" si="24"/>
        <v>0</v>
      </c>
      <c r="CL9" s="29">
        <f xml:space="preserve"> RTD("cqg.rtd",,"StudyData",CE9, "VolBB^",,"c1",$B$1,"-9",,,,,"T")</f>
        <v>9.1823999999999996E-4</v>
      </c>
      <c r="CM9" s="24">
        <f xml:space="preserve"> RTD("cqg.rtd",,"StudyData",CE9, "VolBB^",,"c1",$B$1,"-8",,,,,"T")</f>
        <v>8.8060999999999999E-4</v>
      </c>
      <c r="CN9" s="24">
        <f xml:space="preserve"> RTD("cqg.rtd",,"StudyData",CE9, "VolBB^",,"c1",$B$1,"-7",,,,,"T")</f>
        <v>8.1012E-4</v>
      </c>
      <c r="CO9" s="24">
        <f xml:space="preserve"> RTD("cqg.rtd",,"StudyData",CE9, "VolBB^",,"c1",$B$1,"-6",,,,,"T")</f>
        <v>8.1696999999999998E-4</v>
      </c>
      <c r="CP9" s="24">
        <f xml:space="preserve"> RTD("cqg.rtd",,"StudyData",CE9, "VolBB^",,"c1",$B$1,"-5",,,,,"T")</f>
        <v>8.206E-4</v>
      </c>
      <c r="CQ9" s="24">
        <f xml:space="preserve"> RTD("cqg.rtd",,"StudyData",CE9, "VolBB^",,"c1",$B$1,"-4",,,,,"T")</f>
        <v>8.2784999999999998E-4</v>
      </c>
      <c r="CR9" s="24">
        <f xml:space="preserve"> RTD("cqg.rtd",,"StudyData",CE9, "VolBB^",,"c1",$B$1,"-3",,,,,"T")</f>
        <v>8.2954000000000003E-4</v>
      </c>
      <c r="CS9" s="24">
        <f xml:space="preserve"> RTD("cqg.rtd",,"StudyData",CE9, "VolBB^",,"c1",$B$1,"-2",,,,,"T")</f>
        <v>8.1862000000000005E-4</v>
      </c>
      <c r="CT9" s="24">
        <f xml:space="preserve"> RTD("cqg.rtd",,"StudyData",CE9, "VolBB^",,"c1",$B$1,"-1",,,,,"T")</f>
        <v>8.0672000000000003E-4</v>
      </c>
      <c r="CU9" s="24">
        <f xml:space="preserve"> RTD("cqg.rtd",,"StudyData",CE9, "VolBB^",,"c1",$B$1,"0",,,,,"T")</f>
        <v>6.9954000000000001E-4</v>
      </c>
    </row>
    <row r="10" spans="1:99" x14ac:dyDescent="0.25">
      <c r="A10" s="23" t="s">
        <v>18</v>
      </c>
      <c r="B10" s="24">
        <f xml:space="preserve"> RTD("cqg.rtd",,"StudyData", A10, "BDIF", "InputChoice=Close,MAType=Sim,Period1="&amp;$C$1&amp;",Percent="&amp;$D$1&amp;"", "BDIF",$B$1,,"all",,,,"T")/RTD("cqg.rtd",,"StudyData",A10, "BBnds", "MAType=Sim,InputChoice=Close,Period1="&amp;$C$1&amp;",Percent="&amp;$D$1&amp;",Divisor=0", "BMA",$B$1,"0","ALL",,,"TRUE","T")</f>
        <v>1.8307354208528566E-4</v>
      </c>
      <c r="C10" s="25">
        <f>RANK(B10,$B$4:$B$28,0)+COUNTIF($B$4:B10,B10)-1</f>
        <v>7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>
        <f t="shared" si="15"/>
        <v>7</v>
      </c>
      <c r="BG10" s="27" t="str">
        <f t="shared" si="0"/>
        <v>DREURUSD</v>
      </c>
      <c r="BH10" s="27">
        <f t="shared" si="1"/>
        <v>1.8307354208528566E-4</v>
      </c>
      <c r="BI10" s="27">
        <f t="shared" si="16"/>
        <v>6.0399999999999991</v>
      </c>
      <c r="BJ10" s="27">
        <f t="shared" si="2"/>
        <v>0</v>
      </c>
      <c r="BK10" s="27">
        <f t="shared" si="3"/>
        <v>0</v>
      </c>
      <c r="BL10" s="27">
        <f t="shared" si="17"/>
        <v>5.0299999999999994</v>
      </c>
      <c r="BM10" s="27">
        <f t="shared" si="4"/>
        <v>0</v>
      </c>
      <c r="BN10" s="27">
        <f t="shared" si="5"/>
        <v>0</v>
      </c>
      <c r="BO10" s="27">
        <f t="shared" si="18"/>
        <v>4.0199999999999996</v>
      </c>
      <c r="BP10" s="27">
        <f t="shared" si="6"/>
        <v>0</v>
      </c>
      <c r="BQ10" s="27">
        <f t="shared" si="7"/>
        <v>0</v>
      </c>
      <c r="BR10" s="27">
        <f t="shared" si="19"/>
        <v>3.0599999999999987</v>
      </c>
      <c r="BS10" s="27">
        <f t="shared" si="8"/>
        <v>0</v>
      </c>
      <c r="BT10" s="27">
        <f t="shared" si="9"/>
        <v>0</v>
      </c>
      <c r="BU10" s="27">
        <f t="shared" si="20"/>
        <v>2.0499999999999989</v>
      </c>
      <c r="BV10" s="27">
        <f t="shared" si="10"/>
        <v>0</v>
      </c>
      <c r="BW10" s="27">
        <f t="shared" si="11"/>
        <v>0</v>
      </c>
      <c r="BX10" s="27">
        <f t="shared" si="21"/>
        <v>1.01</v>
      </c>
      <c r="BY10" s="27">
        <f t="shared" si="12"/>
        <v>0</v>
      </c>
      <c r="BZ10" s="27">
        <f t="shared" si="13"/>
        <v>0</v>
      </c>
      <c r="CA10" s="27"/>
      <c r="CB10" s="27"/>
      <c r="CC10" s="27"/>
      <c r="CD10" s="9">
        <f t="shared" si="25"/>
        <v>1</v>
      </c>
      <c r="CE10" s="9" t="str">
        <f>LOOKUP(CD10,BX$4:BX$10,BY$4:BY$10)</f>
        <v>DREURNZD</v>
      </c>
      <c r="CF10" s="24">
        <f>LOOKUP(CD10,BX$4:BX$10,BZ$4:BZ$10)</f>
        <v>8.8262006382167839E-4</v>
      </c>
      <c r="CH10" s="25" t="str">
        <f t="shared" si="22"/>
        <v>DREURNZD</v>
      </c>
      <c r="CI10" s="9">
        <f t="shared" si="23"/>
        <v>1</v>
      </c>
      <c r="CJ10" s="25">
        <f t="shared" si="14"/>
        <v>0</v>
      </c>
      <c r="CK10" s="28">
        <f t="shared" si="24"/>
        <v>0</v>
      </c>
      <c r="CL10" s="29">
        <f xml:space="preserve"> RTD("cqg.rtd",,"StudyData",CE10, "VolBB^",,"c1",$B$1,"-9",,,,,"T")</f>
        <v>6.7115000000000002E-4</v>
      </c>
      <c r="CM10" s="24">
        <f xml:space="preserve"> RTD("cqg.rtd",,"StudyData",CE10, "VolBB^",,"c1",$B$1,"-8",,,,,"T")</f>
        <v>6.9256000000000005E-4</v>
      </c>
      <c r="CN10" s="24">
        <f xml:space="preserve"> RTD("cqg.rtd",,"StudyData",CE10, "VolBB^",,"c1",$B$1,"-7",,,,,"T")</f>
        <v>6.9844000000000004E-4</v>
      </c>
      <c r="CO10" s="24">
        <f xml:space="preserve"> RTD("cqg.rtd",,"StudyData",CE10, "VolBB^",,"c1",$B$1,"-6",,,,,"T")</f>
        <v>7.0220999999999999E-4</v>
      </c>
      <c r="CP10" s="24">
        <f xml:space="preserve"> RTD("cqg.rtd",,"StudyData",CE10, "VolBB^",,"c1",$B$1,"-5",,,,,"T")</f>
        <v>7.1608999999999996E-4</v>
      </c>
      <c r="CQ10" s="24">
        <f xml:space="preserve"> RTD("cqg.rtd",,"StudyData",CE10, "VolBB^",,"c1",$B$1,"-4",,,,,"T")</f>
        <v>7.1776000000000001E-4</v>
      </c>
      <c r="CR10" s="24">
        <f xml:space="preserve"> RTD("cqg.rtd",,"StudyData",CE10, "VolBB^",,"c1",$B$1,"-3",,,,,"T")</f>
        <v>7.1549000000000005E-4</v>
      </c>
      <c r="CS10" s="24">
        <f xml:space="preserve"> RTD("cqg.rtd",,"StudyData",CE10, "VolBB^",,"c1",$B$1,"-2",,,,,"T")</f>
        <v>7.7488000000000003E-4</v>
      </c>
      <c r="CT10" s="24">
        <f xml:space="preserve"> RTD("cqg.rtd",,"StudyData",CE10, "VolBB^",,"c1",$B$1,"-1",,,,,"T")</f>
        <v>8.6008999999999999E-4</v>
      </c>
      <c r="CU10" s="24">
        <f xml:space="preserve"> RTD("cqg.rtd",,"StudyData",CE10, "VolBB^",,"c1",$B$1,"0",,,,,"T")</f>
        <v>8.8261999999999998E-4</v>
      </c>
    </row>
    <row r="11" spans="1:99" x14ac:dyDescent="0.25">
      <c r="A11" s="30"/>
      <c r="B11" s="24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F11" s="24"/>
      <c r="CH11" s="25"/>
      <c r="CJ11" s="25"/>
      <c r="CK11" s="28"/>
      <c r="CL11" s="29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1:99" x14ac:dyDescent="0.25">
      <c r="A12" s="30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F12" s="24"/>
      <c r="CH12" s="25"/>
      <c r="CJ12" s="25"/>
      <c r="CK12" s="28"/>
      <c r="CL12" s="29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1:99" x14ac:dyDescent="0.25">
      <c r="A13" s="30"/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F13" s="24"/>
      <c r="CH13" s="25"/>
      <c r="CJ13" s="25"/>
      <c r="CK13" s="28"/>
      <c r="CL13" s="29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1:99" x14ac:dyDescent="0.25">
      <c r="A14" s="30"/>
      <c r="B14" s="24"/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F14" s="24"/>
      <c r="CH14" s="25"/>
      <c r="CJ14" s="25"/>
      <c r="CK14" s="28"/>
      <c r="CL14" s="29"/>
      <c r="CM14" s="24"/>
      <c r="CN14" s="24"/>
      <c r="CO14" s="24"/>
      <c r="CP14" s="24"/>
      <c r="CQ14" s="24"/>
      <c r="CR14" s="24"/>
      <c r="CS14" s="24"/>
      <c r="CT14" s="24"/>
      <c r="CU14" s="24"/>
    </row>
    <row r="15" spans="1:99" x14ac:dyDescent="0.25">
      <c r="A15" s="30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F15" s="24"/>
      <c r="CH15" s="25"/>
      <c r="CJ15" s="25"/>
      <c r="CK15" s="28"/>
      <c r="CL15" s="29"/>
      <c r="CM15" s="24"/>
      <c r="CN15" s="24"/>
      <c r="CO15" s="24"/>
      <c r="CP15" s="24"/>
      <c r="CQ15" s="24"/>
      <c r="CR15" s="24"/>
      <c r="CS15" s="24"/>
      <c r="CT15" s="24"/>
      <c r="CU15" s="24"/>
    </row>
    <row r="16" spans="1:99" x14ac:dyDescent="0.25">
      <c r="A16" s="30"/>
      <c r="B16" s="24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F16" s="24"/>
      <c r="CH16" s="25"/>
      <c r="CJ16" s="25"/>
      <c r="CK16" s="28"/>
      <c r="CL16" s="29"/>
      <c r="CM16" s="24"/>
      <c r="CN16" s="24"/>
      <c r="CO16" s="24"/>
      <c r="CP16" s="24"/>
      <c r="CQ16" s="24"/>
      <c r="CR16" s="24"/>
      <c r="CS16" s="24"/>
      <c r="CT16" s="24"/>
      <c r="CU16" s="24"/>
    </row>
    <row r="17" spans="1:99" x14ac:dyDescent="0.25">
      <c r="A17" s="30"/>
      <c r="B17" s="24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F17" s="24"/>
      <c r="CH17" s="25"/>
      <c r="CJ17" s="25"/>
      <c r="CK17" s="28"/>
      <c r="CL17" s="29"/>
      <c r="CM17" s="24"/>
      <c r="CN17" s="24"/>
      <c r="CO17" s="24"/>
      <c r="CP17" s="24"/>
      <c r="CQ17" s="24"/>
      <c r="CR17" s="24"/>
      <c r="CS17" s="24"/>
      <c r="CT17" s="24"/>
      <c r="CU17" s="24"/>
    </row>
    <row r="18" spans="1:99" x14ac:dyDescent="0.25">
      <c r="A18" s="30"/>
      <c r="B18" s="24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F18" s="24"/>
      <c r="CH18" s="25"/>
      <c r="CJ18" s="25"/>
      <c r="CK18" s="28"/>
      <c r="CL18" s="29"/>
      <c r="CM18" s="24"/>
      <c r="CN18" s="24"/>
      <c r="CO18" s="24"/>
      <c r="CP18" s="24"/>
      <c r="CQ18" s="24"/>
      <c r="CR18" s="24"/>
      <c r="CS18" s="24"/>
      <c r="CT18" s="24"/>
      <c r="CU18" s="24"/>
    </row>
    <row r="19" spans="1:99" x14ac:dyDescent="0.25">
      <c r="A19" s="30"/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F19" s="24"/>
      <c r="CH19" s="25"/>
      <c r="CJ19" s="25"/>
      <c r="CK19" s="28"/>
      <c r="CL19" s="29"/>
      <c r="CM19" s="24"/>
      <c r="CN19" s="24"/>
      <c r="CO19" s="24"/>
      <c r="CP19" s="24"/>
      <c r="CQ19" s="24"/>
      <c r="CR19" s="24"/>
      <c r="CS19" s="24"/>
      <c r="CT19" s="24"/>
      <c r="CU19" s="24"/>
    </row>
    <row r="20" spans="1:99" x14ac:dyDescent="0.25">
      <c r="A20" s="30"/>
      <c r="B20" s="24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F20" s="24"/>
      <c r="CH20" s="25"/>
      <c r="CJ20" s="25"/>
      <c r="CK20" s="28"/>
      <c r="CL20" s="29"/>
      <c r="CM20" s="24"/>
      <c r="CN20" s="24"/>
      <c r="CO20" s="24"/>
      <c r="CP20" s="24"/>
      <c r="CQ20" s="24"/>
      <c r="CR20" s="24"/>
      <c r="CS20" s="24"/>
      <c r="CT20" s="24"/>
      <c r="CU20" s="24"/>
    </row>
    <row r="21" spans="1:99" x14ac:dyDescent="0.25">
      <c r="A21" s="30"/>
      <c r="B21" s="24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F21" s="24"/>
      <c r="CH21" s="25"/>
      <c r="CJ21" s="25"/>
      <c r="CK21" s="28"/>
      <c r="CL21" s="29"/>
      <c r="CM21" s="24"/>
      <c r="CN21" s="24"/>
      <c r="CO21" s="24"/>
      <c r="CP21" s="24"/>
      <c r="CQ21" s="24"/>
      <c r="CR21" s="24"/>
      <c r="CS21" s="24"/>
      <c r="CT21" s="24"/>
      <c r="CU21" s="24"/>
    </row>
    <row r="22" spans="1:99" x14ac:dyDescent="0.25">
      <c r="A22" s="30"/>
      <c r="B22" s="24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F22" s="24"/>
      <c r="CH22" s="25"/>
      <c r="CJ22" s="25"/>
      <c r="CK22" s="28"/>
      <c r="CL22" s="29"/>
      <c r="CM22" s="24"/>
      <c r="CN22" s="24"/>
      <c r="CO22" s="24"/>
      <c r="CP22" s="24"/>
      <c r="CQ22" s="24"/>
      <c r="CR22" s="24"/>
      <c r="CS22" s="24"/>
      <c r="CT22" s="24"/>
      <c r="CU22" s="24"/>
    </row>
    <row r="23" spans="1:99" x14ac:dyDescent="0.25">
      <c r="A23" s="30"/>
      <c r="B23" s="24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F23" s="24"/>
      <c r="CH23" s="25"/>
      <c r="CJ23" s="25"/>
      <c r="CK23" s="28"/>
      <c r="CL23" s="29"/>
      <c r="CM23" s="24"/>
      <c r="CN23" s="24"/>
      <c r="CO23" s="24"/>
      <c r="CP23" s="24"/>
      <c r="CQ23" s="24"/>
      <c r="CR23" s="24"/>
      <c r="CS23" s="24"/>
      <c r="CT23" s="24"/>
      <c r="CU23" s="24"/>
    </row>
    <row r="24" spans="1:99" x14ac:dyDescent="0.25">
      <c r="A24" s="30"/>
      <c r="B24" s="24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F24" s="24"/>
      <c r="CH24" s="25"/>
      <c r="CJ24" s="25"/>
      <c r="CK24" s="28"/>
      <c r="CL24" s="29"/>
      <c r="CM24" s="24"/>
      <c r="CN24" s="24"/>
      <c r="CO24" s="24"/>
      <c r="CP24" s="24"/>
      <c r="CQ24" s="24"/>
      <c r="CR24" s="24"/>
      <c r="CS24" s="24"/>
      <c r="CT24" s="24"/>
      <c r="CU24" s="24"/>
    </row>
    <row r="25" spans="1:99" x14ac:dyDescent="0.25">
      <c r="A25" s="30"/>
      <c r="B25" s="24"/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F25" s="24"/>
      <c r="CH25" s="25"/>
      <c r="CJ25" s="25"/>
      <c r="CK25" s="28"/>
      <c r="CL25" s="29"/>
      <c r="CM25" s="24"/>
      <c r="CN25" s="24"/>
      <c r="CO25" s="24"/>
      <c r="CP25" s="24"/>
      <c r="CQ25" s="24"/>
      <c r="CR25" s="24"/>
      <c r="CS25" s="24"/>
      <c r="CT25" s="24"/>
      <c r="CU25" s="24"/>
    </row>
    <row r="26" spans="1:99" x14ac:dyDescent="0.25">
      <c r="A26" s="30"/>
      <c r="B26" s="24"/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F26" s="24"/>
      <c r="CH26" s="25"/>
      <c r="CJ26" s="25"/>
      <c r="CK26" s="28"/>
      <c r="CL26" s="29"/>
      <c r="CM26" s="24"/>
      <c r="CN26" s="24"/>
      <c r="CO26" s="24"/>
      <c r="CP26" s="24"/>
      <c r="CQ26" s="24"/>
      <c r="CR26" s="24"/>
      <c r="CS26" s="24"/>
      <c r="CT26" s="24"/>
      <c r="CU26" s="24"/>
    </row>
    <row r="27" spans="1:99" x14ac:dyDescent="0.25">
      <c r="A27" s="30"/>
      <c r="B27" s="24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F27" s="24"/>
      <c r="CH27" s="25"/>
      <c r="CJ27" s="25"/>
      <c r="CK27" s="28"/>
      <c r="CL27" s="29"/>
      <c r="CM27" s="24"/>
      <c r="CN27" s="24"/>
      <c r="CO27" s="24"/>
      <c r="CP27" s="24"/>
      <c r="CQ27" s="24"/>
      <c r="CR27" s="24"/>
      <c r="CS27" s="24"/>
      <c r="CT27" s="24"/>
      <c r="CU27" s="24"/>
    </row>
    <row r="28" spans="1:99" x14ac:dyDescent="0.25">
      <c r="A28" s="30"/>
      <c r="B28" s="24"/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F28" s="24"/>
      <c r="CH28" s="25"/>
      <c r="CJ28" s="25"/>
      <c r="CK28" s="28"/>
      <c r="CL28" s="29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1:99" x14ac:dyDescent="0.25">
      <c r="B29" s="24"/>
      <c r="C29" s="2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F29" s="24"/>
      <c r="CH29" s="24"/>
      <c r="CJ29" s="24"/>
      <c r="CK29" s="24"/>
    </row>
    <row r="30" spans="1:99" x14ac:dyDescent="0.25">
      <c r="B30" s="24"/>
      <c r="C30" s="25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F30" s="24"/>
      <c r="CH30" s="24"/>
      <c r="CJ30" s="24"/>
      <c r="CK30" s="24"/>
    </row>
    <row r="31" spans="1:99" x14ac:dyDescent="0.25">
      <c r="BF31" s="9">
        <v>7</v>
      </c>
      <c r="BI31" s="9">
        <v>6</v>
      </c>
      <c r="BL31" s="9">
        <v>5</v>
      </c>
      <c r="BO31" s="9">
        <v>4</v>
      </c>
      <c r="BR31" s="9">
        <v>3</v>
      </c>
      <c r="BU31" s="9">
        <v>2</v>
      </c>
      <c r="BX31" s="9">
        <v>1</v>
      </c>
    </row>
    <row r="32" spans="1:99" x14ac:dyDescent="0.25">
      <c r="A32" s="9" t="s">
        <v>12</v>
      </c>
      <c r="B32" s="24"/>
      <c r="BF32" s="9" t="s">
        <v>11</v>
      </c>
      <c r="BG32" s="9" t="s">
        <v>0</v>
      </c>
      <c r="BH32" s="9" t="s">
        <v>6</v>
      </c>
      <c r="BI32" s="9" t="s">
        <v>11</v>
      </c>
      <c r="BJ32" s="9" t="s">
        <v>0</v>
      </c>
      <c r="BK32" s="9" t="s">
        <v>6</v>
      </c>
      <c r="BL32" s="9" t="s">
        <v>11</v>
      </c>
      <c r="BM32" s="9" t="s">
        <v>0</v>
      </c>
      <c r="BN32" s="9" t="s">
        <v>6</v>
      </c>
      <c r="BO32" s="9" t="s">
        <v>11</v>
      </c>
      <c r="BP32" s="9" t="s">
        <v>0</v>
      </c>
      <c r="BQ32" s="9" t="s">
        <v>6</v>
      </c>
      <c r="BR32" s="9" t="s">
        <v>11</v>
      </c>
      <c r="BS32" s="9" t="s">
        <v>0</v>
      </c>
      <c r="BT32" s="9" t="s">
        <v>6</v>
      </c>
      <c r="BU32" s="9" t="s">
        <v>11</v>
      </c>
      <c r="BV32" s="9" t="s">
        <v>0</v>
      </c>
      <c r="BW32" s="9" t="s">
        <v>6</v>
      </c>
      <c r="BX32" s="9" t="s">
        <v>11</v>
      </c>
      <c r="BY32" s="9" t="s">
        <v>0</v>
      </c>
      <c r="BZ32" s="9" t="s">
        <v>6</v>
      </c>
    </row>
    <row r="33" spans="1:85" x14ac:dyDescent="0.25">
      <c r="A33" s="9" t="str">
        <f>A4</f>
        <v>DREURAUD</v>
      </c>
      <c r="B33" s="24">
        <f xml:space="preserve"> RTD("cqg.rtd",,"StudyData", A33, "BDIF", "InputChoice=Close,MAType=Sim,Period1="&amp;$C$1&amp;",Percent="&amp;$D$1&amp;"", "BDIF",$B$1,"-1","all",,,,"T")/RTD("cqg.rtd",,"StudyData",A33, "BBnds", "MAType=Sim,InputChoice=Close,Period1="&amp;$C$1&amp;",Percent="&amp;$D$1&amp;",Divisor=0", "BMA",$B$1,"-1","ALL",,,"TRUE","T")</f>
        <v>4.2853618304381663E-4</v>
      </c>
      <c r="C33" s="25">
        <f>RANK(B33,$B$33:$B$39,0)+COUNTIF($B$33:B33,B33)-1</f>
        <v>3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>
        <f>IF($C33=$BF$31,$C33,0)</f>
        <v>0</v>
      </c>
      <c r="BG33" s="27">
        <f t="shared" ref="BG33:BG39" si="26">IF(BF33=$BF$31,$A33,0)</f>
        <v>0</v>
      </c>
      <c r="BH33" s="27">
        <f t="shared" ref="BH33:BH39" si="27">IF(BF33=$BF$31,$B33,0)</f>
        <v>0</v>
      </c>
      <c r="BI33" s="27">
        <f>IF($C33=$BI$31,$C33,0)</f>
        <v>0</v>
      </c>
      <c r="BJ33" s="27">
        <f t="shared" ref="BJ33:BJ39" si="28">IF(BI33=$BI$31,$A33,0)</f>
        <v>0</v>
      </c>
      <c r="BK33" s="27">
        <f t="shared" ref="BK33:BK39" si="29">IF(BI33=$BI$31,$B33,0)</f>
        <v>0</v>
      </c>
      <c r="BL33" s="27">
        <f>IF($C33=$BL$31,$C33,0)</f>
        <v>0</v>
      </c>
      <c r="BM33" s="27">
        <f t="shared" ref="BM33:BM39" si="30">IF(BL33=$BL$31,$A33,0)</f>
        <v>0</v>
      </c>
      <c r="BN33" s="27">
        <f t="shared" ref="BN33:BN39" si="31">IF(BL33=$BL$31,$B33,0)</f>
        <v>0</v>
      </c>
      <c r="BO33" s="27">
        <f>IF($C33=$BO$31,$C33,0)</f>
        <v>0</v>
      </c>
      <c r="BP33" s="27">
        <f t="shared" ref="BP33:BP39" si="32">IF(BO33=$BO$31,$A33,0)</f>
        <v>0</v>
      </c>
      <c r="BQ33" s="27">
        <f t="shared" ref="BQ33:BQ39" si="33">IF(BO33=$BO$31,$B33,0)</f>
        <v>0</v>
      </c>
      <c r="BR33" s="27">
        <f>IF($C33=$BR$31,$C33,0)</f>
        <v>3</v>
      </c>
      <c r="BS33" s="27" t="str">
        <f t="shared" ref="BS33:BS39" si="34">IF(BR33=$BR$31,$A33,0)</f>
        <v>DREURAUD</v>
      </c>
      <c r="BT33" s="27">
        <f t="shared" ref="BT33:BT39" si="35">IF(BR33=$BR$31,$B33,0)</f>
        <v>4.2853618304381663E-4</v>
      </c>
      <c r="BU33" s="27">
        <f>IF($C33=$BU$31,$C33,0)</f>
        <v>0</v>
      </c>
      <c r="BV33" s="27">
        <f t="shared" ref="BV33:BV39" si="36">IF(BU33=$BU$31,$A33,0)</f>
        <v>0</v>
      </c>
      <c r="BW33" s="27">
        <f t="shared" ref="BW33:BW39" si="37">IF(BU33=$BU$31,$B33,0)</f>
        <v>0</v>
      </c>
      <c r="BX33" s="27">
        <f>IF($C33=$BX$31,$C33,0)</f>
        <v>0</v>
      </c>
      <c r="BY33" s="27">
        <f t="shared" ref="BY33:BY39" si="38">IF(BX33=$BX$31,$A33,0)</f>
        <v>0</v>
      </c>
      <c r="BZ33" s="27">
        <f t="shared" ref="BZ33:BZ39" si="39">IF(BX33=$BX$31,$B33,0)</f>
        <v>0</v>
      </c>
      <c r="CD33" s="9">
        <v>7</v>
      </c>
      <c r="CE33" s="9" t="str">
        <f>LOOKUP(CD33,BF$33:BF$39,BG$33:BG$39)</f>
        <v>DREURUSD</v>
      </c>
      <c r="CF33" s="9">
        <f>CD33</f>
        <v>7</v>
      </c>
      <c r="CG33" s="24">
        <f>LOOKUP(CD33,BF$33:BF$39,BH$33:BH$39)</f>
        <v>1.8346944554229093E-4</v>
      </c>
    </row>
    <row r="34" spans="1:85" x14ac:dyDescent="0.25">
      <c r="A34" s="9" t="str">
        <f t="shared" ref="A34:A39" si="40">A5</f>
        <v>DREURCAD</v>
      </c>
      <c r="B34" s="24">
        <f xml:space="preserve"> RTD("cqg.rtd",,"StudyData", A34, "BDIF", "InputChoice=Close,MAType=Sim,Period1="&amp;$C$1&amp;",Percent="&amp;$D$1&amp;"", "BDIF",$B$1,"-1","all",,,,"T")/RTD("cqg.rtd",,"StudyData",A34, "BBnds", "MAType=Sim,InputChoice=Close,Period1="&amp;$C$1&amp;",Percent="&amp;$D$1&amp;",Divisor=0", "BMA",$B$1,"-1","ALL",,,"TRUE","T")</f>
        <v>8.0672533266768441E-4</v>
      </c>
      <c r="C34" s="25">
        <f>RANK(B34,$B$33:$B$39,0)+COUNTIF($B$33:B34,B34)-1</f>
        <v>2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>
        <f t="shared" ref="BF34:BF39" si="41">IF($C34=$BF$31,$C34,BF33+0.01)</f>
        <v>0.01</v>
      </c>
      <c r="BG34" s="27">
        <f t="shared" si="26"/>
        <v>0</v>
      </c>
      <c r="BH34" s="27">
        <f t="shared" si="27"/>
        <v>0</v>
      </c>
      <c r="BI34" s="27">
        <f t="shared" ref="BI34:BI39" si="42">IF($C34=$BI$31,$C34,BI33+0.01)</f>
        <v>0.01</v>
      </c>
      <c r="BJ34" s="27">
        <f t="shared" si="28"/>
        <v>0</v>
      </c>
      <c r="BK34" s="27">
        <f t="shared" si="29"/>
        <v>0</v>
      </c>
      <c r="BL34" s="27">
        <f t="shared" ref="BL34:BL39" si="43">IF($C34=$BL$31,$C34,BL33+0.01)</f>
        <v>0.01</v>
      </c>
      <c r="BM34" s="27">
        <f t="shared" si="30"/>
        <v>0</v>
      </c>
      <c r="BN34" s="27">
        <f t="shared" si="31"/>
        <v>0</v>
      </c>
      <c r="BO34" s="27">
        <f t="shared" ref="BO34:BO39" si="44">IF($C34=$BO$31,$C34,BO33+0.01)</f>
        <v>0.01</v>
      </c>
      <c r="BP34" s="27">
        <f t="shared" si="32"/>
        <v>0</v>
      </c>
      <c r="BQ34" s="27">
        <f t="shared" si="33"/>
        <v>0</v>
      </c>
      <c r="BR34" s="27">
        <f t="shared" ref="BR34:BR39" si="45">IF($C34=$BR$31,$C34,BR33+0.01)</f>
        <v>3.01</v>
      </c>
      <c r="BS34" s="27">
        <f t="shared" si="34"/>
        <v>0</v>
      </c>
      <c r="BT34" s="27">
        <f t="shared" si="35"/>
        <v>0</v>
      </c>
      <c r="BU34" s="27">
        <f t="shared" ref="BU34:BU39" si="46">IF($C34=$BU$31,$C34,BU33+0.01)</f>
        <v>2</v>
      </c>
      <c r="BV34" s="27" t="str">
        <f t="shared" si="36"/>
        <v>DREURCAD</v>
      </c>
      <c r="BW34" s="27">
        <f t="shared" si="37"/>
        <v>8.0672533266768441E-4</v>
      </c>
      <c r="BX34" s="27">
        <f>IF($C34=$BX$31,$C34,BX33+0.01)</f>
        <v>0.01</v>
      </c>
      <c r="BY34" s="27">
        <f t="shared" si="38"/>
        <v>0</v>
      </c>
      <c r="BZ34" s="27">
        <f t="shared" si="39"/>
        <v>0</v>
      </c>
      <c r="CD34" s="9">
        <f>CD33-1</f>
        <v>6</v>
      </c>
      <c r="CE34" s="9" t="str">
        <f>LOOKUP(CD34,BI$33:BI$39,BJ$33:BJ$39)</f>
        <v>DREURCHF</v>
      </c>
      <c r="CF34" s="9">
        <f t="shared" ref="CF34:CF39" si="47">CD34</f>
        <v>6</v>
      </c>
      <c r="CG34" s="24">
        <f>LOOKUP(CD34,BI$33:BI$39,BK$33:BK$39)</f>
        <v>2.4266168036991774E-4</v>
      </c>
    </row>
    <row r="35" spans="1:85" x14ac:dyDescent="0.25">
      <c r="A35" s="9" t="str">
        <f t="shared" si="40"/>
        <v>DREURCHF</v>
      </c>
      <c r="B35" s="24">
        <f xml:space="preserve"> RTD("cqg.rtd",,"StudyData", A35, "BDIF", "InputChoice=Close,MAType=Sim,Period1="&amp;$C$1&amp;",Percent="&amp;$D$1&amp;"", "BDIF",$B$1,"-1","all",,,,"T")/RTD("cqg.rtd",,"StudyData",A35, "BBnds", "MAType=Sim,InputChoice=Close,Period1="&amp;$C$1&amp;",Percent="&amp;$D$1&amp;",Divisor=0", "BMA",$B$1,"-1","ALL",,,"TRUE","T")</f>
        <v>2.4266168036991774E-4</v>
      </c>
      <c r="C35" s="25">
        <f>RANK(B35,$B$33:$B$39,0)+COUNTIF($B$33:B35,B35)-1</f>
        <v>6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>
        <f t="shared" si="41"/>
        <v>0.02</v>
      </c>
      <c r="BG35" s="27">
        <f t="shared" si="26"/>
        <v>0</v>
      </c>
      <c r="BH35" s="27">
        <f t="shared" si="27"/>
        <v>0</v>
      </c>
      <c r="BI35" s="27">
        <f t="shared" si="42"/>
        <v>6</v>
      </c>
      <c r="BJ35" s="27" t="str">
        <f t="shared" si="28"/>
        <v>DREURCHF</v>
      </c>
      <c r="BK35" s="27">
        <f t="shared" si="29"/>
        <v>2.4266168036991774E-4</v>
      </c>
      <c r="BL35" s="27">
        <f t="shared" si="43"/>
        <v>0.02</v>
      </c>
      <c r="BM35" s="27">
        <f t="shared" si="30"/>
        <v>0</v>
      </c>
      <c r="BN35" s="27">
        <f t="shared" si="31"/>
        <v>0</v>
      </c>
      <c r="BO35" s="27">
        <f t="shared" si="44"/>
        <v>0.02</v>
      </c>
      <c r="BP35" s="27">
        <f t="shared" si="32"/>
        <v>0</v>
      </c>
      <c r="BQ35" s="27">
        <f t="shared" si="33"/>
        <v>0</v>
      </c>
      <c r="BR35" s="27">
        <f t="shared" si="45"/>
        <v>3.0199999999999996</v>
      </c>
      <c r="BS35" s="27">
        <f t="shared" si="34"/>
        <v>0</v>
      </c>
      <c r="BT35" s="27">
        <f t="shared" si="35"/>
        <v>0</v>
      </c>
      <c r="BU35" s="27">
        <f>IF($C35=$BU$31,$C35,BU34+0.01)</f>
        <v>2.0099999999999998</v>
      </c>
      <c r="BV35" s="27">
        <f t="shared" si="36"/>
        <v>0</v>
      </c>
      <c r="BW35" s="27">
        <f t="shared" si="37"/>
        <v>0</v>
      </c>
      <c r="BX35" s="27">
        <f t="shared" ref="BX35:BX39" si="48">IF($C35=$BX$31,$C35,BX34+0.01)</f>
        <v>0.02</v>
      </c>
      <c r="BY35" s="27">
        <f t="shared" si="38"/>
        <v>0</v>
      </c>
      <c r="BZ35" s="27">
        <f t="shared" si="39"/>
        <v>0</v>
      </c>
      <c r="CD35" s="9">
        <f t="shared" ref="CD35:CD39" si="49">CD34-1</f>
        <v>5</v>
      </c>
      <c r="CE35" s="9" t="str">
        <f>LOOKUP(CD35,BL$33:BL$39,BM$33:BM$39)</f>
        <v>DREURGBP</v>
      </c>
      <c r="CF35" s="9">
        <f t="shared" si="47"/>
        <v>5</v>
      </c>
      <c r="CG35" s="24">
        <f>LOOKUP(CD35,BL$33:BL$39,BN$33:BN$39)</f>
        <v>2.9665056166809655E-4</v>
      </c>
    </row>
    <row r="36" spans="1:85" x14ac:dyDescent="0.25">
      <c r="A36" s="9" t="str">
        <f t="shared" si="40"/>
        <v>DREURGBP</v>
      </c>
      <c r="B36" s="24">
        <f xml:space="preserve"> RTD("cqg.rtd",,"StudyData", A36, "BDIF", "InputChoice=Close,MAType=Sim,Period1="&amp;$C$1&amp;",Percent="&amp;$D$1&amp;"", "BDIF",$B$1,"-1","all",,,,"T")/RTD("cqg.rtd",,"StudyData",A36, "BBnds", "MAType=Sim,InputChoice=Close,Period1="&amp;$C$1&amp;",Percent="&amp;$D$1&amp;",Divisor=0", "BMA",$B$1,"-1","ALL",,,"TRUE","T")</f>
        <v>2.9665056166809655E-4</v>
      </c>
      <c r="C36" s="25">
        <f>RANK(B36,$B$33:$B$39,0)+COUNTIF($B$33:B36,B36)-1</f>
        <v>5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>
        <f t="shared" si="41"/>
        <v>0.03</v>
      </c>
      <c r="BG36" s="27">
        <f t="shared" si="26"/>
        <v>0</v>
      </c>
      <c r="BH36" s="27">
        <f t="shared" si="27"/>
        <v>0</v>
      </c>
      <c r="BI36" s="27">
        <f t="shared" si="42"/>
        <v>6.01</v>
      </c>
      <c r="BJ36" s="27">
        <f t="shared" si="28"/>
        <v>0</v>
      </c>
      <c r="BK36" s="27">
        <f t="shared" si="29"/>
        <v>0</v>
      </c>
      <c r="BL36" s="27">
        <f t="shared" si="43"/>
        <v>5</v>
      </c>
      <c r="BM36" s="27" t="str">
        <f t="shared" si="30"/>
        <v>DREURGBP</v>
      </c>
      <c r="BN36" s="27">
        <f t="shared" si="31"/>
        <v>2.9665056166809655E-4</v>
      </c>
      <c r="BO36" s="27">
        <f t="shared" si="44"/>
        <v>0.03</v>
      </c>
      <c r="BP36" s="27">
        <f t="shared" si="32"/>
        <v>0</v>
      </c>
      <c r="BQ36" s="27">
        <f t="shared" si="33"/>
        <v>0</v>
      </c>
      <c r="BR36" s="27">
        <f t="shared" si="45"/>
        <v>3.0299999999999994</v>
      </c>
      <c r="BS36" s="27">
        <f t="shared" si="34"/>
        <v>0</v>
      </c>
      <c r="BT36" s="27">
        <f t="shared" si="35"/>
        <v>0</v>
      </c>
      <c r="BU36" s="27">
        <f t="shared" si="46"/>
        <v>2.0199999999999996</v>
      </c>
      <c r="BV36" s="27">
        <f t="shared" si="36"/>
        <v>0</v>
      </c>
      <c r="BW36" s="27">
        <f t="shared" si="37"/>
        <v>0</v>
      </c>
      <c r="BX36" s="27">
        <f t="shared" si="48"/>
        <v>0.03</v>
      </c>
      <c r="BY36" s="27">
        <f t="shared" si="38"/>
        <v>0</v>
      </c>
      <c r="BZ36" s="27">
        <f t="shared" si="39"/>
        <v>0</v>
      </c>
      <c r="CD36" s="9">
        <f t="shared" si="49"/>
        <v>4</v>
      </c>
      <c r="CE36" s="9" t="str">
        <f>LOOKUP(CD36,BO$33:BO$39,BP$33:BP$39)</f>
        <v>DREURJPY</v>
      </c>
      <c r="CF36" s="9">
        <f t="shared" si="47"/>
        <v>4</v>
      </c>
      <c r="CG36" s="24">
        <f>LOOKUP(CD36,BO$33:BO$39,BQ$33:BQ$39)</f>
        <v>3.8555151203236506E-4</v>
      </c>
    </row>
    <row r="37" spans="1:85" x14ac:dyDescent="0.25">
      <c r="A37" s="9" t="str">
        <f t="shared" si="40"/>
        <v>DREURJPY</v>
      </c>
      <c r="B37" s="24">
        <f xml:space="preserve"> RTD("cqg.rtd",,"StudyData", A37, "BDIF", "InputChoice=Close,MAType=Sim,Period1="&amp;$C$1&amp;",Percent="&amp;$D$1&amp;"", "BDIF",$B$1,"-1","all",,,,"T")/RTD("cqg.rtd",,"StudyData",A37, "BBnds", "MAType=Sim,InputChoice=Close,Period1="&amp;$C$1&amp;",Percent="&amp;$D$1&amp;",Divisor=0", "BMA",$B$1,"-1","ALL",,,"TRUE","T")</f>
        <v>3.8555151203236506E-4</v>
      </c>
      <c r="C37" s="25">
        <f>RANK(B37,$B$33:$B$39,0)+COUNTIF($B$33:B37,B37)-1</f>
        <v>4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>
        <f t="shared" si="41"/>
        <v>0.04</v>
      </c>
      <c r="BG37" s="27">
        <f t="shared" si="26"/>
        <v>0</v>
      </c>
      <c r="BH37" s="27">
        <f t="shared" si="27"/>
        <v>0</v>
      </c>
      <c r="BI37" s="27">
        <f t="shared" si="42"/>
        <v>6.02</v>
      </c>
      <c r="BJ37" s="27">
        <f t="shared" si="28"/>
        <v>0</v>
      </c>
      <c r="BK37" s="27">
        <f t="shared" si="29"/>
        <v>0</v>
      </c>
      <c r="BL37" s="27">
        <f t="shared" si="43"/>
        <v>5.01</v>
      </c>
      <c r="BM37" s="27">
        <f t="shared" si="30"/>
        <v>0</v>
      </c>
      <c r="BN37" s="27">
        <f t="shared" si="31"/>
        <v>0</v>
      </c>
      <c r="BO37" s="27">
        <f t="shared" si="44"/>
        <v>4</v>
      </c>
      <c r="BP37" s="27" t="str">
        <f t="shared" si="32"/>
        <v>DREURJPY</v>
      </c>
      <c r="BQ37" s="27">
        <f t="shared" si="33"/>
        <v>3.8555151203236506E-4</v>
      </c>
      <c r="BR37" s="27">
        <f t="shared" si="45"/>
        <v>3.0399999999999991</v>
      </c>
      <c r="BS37" s="27">
        <f t="shared" si="34"/>
        <v>0</v>
      </c>
      <c r="BT37" s="27">
        <f t="shared" si="35"/>
        <v>0</v>
      </c>
      <c r="BU37" s="27">
        <f t="shared" si="46"/>
        <v>2.0299999999999994</v>
      </c>
      <c r="BV37" s="27">
        <f t="shared" si="36"/>
        <v>0</v>
      </c>
      <c r="BW37" s="27">
        <f t="shared" si="37"/>
        <v>0</v>
      </c>
      <c r="BX37" s="27">
        <f t="shared" si="48"/>
        <v>0.04</v>
      </c>
      <c r="BY37" s="27">
        <f t="shared" si="38"/>
        <v>0</v>
      </c>
      <c r="BZ37" s="27">
        <f t="shared" si="39"/>
        <v>0</v>
      </c>
      <c r="CD37" s="9">
        <f t="shared" si="49"/>
        <v>3</v>
      </c>
      <c r="CE37" s="9" t="str">
        <f>LOOKUP(CD37,BR$33:BR$39,BS$33:BS$39)</f>
        <v>DREURAUD</v>
      </c>
      <c r="CF37" s="9">
        <f t="shared" si="47"/>
        <v>3</v>
      </c>
      <c r="CG37" s="24">
        <f>LOOKUP(CD37,BR$33:BR$39,BT$33:BT$39)</f>
        <v>4.2853618304381663E-4</v>
      </c>
    </row>
    <row r="38" spans="1:85" x14ac:dyDescent="0.25">
      <c r="A38" s="9" t="str">
        <f t="shared" si="40"/>
        <v>DREURNZD</v>
      </c>
      <c r="B38" s="24">
        <f xml:space="preserve"> RTD("cqg.rtd",,"StudyData", A38, "BDIF", "InputChoice=Close,MAType=Sim,Period1="&amp;$C$1&amp;",Percent="&amp;$D$1&amp;"", "BDIF",$B$1,"-1","all",,,,"T")/RTD("cqg.rtd",,"StudyData",A38, "BBnds", "MAType=Sim,InputChoice=Close,Period1="&amp;$C$1&amp;",Percent="&amp;$D$1&amp;",Divisor=0", "BMA",$B$1,"-1","ALL",,,"TRUE","T")</f>
        <v>8.6009170687928005E-4</v>
      </c>
      <c r="C38" s="25">
        <f>RANK(B38,$B$33:$B$39,0)+COUNTIF($B$33:B38,B38)-1</f>
        <v>1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>
        <f t="shared" si="41"/>
        <v>0.05</v>
      </c>
      <c r="BG38" s="27">
        <f t="shared" si="26"/>
        <v>0</v>
      </c>
      <c r="BH38" s="27">
        <f t="shared" si="27"/>
        <v>0</v>
      </c>
      <c r="BI38" s="27">
        <f t="shared" si="42"/>
        <v>6.0299999999999994</v>
      </c>
      <c r="BJ38" s="27">
        <f t="shared" si="28"/>
        <v>0</v>
      </c>
      <c r="BK38" s="27">
        <f t="shared" si="29"/>
        <v>0</v>
      </c>
      <c r="BL38" s="27">
        <f t="shared" si="43"/>
        <v>5.0199999999999996</v>
      </c>
      <c r="BM38" s="27">
        <f t="shared" si="30"/>
        <v>0</v>
      </c>
      <c r="BN38" s="27">
        <f t="shared" si="31"/>
        <v>0</v>
      </c>
      <c r="BO38" s="27">
        <f t="shared" si="44"/>
        <v>4.01</v>
      </c>
      <c r="BP38" s="27">
        <f t="shared" si="32"/>
        <v>0</v>
      </c>
      <c r="BQ38" s="27">
        <f t="shared" si="33"/>
        <v>0</v>
      </c>
      <c r="BR38" s="27">
        <f t="shared" si="45"/>
        <v>3.0499999999999989</v>
      </c>
      <c r="BS38" s="27">
        <f t="shared" si="34"/>
        <v>0</v>
      </c>
      <c r="BT38" s="27">
        <f t="shared" si="35"/>
        <v>0</v>
      </c>
      <c r="BU38" s="27">
        <f t="shared" si="46"/>
        <v>2.0399999999999991</v>
      </c>
      <c r="BV38" s="27">
        <f t="shared" si="36"/>
        <v>0</v>
      </c>
      <c r="BW38" s="27">
        <f t="shared" si="37"/>
        <v>0</v>
      </c>
      <c r="BX38" s="27">
        <f t="shared" si="48"/>
        <v>1</v>
      </c>
      <c r="BY38" s="27" t="str">
        <f t="shared" si="38"/>
        <v>DREURNZD</v>
      </c>
      <c r="BZ38" s="27">
        <f t="shared" si="39"/>
        <v>8.6009170687928005E-4</v>
      </c>
      <c r="CD38" s="9">
        <f t="shared" si="49"/>
        <v>2</v>
      </c>
      <c r="CE38" s="9" t="str">
        <f>LOOKUP(CD38,BU$33:BU$39,BV$33:BV$39)</f>
        <v>DREURCAD</v>
      </c>
      <c r="CF38" s="9">
        <f t="shared" si="47"/>
        <v>2</v>
      </c>
      <c r="CG38" s="24">
        <f>LOOKUP(CD38,BU$33:BU$39,BW$33:BW$39)</f>
        <v>8.0672533266768441E-4</v>
      </c>
    </row>
    <row r="39" spans="1:85" x14ac:dyDescent="0.25">
      <c r="A39" s="9" t="str">
        <f t="shared" si="40"/>
        <v>DREURUSD</v>
      </c>
      <c r="B39" s="24">
        <f xml:space="preserve"> RTD("cqg.rtd",,"StudyData", A39, "BDIF", "InputChoice=Close,MAType=Sim,Period1="&amp;$C$1&amp;",Percent="&amp;$D$1&amp;"", "BDIF",$B$1,"-1","all",,,,"T")/RTD("cqg.rtd",,"StudyData",A39, "BBnds", "MAType=Sim,InputChoice=Close,Period1="&amp;$C$1&amp;",Percent="&amp;$D$1&amp;",Divisor=0", "BMA",$B$1,"-1","ALL",,,"TRUE","T")</f>
        <v>1.8346944554229093E-4</v>
      </c>
      <c r="C39" s="25">
        <f>RANK(B39,$B$33:$B$39,0)+COUNTIF($B$33:B39,B39)-1</f>
        <v>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>
        <f t="shared" si="41"/>
        <v>7</v>
      </c>
      <c r="BG39" s="27" t="str">
        <f t="shared" si="26"/>
        <v>DREURUSD</v>
      </c>
      <c r="BH39" s="27">
        <f t="shared" si="27"/>
        <v>1.8346944554229093E-4</v>
      </c>
      <c r="BI39" s="27">
        <f t="shared" si="42"/>
        <v>6.0399999999999991</v>
      </c>
      <c r="BJ39" s="27">
        <f t="shared" si="28"/>
        <v>0</v>
      </c>
      <c r="BK39" s="27">
        <f t="shared" si="29"/>
        <v>0</v>
      </c>
      <c r="BL39" s="27">
        <f t="shared" si="43"/>
        <v>5.0299999999999994</v>
      </c>
      <c r="BM39" s="27">
        <f t="shared" si="30"/>
        <v>0</v>
      </c>
      <c r="BN39" s="27">
        <f t="shared" si="31"/>
        <v>0</v>
      </c>
      <c r="BO39" s="27">
        <f t="shared" si="44"/>
        <v>4.0199999999999996</v>
      </c>
      <c r="BP39" s="27">
        <f t="shared" si="32"/>
        <v>0</v>
      </c>
      <c r="BQ39" s="27">
        <f t="shared" si="33"/>
        <v>0</v>
      </c>
      <c r="BR39" s="27">
        <f t="shared" si="45"/>
        <v>3.0599999999999987</v>
      </c>
      <c r="BS39" s="27">
        <f t="shared" si="34"/>
        <v>0</v>
      </c>
      <c r="BT39" s="27">
        <f t="shared" si="35"/>
        <v>0</v>
      </c>
      <c r="BU39" s="27">
        <f t="shared" si="46"/>
        <v>2.0499999999999989</v>
      </c>
      <c r="BV39" s="27">
        <f t="shared" si="36"/>
        <v>0</v>
      </c>
      <c r="BW39" s="27">
        <f t="shared" si="37"/>
        <v>0</v>
      </c>
      <c r="BX39" s="27">
        <f t="shared" si="48"/>
        <v>1.01</v>
      </c>
      <c r="BY39" s="27">
        <f t="shared" si="38"/>
        <v>0</v>
      </c>
      <c r="BZ39" s="27">
        <f t="shared" si="39"/>
        <v>0</v>
      </c>
      <c r="CD39" s="9">
        <f t="shared" si="49"/>
        <v>1</v>
      </c>
      <c r="CE39" s="9" t="str">
        <f>LOOKUP(CD39,BX$33:BX$39,BY$33:BY$39)</f>
        <v>DREURNZD</v>
      </c>
      <c r="CF39" s="9">
        <f t="shared" si="47"/>
        <v>1</v>
      </c>
      <c r="CG39" s="24">
        <f>LOOKUP(CD39,BX$33:BX$39,BZ$33:BZ$39)</f>
        <v>8.6009170687928005E-4</v>
      </c>
    </row>
    <row r="40" spans="1:85" x14ac:dyDescent="0.25">
      <c r="B40" s="24"/>
      <c r="C40" s="25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G40" s="24"/>
    </row>
    <row r="41" spans="1:85" x14ac:dyDescent="0.25">
      <c r="B41" s="24"/>
      <c r="C41" s="2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G41" s="24"/>
    </row>
    <row r="42" spans="1:85" x14ac:dyDescent="0.25">
      <c r="B42" s="24"/>
      <c r="C42" s="2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G42" s="24"/>
    </row>
    <row r="43" spans="1:85" x14ac:dyDescent="0.25">
      <c r="B43" s="24"/>
      <c r="C43" s="25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G43" s="24"/>
    </row>
    <row r="44" spans="1:85" x14ac:dyDescent="0.25">
      <c r="B44" s="24"/>
      <c r="C44" s="25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G44" s="24"/>
    </row>
    <row r="45" spans="1:85" x14ac:dyDescent="0.25">
      <c r="B45" s="24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G45" s="24"/>
    </row>
    <row r="46" spans="1:85" x14ac:dyDescent="0.25">
      <c r="B46" s="24"/>
      <c r="C46" s="25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G46" s="24"/>
    </row>
    <row r="47" spans="1:85" x14ac:dyDescent="0.25">
      <c r="B47" s="24"/>
      <c r="C47" s="25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G47" s="24"/>
    </row>
    <row r="48" spans="1:85" x14ac:dyDescent="0.25">
      <c r="B48" s="24"/>
      <c r="C48" s="25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G48" s="24"/>
    </row>
    <row r="49" spans="2:85" x14ac:dyDescent="0.25">
      <c r="B49" s="24"/>
      <c r="C49" s="25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G49" s="24"/>
    </row>
    <row r="50" spans="2:85" x14ac:dyDescent="0.25">
      <c r="B50" s="24"/>
      <c r="C50" s="25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G50" s="24"/>
    </row>
    <row r="51" spans="2:85" x14ac:dyDescent="0.25">
      <c r="B51" s="2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G51" s="24"/>
    </row>
    <row r="52" spans="2:85" x14ac:dyDescent="0.25">
      <c r="B52" s="24"/>
      <c r="C52" s="25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G52" s="24"/>
    </row>
    <row r="53" spans="2:85" x14ac:dyDescent="0.25">
      <c r="B53" s="24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G53" s="24"/>
    </row>
    <row r="54" spans="2:85" x14ac:dyDescent="0.25">
      <c r="B54" s="24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G54" s="24"/>
    </row>
    <row r="55" spans="2:85" x14ac:dyDescent="0.25">
      <c r="B55" s="24"/>
      <c r="C55" s="25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G55" s="24"/>
    </row>
    <row r="56" spans="2:85" x14ac:dyDescent="0.25">
      <c r="B56" s="24"/>
      <c r="C56" s="2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G56" s="24"/>
    </row>
    <row r="57" spans="2:85" x14ac:dyDescent="0.25">
      <c r="B57" s="24"/>
      <c r="C57" s="25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G57" s="24"/>
    </row>
  </sheetData>
  <sheetProtection algorithmName="SHA-512" hashValue="vgpdeGH1XrwFXgeJgpyd+agyLryM7x+U2g/74HxQffabQqACEJKQCY0rz6cDs5I7sKPjcwhetO7NkElf+xLLHg==" saltValue="NW6EQNK+OpT+d4nP4JT/PQ==" spinCount="100000" sheet="1" objects="1" scenarios="1" selectLockedCells="1" selectUnlockedCells="1"/>
  <mergeCells count="1">
    <mergeCell ref="A1: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7"/>
  <sheetViews>
    <sheetView workbookViewId="0">
      <selection activeCell="B17" sqref="B17"/>
    </sheetView>
  </sheetViews>
  <sheetFormatPr defaultColWidth="8.69921875" defaultRowHeight="13.8" x14ac:dyDescent="0.25"/>
  <cols>
    <col min="1" max="1" width="16.09765625" style="9" customWidth="1"/>
    <col min="2" max="4" width="8.69921875" style="9"/>
    <col min="5" max="57" width="0" style="9" hidden="1" customWidth="1"/>
    <col min="58" max="89" width="8.69921875" style="9"/>
    <col min="90" max="90" width="10.8984375" style="9" bestFit="1" customWidth="1"/>
    <col min="91" max="16384" width="8.69921875" style="9"/>
  </cols>
  <sheetData>
    <row r="1" spans="1:99" x14ac:dyDescent="0.25">
      <c r="A1" s="57" t="s">
        <v>10</v>
      </c>
      <c r="B1" s="9">
        <f>'Rank (2)'!B5</f>
        <v>5</v>
      </c>
      <c r="C1" s="9">
        <f>'Rank (2)'!D5</f>
        <v>20</v>
      </c>
      <c r="D1" s="9">
        <f>'Rank (2)'!H5</f>
        <v>2</v>
      </c>
    </row>
    <row r="2" spans="1:99" x14ac:dyDescent="0.25">
      <c r="A2" s="57"/>
      <c r="BF2" s="9">
        <v>7</v>
      </c>
      <c r="BI2" s="9">
        <v>6</v>
      </c>
      <c r="BL2" s="9">
        <v>5</v>
      </c>
      <c r="BO2" s="9">
        <v>4</v>
      </c>
      <c r="BR2" s="9">
        <v>3</v>
      </c>
      <c r="BU2" s="9">
        <v>2</v>
      </c>
      <c r="BX2" s="9">
        <v>1</v>
      </c>
    </row>
    <row r="3" spans="1:99" x14ac:dyDescent="0.25">
      <c r="A3" s="57"/>
      <c r="BF3" s="9" t="s">
        <v>11</v>
      </c>
      <c r="BG3" s="9" t="s">
        <v>0</v>
      </c>
      <c r="BH3" s="9" t="s">
        <v>6</v>
      </c>
      <c r="BI3" s="9" t="s">
        <v>11</v>
      </c>
      <c r="BJ3" s="9" t="s">
        <v>0</v>
      </c>
      <c r="BK3" s="9" t="s">
        <v>6</v>
      </c>
      <c r="BL3" s="9" t="s">
        <v>11</v>
      </c>
      <c r="BM3" s="9" t="s">
        <v>0</v>
      </c>
      <c r="BN3" s="9" t="s">
        <v>6</v>
      </c>
      <c r="BO3" s="9" t="s">
        <v>11</v>
      </c>
      <c r="BP3" s="9" t="s">
        <v>0</v>
      </c>
      <c r="BQ3" s="9" t="s">
        <v>6</v>
      </c>
      <c r="BR3" s="9" t="s">
        <v>11</v>
      </c>
      <c r="BS3" s="9" t="s">
        <v>0</v>
      </c>
      <c r="BT3" s="9" t="s">
        <v>6</v>
      </c>
      <c r="BU3" s="9" t="s">
        <v>11</v>
      </c>
      <c r="BV3" s="9" t="s">
        <v>0</v>
      </c>
      <c r="BW3" s="9" t="s">
        <v>6</v>
      </c>
      <c r="BX3" s="9" t="s">
        <v>11</v>
      </c>
      <c r="BY3" s="9" t="s">
        <v>0</v>
      </c>
      <c r="BZ3" s="9" t="s">
        <v>6</v>
      </c>
      <c r="CH3" s="9" t="s">
        <v>12</v>
      </c>
    </row>
    <row r="4" spans="1:99" x14ac:dyDescent="0.25">
      <c r="A4" s="23" t="s">
        <v>20</v>
      </c>
      <c r="B4" s="24">
        <f xml:space="preserve"> RTD("cqg.rtd",,"StudyData", A4, "BDIF", "InputChoice=Close,MAType=Sim,Period1="&amp;$C$1&amp;",Percent="&amp;$D$1&amp;"", "BDIF",$B$1,,"all",,,,"T")/RTD("cqg.rtd",,"StudyData",A4, "BBnds", "MAType=Sim,InputChoice=Close,Period1="&amp;$C$1&amp;",Percent="&amp;$D$1&amp;",Divisor=0", "BMA",$B$1,"0","ALL",,,"TRUE","T")</f>
        <v>7.3075875642213909E-4</v>
      </c>
      <c r="C4" s="25">
        <f>RANK(B4,$B$4:$B$28,0)+COUNTIF($B$4:B4,B4)-1</f>
        <v>1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>
        <f>IF($C4=$BF$2,$BF$2,0)</f>
        <v>0</v>
      </c>
      <c r="BG4" s="27">
        <f>IF(BF4=$BF$2,$A4,0)</f>
        <v>0</v>
      </c>
      <c r="BH4" s="27">
        <f>IF(BF4=$BF$2,$B4,0)</f>
        <v>0</v>
      </c>
      <c r="BI4" s="27">
        <f>IF($C4=$BI$2,$BI$2,0)</f>
        <v>0</v>
      </c>
      <c r="BJ4" s="27">
        <f>IF(BI4=$BI$2,$A4,0)</f>
        <v>0</v>
      </c>
      <c r="BK4" s="27">
        <f>IF(BI4=$BI$2,$B4,0)</f>
        <v>0</v>
      </c>
      <c r="BL4" s="27">
        <f>IF($C4=$BL$2,$BL$2,0)</f>
        <v>0</v>
      </c>
      <c r="BM4" s="27">
        <f>IF(BL4=$BL$2,$A4,0)</f>
        <v>0</v>
      </c>
      <c r="BN4" s="27">
        <f>IF(BL4=$BL$2,$B4,0)</f>
        <v>0</v>
      </c>
      <c r="BO4" s="27">
        <f>IF($C4=$BO$2,$BO$2,0)</f>
        <v>0</v>
      </c>
      <c r="BP4" s="27">
        <f>IF(BO4=$BO$2,$A4,0)</f>
        <v>0</v>
      </c>
      <c r="BQ4" s="27">
        <f>IF(BO4=$BO$2,$B4,0)</f>
        <v>0</v>
      </c>
      <c r="BR4" s="27">
        <f>IF($C4=$BR$2,$BR$2,0)</f>
        <v>0</v>
      </c>
      <c r="BS4" s="27">
        <f>IF(BR4=$BR$2,$A4,0)</f>
        <v>0</v>
      </c>
      <c r="BT4" s="27">
        <f>IF(BR4=$BR$2,$B4,0)</f>
        <v>0</v>
      </c>
      <c r="BU4" s="27">
        <f>IF($C4=$BU$2,$BU$2,0)</f>
        <v>0</v>
      </c>
      <c r="BV4" s="27">
        <f>IF(BU4=$BU$2,$A4,0)</f>
        <v>0</v>
      </c>
      <c r="BW4" s="27">
        <f>IF(BU4=$BU$2,$B4,0)</f>
        <v>0</v>
      </c>
      <c r="BX4" s="27">
        <f>IF($C4=$BX$2,$BX$2,0)</f>
        <v>1</v>
      </c>
      <c r="BY4" s="27" t="str">
        <f>IF(BX4=$BX$2,$A4,0)</f>
        <v>DRUSDCAD</v>
      </c>
      <c r="BZ4" s="27">
        <f>IF(BX4=$BX$2,$B4,0)</f>
        <v>7.3075875642213909E-4</v>
      </c>
      <c r="CA4" s="27"/>
      <c r="CB4" s="27"/>
      <c r="CC4" s="27"/>
      <c r="CD4" s="9">
        <v>5</v>
      </c>
      <c r="CE4" s="9" t="str">
        <f>LOOKUP(CD4,BL$4:BL$8,BM$4:BM$8)</f>
        <v>DRUSDHKD</v>
      </c>
      <c r="CF4" s="24">
        <f>LOOKUP(CD4,BL$4:BL$8,BN$4:BN$8)</f>
        <v>5.3792392019797506E-5</v>
      </c>
      <c r="CH4" s="25" t="str">
        <f>CE33</f>
        <v>DRUSDHKD</v>
      </c>
      <c r="CI4" s="9">
        <f>CD33</f>
        <v>5</v>
      </c>
      <c r="CJ4" s="25">
        <f t="shared" ref="CJ4:CJ8" si="0">IF(CE4=CH4,0,1)</f>
        <v>0</v>
      </c>
      <c r="CK4" s="28">
        <f t="shared" ref="CK4:CK8" si="1">IF(CJ4=1,IF(CH5=CE4,-1,IF(CH6=CE4,-2,IF(CE4=CH3,1,IF(CE4=CH2,2,0)))),0)</f>
        <v>0</v>
      </c>
      <c r="CL4" s="29">
        <f xml:space="preserve"> RTD("cqg.rtd",,"StudyData",CE4, "VolBB^",,"c1",$B$1,"-9",,,,,"T")</f>
        <v>4.1600000000000002E-5</v>
      </c>
      <c r="CM4" s="24">
        <f xml:space="preserve"> RTD("cqg.rtd",,"StudyData",CE4, "VolBB^",,"c1",$B$1,"-8",,,,,"T")</f>
        <v>3.8349999999999997E-5</v>
      </c>
      <c r="CN4" s="24">
        <f xml:space="preserve"> RTD("cqg.rtd",,"StudyData",CE4, "VolBB^",,"c1",$B$1,"-7",,,,,"T")</f>
        <v>3.2620000000000003E-5</v>
      </c>
      <c r="CO4" s="24">
        <f xml:space="preserve"> RTD("cqg.rtd",,"StudyData",CE4, "VolBB^",,"c1",$B$1,"-6",,,,,"T")</f>
        <v>2.525E-5</v>
      </c>
      <c r="CP4" s="24">
        <f xml:space="preserve"> RTD("cqg.rtd",,"StudyData",CE4, "VolBB^",,"c1",$B$1,"-5",,,,,"T")</f>
        <v>2.5360000000000001E-5</v>
      </c>
      <c r="CQ4" s="24">
        <f xml:space="preserve"> RTD("cqg.rtd",,"StudyData",CE4, "VolBB^",,"c1",$B$1,"-4",,,,,"T")</f>
        <v>2.5599999999999999E-5</v>
      </c>
      <c r="CR4" s="24">
        <f xml:space="preserve"> RTD("cqg.rtd",,"StudyData",CE4, "VolBB^",,"c1",$B$1,"-3",,,,,"T")</f>
        <v>3.2719999999999998E-5</v>
      </c>
      <c r="CS4" s="24">
        <f xml:space="preserve"> RTD("cqg.rtd",,"StudyData",CE4, "VolBB^",,"c1",$B$1,"-2",,,,,"T")</f>
        <v>4.867E-5</v>
      </c>
      <c r="CT4" s="24">
        <f xml:space="preserve"> RTD("cqg.rtd",,"StudyData",CE4, "VolBB^",,"c1",$B$1,"-1",,,,,"T")</f>
        <v>5.3170000000000001E-5</v>
      </c>
      <c r="CU4" s="24">
        <f xml:space="preserve"> RTD("cqg.rtd",,"StudyData",CE4, "VolBB^",,"c1",$B$1,"0",,,,,"T")</f>
        <v>5.3789999999999998E-5</v>
      </c>
    </row>
    <row r="5" spans="1:99" x14ac:dyDescent="0.25">
      <c r="A5" s="23" t="s">
        <v>34</v>
      </c>
      <c r="B5" s="24">
        <f xml:space="preserve"> RTD("cqg.rtd",,"StudyData", A5, "BDIF", "InputChoice=Close,MAType=Sim,Period1="&amp;$C$1&amp;",Percent="&amp;$D$1&amp;"", "BDIF",$B$1,,"all",,,,"T")/RTD("cqg.rtd",,"StudyData",A5, "BBnds", "MAType=Sim,InputChoice=Close,Period1="&amp;$C$1&amp;",Percent="&amp;$D$1&amp;",Divisor=0", "BMA",$B$1,"0","ALL",,,"TRUE","T")</f>
        <v>2.2664089363661681E-4</v>
      </c>
      <c r="C5" s="25">
        <f>RANK(B5,$B$4:$B$28,0)+COUNTIF($B$4:B5,B5)-1</f>
        <v>4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>
        <f>IF($C5=$BF$2,$BF$2,BF4+0.01)</f>
        <v>0.01</v>
      </c>
      <c r="BG5" s="27">
        <f>IF(BF5=$BF$2,$A5,0)</f>
        <v>0</v>
      </c>
      <c r="BH5" s="27">
        <f>IF(BF5=$BF$2,$B5,0)</f>
        <v>0</v>
      </c>
      <c r="BI5" s="27">
        <f>IF($C5=$BI$2,$BI$2,BI4+0.01)</f>
        <v>0.01</v>
      </c>
      <c r="BJ5" s="27">
        <f>IF(BI5=$BI$2,$A5,0)</f>
        <v>0</v>
      </c>
      <c r="BK5" s="27">
        <f>IF(BI5=$BI$2,$B5,0)</f>
        <v>0</v>
      </c>
      <c r="BL5" s="27">
        <f>IF($C5=$BL$2,$BL$2,BL4+0.01)</f>
        <v>0.01</v>
      </c>
      <c r="BM5" s="27">
        <f>IF(BL5=$BL$2,$A5,0)</f>
        <v>0</v>
      </c>
      <c r="BN5" s="27">
        <f>IF(BL5=$BL$2,$B5,0)</f>
        <v>0</v>
      </c>
      <c r="BO5" s="27">
        <f>IF($C5=$BO$2,$BO$2,BO4+0.01)</f>
        <v>4</v>
      </c>
      <c r="BP5" s="27" t="str">
        <f>IF(BO5=$BO$2,$A5,0)</f>
        <v>DRUSDCHF</v>
      </c>
      <c r="BQ5" s="27">
        <f>IF(BO5=$BO$2,$B5,0)</f>
        <v>2.2664089363661681E-4</v>
      </c>
      <c r="BR5" s="27">
        <f>IF($C5=$BR$2,$BR$2,BR4+0.01)</f>
        <v>0.01</v>
      </c>
      <c r="BS5" s="27">
        <f>IF(BR5=$BR$2,$A5,0)</f>
        <v>0</v>
      </c>
      <c r="BT5" s="27">
        <f>IF(BR5=$BR$2,$B5,0)</f>
        <v>0</v>
      </c>
      <c r="BU5" s="27">
        <f>IF($C5=$BU$2,$BU$2,BU4+0.01)</f>
        <v>0.01</v>
      </c>
      <c r="BV5" s="27">
        <f>IF(BU5=$BU$2,$A5,0)</f>
        <v>0</v>
      </c>
      <c r="BW5" s="27">
        <f>IF(BU5=$BU$2,$B5,0)</f>
        <v>0</v>
      </c>
      <c r="BX5" s="27">
        <f>IF($C5=$BX$2,$BX$2,BX4+0.01)</f>
        <v>1.01</v>
      </c>
      <c r="BY5" s="27">
        <f>IF(BX5=$BX$2,$A5,0)</f>
        <v>0</v>
      </c>
      <c r="BZ5" s="27">
        <f>IF(BX5=$BX$2,$B5,0)</f>
        <v>0</v>
      </c>
      <c r="CA5" s="27"/>
      <c r="CB5" s="27"/>
      <c r="CC5" s="27"/>
      <c r="CD5" s="9">
        <f>CD4-1</f>
        <v>4</v>
      </c>
      <c r="CE5" s="9" t="str">
        <f>LOOKUP(CD5,BO$4:BO$8,BP$4:BP$8)</f>
        <v>DRUSDCHF</v>
      </c>
      <c r="CF5" s="24">
        <f>LOOKUP(CD5,BO$4:BO$8,BQ$4:BQ$8)</f>
        <v>2.2664089363661681E-4</v>
      </c>
      <c r="CH5" s="25" t="str">
        <f t="shared" ref="CH5:CH8" si="2">CE34</f>
        <v>DRUSDCHF</v>
      </c>
      <c r="CI5" s="9">
        <f t="shared" ref="CI5:CI8" si="3">CD34</f>
        <v>4</v>
      </c>
      <c r="CJ5" s="25">
        <f t="shared" si="0"/>
        <v>0</v>
      </c>
      <c r="CK5" s="28">
        <f t="shared" si="1"/>
        <v>0</v>
      </c>
      <c r="CL5" s="29">
        <f xml:space="preserve"> RTD("cqg.rtd",,"StudyData",CE5, "VolBB^",,"c1",$B$1,"-9",,,,,"T")</f>
        <v>2.298E-4</v>
      </c>
      <c r="CM5" s="24">
        <f xml:space="preserve"> RTD("cqg.rtd",,"StudyData",CE5, "VolBB^",,"c1",$B$1,"-8",,,,,"T")</f>
        <v>2.1164999999999999E-4</v>
      </c>
      <c r="CN5" s="24">
        <f xml:space="preserve"> RTD("cqg.rtd",,"StudyData",CE5, "VolBB^",,"c1",$B$1,"-7",,,,,"T")</f>
        <v>2.0184000000000001E-4</v>
      </c>
      <c r="CO5" s="24">
        <f xml:space="preserve"> RTD("cqg.rtd",,"StudyData",CE5, "VolBB^",,"c1",$B$1,"-6",,,,,"T")</f>
        <v>2.3566E-4</v>
      </c>
      <c r="CP5" s="24">
        <f xml:space="preserve"> RTD("cqg.rtd",,"StudyData",CE5, "VolBB^",,"c1",$B$1,"-5",,,,,"T")</f>
        <v>2.5881E-4</v>
      </c>
      <c r="CQ5" s="24">
        <f xml:space="preserve"> RTD("cqg.rtd",,"StudyData",CE5, "VolBB^",,"c1",$B$1,"-4",,,,,"T")</f>
        <v>2.5426000000000002E-4</v>
      </c>
      <c r="CR5" s="24">
        <f xml:space="preserve"> RTD("cqg.rtd",,"StudyData",CE5, "VolBB^",,"c1",$B$1,"-3",,,,,"T")</f>
        <v>2.5279000000000002E-4</v>
      </c>
      <c r="CS5" s="24">
        <f xml:space="preserve"> RTD("cqg.rtd",,"StudyData",CE5, "VolBB^",,"c1",$B$1,"-2",,,,,"T")</f>
        <v>2.4426E-4</v>
      </c>
      <c r="CT5" s="24">
        <f xml:space="preserve"> RTD("cqg.rtd",,"StudyData",CE5, "VolBB^",,"c1",$B$1,"-1",,,,,"T")</f>
        <v>2.6111999999999999E-4</v>
      </c>
      <c r="CU5" s="24">
        <f xml:space="preserve"> RTD("cqg.rtd",,"StudyData",CE5, "VolBB^",,"c1",$B$1,"0",,,,,"T")</f>
        <v>2.2664000000000001E-4</v>
      </c>
    </row>
    <row r="6" spans="1:99" x14ac:dyDescent="0.25">
      <c r="A6" s="23" t="s">
        <v>19</v>
      </c>
      <c r="B6" s="24">
        <f xml:space="preserve"> RTD("cqg.rtd",,"StudyData", A6, "BDIF", "InputChoice=Close,MAType=Sim,Period1="&amp;$C$1&amp;",Percent="&amp;$D$1&amp;"", "BDIF",$B$1,,"all",,,,"T")/RTD("cqg.rtd",,"StudyData",A6, "BBnds", "MAType=Sim,InputChoice=Close,Period1="&amp;$C$1&amp;",Percent="&amp;$D$1&amp;",Divisor=0", "BMA",$B$1,"0","ALL",,,"TRUE","T")</f>
        <v>4.7004436947063391E-4</v>
      </c>
      <c r="C6" s="25">
        <f>RANK(B6,$B$4:$B$28,0)+COUNTIF($B$4:B6,B6)-1</f>
        <v>2</v>
      </c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>
        <f>IF($C6=$BF$2,$BF$2,BF5+0.01)</f>
        <v>0.02</v>
      </c>
      <c r="BG6" s="27">
        <f>IF(BF6=$BF$2,$A6,0)</f>
        <v>0</v>
      </c>
      <c r="BH6" s="27">
        <f>IF(BF6=$BF$2,$B6,0)</f>
        <v>0</v>
      </c>
      <c r="BI6" s="27">
        <f>IF($C6=$BI$2,$BI$2,BI5+0.01)</f>
        <v>0.02</v>
      </c>
      <c r="BJ6" s="27">
        <f>IF(BI6=$BI$2,$A6,0)</f>
        <v>0</v>
      </c>
      <c r="BK6" s="27">
        <f>IF(BI6=$BI$2,$B6,0)</f>
        <v>0</v>
      </c>
      <c r="BL6" s="27">
        <f>IF($C6=$BL$2,$BL$2,BL5+0.01)</f>
        <v>0.02</v>
      </c>
      <c r="BM6" s="27">
        <f>IF(BL6=$BL$2,$A6,0)</f>
        <v>0</v>
      </c>
      <c r="BN6" s="27">
        <f>IF(BL6=$BL$2,$B6,0)</f>
        <v>0</v>
      </c>
      <c r="BO6" s="27">
        <f>IF($C6=$BO$2,$BO$2,BO5+0.01)</f>
        <v>4.01</v>
      </c>
      <c r="BP6" s="27">
        <f>IF(BO6=$BO$2,$A6,0)</f>
        <v>0</v>
      </c>
      <c r="BQ6" s="27">
        <f>IF(BO6=$BO$2,$B6,0)</f>
        <v>0</v>
      </c>
      <c r="BR6" s="27">
        <f>IF($C6=$BR$2,$BR$2,BR5+0.01)</f>
        <v>0.02</v>
      </c>
      <c r="BS6" s="27">
        <f>IF(BR6=$BR$2,$A6,0)</f>
        <v>0</v>
      </c>
      <c r="BT6" s="27">
        <f>IF(BR6=$BR$2,$B6,0)</f>
        <v>0</v>
      </c>
      <c r="BU6" s="27">
        <f>IF($C6=$BU$2,$BU$2,BU5+0.01)</f>
        <v>2</v>
      </c>
      <c r="BV6" s="27" t="str">
        <f>IF(BU6=$BU$2,$A6,0)</f>
        <v>DRUSDJPY</v>
      </c>
      <c r="BW6" s="27">
        <f>IF(BU6=$BU$2,$B6,0)</f>
        <v>4.7004436947063391E-4</v>
      </c>
      <c r="BX6" s="27">
        <f>IF($C6=$BX$2,$BX$2,BX5+0.01)</f>
        <v>1.02</v>
      </c>
      <c r="BY6" s="27">
        <f>IF(BX6=$BX$2,$A6,0)</f>
        <v>0</v>
      </c>
      <c r="BZ6" s="27">
        <f>IF(BX6=$BX$2,$B6,0)</f>
        <v>0</v>
      </c>
      <c r="CA6" s="27"/>
      <c r="CB6" s="27"/>
      <c r="CC6" s="27"/>
      <c r="CD6" s="9">
        <f t="shared" ref="CD6:CD8" si="4">CD5-1</f>
        <v>3</v>
      </c>
      <c r="CE6" s="9" t="str">
        <f>LOOKUP(CD6,BR$4:BR$8,BS$4:BS$8)</f>
        <v>DRUSDSGD</v>
      </c>
      <c r="CF6" s="24">
        <f>LOOKUP(CD6,BR$4:BR$8,BT$4:BT$8)</f>
        <v>4.2686621485692801E-4</v>
      </c>
      <c r="CH6" s="25" t="str">
        <f t="shared" si="2"/>
        <v>DRUSDSGD</v>
      </c>
      <c r="CI6" s="9">
        <f t="shared" si="3"/>
        <v>3</v>
      </c>
      <c r="CJ6" s="25">
        <f t="shared" si="0"/>
        <v>0</v>
      </c>
      <c r="CK6" s="28">
        <f t="shared" si="1"/>
        <v>0</v>
      </c>
      <c r="CL6" s="29">
        <f xml:space="preserve"> RTD("cqg.rtd",,"StudyData",CE6, "VolBB^",,"c1",$B$1,"-9",,,,,"T")</f>
        <v>2.2703999999999999E-4</v>
      </c>
      <c r="CM6" s="24">
        <f xml:space="preserve"> RTD("cqg.rtd",,"StudyData",CE6, "VolBB^",,"c1",$B$1,"-8",,,,,"T")</f>
        <v>1.996E-4</v>
      </c>
      <c r="CN6" s="24">
        <f xml:space="preserve"> RTD("cqg.rtd",,"StudyData",CE6, "VolBB^",,"c1",$B$1,"-7",,,,,"T")</f>
        <v>1.8829E-4</v>
      </c>
      <c r="CO6" s="24">
        <f xml:space="preserve"> RTD("cqg.rtd",,"StudyData",CE6, "VolBB^",,"c1",$B$1,"-6",,,,,"T")</f>
        <v>2.1609999999999999E-4</v>
      </c>
      <c r="CP6" s="24">
        <f xml:space="preserve"> RTD("cqg.rtd",,"StudyData",CE6, "VolBB^",,"c1",$B$1,"-5",,,,,"T")</f>
        <v>2.5583000000000002E-4</v>
      </c>
      <c r="CQ6" s="24">
        <f xml:space="preserve"> RTD("cqg.rtd",,"StudyData",CE6, "VolBB^",,"c1",$B$1,"-4",,,,,"T")</f>
        <v>3.1713999999999999E-4</v>
      </c>
      <c r="CR6" s="24">
        <f xml:space="preserve"> RTD("cqg.rtd",,"StudyData",CE6, "VolBB^",,"c1",$B$1,"-3",,,,,"T")</f>
        <v>3.6592999999999999E-4</v>
      </c>
      <c r="CS6" s="24">
        <f xml:space="preserve"> RTD("cqg.rtd",,"StudyData",CE6, "VolBB^",,"c1",$B$1,"-2",,,,,"T")</f>
        <v>4.2837000000000002E-4</v>
      </c>
      <c r="CT6" s="24">
        <f xml:space="preserve"> RTD("cqg.rtd",,"StudyData",CE6, "VolBB^",,"c1",$B$1,"-1",,,,,"T")</f>
        <v>4.3179999999999998E-4</v>
      </c>
      <c r="CU6" s="24">
        <f xml:space="preserve"> RTD("cqg.rtd",,"StudyData",CE6, "VolBB^",,"c1",$B$1,"0",,,,,"T")</f>
        <v>4.2685999999999999E-4</v>
      </c>
    </row>
    <row r="7" spans="1:99" x14ac:dyDescent="0.25">
      <c r="A7" s="23" t="s">
        <v>33</v>
      </c>
      <c r="B7" s="24">
        <f xml:space="preserve"> RTD("cqg.rtd",,"StudyData", A7, "BDIF", "InputChoice=Close,MAType=Sim,Period1="&amp;$C$1&amp;",Percent="&amp;$D$1&amp;"", "BDIF",$B$1,,"all",,,,"T")/RTD("cqg.rtd",,"StudyData",A7, "BBnds", "MAType=Sim,InputChoice=Close,Period1="&amp;$C$1&amp;",Percent="&amp;$D$1&amp;",Divisor=0", "BMA",$B$1,"0","ALL",,,"TRUE","T")</f>
        <v>4.2686621485692801E-4</v>
      </c>
      <c r="C7" s="25">
        <f>RANK(B7,$B$4:$B$28,0)+COUNTIF($B$4:B7,B7)-1</f>
        <v>3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>
        <f>IF($C7=$BF$2,$BF$2,BF6+0.01)</f>
        <v>0.03</v>
      </c>
      <c r="BG7" s="27">
        <f>IF(BF7=$BF$2,$A7,0)</f>
        <v>0</v>
      </c>
      <c r="BH7" s="27">
        <f>IF(BF7=$BF$2,$B7,0)</f>
        <v>0</v>
      </c>
      <c r="BI7" s="27">
        <f>IF($C7=$BI$2,$BI$2,BI6+0.01)</f>
        <v>0.03</v>
      </c>
      <c r="BJ7" s="27">
        <f>IF(BI7=$BI$2,$A7,0)</f>
        <v>0</v>
      </c>
      <c r="BK7" s="27">
        <f>IF(BI7=$BI$2,$B7,0)</f>
        <v>0</v>
      </c>
      <c r="BL7" s="27">
        <f>IF($C7=$BL$2,$BL$2,BL6+0.01)</f>
        <v>0.03</v>
      </c>
      <c r="BM7" s="27">
        <f>IF(BL7=$BL$2,$A7,0)</f>
        <v>0</v>
      </c>
      <c r="BN7" s="27">
        <f>IF(BL7=$BL$2,$B7,0)</f>
        <v>0</v>
      </c>
      <c r="BO7" s="27">
        <f>IF($C7=$BO$2,$BO$2,BO6+0.01)</f>
        <v>4.0199999999999996</v>
      </c>
      <c r="BP7" s="27">
        <f>IF(BO7=$BO$2,$A7,0)</f>
        <v>0</v>
      </c>
      <c r="BQ7" s="27">
        <f>IF(BO7=$BO$2,$B7,0)</f>
        <v>0</v>
      </c>
      <c r="BR7" s="27">
        <f>IF($C7=$BR$2,$BR$2,BR6+0.01)</f>
        <v>3</v>
      </c>
      <c r="BS7" s="27" t="str">
        <f>IF(BR7=$BR$2,$A7,0)</f>
        <v>DRUSDSGD</v>
      </c>
      <c r="BT7" s="27">
        <f>IF(BR7=$BR$2,$B7,0)</f>
        <v>4.2686621485692801E-4</v>
      </c>
      <c r="BU7" s="27">
        <f>IF($C7=$BU$2,$BU$2,BU6+0.01)</f>
        <v>2.0099999999999998</v>
      </c>
      <c r="BV7" s="27">
        <f>IF(BU7=$BU$2,$A7,0)</f>
        <v>0</v>
      </c>
      <c r="BW7" s="27">
        <f>IF(BU7=$BU$2,$B7,0)</f>
        <v>0</v>
      </c>
      <c r="BX7" s="27">
        <f>IF($C7=$BX$2,$BX$2,BX6+0.01)</f>
        <v>1.03</v>
      </c>
      <c r="BY7" s="27">
        <f>IF(BX7=$BX$2,$A7,0)</f>
        <v>0</v>
      </c>
      <c r="BZ7" s="27">
        <f>IF(BX7=$BX$2,$B7,0)</f>
        <v>0</v>
      </c>
      <c r="CA7" s="27"/>
      <c r="CB7" s="27"/>
      <c r="CC7" s="27"/>
      <c r="CD7" s="9">
        <f t="shared" si="4"/>
        <v>2</v>
      </c>
      <c r="CE7" s="9" t="str">
        <f>LOOKUP(CD7,BU$4:BU$8,BV$4:BV$8)</f>
        <v>DRUSDJPY</v>
      </c>
      <c r="CF7" s="24">
        <f>LOOKUP(CD7,BU$4:BU$8,BW$4:BW$8)</f>
        <v>4.7004436947063391E-4</v>
      </c>
      <c r="CH7" s="25" t="str">
        <f t="shared" si="2"/>
        <v>DRUSDJPY</v>
      </c>
      <c r="CI7" s="9">
        <f t="shared" si="3"/>
        <v>2</v>
      </c>
      <c r="CJ7" s="25">
        <f t="shared" si="0"/>
        <v>0</v>
      </c>
      <c r="CK7" s="28">
        <f t="shared" si="1"/>
        <v>0</v>
      </c>
      <c r="CL7" s="29">
        <f xml:space="preserve"> RTD("cqg.rtd",,"StudyData",CE7, "VolBB^",,"c1",$B$1,"-9",,,,,"T")</f>
        <v>5.4321999999999997E-4</v>
      </c>
      <c r="CM7" s="24">
        <f xml:space="preserve"> RTD("cqg.rtd",,"StudyData",CE7, "VolBB^",,"c1",$B$1,"-8",,,,,"T")</f>
        <v>5.2380000000000005E-4</v>
      </c>
      <c r="CN7" s="24">
        <f xml:space="preserve"> RTD("cqg.rtd",,"StudyData",CE7, "VolBB^",,"c1",$B$1,"-7",,,,,"T")</f>
        <v>4.9916000000000001E-4</v>
      </c>
      <c r="CO7" s="24">
        <f xml:space="preserve"> RTD("cqg.rtd",,"StudyData",CE7, "VolBB^",,"c1",$B$1,"-6",,,,,"T")</f>
        <v>4.9744999999999998E-4</v>
      </c>
      <c r="CP7" s="24">
        <f xml:space="preserve"> RTD("cqg.rtd",,"StudyData",CE7, "VolBB^",,"c1",$B$1,"-5",,,,,"T")</f>
        <v>5.0900999999999995E-4</v>
      </c>
      <c r="CQ7" s="24">
        <f xml:space="preserve"> RTD("cqg.rtd",,"StudyData",CE7, "VolBB^",,"c1",$B$1,"-4",,,,,"T")</f>
        <v>5.1694999999999996E-4</v>
      </c>
      <c r="CR7" s="24">
        <f xml:space="preserve"> RTD("cqg.rtd",,"StudyData",CE7, "VolBB^",,"c1",$B$1,"-3",,,,,"T")</f>
        <v>5.0115000000000001E-4</v>
      </c>
      <c r="CS7" s="24">
        <f xml:space="preserve"> RTD("cqg.rtd",,"StudyData",CE7, "VolBB^",,"c1",$B$1,"-2",,,,,"T")</f>
        <v>4.9832999999999995E-4</v>
      </c>
      <c r="CT7" s="24">
        <f xml:space="preserve"> RTD("cqg.rtd",,"StudyData",CE7, "VolBB^",,"c1",$B$1,"-1",,,,,"T")</f>
        <v>4.8343000000000003E-4</v>
      </c>
      <c r="CU7" s="24">
        <f xml:space="preserve"> RTD("cqg.rtd",,"StudyData",CE7, "VolBB^",,"c1",$B$1,"0",,,,,"T")</f>
        <v>4.7004000000000002E-4</v>
      </c>
    </row>
    <row r="8" spans="1:99" x14ac:dyDescent="0.25">
      <c r="A8" s="23" t="s">
        <v>44</v>
      </c>
      <c r="B8" s="24">
        <f xml:space="preserve"> RTD("cqg.rtd",,"StudyData", A8, "BDIF", "InputChoice=Close,MAType=Sim,Period1="&amp;$C$1&amp;",Percent="&amp;$D$1&amp;"", "BDIF",$B$1,,"all",,,,"T")/RTD("cqg.rtd",,"StudyData",A8, "BBnds", "MAType=Sim,InputChoice=Close,Period1="&amp;$C$1&amp;",Percent="&amp;$D$1&amp;",Divisor=0", "BMA",$B$1,"0","ALL",,,"TRUE","T")</f>
        <v>5.3792392019797506E-5</v>
      </c>
      <c r="C8" s="25">
        <f>RANK(B8,$B$4:$B$28,0)+COUNTIF($B$4:B8,B8)-1</f>
        <v>5</v>
      </c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>
        <f>IF($C8=$BF$2,$BF$2,BF7+0.01)</f>
        <v>0.04</v>
      </c>
      <c r="BG8" s="27">
        <f>IF(BF8=$BF$2,$A8,0)</f>
        <v>0</v>
      </c>
      <c r="BH8" s="27">
        <f>IF(BF8=$BF$2,$B8,0)</f>
        <v>0</v>
      </c>
      <c r="BI8" s="27">
        <f>IF($C8=$BI$2,$BI$2,BI7+0.01)</f>
        <v>0.04</v>
      </c>
      <c r="BJ8" s="27">
        <f>IF(BI8=$BI$2,$A8,0)</f>
        <v>0</v>
      </c>
      <c r="BK8" s="27">
        <f>IF(BI8=$BI$2,$B8,0)</f>
        <v>0</v>
      </c>
      <c r="BL8" s="27">
        <f>IF($C8=$BL$2,$BL$2,BL7+0.01)</f>
        <v>5</v>
      </c>
      <c r="BM8" s="27" t="str">
        <f>IF(BL8=$BL$2,$A8,0)</f>
        <v>DRUSDHKD</v>
      </c>
      <c r="BN8" s="27">
        <f>IF(BL8=$BL$2,$B8,0)</f>
        <v>5.3792392019797506E-5</v>
      </c>
      <c r="BO8" s="27">
        <f>IF($C8=$BO$2,$BO$2,BO7+0.01)</f>
        <v>4.0299999999999994</v>
      </c>
      <c r="BP8" s="27">
        <f>IF(BO8=$BO$2,$A8,0)</f>
        <v>0</v>
      </c>
      <c r="BQ8" s="27">
        <f>IF(BO8=$BO$2,$B8,0)</f>
        <v>0</v>
      </c>
      <c r="BR8" s="27">
        <f>IF($C8=$BR$2,$BR$2,BR7+0.01)</f>
        <v>3.01</v>
      </c>
      <c r="BS8" s="27">
        <f>IF(BR8=$BR$2,$A8,0)</f>
        <v>0</v>
      </c>
      <c r="BT8" s="27">
        <f>IF(BR8=$BR$2,$B8,0)</f>
        <v>0</v>
      </c>
      <c r="BU8" s="27">
        <f>IF($C8=$BU$2,$BU$2,BU7+0.01)</f>
        <v>2.0199999999999996</v>
      </c>
      <c r="BV8" s="27">
        <f>IF(BU8=$BU$2,$A8,0)</f>
        <v>0</v>
      </c>
      <c r="BW8" s="27">
        <f>IF(BU8=$BU$2,$B8,0)</f>
        <v>0</v>
      </c>
      <c r="BX8" s="27">
        <f>IF($C8=$BX$2,$BX$2,BX7+0.01)</f>
        <v>1.04</v>
      </c>
      <c r="BY8" s="27">
        <f>IF(BX8=$BX$2,$A8,0)</f>
        <v>0</v>
      </c>
      <c r="BZ8" s="27">
        <f>IF(BX8=$BX$2,$B8,0)</f>
        <v>0</v>
      </c>
      <c r="CA8" s="27"/>
      <c r="CB8" s="27"/>
      <c r="CC8" s="27"/>
      <c r="CD8" s="9">
        <f t="shared" si="4"/>
        <v>1</v>
      </c>
      <c r="CE8" s="9" t="str">
        <f>LOOKUP(CD8,BX$4:BX$8,BY$4:BY$8)</f>
        <v>DRUSDCAD</v>
      </c>
      <c r="CF8" s="24">
        <f>LOOKUP(CD8,BX$4:BX$8,BZ$4:BZ$8)</f>
        <v>7.3075875642213909E-4</v>
      </c>
      <c r="CH8" s="25" t="str">
        <f t="shared" si="2"/>
        <v>DRUSDCAD</v>
      </c>
      <c r="CI8" s="9">
        <f t="shared" si="3"/>
        <v>1</v>
      </c>
      <c r="CJ8" s="25">
        <f t="shared" si="0"/>
        <v>0</v>
      </c>
      <c r="CK8" s="28">
        <f t="shared" si="1"/>
        <v>0</v>
      </c>
      <c r="CL8" s="29">
        <f xml:space="preserve"> RTD("cqg.rtd",,"StudyData",CE8, "VolBB^",,"c1",$B$1,"-9",,,,,"T")</f>
        <v>1.0524E-3</v>
      </c>
      <c r="CM8" s="24">
        <f xml:space="preserve"> RTD("cqg.rtd",,"StudyData",CE8, "VolBB^",,"c1",$B$1,"-8",,,,,"T")</f>
        <v>9.993999999999999E-4</v>
      </c>
      <c r="CN8" s="24">
        <f xml:space="preserve"> RTD("cqg.rtd",,"StudyData",CE8, "VolBB^",,"c1",$B$1,"-7",,,,,"T")</f>
        <v>9.1761999999999996E-4</v>
      </c>
      <c r="CO8" s="24">
        <f xml:space="preserve"> RTD("cqg.rtd",,"StudyData",CE8, "VolBB^",,"c1",$B$1,"-6",,,,,"T")</f>
        <v>8.7014999999999998E-4</v>
      </c>
      <c r="CP8" s="24">
        <f xml:space="preserve"> RTD("cqg.rtd",,"StudyData",CE8, "VolBB^",,"c1",$B$1,"-5",,,,,"T")</f>
        <v>8.4409000000000003E-4</v>
      </c>
      <c r="CQ8" s="24">
        <f xml:space="preserve"> RTD("cqg.rtd",,"StudyData",CE8, "VolBB^",,"c1",$B$1,"-4",,,,,"T")</f>
        <v>8.4597000000000003E-4</v>
      </c>
      <c r="CR8" s="24">
        <f xml:space="preserve"> RTD("cqg.rtd",,"StudyData",CE8, "VolBB^",,"c1",$B$1,"-3",,,,,"T")</f>
        <v>8.5590000000000004E-4</v>
      </c>
      <c r="CS8" s="24">
        <f xml:space="preserve"> RTD("cqg.rtd",,"StudyData",CE8, "VolBB^",,"c1",$B$1,"-2",,,,,"T")</f>
        <v>8.5592000000000003E-4</v>
      </c>
      <c r="CT8" s="24">
        <f xml:space="preserve"> RTD("cqg.rtd",,"StudyData",CE8, "VolBB^",,"c1",$B$1,"-1",,,,,"T")</f>
        <v>8.3949000000000003E-4</v>
      </c>
      <c r="CU8" s="24">
        <f xml:space="preserve"> RTD("cqg.rtd",,"StudyData",CE8, "VolBB^",,"c1",$B$1,"0",,,,,"T")</f>
        <v>7.3074999999999995E-4</v>
      </c>
    </row>
    <row r="9" spans="1:99" x14ac:dyDescent="0.25">
      <c r="A9" s="23"/>
      <c r="B9" s="24"/>
      <c r="C9" s="25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F9" s="24"/>
      <c r="CH9" s="25"/>
      <c r="CJ9" s="25"/>
      <c r="CK9" s="28"/>
      <c r="CL9" s="29"/>
      <c r="CM9" s="24"/>
      <c r="CN9" s="24"/>
      <c r="CO9" s="24"/>
      <c r="CP9" s="24"/>
      <c r="CQ9" s="24"/>
      <c r="CR9" s="24"/>
      <c r="CS9" s="24"/>
      <c r="CT9" s="24"/>
      <c r="CU9" s="24"/>
    </row>
    <row r="10" spans="1:99" x14ac:dyDescent="0.25">
      <c r="A10" s="23"/>
      <c r="B10" s="2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F10" s="24"/>
      <c r="CH10" s="25"/>
      <c r="CJ10" s="25"/>
      <c r="CK10" s="28"/>
      <c r="CL10" s="29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1:99" x14ac:dyDescent="0.25">
      <c r="A11" s="30"/>
      <c r="B11" s="24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F11" s="24"/>
      <c r="CH11" s="25"/>
      <c r="CJ11" s="25"/>
      <c r="CK11" s="28"/>
      <c r="CL11" s="29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1:99" x14ac:dyDescent="0.25">
      <c r="A12" s="30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F12" s="24"/>
      <c r="CH12" s="25"/>
      <c r="CJ12" s="25"/>
      <c r="CK12" s="28"/>
      <c r="CL12" s="29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1:99" x14ac:dyDescent="0.25">
      <c r="A13" s="30"/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F13" s="24"/>
      <c r="CH13" s="25"/>
      <c r="CJ13" s="25"/>
      <c r="CK13" s="28"/>
      <c r="CL13" s="29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1:99" x14ac:dyDescent="0.25">
      <c r="A14" s="30"/>
      <c r="B14" s="24"/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F14" s="24"/>
      <c r="CH14" s="25"/>
      <c r="CJ14" s="25"/>
      <c r="CK14" s="28"/>
      <c r="CL14" s="29"/>
      <c r="CM14" s="24"/>
      <c r="CN14" s="24"/>
      <c r="CO14" s="24"/>
      <c r="CP14" s="24"/>
      <c r="CQ14" s="24"/>
      <c r="CR14" s="24"/>
      <c r="CS14" s="24"/>
      <c r="CT14" s="24"/>
      <c r="CU14" s="24"/>
    </row>
    <row r="15" spans="1:99" x14ac:dyDescent="0.25">
      <c r="A15" s="30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F15" s="24"/>
      <c r="CH15" s="25"/>
      <c r="CJ15" s="25"/>
      <c r="CK15" s="28"/>
      <c r="CL15" s="29"/>
      <c r="CM15" s="24"/>
      <c r="CN15" s="24"/>
      <c r="CO15" s="24"/>
      <c r="CP15" s="24"/>
      <c r="CQ15" s="24"/>
      <c r="CR15" s="24"/>
      <c r="CS15" s="24"/>
      <c r="CT15" s="24"/>
      <c r="CU15" s="24"/>
    </row>
    <row r="16" spans="1:99" x14ac:dyDescent="0.25">
      <c r="A16" s="30"/>
      <c r="B16" s="24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F16" s="24"/>
      <c r="CH16" s="25"/>
      <c r="CJ16" s="25"/>
      <c r="CK16" s="28"/>
      <c r="CL16" s="29"/>
      <c r="CM16" s="24"/>
      <c r="CN16" s="24"/>
      <c r="CO16" s="24"/>
      <c r="CP16" s="24"/>
      <c r="CQ16" s="24"/>
      <c r="CR16" s="24"/>
      <c r="CS16" s="24"/>
      <c r="CT16" s="24"/>
      <c r="CU16" s="24"/>
    </row>
    <row r="17" spans="1:99" x14ac:dyDescent="0.25">
      <c r="A17" s="30"/>
      <c r="B17" s="24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F17" s="24"/>
      <c r="CH17" s="25"/>
      <c r="CJ17" s="25"/>
      <c r="CK17" s="28"/>
      <c r="CL17" s="29"/>
      <c r="CM17" s="24"/>
      <c r="CN17" s="24"/>
      <c r="CO17" s="24"/>
      <c r="CP17" s="24"/>
      <c r="CQ17" s="24"/>
      <c r="CR17" s="24"/>
      <c r="CS17" s="24"/>
      <c r="CT17" s="24"/>
      <c r="CU17" s="24"/>
    </row>
    <row r="18" spans="1:99" x14ac:dyDescent="0.25">
      <c r="A18" s="30"/>
      <c r="B18" s="24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F18" s="24"/>
      <c r="CH18" s="25"/>
      <c r="CJ18" s="25"/>
      <c r="CK18" s="28"/>
      <c r="CL18" s="29"/>
      <c r="CM18" s="24"/>
      <c r="CN18" s="24"/>
      <c r="CO18" s="24"/>
      <c r="CP18" s="24"/>
      <c r="CQ18" s="24"/>
      <c r="CR18" s="24"/>
      <c r="CS18" s="24"/>
      <c r="CT18" s="24"/>
      <c r="CU18" s="24"/>
    </row>
    <row r="19" spans="1:99" x14ac:dyDescent="0.25">
      <c r="A19" s="30"/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F19" s="24"/>
      <c r="CH19" s="25"/>
      <c r="CJ19" s="25"/>
      <c r="CK19" s="28"/>
      <c r="CL19" s="29"/>
      <c r="CM19" s="24"/>
      <c r="CN19" s="24"/>
      <c r="CO19" s="24"/>
      <c r="CP19" s="24"/>
      <c r="CQ19" s="24"/>
      <c r="CR19" s="24"/>
      <c r="CS19" s="24"/>
      <c r="CT19" s="24"/>
      <c r="CU19" s="24"/>
    </row>
    <row r="20" spans="1:99" x14ac:dyDescent="0.25">
      <c r="A20" s="30"/>
      <c r="B20" s="24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F20" s="24"/>
      <c r="CH20" s="25"/>
      <c r="CJ20" s="25"/>
      <c r="CK20" s="28"/>
      <c r="CL20" s="29"/>
      <c r="CM20" s="24"/>
      <c r="CN20" s="24"/>
      <c r="CO20" s="24"/>
      <c r="CP20" s="24"/>
      <c r="CQ20" s="24"/>
      <c r="CR20" s="24"/>
      <c r="CS20" s="24"/>
      <c r="CT20" s="24"/>
      <c r="CU20" s="24"/>
    </row>
    <row r="21" spans="1:99" x14ac:dyDescent="0.25">
      <c r="A21" s="30"/>
      <c r="B21" s="24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F21" s="24"/>
      <c r="CH21" s="25"/>
      <c r="CJ21" s="25"/>
      <c r="CK21" s="28"/>
      <c r="CL21" s="29"/>
      <c r="CM21" s="24"/>
      <c r="CN21" s="24"/>
      <c r="CO21" s="24"/>
      <c r="CP21" s="24"/>
      <c r="CQ21" s="24"/>
      <c r="CR21" s="24"/>
      <c r="CS21" s="24"/>
      <c r="CT21" s="24"/>
      <c r="CU21" s="24"/>
    </row>
    <row r="22" spans="1:99" x14ac:dyDescent="0.25">
      <c r="A22" s="30"/>
      <c r="B22" s="24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F22" s="24"/>
      <c r="CH22" s="25"/>
      <c r="CJ22" s="25"/>
      <c r="CK22" s="28"/>
      <c r="CL22" s="29"/>
      <c r="CM22" s="24"/>
      <c r="CN22" s="24"/>
      <c r="CO22" s="24"/>
      <c r="CP22" s="24"/>
      <c r="CQ22" s="24"/>
      <c r="CR22" s="24"/>
      <c r="CS22" s="24"/>
      <c r="CT22" s="24"/>
      <c r="CU22" s="24"/>
    </row>
    <row r="23" spans="1:99" x14ac:dyDescent="0.25">
      <c r="A23" s="30"/>
      <c r="B23" s="24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F23" s="24"/>
      <c r="CH23" s="25"/>
      <c r="CJ23" s="25"/>
      <c r="CK23" s="28"/>
      <c r="CL23" s="29"/>
      <c r="CM23" s="24"/>
      <c r="CN23" s="24"/>
      <c r="CO23" s="24"/>
      <c r="CP23" s="24"/>
      <c r="CQ23" s="24"/>
      <c r="CR23" s="24"/>
      <c r="CS23" s="24"/>
      <c r="CT23" s="24"/>
      <c r="CU23" s="24"/>
    </row>
    <row r="24" spans="1:99" x14ac:dyDescent="0.25">
      <c r="A24" s="30"/>
      <c r="B24" s="24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F24" s="24"/>
      <c r="CH24" s="25"/>
      <c r="CJ24" s="25"/>
      <c r="CK24" s="28"/>
      <c r="CL24" s="29"/>
      <c r="CM24" s="24"/>
      <c r="CN24" s="24"/>
      <c r="CO24" s="24"/>
      <c r="CP24" s="24"/>
      <c r="CQ24" s="24"/>
      <c r="CR24" s="24"/>
      <c r="CS24" s="24"/>
      <c r="CT24" s="24"/>
      <c r="CU24" s="24"/>
    </row>
    <row r="25" spans="1:99" x14ac:dyDescent="0.25">
      <c r="A25" s="30"/>
      <c r="B25" s="24"/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F25" s="24"/>
      <c r="CH25" s="25"/>
      <c r="CJ25" s="25"/>
      <c r="CK25" s="28"/>
      <c r="CL25" s="29"/>
      <c r="CM25" s="24"/>
      <c r="CN25" s="24"/>
      <c r="CO25" s="24"/>
      <c r="CP25" s="24"/>
      <c r="CQ25" s="24"/>
      <c r="CR25" s="24"/>
      <c r="CS25" s="24"/>
      <c r="CT25" s="24"/>
      <c r="CU25" s="24"/>
    </row>
    <row r="26" spans="1:99" x14ac:dyDescent="0.25">
      <c r="A26" s="30"/>
      <c r="B26" s="24"/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F26" s="24"/>
      <c r="CH26" s="25"/>
      <c r="CJ26" s="25"/>
      <c r="CK26" s="28"/>
      <c r="CL26" s="29"/>
      <c r="CM26" s="24"/>
      <c r="CN26" s="24"/>
      <c r="CO26" s="24"/>
      <c r="CP26" s="24"/>
      <c r="CQ26" s="24"/>
      <c r="CR26" s="24"/>
      <c r="CS26" s="24"/>
      <c r="CT26" s="24"/>
      <c r="CU26" s="24"/>
    </row>
    <row r="27" spans="1:99" x14ac:dyDescent="0.25">
      <c r="A27" s="30"/>
      <c r="B27" s="24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F27" s="24"/>
      <c r="CH27" s="25"/>
      <c r="CJ27" s="25"/>
      <c r="CK27" s="28"/>
      <c r="CL27" s="29"/>
      <c r="CM27" s="24"/>
      <c r="CN27" s="24"/>
      <c r="CO27" s="24"/>
      <c r="CP27" s="24"/>
      <c r="CQ27" s="24"/>
      <c r="CR27" s="24"/>
      <c r="CS27" s="24"/>
      <c r="CT27" s="24"/>
      <c r="CU27" s="24"/>
    </row>
    <row r="28" spans="1:99" x14ac:dyDescent="0.25">
      <c r="A28" s="30"/>
      <c r="B28" s="24"/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F28" s="24"/>
      <c r="CH28" s="25"/>
      <c r="CJ28" s="25"/>
      <c r="CK28" s="28"/>
      <c r="CL28" s="29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1:99" x14ac:dyDescent="0.25">
      <c r="B29" s="24"/>
      <c r="C29" s="2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F29" s="24"/>
      <c r="CH29" s="24"/>
      <c r="CJ29" s="24"/>
      <c r="CK29" s="24"/>
    </row>
    <row r="30" spans="1:99" x14ac:dyDescent="0.25">
      <c r="B30" s="24"/>
      <c r="C30" s="25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F30" s="24"/>
      <c r="CH30" s="24"/>
      <c r="CJ30" s="24"/>
      <c r="CK30" s="24"/>
    </row>
    <row r="31" spans="1:99" x14ac:dyDescent="0.25">
      <c r="BF31" s="9">
        <v>7</v>
      </c>
      <c r="BI31" s="9">
        <v>6</v>
      </c>
      <c r="BL31" s="9">
        <v>5</v>
      </c>
      <c r="BO31" s="9">
        <v>4</v>
      </c>
      <c r="BR31" s="9">
        <v>3</v>
      </c>
      <c r="BU31" s="9">
        <v>2</v>
      </c>
      <c r="BX31" s="9">
        <v>1</v>
      </c>
    </row>
    <row r="32" spans="1:99" x14ac:dyDescent="0.25">
      <c r="A32" s="9" t="s">
        <v>12</v>
      </c>
      <c r="B32" s="24"/>
      <c r="BF32" s="9" t="s">
        <v>11</v>
      </c>
      <c r="BG32" s="9" t="s">
        <v>0</v>
      </c>
      <c r="BH32" s="9" t="s">
        <v>6</v>
      </c>
      <c r="BI32" s="9" t="s">
        <v>11</v>
      </c>
      <c r="BJ32" s="9" t="s">
        <v>0</v>
      </c>
      <c r="BK32" s="9" t="s">
        <v>6</v>
      </c>
      <c r="BL32" s="9" t="s">
        <v>11</v>
      </c>
      <c r="BM32" s="9" t="s">
        <v>0</v>
      </c>
      <c r="BN32" s="9" t="s">
        <v>6</v>
      </c>
      <c r="BO32" s="9" t="s">
        <v>11</v>
      </c>
      <c r="BP32" s="9" t="s">
        <v>0</v>
      </c>
      <c r="BQ32" s="9" t="s">
        <v>6</v>
      </c>
      <c r="BR32" s="9" t="s">
        <v>11</v>
      </c>
      <c r="BS32" s="9" t="s">
        <v>0</v>
      </c>
      <c r="BT32" s="9" t="s">
        <v>6</v>
      </c>
      <c r="BU32" s="9" t="s">
        <v>11</v>
      </c>
      <c r="BV32" s="9" t="s">
        <v>0</v>
      </c>
      <c r="BW32" s="9" t="s">
        <v>6</v>
      </c>
      <c r="BX32" s="9" t="s">
        <v>11</v>
      </c>
      <c r="BY32" s="9" t="s">
        <v>0</v>
      </c>
      <c r="BZ32" s="9" t="s">
        <v>6</v>
      </c>
    </row>
    <row r="33" spans="1:85" x14ac:dyDescent="0.25">
      <c r="A33" s="9" t="str">
        <f>A4</f>
        <v>DRUSDCAD</v>
      </c>
      <c r="B33" s="24">
        <f xml:space="preserve"> RTD("cqg.rtd",,"StudyData", A33, "BDIF", "InputChoice=Close,MAType=Sim,Period1="&amp;$C$1&amp;",Percent="&amp;$D$1&amp;"", "BDIF",$B$1,"-1","all",,,,"T")/RTD("cqg.rtd",,"StudyData",A33, "BBnds", "MAType=Sim,InputChoice=Close,Period1="&amp;$C$1&amp;",Percent="&amp;$D$1&amp;",Divisor=0", "BMA",$B$1,"-1","ALL",,,"TRUE","T")</f>
        <v>8.3948928909466705E-4</v>
      </c>
      <c r="C33" s="25">
        <f>RANK(B33,$B$33:$B$39,0)+COUNTIF($B$33:B33,B33)-1</f>
        <v>1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>
        <f>IF($C33=$BF$31,$C33,0)</f>
        <v>0</v>
      </c>
      <c r="BG33" s="27">
        <f>IF(BF33=$BF$31,$A33,0)</f>
        <v>0</v>
      </c>
      <c r="BH33" s="27">
        <f>IF(BF33=$BF$31,$B33,0)</f>
        <v>0</v>
      </c>
      <c r="BI33" s="27">
        <f>IF($C33=$BI$31,$C33,0)</f>
        <v>0</v>
      </c>
      <c r="BJ33" s="27">
        <f>IF(BI33=$BI$31,$A33,0)</f>
        <v>0</v>
      </c>
      <c r="BK33" s="27">
        <f>IF(BI33=$BI$31,$B33,0)</f>
        <v>0</v>
      </c>
      <c r="BL33" s="27">
        <f>IF($C33=$BL$31,$C33,0)</f>
        <v>0</v>
      </c>
      <c r="BM33" s="27">
        <f>IF(BL33=$BL$31,$A33,0)</f>
        <v>0</v>
      </c>
      <c r="BN33" s="27">
        <f>IF(BL33=$BL$31,$B33,0)</f>
        <v>0</v>
      </c>
      <c r="BO33" s="27">
        <f>IF($C33=$BO$31,$C33,0)</f>
        <v>0</v>
      </c>
      <c r="BP33" s="27">
        <f>IF(BO33=$BO$31,$A33,0)</f>
        <v>0</v>
      </c>
      <c r="BQ33" s="27">
        <f>IF(BO33=$BO$31,$B33,0)</f>
        <v>0</v>
      </c>
      <c r="BR33" s="27">
        <f>IF($C33=$BR$31,$C33,0)</f>
        <v>0</v>
      </c>
      <c r="BS33" s="27">
        <f>IF(BR33=$BR$31,$A33,0)</f>
        <v>0</v>
      </c>
      <c r="BT33" s="27">
        <f>IF(BR33=$BR$31,$B33,0)</f>
        <v>0</v>
      </c>
      <c r="BU33" s="27">
        <f>IF($C33=$BU$31,$C33,0)</f>
        <v>0</v>
      </c>
      <c r="BV33" s="27">
        <f>IF(BU33=$BU$31,$A33,0)</f>
        <v>0</v>
      </c>
      <c r="BW33" s="27">
        <f>IF(BU33=$BU$31,$B33,0)</f>
        <v>0</v>
      </c>
      <c r="BX33" s="27">
        <f>IF($C33=$BX$31,$C33,0)</f>
        <v>1</v>
      </c>
      <c r="BY33" s="27" t="str">
        <f>IF(BX33=$BX$31,$A33,0)</f>
        <v>DRUSDCAD</v>
      </c>
      <c r="BZ33" s="27">
        <f>IF(BX33=$BX$31,$B33,0)</f>
        <v>8.3948928909466705E-4</v>
      </c>
      <c r="CD33" s="9">
        <v>5</v>
      </c>
      <c r="CE33" s="9" t="str">
        <f>LOOKUP(CD33,BL$33:BL$37,BM$33:BM$37)</f>
        <v>DRUSDHKD</v>
      </c>
      <c r="CF33" s="9">
        <f>CD33</f>
        <v>5</v>
      </c>
      <c r="CG33" s="24">
        <f>LOOKUP(CD33,BL$33:BL$37,BN$33:BN$37)</f>
        <v>5.3165440115924137E-5</v>
      </c>
    </row>
    <row r="34" spans="1:85" x14ac:dyDescent="0.25">
      <c r="A34" s="9" t="str">
        <f t="shared" ref="A34:A37" si="5">A5</f>
        <v>DRUSDCHF</v>
      </c>
      <c r="B34" s="24">
        <f xml:space="preserve"> RTD("cqg.rtd",,"StudyData", A34, "BDIF", "InputChoice=Close,MAType=Sim,Period1="&amp;$C$1&amp;",Percent="&amp;$D$1&amp;"", "BDIF",$B$1,"-1","all",,,,"T")/RTD("cqg.rtd",,"StudyData",A34, "BBnds", "MAType=Sim,InputChoice=Close,Period1="&amp;$C$1&amp;",Percent="&amp;$D$1&amp;",Divisor=0", "BMA",$B$1,"-1","ALL",,,"TRUE","T")</f>
        <v>2.6112272624744448E-4</v>
      </c>
      <c r="C34" s="25">
        <f>RANK(B34,$B$33:$B$39,0)+COUNTIF($B$33:B34,B34)-1</f>
        <v>4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>
        <f>IF($C34=$BF$31,$C34,BF33+0.01)</f>
        <v>0.01</v>
      </c>
      <c r="BG34" s="27">
        <f>IF(BF34=$BF$31,$A34,0)</f>
        <v>0</v>
      </c>
      <c r="BH34" s="27">
        <f>IF(BF34=$BF$31,$B34,0)</f>
        <v>0</v>
      </c>
      <c r="BI34" s="27">
        <f>IF($C34=$BI$31,$C34,BI33+0.01)</f>
        <v>0.01</v>
      </c>
      <c r="BJ34" s="27">
        <f>IF(BI34=$BI$31,$A34,0)</f>
        <v>0</v>
      </c>
      <c r="BK34" s="27">
        <f>IF(BI34=$BI$31,$B34,0)</f>
        <v>0</v>
      </c>
      <c r="BL34" s="27">
        <f>IF($C34=$BL$31,$C34,BL33+0.01)</f>
        <v>0.01</v>
      </c>
      <c r="BM34" s="27">
        <f>IF(BL34=$BL$31,$A34,0)</f>
        <v>0</v>
      </c>
      <c r="BN34" s="27">
        <f>IF(BL34=$BL$31,$B34,0)</f>
        <v>0</v>
      </c>
      <c r="BO34" s="27">
        <f>IF($C34=$BO$31,$C34,BO33+0.01)</f>
        <v>4</v>
      </c>
      <c r="BP34" s="27" t="str">
        <f>IF(BO34=$BO$31,$A34,0)</f>
        <v>DRUSDCHF</v>
      </c>
      <c r="BQ34" s="27">
        <f>IF(BO34=$BO$31,$B34,0)</f>
        <v>2.6112272624744448E-4</v>
      </c>
      <c r="BR34" s="27">
        <f>IF($C34=$BR$31,$C34,BR33+0.01)</f>
        <v>0.01</v>
      </c>
      <c r="BS34" s="27">
        <f>IF(BR34=$BR$31,$A34,0)</f>
        <v>0</v>
      </c>
      <c r="BT34" s="27">
        <f>IF(BR34=$BR$31,$B34,0)</f>
        <v>0</v>
      </c>
      <c r="BU34" s="27">
        <f>IF($C34=$BU$31,$C34,BU33+0.01)</f>
        <v>0.01</v>
      </c>
      <c r="BV34" s="27">
        <f>IF(BU34=$BU$31,$A34,0)</f>
        <v>0</v>
      </c>
      <c r="BW34" s="27">
        <f>IF(BU34=$BU$31,$B34,0)</f>
        <v>0</v>
      </c>
      <c r="BX34" s="27">
        <f>IF($C34=$BX$31,$C34,BX33+0.01)</f>
        <v>1.01</v>
      </c>
      <c r="BY34" s="27">
        <f>IF(BX34=$BX$31,$A34,0)</f>
        <v>0</v>
      </c>
      <c r="BZ34" s="27">
        <f>IF(BX34=$BX$31,$B34,0)</f>
        <v>0</v>
      </c>
      <c r="CD34" s="9">
        <f>CD33-1</f>
        <v>4</v>
      </c>
      <c r="CE34" s="9" t="str">
        <f>LOOKUP(CD34,BO$33:BO$37,BP$33:BP$37)</f>
        <v>DRUSDCHF</v>
      </c>
      <c r="CF34" s="9">
        <f t="shared" ref="CF34:CF37" si="6">CD34</f>
        <v>4</v>
      </c>
      <c r="CG34" s="24">
        <f>LOOKUP(CD34,BO$33:BO$37,BQ$33:BQ$37)</f>
        <v>2.6112272624744448E-4</v>
      </c>
    </row>
    <row r="35" spans="1:85" x14ac:dyDescent="0.25">
      <c r="A35" s="9" t="str">
        <f t="shared" si="5"/>
        <v>DRUSDJPY</v>
      </c>
      <c r="B35" s="24">
        <f xml:space="preserve"> RTD("cqg.rtd",,"StudyData", A35, "BDIF", "InputChoice=Close,MAType=Sim,Period1="&amp;$C$1&amp;",Percent="&amp;$D$1&amp;"", "BDIF",$B$1,"-1","all",,,,"T")/RTD("cqg.rtd",,"StudyData",A35, "BBnds", "MAType=Sim,InputChoice=Close,Period1="&amp;$C$1&amp;",Percent="&amp;$D$1&amp;",Divisor=0", "BMA",$B$1,"-1","ALL",,,"TRUE","T")</f>
        <v>4.8342912664678394E-4</v>
      </c>
      <c r="C35" s="25">
        <f>RANK(B35,$B$33:$B$39,0)+COUNTIF($B$33:B35,B35)-1</f>
        <v>2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>
        <f>IF($C35=$BF$31,$C35,BF34+0.01)</f>
        <v>0.02</v>
      </c>
      <c r="BG35" s="27">
        <f>IF(BF35=$BF$31,$A35,0)</f>
        <v>0</v>
      </c>
      <c r="BH35" s="27">
        <f>IF(BF35=$BF$31,$B35,0)</f>
        <v>0</v>
      </c>
      <c r="BI35" s="27">
        <f>IF($C35=$BI$31,$C35,BI34+0.01)</f>
        <v>0.02</v>
      </c>
      <c r="BJ35" s="27">
        <f>IF(BI35=$BI$31,$A35,0)</f>
        <v>0</v>
      </c>
      <c r="BK35" s="27">
        <f>IF(BI35=$BI$31,$B35,0)</f>
        <v>0</v>
      </c>
      <c r="BL35" s="27">
        <f>IF($C35=$BL$31,$C35,BL34+0.01)</f>
        <v>0.02</v>
      </c>
      <c r="BM35" s="27">
        <f>IF(BL35=$BL$31,$A35,0)</f>
        <v>0</v>
      </c>
      <c r="BN35" s="27">
        <f>IF(BL35=$BL$31,$B35,0)</f>
        <v>0</v>
      </c>
      <c r="BO35" s="27">
        <f>IF($C35=$BO$31,$C35,BO34+0.01)</f>
        <v>4.01</v>
      </c>
      <c r="BP35" s="27">
        <f>IF(BO35=$BO$31,$A35,0)</f>
        <v>0</v>
      </c>
      <c r="BQ35" s="27">
        <f>IF(BO35=$BO$31,$B35,0)</f>
        <v>0</v>
      </c>
      <c r="BR35" s="27">
        <f>IF($C35=$BR$31,$C35,BR34+0.01)</f>
        <v>0.02</v>
      </c>
      <c r="BS35" s="27">
        <f>IF(BR35=$BR$31,$A35,0)</f>
        <v>0</v>
      </c>
      <c r="BT35" s="27">
        <f>IF(BR35=$BR$31,$B35,0)</f>
        <v>0</v>
      </c>
      <c r="BU35" s="27">
        <f>IF($C35=$BU$31,$C35,BU34+0.01)</f>
        <v>2</v>
      </c>
      <c r="BV35" s="27" t="str">
        <f>IF(BU35=$BU$31,$A35,0)</f>
        <v>DRUSDJPY</v>
      </c>
      <c r="BW35" s="27">
        <f>IF(BU35=$BU$31,$B35,0)</f>
        <v>4.8342912664678394E-4</v>
      </c>
      <c r="BX35" s="27">
        <f t="shared" ref="BX35:BX37" si="7">IF($C35=$BX$31,$C35,BX34+0.01)</f>
        <v>1.02</v>
      </c>
      <c r="BY35" s="27">
        <f>IF(BX35=$BX$31,$A35,0)</f>
        <v>0</v>
      </c>
      <c r="BZ35" s="27">
        <f>IF(BX35=$BX$31,$B35,0)</f>
        <v>0</v>
      </c>
      <c r="CD35" s="9">
        <f t="shared" ref="CD35:CD37" si="8">CD34-1</f>
        <v>3</v>
      </c>
      <c r="CE35" s="9" t="str">
        <f>LOOKUP(CD35,BR$33:BR$37,BS$33:BS$37)</f>
        <v>DRUSDSGD</v>
      </c>
      <c r="CF35" s="9">
        <f t="shared" si="6"/>
        <v>3</v>
      </c>
      <c r="CG35" s="24">
        <f>LOOKUP(CD35,BR$33:BR$37,BT$33:BT$37)</f>
        <v>4.3180366539575398E-4</v>
      </c>
    </row>
    <row r="36" spans="1:85" x14ac:dyDescent="0.25">
      <c r="A36" s="9" t="str">
        <f t="shared" si="5"/>
        <v>DRUSDSGD</v>
      </c>
      <c r="B36" s="24">
        <f xml:space="preserve"> RTD("cqg.rtd",,"StudyData", A36, "BDIF", "InputChoice=Close,MAType=Sim,Period1="&amp;$C$1&amp;",Percent="&amp;$D$1&amp;"", "BDIF",$B$1,"-1","all",,,,"T")/RTD("cqg.rtd",,"StudyData",A36, "BBnds", "MAType=Sim,InputChoice=Close,Period1="&amp;$C$1&amp;",Percent="&amp;$D$1&amp;",Divisor=0", "BMA",$B$1,"-1","ALL",,,"TRUE","T")</f>
        <v>4.3180366539575398E-4</v>
      </c>
      <c r="C36" s="25">
        <f>RANK(B36,$B$33:$B$39,0)+COUNTIF($B$33:B36,B36)-1</f>
        <v>3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>
        <f>IF($C36=$BF$31,$C36,BF35+0.01)</f>
        <v>0.03</v>
      </c>
      <c r="BG36" s="27">
        <f>IF(BF36=$BF$31,$A36,0)</f>
        <v>0</v>
      </c>
      <c r="BH36" s="27">
        <f>IF(BF36=$BF$31,$B36,0)</f>
        <v>0</v>
      </c>
      <c r="BI36" s="27">
        <f>IF($C36=$BI$31,$C36,BI35+0.01)</f>
        <v>0.03</v>
      </c>
      <c r="BJ36" s="27">
        <f>IF(BI36=$BI$31,$A36,0)</f>
        <v>0</v>
      </c>
      <c r="BK36" s="27">
        <f>IF(BI36=$BI$31,$B36,0)</f>
        <v>0</v>
      </c>
      <c r="BL36" s="27">
        <f>IF($C36=$BL$31,$C36,BL35+0.01)</f>
        <v>0.03</v>
      </c>
      <c r="BM36" s="27">
        <f>IF(BL36=$BL$31,$A36,0)</f>
        <v>0</v>
      </c>
      <c r="BN36" s="27">
        <f>IF(BL36=$BL$31,$B36,0)</f>
        <v>0</v>
      </c>
      <c r="BO36" s="27">
        <f>IF($C36=$BO$31,$C36,BO35+0.01)</f>
        <v>4.0199999999999996</v>
      </c>
      <c r="BP36" s="27">
        <f>IF(BO36=$BO$31,$A36,0)</f>
        <v>0</v>
      </c>
      <c r="BQ36" s="27">
        <f>IF(BO36=$BO$31,$B36,0)</f>
        <v>0</v>
      </c>
      <c r="BR36" s="27">
        <f>IF($C36=$BR$31,$C36,BR35+0.01)</f>
        <v>3</v>
      </c>
      <c r="BS36" s="27" t="str">
        <f>IF(BR36=$BR$31,$A36,0)</f>
        <v>DRUSDSGD</v>
      </c>
      <c r="BT36" s="27">
        <f>IF(BR36=$BR$31,$B36,0)</f>
        <v>4.3180366539575398E-4</v>
      </c>
      <c r="BU36" s="27">
        <f>IF($C36=$BU$31,$C36,BU35+0.01)</f>
        <v>2.0099999999999998</v>
      </c>
      <c r="BV36" s="27">
        <f>IF(BU36=$BU$31,$A36,0)</f>
        <v>0</v>
      </c>
      <c r="BW36" s="27">
        <f>IF(BU36=$BU$31,$B36,0)</f>
        <v>0</v>
      </c>
      <c r="BX36" s="27">
        <f t="shared" si="7"/>
        <v>1.03</v>
      </c>
      <c r="BY36" s="27">
        <f>IF(BX36=$BX$31,$A36,0)</f>
        <v>0</v>
      </c>
      <c r="BZ36" s="27">
        <f>IF(BX36=$BX$31,$B36,0)</f>
        <v>0</v>
      </c>
      <c r="CD36" s="9">
        <f t="shared" si="8"/>
        <v>2</v>
      </c>
      <c r="CE36" s="9" t="str">
        <f>LOOKUP(CD36,BU$33:BU$37,BV$33:BV$37)</f>
        <v>DRUSDJPY</v>
      </c>
      <c r="CF36" s="9">
        <f t="shared" si="6"/>
        <v>2</v>
      </c>
      <c r="CG36" s="24">
        <f>LOOKUP(CD36,BU$33:BU$37,BW$33:BW$37)</f>
        <v>4.8342912664678394E-4</v>
      </c>
    </row>
    <row r="37" spans="1:85" x14ac:dyDescent="0.25">
      <c r="A37" s="9" t="str">
        <f t="shared" si="5"/>
        <v>DRUSDHKD</v>
      </c>
      <c r="B37" s="24">
        <f xml:space="preserve"> RTD("cqg.rtd",,"StudyData", A37, "BDIF", "InputChoice=Close,MAType=Sim,Period1="&amp;$C$1&amp;",Percent="&amp;$D$1&amp;"", "BDIF",$B$1,"-1","all",,,,"T")/RTD("cqg.rtd",,"StudyData",A37, "BBnds", "MAType=Sim,InputChoice=Close,Period1="&amp;$C$1&amp;",Percent="&amp;$D$1&amp;",Divisor=0", "BMA",$B$1,"-1","ALL",,,"TRUE","T")</f>
        <v>5.3165440115924137E-5</v>
      </c>
      <c r="C37" s="25">
        <f>RANK(B37,$B$33:$B$39,0)+COUNTIF($B$33:B37,B37)-1</f>
        <v>5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>
        <f>IF($C37=$BF$31,$C37,BF36+0.01)</f>
        <v>0.04</v>
      </c>
      <c r="BG37" s="27">
        <f>IF(BF37=$BF$31,$A37,0)</f>
        <v>0</v>
      </c>
      <c r="BH37" s="27">
        <f>IF(BF37=$BF$31,$B37,0)</f>
        <v>0</v>
      </c>
      <c r="BI37" s="27">
        <f>IF($C37=$BI$31,$C37,BI36+0.01)</f>
        <v>0.04</v>
      </c>
      <c r="BJ37" s="27">
        <f>IF(BI37=$BI$31,$A37,0)</f>
        <v>0</v>
      </c>
      <c r="BK37" s="27">
        <f>IF(BI37=$BI$31,$B37,0)</f>
        <v>0</v>
      </c>
      <c r="BL37" s="27">
        <f>IF($C37=$BL$31,$C37,BL36+0.01)</f>
        <v>5</v>
      </c>
      <c r="BM37" s="27" t="str">
        <f>IF(BL37=$BL$31,$A37,0)</f>
        <v>DRUSDHKD</v>
      </c>
      <c r="BN37" s="27">
        <f>IF(BL37=$BL$31,$B37,0)</f>
        <v>5.3165440115924137E-5</v>
      </c>
      <c r="BO37" s="27">
        <f>IF($C37=$BO$31,$C37,BO36+0.01)</f>
        <v>4.0299999999999994</v>
      </c>
      <c r="BP37" s="27">
        <f>IF(BO37=$BO$31,$A37,0)</f>
        <v>0</v>
      </c>
      <c r="BQ37" s="27">
        <f>IF(BO37=$BO$31,$B37,0)</f>
        <v>0</v>
      </c>
      <c r="BR37" s="27">
        <f>IF($C37=$BR$31,$C37,BR36+0.01)</f>
        <v>3.01</v>
      </c>
      <c r="BS37" s="27">
        <f>IF(BR37=$BR$31,$A37,0)</f>
        <v>0</v>
      </c>
      <c r="BT37" s="27">
        <f>IF(BR37=$BR$31,$B37,0)</f>
        <v>0</v>
      </c>
      <c r="BU37" s="27">
        <f>IF($C37=$BU$31,$C37,BU36+0.01)</f>
        <v>2.0199999999999996</v>
      </c>
      <c r="BV37" s="27">
        <f>IF(BU37=$BU$31,$A37,0)</f>
        <v>0</v>
      </c>
      <c r="BW37" s="27">
        <f>IF(BU37=$BU$31,$B37,0)</f>
        <v>0</v>
      </c>
      <c r="BX37" s="27">
        <f t="shared" si="7"/>
        <v>1.04</v>
      </c>
      <c r="BY37" s="27">
        <f>IF(BX37=$BX$31,$A37,0)</f>
        <v>0</v>
      </c>
      <c r="BZ37" s="27">
        <f>IF(BX37=$BX$31,$B37,0)</f>
        <v>0</v>
      </c>
      <c r="CD37" s="9">
        <f t="shared" si="8"/>
        <v>1</v>
      </c>
      <c r="CE37" s="9" t="str">
        <f>LOOKUP(CD37,BX$33:BX$37,BY$33:BY$37)</f>
        <v>DRUSDCAD</v>
      </c>
      <c r="CF37" s="9">
        <f t="shared" si="6"/>
        <v>1</v>
      </c>
      <c r="CG37" s="24">
        <f>LOOKUP(CD37,BX$33:BX$37,BZ$33:BZ$37)</f>
        <v>8.3948928909466705E-4</v>
      </c>
    </row>
    <row r="38" spans="1:85" x14ac:dyDescent="0.25">
      <c r="B38" s="24"/>
      <c r="C38" s="25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G38" s="24"/>
    </row>
    <row r="39" spans="1:85" x14ac:dyDescent="0.25">
      <c r="B39" s="24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G39" s="24"/>
    </row>
    <row r="40" spans="1:85" x14ac:dyDescent="0.25">
      <c r="B40" s="24"/>
      <c r="C40" s="25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G40" s="24"/>
    </row>
    <row r="41" spans="1:85" x14ac:dyDescent="0.25">
      <c r="B41" s="24"/>
      <c r="C41" s="2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G41" s="24"/>
    </row>
    <row r="42" spans="1:85" x14ac:dyDescent="0.25">
      <c r="B42" s="24"/>
      <c r="C42" s="2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G42" s="24"/>
    </row>
    <row r="43" spans="1:85" x14ac:dyDescent="0.25">
      <c r="B43" s="24"/>
      <c r="C43" s="25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G43" s="24"/>
    </row>
    <row r="44" spans="1:85" x14ac:dyDescent="0.25">
      <c r="B44" s="24"/>
      <c r="C44" s="25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G44" s="24"/>
    </row>
    <row r="45" spans="1:85" x14ac:dyDescent="0.25">
      <c r="B45" s="24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G45" s="24"/>
    </row>
    <row r="46" spans="1:85" x14ac:dyDescent="0.25">
      <c r="B46" s="24"/>
      <c r="C46" s="25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G46" s="24"/>
    </row>
    <row r="47" spans="1:85" x14ac:dyDescent="0.25">
      <c r="B47" s="24"/>
      <c r="C47" s="25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G47" s="24"/>
    </row>
    <row r="48" spans="1:85" x14ac:dyDescent="0.25">
      <c r="B48" s="24"/>
      <c r="C48" s="25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G48" s="24"/>
    </row>
    <row r="49" spans="2:85" x14ac:dyDescent="0.25">
      <c r="B49" s="24"/>
      <c r="C49" s="25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G49" s="24"/>
    </row>
    <row r="50" spans="2:85" x14ac:dyDescent="0.25">
      <c r="B50" s="24"/>
      <c r="C50" s="25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G50" s="24"/>
    </row>
    <row r="51" spans="2:85" x14ac:dyDescent="0.25">
      <c r="B51" s="2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G51" s="24"/>
    </row>
    <row r="52" spans="2:85" x14ac:dyDescent="0.25">
      <c r="B52" s="24"/>
      <c r="C52" s="25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G52" s="24"/>
    </row>
    <row r="53" spans="2:85" x14ac:dyDescent="0.25">
      <c r="B53" s="24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G53" s="24"/>
    </row>
    <row r="54" spans="2:85" x14ac:dyDescent="0.25">
      <c r="B54" s="24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G54" s="24"/>
    </row>
    <row r="55" spans="2:85" x14ac:dyDescent="0.25">
      <c r="B55" s="24"/>
      <c r="C55" s="25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G55" s="24"/>
    </row>
    <row r="56" spans="2:85" x14ac:dyDescent="0.25">
      <c r="B56" s="24"/>
      <c r="C56" s="2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G56" s="24"/>
    </row>
    <row r="57" spans="2:85" x14ac:dyDescent="0.25">
      <c r="B57" s="24"/>
      <c r="C57" s="25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G57" s="24"/>
    </row>
  </sheetData>
  <sheetProtection algorithmName="SHA-512" hashValue="KkhpqJNVIyl7wbEmI7KkC52W0p4h9no5n5yvfZblzmJPxm+dmI/YmAv4nDhgRYhEV2m6w2JDBBdhdHG9Y6idcA==" saltValue="qzlRwlSZ8KqmOF932V7Hsg==" spinCount="100000" sheet="1" objects="1" scenarios="1" selectLockedCells="1" selectUnlockedCells="1"/>
  <mergeCells count="1">
    <mergeCell ref="A1:A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7"/>
  <sheetViews>
    <sheetView workbookViewId="0">
      <selection sqref="A1:XFD1048576"/>
    </sheetView>
  </sheetViews>
  <sheetFormatPr defaultColWidth="8.69921875" defaultRowHeight="13.8" x14ac:dyDescent="0.25"/>
  <cols>
    <col min="1" max="1" width="16.09765625" style="9" customWidth="1"/>
    <col min="2" max="4" width="8.69921875" style="9"/>
    <col min="5" max="57" width="0" style="9" hidden="1" customWidth="1"/>
    <col min="58" max="82" width="8.69921875" style="9"/>
    <col min="83" max="83" width="13.19921875" style="9" customWidth="1"/>
    <col min="84" max="89" width="8.69921875" style="9"/>
    <col min="90" max="90" width="10.8984375" style="9" bestFit="1" customWidth="1"/>
    <col min="91" max="16384" width="8.69921875" style="9"/>
  </cols>
  <sheetData>
    <row r="1" spans="1:99" x14ac:dyDescent="0.25">
      <c r="A1" s="57" t="s">
        <v>10</v>
      </c>
      <c r="B1" s="9">
        <f>'Rank (2)'!B5</f>
        <v>5</v>
      </c>
      <c r="C1" s="9">
        <f>'Rank (2)'!D5</f>
        <v>20</v>
      </c>
      <c r="D1" s="9">
        <f>'Rank (2)'!H5</f>
        <v>2</v>
      </c>
    </row>
    <row r="2" spans="1:99" x14ac:dyDescent="0.25">
      <c r="A2" s="57"/>
      <c r="BF2" s="9">
        <v>7</v>
      </c>
      <c r="BI2" s="9">
        <v>6</v>
      </c>
      <c r="BL2" s="9">
        <v>5</v>
      </c>
      <c r="BO2" s="9">
        <v>4</v>
      </c>
      <c r="BR2" s="9">
        <v>3</v>
      </c>
      <c r="BU2" s="9">
        <v>2</v>
      </c>
      <c r="BX2" s="9">
        <v>1</v>
      </c>
    </row>
    <row r="3" spans="1:99" x14ac:dyDescent="0.25">
      <c r="A3" s="57"/>
      <c r="BF3" s="9" t="s">
        <v>11</v>
      </c>
      <c r="BG3" s="9" t="s">
        <v>0</v>
      </c>
      <c r="BH3" s="9" t="s">
        <v>6</v>
      </c>
      <c r="BI3" s="9" t="s">
        <v>11</v>
      </c>
      <c r="BJ3" s="9" t="s">
        <v>0</v>
      </c>
      <c r="BK3" s="9" t="s">
        <v>6</v>
      </c>
      <c r="BL3" s="9" t="s">
        <v>11</v>
      </c>
      <c r="BM3" s="9" t="s">
        <v>0</v>
      </c>
      <c r="BN3" s="9" t="s">
        <v>6</v>
      </c>
      <c r="BO3" s="9" t="s">
        <v>11</v>
      </c>
      <c r="BP3" s="9" t="s">
        <v>0</v>
      </c>
      <c r="BQ3" s="9" t="s">
        <v>6</v>
      </c>
      <c r="BR3" s="9" t="s">
        <v>11</v>
      </c>
      <c r="BS3" s="9" t="s">
        <v>0</v>
      </c>
      <c r="BT3" s="9" t="s">
        <v>6</v>
      </c>
      <c r="BU3" s="9" t="s">
        <v>11</v>
      </c>
      <c r="BV3" s="9" t="s">
        <v>0</v>
      </c>
      <c r="BW3" s="9" t="s">
        <v>6</v>
      </c>
      <c r="BX3" s="9" t="s">
        <v>11</v>
      </c>
      <c r="BY3" s="9" t="s">
        <v>0</v>
      </c>
      <c r="BZ3" s="9" t="s">
        <v>6</v>
      </c>
      <c r="CH3" s="9" t="s">
        <v>12</v>
      </c>
    </row>
    <row r="4" spans="1:99" x14ac:dyDescent="0.25">
      <c r="A4" s="23" t="s">
        <v>30</v>
      </c>
      <c r="B4" s="24">
        <f xml:space="preserve"> RTD("cqg.rtd",,"StudyData", A4, "BDIF", "InputChoice=Close,MAType=Sim,Period1="&amp;$C$1&amp;",Percent="&amp;$D$1&amp;"", "BDIF",$B$1,,"all",,,,"T")/RTD("cqg.rtd",,"StudyData",A4, "BBnds", "MAType=Sim,InputChoice=Close,Period1="&amp;$C$1&amp;",Percent="&amp;$D$1&amp;",Divisor=0", "BMA",$B$1,"0","ALL",,,"TRUE","T")</f>
        <v>3.6786217044473672E-4</v>
      </c>
      <c r="C4" s="25">
        <f>RANK(B4,$B$4:$B$28,0)+COUNTIF($B$4:B4,B4)-1</f>
        <v>3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>
        <f>IF($C4=$BF$2,$BF$2,0)</f>
        <v>0</v>
      </c>
      <c r="BG4" s="27">
        <f>IF(BF4=$BF$2,$A4,0)</f>
        <v>0</v>
      </c>
      <c r="BH4" s="27">
        <f>IF(BF4=$BF$2,$B4,0)</f>
        <v>0</v>
      </c>
      <c r="BI4" s="27">
        <f>IF($C4=$BI$2,$BI$2,0)</f>
        <v>0</v>
      </c>
      <c r="BJ4" s="27">
        <f>IF(BI4=$BI$2,$A4,0)</f>
        <v>0</v>
      </c>
      <c r="BK4" s="27">
        <f>IF(BI4=$BI$2,$B4,0)</f>
        <v>0</v>
      </c>
      <c r="BL4" s="27">
        <f>IF($C4=$BL$2,$BL$2,0)</f>
        <v>0</v>
      </c>
      <c r="BM4" s="27">
        <f>IF(BL4=$BL$2,$A4,0)</f>
        <v>0</v>
      </c>
      <c r="BN4" s="27">
        <f>IF(BL4=$BL$2,$B4,0)</f>
        <v>0</v>
      </c>
      <c r="BO4" s="27">
        <f>IF($C4=$BO$2,$BO$2,0)</f>
        <v>0</v>
      </c>
      <c r="BP4" s="27">
        <f>IF(BO4=$BO$2,$A4,0)</f>
        <v>0</v>
      </c>
      <c r="BQ4" s="27">
        <f>IF(BO4=$BO$2,$B4,0)</f>
        <v>0</v>
      </c>
      <c r="BR4" s="27">
        <f>IF($C4=$BR$2,$BR$2,0)</f>
        <v>3</v>
      </c>
      <c r="BS4" s="27" t="str">
        <f>IF(BR4=$BR$2,$A4,0)</f>
        <v>DRGBPAUD</v>
      </c>
      <c r="BT4" s="27">
        <f>IF(BR4=$BR$2,$B4,0)</f>
        <v>3.6786217044473672E-4</v>
      </c>
      <c r="BU4" s="27">
        <f>IF($C4=$BU$2,$BU$2,0)</f>
        <v>0</v>
      </c>
      <c r="BV4" s="27">
        <f>IF(BU4=$BU$2,$A4,0)</f>
        <v>0</v>
      </c>
      <c r="BW4" s="27">
        <f>IF(BU4=$BU$2,$B4,0)</f>
        <v>0</v>
      </c>
      <c r="BX4" s="27">
        <f>IF($C4=$BX$2,$BX$2,0)</f>
        <v>0</v>
      </c>
      <c r="BY4" s="27">
        <f>IF(BX4=$BX$2,$A4,0)</f>
        <v>0</v>
      </c>
      <c r="BZ4" s="27">
        <f>IF(BX4=$BX$2,$B4,0)</f>
        <v>0</v>
      </c>
      <c r="CA4" s="27"/>
      <c r="CB4" s="27"/>
      <c r="CC4" s="27"/>
      <c r="CD4" s="9">
        <v>5</v>
      </c>
      <c r="CE4" s="9" t="str">
        <f>LOOKUP(CD4,BL$4:BL$8,BM$4:BM$8)</f>
        <v>DRGBPUSD</v>
      </c>
      <c r="CF4" s="31">
        <f>LOOKUP(CD4,BL$4:BL$8,BN$4:BN$8)</f>
        <v>3.1588370781263309E-4</v>
      </c>
      <c r="CH4" s="25" t="str">
        <f>CE33</f>
        <v>DRGBPUSD</v>
      </c>
      <c r="CI4" s="9">
        <f>CD33</f>
        <v>5</v>
      </c>
      <c r="CJ4" s="25">
        <f t="shared" ref="CJ4:CJ8" si="0">IF(CE4=CH4,0,1)</f>
        <v>0</v>
      </c>
      <c r="CK4" s="28">
        <f t="shared" ref="CK4:CK8" si="1">IF(CJ4=1,IF(CH5=CE4,-1,IF(CH6=CE4,-2,IF(CE4=CH3,1,IF(CE4=CH2,2,0)))),0)</f>
        <v>0</v>
      </c>
      <c r="CL4" s="29">
        <f xml:space="preserve"> RTD("cqg.rtd",,"StudyData",CE4, "VolBB^",,"c1",$B$1,"-9",,,,,"T")</f>
        <v>4.2038999999999998E-4</v>
      </c>
      <c r="CM4" s="24">
        <f xml:space="preserve"> RTD("cqg.rtd",,"StudyData",CE4, "VolBB^",,"c1",$B$1,"-8",,,,,"T")</f>
        <v>3.8573999999999998E-4</v>
      </c>
      <c r="CN4" s="24">
        <f xml:space="preserve"> RTD("cqg.rtd",,"StudyData",CE4, "VolBB^",,"c1",$B$1,"-7",,,,,"T")</f>
        <v>3.4067E-4</v>
      </c>
      <c r="CO4" s="24">
        <f xml:space="preserve"> RTD("cqg.rtd",,"StudyData",CE4, "VolBB^",,"c1",$B$1,"-6",,,,,"T")</f>
        <v>3.2288E-4</v>
      </c>
      <c r="CP4" s="24">
        <f xml:space="preserve"> RTD("cqg.rtd",,"StudyData",CE4, "VolBB^",,"c1",$B$1,"-5",,,,,"T")</f>
        <v>3.1493999999999999E-4</v>
      </c>
      <c r="CQ4" s="24">
        <f xml:space="preserve"> RTD("cqg.rtd",,"StudyData",CE4, "VolBB^",,"c1",$B$1,"-4",,,,,"T")</f>
        <v>3.1086999999999998E-4</v>
      </c>
      <c r="CR4" s="24">
        <f xml:space="preserve"> RTD("cqg.rtd",,"StudyData",CE4, "VolBB^",,"c1",$B$1,"-3",,,,,"T")</f>
        <v>3.0552999999999998E-4</v>
      </c>
      <c r="CS4" s="24">
        <f xml:space="preserve"> RTD("cqg.rtd",,"StudyData",CE4, "VolBB^",,"c1",$B$1,"-2",,,,,"T")</f>
        <v>3.1475999999999997E-4</v>
      </c>
      <c r="CT4" s="24">
        <f xml:space="preserve"> RTD("cqg.rtd",,"StudyData",CE4, "VolBB^",,"c1",$B$1,"-1",,,,,"T")</f>
        <v>3.1421999999999998E-4</v>
      </c>
      <c r="CU4" s="24">
        <f xml:space="preserve"> RTD("cqg.rtd",,"StudyData",CE4, "VolBB^",,"c1",$B$1,"0",,,,,"T")</f>
        <v>3.1588999999999999E-4</v>
      </c>
    </row>
    <row r="5" spans="1:99" x14ac:dyDescent="0.25">
      <c r="A5" s="23" t="s">
        <v>31</v>
      </c>
      <c r="B5" s="24">
        <f xml:space="preserve"> RTD("cqg.rtd",,"StudyData", A5, "BDIF", "InputChoice=Close,MAType=Sim,Period1="&amp;$C$1&amp;",Percent="&amp;$D$1&amp;"", "BDIF",$B$1,,"all",,,,"T")/RTD("cqg.rtd",,"StudyData",A5, "BBnds", "MAType=Sim,InputChoice=Close,Period1="&amp;$C$1&amp;",Percent="&amp;$D$1&amp;",Divisor=0", "BMA",$B$1,"0","ALL",,,"TRUE","T")</f>
        <v>7.0822008554581118E-4</v>
      </c>
      <c r="C5" s="25">
        <f>RANK(B5,$B$4:$B$28,0)+COUNTIF($B$4:B5,B5)-1</f>
        <v>1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>
        <f>IF($C5=$BF$2,$BF$2,BF4+0.01)</f>
        <v>0.01</v>
      </c>
      <c r="BG5" s="27">
        <f>IF(BF5=$BF$2,$A5,0)</f>
        <v>0</v>
      </c>
      <c r="BH5" s="27">
        <f>IF(BF5=$BF$2,$B5,0)</f>
        <v>0</v>
      </c>
      <c r="BI5" s="27">
        <f>IF($C5=$BI$2,$BI$2,BI4+0.01)</f>
        <v>0.01</v>
      </c>
      <c r="BJ5" s="27">
        <f>IF(BI5=$BI$2,$A5,0)</f>
        <v>0</v>
      </c>
      <c r="BK5" s="27">
        <f>IF(BI5=$BI$2,$B5,0)</f>
        <v>0</v>
      </c>
      <c r="BL5" s="27">
        <f>IF($C5=$BL$2,$BL$2,BL4+0.01)</f>
        <v>0.01</v>
      </c>
      <c r="BM5" s="27">
        <f>IF(BL5=$BL$2,$A5,0)</f>
        <v>0</v>
      </c>
      <c r="BN5" s="27">
        <f>IF(BL5=$BL$2,$B5,0)</f>
        <v>0</v>
      </c>
      <c r="BO5" s="27">
        <f>IF($C5=$BO$2,$BO$2,BO4+0.01)</f>
        <v>0.01</v>
      </c>
      <c r="BP5" s="27">
        <f>IF(BO5=$BO$2,$A5,0)</f>
        <v>0</v>
      </c>
      <c r="BQ5" s="27">
        <f>IF(BO5=$BO$2,$B5,0)</f>
        <v>0</v>
      </c>
      <c r="BR5" s="27">
        <f>IF($C5=$BR$2,$BR$2,BR4+0.01)</f>
        <v>3.01</v>
      </c>
      <c r="BS5" s="27">
        <f>IF(BR5=$BR$2,$A5,0)</f>
        <v>0</v>
      </c>
      <c r="BT5" s="27">
        <f>IF(BR5=$BR$2,$B5,0)</f>
        <v>0</v>
      </c>
      <c r="BU5" s="27">
        <f>IF($C5=$BU$2,$BU$2,BU4+0.01)</f>
        <v>0.01</v>
      </c>
      <c r="BV5" s="27">
        <f>IF(BU5=$BU$2,$A5,0)</f>
        <v>0</v>
      </c>
      <c r="BW5" s="27">
        <f>IF(BU5=$BU$2,$B5,0)</f>
        <v>0</v>
      </c>
      <c r="BX5" s="27">
        <f>IF($C5=$BX$2,$BX$2,BX4+0.01)</f>
        <v>1</v>
      </c>
      <c r="BY5" s="27" t="str">
        <f>IF(BX5=$BX$2,$A5,0)</f>
        <v>DRGBPCAD</v>
      </c>
      <c r="BZ5" s="27">
        <f>IF(BX5=$BX$2,$B5,0)</f>
        <v>7.0822008554581118E-4</v>
      </c>
      <c r="CA5" s="27"/>
      <c r="CB5" s="27"/>
      <c r="CC5" s="27"/>
      <c r="CD5" s="9">
        <f>CD4-1</f>
        <v>4</v>
      </c>
      <c r="CE5" s="9" t="str">
        <f>LOOKUP(CD5,BO$4:BO$8,BP$4:BP$8)</f>
        <v>DRGBPCHF</v>
      </c>
      <c r="CF5" s="31">
        <f>LOOKUP(CD5,BO$4:BO$8,BQ$4:BQ$8)</f>
        <v>3.2425674601453994E-4</v>
      </c>
      <c r="CH5" s="25" t="str">
        <f t="shared" ref="CH5:CH8" si="2">CE34</f>
        <v>DRGBPCHF</v>
      </c>
      <c r="CI5" s="9">
        <f t="shared" ref="CI5:CI8" si="3">CD34</f>
        <v>4</v>
      </c>
      <c r="CJ5" s="25">
        <f t="shared" si="0"/>
        <v>0</v>
      </c>
      <c r="CK5" s="28">
        <f t="shared" si="1"/>
        <v>0</v>
      </c>
      <c r="CL5" s="29">
        <f xml:space="preserve"> RTD("cqg.rtd",,"StudyData",CE5, "VolBB^",,"c1",$B$1,"-9",,,,,"T")</f>
        <v>5.7346000000000003E-4</v>
      </c>
      <c r="CM5" s="24">
        <f xml:space="preserve"> RTD("cqg.rtd",,"StudyData",CE5, "VolBB^",,"c1",$B$1,"-8",,,,,"T")</f>
        <v>4.9547999999999997E-4</v>
      </c>
      <c r="CN5" s="24">
        <f xml:space="preserve"> RTD("cqg.rtd",,"StudyData",CE5, "VolBB^",,"c1",$B$1,"-7",,,,,"T")</f>
        <v>4.1721999999999999E-4</v>
      </c>
      <c r="CO5" s="24">
        <f xml:space="preserve"> RTD("cqg.rtd",,"StudyData",CE5, "VolBB^",,"c1",$B$1,"-6",,,,,"T")</f>
        <v>4.0041000000000002E-4</v>
      </c>
      <c r="CP5" s="24">
        <f xml:space="preserve"> RTD("cqg.rtd",,"StudyData",CE5, "VolBB^",,"c1",$B$1,"-5",,,,,"T")</f>
        <v>3.7261E-4</v>
      </c>
      <c r="CQ5" s="24">
        <f xml:space="preserve"> RTD("cqg.rtd",,"StudyData",CE5, "VolBB^",,"c1",$B$1,"-4",,,,,"T")</f>
        <v>3.4882000000000001E-4</v>
      </c>
      <c r="CR5" s="24">
        <f xml:space="preserve"> RTD("cqg.rtd",,"StudyData",CE5, "VolBB^",,"c1",$B$1,"-3",,,,,"T")</f>
        <v>3.4767000000000001E-4</v>
      </c>
      <c r="CS5" s="24">
        <f xml:space="preserve"> RTD("cqg.rtd",,"StudyData",CE5, "VolBB^",,"c1",$B$1,"-2",,,,,"T")</f>
        <v>3.3696000000000003E-4</v>
      </c>
      <c r="CT5" s="24">
        <f xml:space="preserve"> RTD("cqg.rtd",,"StudyData",CE5, "VolBB^",,"c1",$B$1,"-1",,,,,"T")</f>
        <v>3.2964000000000002E-4</v>
      </c>
      <c r="CU5" s="24">
        <f xml:space="preserve"> RTD("cqg.rtd",,"StudyData",CE5, "VolBB^",,"c1",$B$1,"0",,,,,"T")</f>
        <v>3.2425999999999999E-4</v>
      </c>
    </row>
    <row r="6" spans="1:99" x14ac:dyDescent="0.25">
      <c r="A6" s="23" t="s">
        <v>35</v>
      </c>
      <c r="B6" s="24">
        <f xml:space="preserve"> RTD("cqg.rtd",,"StudyData", A6, "BDIF", "InputChoice=Close,MAType=Sim,Period1="&amp;$C$1&amp;",Percent="&amp;$D$1&amp;"", "BDIF",$B$1,,"all",,,,"T")/RTD("cqg.rtd",,"StudyData",A6, "BBnds", "MAType=Sim,InputChoice=Close,Period1="&amp;$C$1&amp;",Percent="&amp;$D$1&amp;",Divisor=0", "BMA",$B$1,"0","ALL",,,"TRUE","T")</f>
        <v>3.2425674601453994E-4</v>
      </c>
      <c r="C6" s="25">
        <f>RANK(B6,$B$4:$B$28,0)+COUNTIF($B$4:B6,B6)-1</f>
        <v>4</v>
      </c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>
        <f>IF($C6=$BF$2,$BF$2,BF5+0.01)</f>
        <v>0.02</v>
      </c>
      <c r="BG6" s="27">
        <f>IF(BF6=$BF$2,$A6,0)</f>
        <v>0</v>
      </c>
      <c r="BH6" s="27">
        <f>IF(BF6=$BF$2,$B6,0)</f>
        <v>0</v>
      </c>
      <c r="BI6" s="27">
        <f>IF($C6=$BI$2,$BI$2,BI5+0.01)</f>
        <v>0.02</v>
      </c>
      <c r="BJ6" s="27">
        <f>IF(BI6=$BI$2,$A6,0)</f>
        <v>0</v>
      </c>
      <c r="BK6" s="27">
        <f>IF(BI6=$BI$2,$B6,0)</f>
        <v>0</v>
      </c>
      <c r="BL6" s="27">
        <f>IF($C6=$BL$2,$BL$2,BL5+0.01)</f>
        <v>0.02</v>
      </c>
      <c r="BM6" s="27">
        <f>IF(BL6=$BL$2,$A6,0)</f>
        <v>0</v>
      </c>
      <c r="BN6" s="27">
        <f>IF(BL6=$BL$2,$B6,0)</f>
        <v>0</v>
      </c>
      <c r="BO6" s="27">
        <f>IF($C6=$BO$2,$BO$2,BO5+0.01)</f>
        <v>4</v>
      </c>
      <c r="BP6" s="27" t="str">
        <f>IF(BO6=$BO$2,$A6,0)</f>
        <v>DRGBPCHF</v>
      </c>
      <c r="BQ6" s="27">
        <f>IF(BO6=$BO$2,$B6,0)</f>
        <v>3.2425674601453994E-4</v>
      </c>
      <c r="BR6" s="27">
        <f>IF($C6=$BR$2,$BR$2,BR5+0.01)</f>
        <v>3.0199999999999996</v>
      </c>
      <c r="BS6" s="27">
        <f>IF(BR6=$BR$2,$A6,0)</f>
        <v>0</v>
      </c>
      <c r="BT6" s="27">
        <f>IF(BR6=$BR$2,$B6,0)</f>
        <v>0</v>
      </c>
      <c r="BU6" s="27">
        <f>IF($C6=$BU$2,$BU$2,BU5+0.01)</f>
        <v>0.02</v>
      </c>
      <c r="BV6" s="27">
        <f>IF(BU6=$BU$2,$A6,0)</f>
        <v>0</v>
      </c>
      <c r="BW6" s="27">
        <f>IF(BU6=$BU$2,$B6,0)</f>
        <v>0</v>
      </c>
      <c r="BX6" s="27">
        <f>IF($C6=$BX$2,$BX$2,BX5+0.01)</f>
        <v>1.01</v>
      </c>
      <c r="BY6" s="27">
        <f>IF(BX6=$BX$2,$A6,0)</f>
        <v>0</v>
      </c>
      <c r="BZ6" s="27">
        <f>IF(BX6=$BX$2,$B6,0)</f>
        <v>0</v>
      </c>
      <c r="CA6" s="27"/>
      <c r="CB6" s="27"/>
      <c r="CC6" s="27"/>
      <c r="CD6" s="9">
        <f t="shared" ref="CD6:CD8" si="4">CD5-1</f>
        <v>3</v>
      </c>
      <c r="CE6" s="9" t="str">
        <f>LOOKUP(CD6,BR$4:BR$8,BS$4:BS$8)</f>
        <v>DRGBPAUD</v>
      </c>
      <c r="CF6" s="31">
        <f>LOOKUP(CD6,BR$4:BR$8,BT$4:BT$8)</f>
        <v>3.6786217044473672E-4</v>
      </c>
      <c r="CH6" s="25" t="str">
        <f t="shared" si="2"/>
        <v>DRGBPAUD</v>
      </c>
      <c r="CI6" s="9">
        <f t="shared" si="3"/>
        <v>3</v>
      </c>
      <c r="CJ6" s="25">
        <f t="shared" si="0"/>
        <v>0</v>
      </c>
      <c r="CK6" s="28">
        <f t="shared" si="1"/>
        <v>0</v>
      </c>
      <c r="CL6" s="29">
        <f xml:space="preserve"> RTD("cqg.rtd",,"StudyData",CE6, "VolBB^",,"c1",$B$1,"-9",,,,,"T")</f>
        <v>3.7973E-4</v>
      </c>
      <c r="CM6" s="24">
        <f xml:space="preserve"> RTD("cqg.rtd",,"StudyData",CE6, "VolBB^",,"c1",$B$1,"-8",,,,,"T")</f>
        <v>3.1632999999999997E-4</v>
      </c>
      <c r="CN6" s="24">
        <f xml:space="preserve"> RTD("cqg.rtd",,"StudyData",CE6, "VolBB^",,"c1",$B$1,"-7",,,,,"T")</f>
        <v>3.0369000000000001E-4</v>
      </c>
      <c r="CO6" s="24">
        <f xml:space="preserve"> RTD("cqg.rtd",,"StudyData",CE6, "VolBB^",,"c1",$B$1,"-6",,,,,"T")</f>
        <v>2.9003999999999998E-4</v>
      </c>
      <c r="CP6" s="24">
        <f xml:space="preserve"> RTD("cqg.rtd",,"StudyData",CE6, "VolBB^",,"c1",$B$1,"-5",,,,,"T")</f>
        <v>2.9704999999999998E-4</v>
      </c>
      <c r="CQ6" s="24">
        <f xml:space="preserve"> RTD("cqg.rtd",,"StudyData",CE6, "VolBB^",,"c1",$B$1,"-4",,,,,"T")</f>
        <v>2.8745000000000002E-4</v>
      </c>
      <c r="CR6" s="24">
        <f xml:space="preserve"> RTD("cqg.rtd",,"StudyData",CE6, "VolBB^",,"c1",$B$1,"-3",,,,,"T")</f>
        <v>2.8757000000000001E-4</v>
      </c>
      <c r="CS6" s="24">
        <f xml:space="preserve"> RTD("cqg.rtd",,"StudyData",CE6, "VolBB^",,"c1",$B$1,"-2",,,,,"T")</f>
        <v>2.9995E-4</v>
      </c>
      <c r="CT6" s="24">
        <f xml:space="preserve"> RTD("cqg.rtd",,"StudyData",CE6, "VolBB^",,"c1",$B$1,"-1",,,,,"T")</f>
        <v>3.4579000000000001E-4</v>
      </c>
      <c r="CU6" s="24">
        <f xml:space="preserve"> RTD("cqg.rtd",,"StudyData",CE6, "VolBB^",,"c1",$B$1,"0",,,,,"T")</f>
        <v>3.6786000000000002E-4</v>
      </c>
    </row>
    <row r="7" spans="1:99" x14ac:dyDescent="0.25">
      <c r="A7" s="23" t="s">
        <v>26</v>
      </c>
      <c r="B7" s="24">
        <f xml:space="preserve"> RTD("cqg.rtd",,"StudyData", A7, "BDIF", "InputChoice=Close,MAType=Sim,Period1="&amp;$C$1&amp;",Percent="&amp;$D$1&amp;"", "BDIF",$B$1,,"all",,,,"T")/RTD("cqg.rtd",,"StudyData",A7, "BBnds", "MAType=Sim,InputChoice=Close,Period1="&amp;$C$1&amp;",Percent="&amp;$D$1&amp;",Divisor=0", "BMA",$B$1,"0","ALL",,,"TRUE","T")</f>
        <v>4.1871177273674351E-4</v>
      </c>
      <c r="C7" s="25">
        <f>RANK(B7,$B$4:$B$28,0)+COUNTIF($B$4:B7,B7)-1</f>
        <v>2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>
        <f>IF($C7=$BF$2,$BF$2,BF6+0.01)</f>
        <v>0.03</v>
      </c>
      <c r="BG7" s="27">
        <f>IF(BF7=$BF$2,$A7,0)</f>
        <v>0</v>
      </c>
      <c r="BH7" s="27">
        <f>IF(BF7=$BF$2,$B7,0)</f>
        <v>0</v>
      </c>
      <c r="BI7" s="27">
        <f>IF($C7=$BI$2,$BI$2,BI6+0.01)</f>
        <v>0.03</v>
      </c>
      <c r="BJ7" s="27">
        <f>IF(BI7=$BI$2,$A7,0)</f>
        <v>0</v>
      </c>
      <c r="BK7" s="27">
        <f>IF(BI7=$BI$2,$B7,0)</f>
        <v>0</v>
      </c>
      <c r="BL7" s="27">
        <f>IF($C7=$BL$2,$BL$2,BL6+0.01)</f>
        <v>0.03</v>
      </c>
      <c r="BM7" s="27">
        <f>IF(BL7=$BL$2,$A7,0)</f>
        <v>0</v>
      </c>
      <c r="BN7" s="27">
        <f>IF(BL7=$BL$2,$B7,0)</f>
        <v>0</v>
      </c>
      <c r="BO7" s="27">
        <f>IF($C7=$BO$2,$BO$2,BO6+0.01)</f>
        <v>4.01</v>
      </c>
      <c r="BP7" s="27">
        <f>IF(BO7=$BO$2,$A7,0)</f>
        <v>0</v>
      </c>
      <c r="BQ7" s="27">
        <f>IF(BO7=$BO$2,$B7,0)</f>
        <v>0</v>
      </c>
      <c r="BR7" s="27">
        <f>IF($C7=$BR$2,$BR$2,BR6+0.01)</f>
        <v>3.0299999999999994</v>
      </c>
      <c r="BS7" s="27">
        <f>IF(BR7=$BR$2,$A7,0)</f>
        <v>0</v>
      </c>
      <c r="BT7" s="27">
        <f>IF(BR7=$BR$2,$B7,0)</f>
        <v>0</v>
      </c>
      <c r="BU7" s="27">
        <f>IF($C7=$BU$2,$BU$2,BU6+0.01)</f>
        <v>2</v>
      </c>
      <c r="BV7" s="27" t="str">
        <f>IF(BU7=$BU$2,$A7,0)</f>
        <v>DRGBPJPY</v>
      </c>
      <c r="BW7" s="27">
        <f>IF(BU7=$BU$2,$B7,0)</f>
        <v>4.1871177273674351E-4</v>
      </c>
      <c r="BX7" s="27">
        <f>IF($C7=$BX$2,$BX$2,BX6+0.01)</f>
        <v>1.02</v>
      </c>
      <c r="BY7" s="27">
        <f>IF(BX7=$BX$2,$A7,0)</f>
        <v>0</v>
      </c>
      <c r="BZ7" s="27">
        <f>IF(BX7=$BX$2,$B7,0)</f>
        <v>0</v>
      </c>
      <c r="CA7" s="27"/>
      <c r="CB7" s="27"/>
      <c r="CC7" s="27"/>
      <c r="CD7" s="9">
        <f t="shared" si="4"/>
        <v>2</v>
      </c>
      <c r="CE7" s="9" t="str">
        <f>LOOKUP(CD7,BU$4:BU$8,BV$4:BV$8)</f>
        <v>DRGBPJPY</v>
      </c>
      <c r="CF7" s="31">
        <f>LOOKUP(CD7,BU$4:BU$8,BW$4:BW$8)</f>
        <v>4.1871177273674351E-4</v>
      </c>
      <c r="CH7" s="25" t="str">
        <f t="shared" si="2"/>
        <v>DRGBPJPY</v>
      </c>
      <c r="CI7" s="9">
        <f t="shared" si="3"/>
        <v>2</v>
      </c>
      <c r="CJ7" s="25">
        <f t="shared" si="0"/>
        <v>0</v>
      </c>
      <c r="CK7" s="28">
        <f t="shared" si="1"/>
        <v>0</v>
      </c>
      <c r="CL7" s="29">
        <f xml:space="preserve"> RTD("cqg.rtd",,"StudyData",CE7, "VolBB^",,"c1",$B$1,"-9",,,,,"T")</f>
        <v>8.0997999999999997E-4</v>
      </c>
      <c r="CM7" s="24">
        <f xml:space="preserve"> RTD("cqg.rtd",,"StudyData",CE7, "VolBB^",,"c1",$B$1,"-8",,,,,"T")</f>
        <v>6.9552999999999998E-4</v>
      </c>
      <c r="CN7" s="24">
        <f xml:space="preserve"> RTD("cqg.rtd",,"StudyData",CE7, "VolBB^",,"c1",$B$1,"-7",,,,,"T")</f>
        <v>6.0767999999999998E-4</v>
      </c>
      <c r="CO7" s="24">
        <f xml:space="preserve"> RTD("cqg.rtd",,"StudyData",CE7, "VolBB^",,"c1",$B$1,"-6",,,,,"T")</f>
        <v>5.8549000000000003E-4</v>
      </c>
      <c r="CP7" s="24">
        <f xml:space="preserve"> RTD("cqg.rtd",,"StudyData",CE7, "VolBB^",,"c1",$B$1,"-5",,,,,"T")</f>
        <v>5.6570000000000004E-4</v>
      </c>
      <c r="CQ7" s="24">
        <f xml:space="preserve"> RTD("cqg.rtd",,"StudyData",CE7, "VolBB^",,"c1",$B$1,"-4",,,,,"T")</f>
        <v>4.9337999999999997E-4</v>
      </c>
      <c r="CR7" s="24">
        <f xml:space="preserve"> RTD("cqg.rtd",,"StudyData",CE7, "VolBB^",,"c1",$B$1,"-3",,,,,"T")</f>
        <v>4.4758999999999999E-4</v>
      </c>
      <c r="CS7" s="24">
        <f xml:space="preserve"> RTD("cqg.rtd",,"StudyData",CE7, "VolBB^",,"c1",$B$1,"-2",,,,,"T")</f>
        <v>4.5308000000000002E-4</v>
      </c>
      <c r="CT7" s="24">
        <f xml:space="preserve"> RTD("cqg.rtd",,"StudyData",CE7, "VolBB^",,"c1",$B$1,"-1",,,,,"T")</f>
        <v>4.4272000000000002E-4</v>
      </c>
      <c r="CU7" s="24">
        <f xml:space="preserve"> RTD("cqg.rtd",,"StudyData",CE7, "VolBB^",,"c1",$B$1,"0",,,,,"T")</f>
        <v>4.1870999999999998E-4</v>
      </c>
    </row>
    <row r="8" spans="1:99" x14ac:dyDescent="0.25">
      <c r="A8" s="23" t="s">
        <v>17</v>
      </c>
      <c r="B8" s="24">
        <f xml:space="preserve"> RTD("cqg.rtd",,"StudyData", A8, "BDIF", "InputChoice=Close,MAType=Sim,Period1="&amp;$C$1&amp;",Percent="&amp;$D$1&amp;"", "BDIF",$B$1,,"all",,,,"T")/RTD("cqg.rtd",,"StudyData",A8, "BBnds", "MAType=Sim,InputChoice=Close,Period1="&amp;$C$1&amp;",Percent="&amp;$D$1&amp;",Divisor=0", "BMA",$B$1,"0","ALL",,,"TRUE","T")</f>
        <v>3.1588370781263309E-4</v>
      </c>
      <c r="C8" s="25">
        <f>RANK(B8,$B$4:$B$28,0)+COUNTIF($B$4:B8,B8)-1</f>
        <v>5</v>
      </c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>
        <f>IF($C8=$BF$2,$BF$2,BF7+0.01)</f>
        <v>0.04</v>
      </c>
      <c r="BG8" s="27">
        <f>IF(BF8=$BF$2,$A8,0)</f>
        <v>0</v>
      </c>
      <c r="BH8" s="27">
        <f>IF(BF8=$BF$2,$B8,0)</f>
        <v>0</v>
      </c>
      <c r="BI8" s="27">
        <f>IF($C8=$BI$2,$BI$2,BI7+0.01)</f>
        <v>0.04</v>
      </c>
      <c r="BJ8" s="27">
        <f>IF(BI8=$BI$2,$A8,0)</f>
        <v>0</v>
      </c>
      <c r="BK8" s="27">
        <f>IF(BI8=$BI$2,$B8,0)</f>
        <v>0</v>
      </c>
      <c r="BL8" s="27">
        <f>IF($C8=$BL$2,$BL$2,BL7+0.01)</f>
        <v>5</v>
      </c>
      <c r="BM8" s="27" t="str">
        <f>IF(BL8=$BL$2,$A8,0)</f>
        <v>DRGBPUSD</v>
      </c>
      <c r="BN8" s="27">
        <f>IF(BL8=$BL$2,$B8,0)</f>
        <v>3.1588370781263309E-4</v>
      </c>
      <c r="BO8" s="27">
        <f>IF($C8=$BO$2,$BO$2,BO7+0.01)</f>
        <v>4.0199999999999996</v>
      </c>
      <c r="BP8" s="27">
        <f>IF(BO8=$BO$2,$A8,0)</f>
        <v>0</v>
      </c>
      <c r="BQ8" s="27">
        <f>IF(BO8=$BO$2,$B8,0)</f>
        <v>0</v>
      </c>
      <c r="BR8" s="27">
        <f>IF($C8=$BR$2,$BR$2,BR7+0.01)</f>
        <v>3.0399999999999991</v>
      </c>
      <c r="BS8" s="27">
        <f>IF(BR8=$BR$2,$A8,0)</f>
        <v>0</v>
      </c>
      <c r="BT8" s="27">
        <f>IF(BR8=$BR$2,$B8,0)</f>
        <v>0</v>
      </c>
      <c r="BU8" s="27">
        <f>IF($C8=$BU$2,$BU$2,BU7+0.01)</f>
        <v>2.0099999999999998</v>
      </c>
      <c r="BV8" s="27">
        <f>IF(BU8=$BU$2,$A8,0)</f>
        <v>0</v>
      </c>
      <c r="BW8" s="27">
        <f>IF(BU8=$BU$2,$B8,0)</f>
        <v>0</v>
      </c>
      <c r="BX8" s="27">
        <f>IF($C8=$BX$2,$BX$2,BX7+0.01)</f>
        <v>1.03</v>
      </c>
      <c r="BY8" s="27">
        <f>IF(BX8=$BX$2,$A8,0)</f>
        <v>0</v>
      </c>
      <c r="BZ8" s="27">
        <f>IF(BX8=$BX$2,$B8,0)</f>
        <v>0</v>
      </c>
      <c r="CA8" s="27"/>
      <c r="CB8" s="27"/>
      <c r="CC8" s="27"/>
      <c r="CD8" s="9">
        <f t="shared" si="4"/>
        <v>1</v>
      </c>
      <c r="CE8" s="9" t="str">
        <f>LOOKUP(CD8,BX$4:BX$8,BY$4:BY$8)</f>
        <v>DRGBPCAD</v>
      </c>
      <c r="CF8" s="31">
        <f>LOOKUP(CD8,BX$4:BX$8,BZ$4:BZ$8)</f>
        <v>7.0822008554581118E-4</v>
      </c>
      <c r="CH8" s="25" t="str">
        <f t="shared" si="2"/>
        <v>DRGBPCAD</v>
      </c>
      <c r="CI8" s="9">
        <f t="shared" si="3"/>
        <v>1</v>
      </c>
      <c r="CJ8" s="25">
        <f t="shared" si="0"/>
        <v>0</v>
      </c>
      <c r="CK8" s="28">
        <f t="shared" si="1"/>
        <v>0</v>
      </c>
      <c r="CL8" s="29">
        <f xml:space="preserve"> RTD("cqg.rtd",,"StudyData",CE8, "VolBB^",,"c1",$B$1,"-9",,,,,"T")</f>
        <v>8.3144000000000002E-4</v>
      </c>
      <c r="CM8" s="24">
        <f xml:space="preserve"> RTD("cqg.rtd",,"StudyData",CE8, "VolBB^",,"c1",$B$1,"-8",,,,,"T")</f>
        <v>8.2202000000000002E-4</v>
      </c>
      <c r="CN8" s="24">
        <f xml:space="preserve"> RTD("cqg.rtd",,"StudyData",CE8, "VolBB^",,"c1",$B$1,"-7",,,,,"T")</f>
        <v>7.8812999999999995E-4</v>
      </c>
      <c r="CO8" s="24">
        <f xml:space="preserve"> RTD("cqg.rtd",,"StudyData",CE8, "VolBB^",,"c1",$B$1,"-6",,,,,"T")</f>
        <v>8.0132999999999995E-4</v>
      </c>
      <c r="CP8" s="24">
        <f xml:space="preserve"> RTD("cqg.rtd",,"StudyData",CE8, "VolBB^",,"c1",$B$1,"-5",,,,,"T")</f>
        <v>8.1169E-4</v>
      </c>
      <c r="CQ8" s="24">
        <f xml:space="preserve"> RTD("cqg.rtd",,"StudyData",CE8, "VolBB^",,"c1",$B$1,"-4",,,,,"T")</f>
        <v>8.2187999999999998E-4</v>
      </c>
      <c r="CR8" s="24">
        <f xml:space="preserve"> RTD("cqg.rtd",,"StudyData",CE8, "VolBB^",,"c1",$B$1,"-3",,,,,"T")</f>
        <v>8.3595000000000002E-4</v>
      </c>
      <c r="CS8" s="24">
        <f xml:space="preserve"> RTD("cqg.rtd",,"StudyData",CE8, "VolBB^",,"c1",$B$1,"-2",,,,,"T")</f>
        <v>8.3810999999999998E-4</v>
      </c>
      <c r="CT8" s="24">
        <f xml:space="preserve"> RTD("cqg.rtd",,"StudyData",CE8, "VolBB^",,"c1",$B$1,"-1",,,,,"T")</f>
        <v>8.2364000000000005E-4</v>
      </c>
      <c r="CU8" s="24">
        <f xml:space="preserve"> RTD("cqg.rtd",,"StudyData",CE8, "VolBB^",,"c1",$B$1,"0",,,,,"T")</f>
        <v>7.0821999999999997E-4</v>
      </c>
    </row>
    <row r="9" spans="1:99" x14ac:dyDescent="0.25">
      <c r="A9" s="23"/>
      <c r="B9" s="24"/>
      <c r="C9" s="25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F9" s="24"/>
      <c r="CH9" s="25"/>
      <c r="CJ9" s="25"/>
      <c r="CK9" s="28"/>
      <c r="CL9" s="29"/>
      <c r="CM9" s="24"/>
      <c r="CN9" s="24"/>
      <c r="CO9" s="24"/>
      <c r="CP9" s="24"/>
      <c r="CQ9" s="24"/>
      <c r="CR9" s="24"/>
      <c r="CS9" s="24"/>
      <c r="CT9" s="24"/>
      <c r="CU9" s="24"/>
    </row>
    <row r="10" spans="1:99" x14ac:dyDescent="0.25">
      <c r="A10" s="23"/>
      <c r="B10" s="2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F10" s="24"/>
      <c r="CH10" s="25"/>
      <c r="CJ10" s="25"/>
      <c r="CK10" s="28"/>
      <c r="CL10" s="29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1:99" x14ac:dyDescent="0.25">
      <c r="A11" s="30"/>
      <c r="B11" s="24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F11" s="24"/>
      <c r="CH11" s="25"/>
      <c r="CJ11" s="25"/>
      <c r="CK11" s="28"/>
      <c r="CL11" s="29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1:99" x14ac:dyDescent="0.25">
      <c r="A12" s="30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F12" s="24"/>
      <c r="CH12" s="25"/>
      <c r="CJ12" s="25"/>
      <c r="CK12" s="28"/>
      <c r="CL12" s="29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1:99" x14ac:dyDescent="0.25">
      <c r="A13" s="30"/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F13" s="24"/>
      <c r="CH13" s="25"/>
      <c r="CJ13" s="25"/>
      <c r="CK13" s="28"/>
      <c r="CL13" s="29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1:99" x14ac:dyDescent="0.25">
      <c r="A14" s="30"/>
      <c r="B14" s="24"/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F14" s="24"/>
      <c r="CH14" s="25"/>
      <c r="CJ14" s="25"/>
      <c r="CK14" s="28"/>
      <c r="CL14" s="29"/>
      <c r="CM14" s="24"/>
      <c r="CN14" s="24"/>
      <c r="CO14" s="24"/>
      <c r="CP14" s="24"/>
      <c r="CQ14" s="24"/>
      <c r="CR14" s="24"/>
      <c r="CS14" s="24"/>
      <c r="CT14" s="24"/>
      <c r="CU14" s="24"/>
    </row>
    <row r="15" spans="1:99" x14ac:dyDescent="0.25">
      <c r="A15" s="30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F15" s="24"/>
      <c r="CH15" s="25"/>
      <c r="CJ15" s="25"/>
      <c r="CK15" s="28"/>
      <c r="CL15" s="29"/>
      <c r="CM15" s="24"/>
      <c r="CN15" s="24"/>
      <c r="CO15" s="24"/>
      <c r="CP15" s="24"/>
      <c r="CQ15" s="24"/>
      <c r="CR15" s="24"/>
      <c r="CS15" s="24"/>
      <c r="CT15" s="24"/>
      <c r="CU15" s="24"/>
    </row>
    <row r="16" spans="1:99" x14ac:dyDescent="0.25">
      <c r="A16" s="30"/>
      <c r="B16" s="24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F16" s="24"/>
      <c r="CH16" s="25"/>
      <c r="CJ16" s="25"/>
      <c r="CK16" s="28"/>
      <c r="CL16" s="29"/>
      <c r="CM16" s="24"/>
      <c r="CN16" s="24"/>
      <c r="CO16" s="24"/>
      <c r="CP16" s="24"/>
      <c r="CQ16" s="24"/>
      <c r="CR16" s="24"/>
      <c r="CS16" s="24"/>
      <c r="CT16" s="24"/>
      <c r="CU16" s="24"/>
    </row>
    <row r="17" spans="1:99" x14ac:dyDescent="0.25">
      <c r="A17" s="30"/>
      <c r="B17" s="24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F17" s="24"/>
      <c r="CH17" s="25"/>
      <c r="CJ17" s="25"/>
      <c r="CK17" s="28"/>
      <c r="CL17" s="29"/>
      <c r="CM17" s="24"/>
      <c r="CN17" s="24"/>
      <c r="CO17" s="24"/>
      <c r="CP17" s="24"/>
      <c r="CQ17" s="24"/>
      <c r="CR17" s="24"/>
      <c r="CS17" s="24"/>
      <c r="CT17" s="24"/>
      <c r="CU17" s="24"/>
    </row>
    <row r="18" spans="1:99" x14ac:dyDescent="0.25">
      <c r="A18" s="30"/>
      <c r="B18" s="24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F18" s="24"/>
      <c r="CH18" s="25"/>
      <c r="CJ18" s="25"/>
      <c r="CK18" s="28"/>
      <c r="CL18" s="29"/>
      <c r="CM18" s="24"/>
      <c r="CN18" s="24"/>
      <c r="CO18" s="24"/>
      <c r="CP18" s="24"/>
      <c r="CQ18" s="24"/>
      <c r="CR18" s="24"/>
      <c r="CS18" s="24"/>
      <c r="CT18" s="24"/>
      <c r="CU18" s="24"/>
    </row>
    <row r="19" spans="1:99" x14ac:dyDescent="0.25">
      <c r="A19" s="30"/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F19" s="24"/>
      <c r="CH19" s="25"/>
      <c r="CJ19" s="25"/>
      <c r="CK19" s="28"/>
      <c r="CL19" s="29"/>
      <c r="CM19" s="24"/>
      <c r="CN19" s="24"/>
      <c r="CO19" s="24"/>
      <c r="CP19" s="24"/>
      <c r="CQ19" s="24"/>
      <c r="CR19" s="24"/>
      <c r="CS19" s="24"/>
      <c r="CT19" s="24"/>
      <c r="CU19" s="24"/>
    </row>
    <row r="20" spans="1:99" x14ac:dyDescent="0.25">
      <c r="A20" s="30"/>
      <c r="B20" s="24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F20" s="24"/>
      <c r="CH20" s="25"/>
      <c r="CJ20" s="25"/>
      <c r="CK20" s="28"/>
      <c r="CL20" s="29"/>
      <c r="CM20" s="24"/>
      <c r="CN20" s="24"/>
      <c r="CO20" s="24"/>
      <c r="CP20" s="24"/>
      <c r="CQ20" s="24"/>
      <c r="CR20" s="24"/>
      <c r="CS20" s="24"/>
      <c r="CT20" s="24"/>
      <c r="CU20" s="24"/>
    </row>
    <row r="21" spans="1:99" x14ac:dyDescent="0.25">
      <c r="A21" s="30"/>
      <c r="B21" s="24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F21" s="24"/>
      <c r="CH21" s="25"/>
      <c r="CJ21" s="25"/>
      <c r="CK21" s="28"/>
      <c r="CL21" s="29"/>
      <c r="CM21" s="24"/>
      <c r="CN21" s="24"/>
      <c r="CO21" s="24"/>
      <c r="CP21" s="24"/>
      <c r="CQ21" s="24"/>
      <c r="CR21" s="24"/>
      <c r="CS21" s="24"/>
      <c r="CT21" s="24"/>
      <c r="CU21" s="24"/>
    </row>
    <row r="22" spans="1:99" x14ac:dyDescent="0.25">
      <c r="A22" s="30"/>
      <c r="B22" s="24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F22" s="24"/>
      <c r="CH22" s="25"/>
      <c r="CJ22" s="25"/>
      <c r="CK22" s="28"/>
      <c r="CL22" s="29"/>
      <c r="CM22" s="24"/>
      <c r="CN22" s="24"/>
      <c r="CO22" s="24"/>
      <c r="CP22" s="24"/>
      <c r="CQ22" s="24"/>
      <c r="CR22" s="24"/>
      <c r="CS22" s="24"/>
      <c r="CT22" s="24"/>
      <c r="CU22" s="24"/>
    </row>
    <row r="23" spans="1:99" x14ac:dyDescent="0.25">
      <c r="A23" s="30"/>
      <c r="B23" s="24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F23" s="24"/>
      <c r="CH23" s="25"/>
      <c r="CJ23" s="25"/>
      <c r="CK23" s="28"/>
      <c r="CL23" s="29"/>
      <c r="CM23" s="24"/>
      <c r="CN23" s="24"/>
      <c r="CO23" s="24"/>
      <c r="CP23" s="24"/>
      <c r="CQ23" s="24"/>
      <c r="CR23" s="24"/>
      <c r="CS23" s="24"/>
      <c r="CT23" s="24"/>
      <c r="CU23" s="24"/>
    </row>
    <row r="24" spans="1:99" x14ac:dyDescent="0.25">
      <c r="A24" s="30"/>
      <c r="B24" s="24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F24" s="24"/>
      <c r="CH24" s="25"/>
      <c r="CJ24" s="25"/>
      <c r="CK24" s="28"/>
      <c r="CL24" s="29"/>
      <c r="CM24" s="24"/>
      <c r="CN24" s="24"/>
      <c r="CO24" s="24"/>
      <c r="CP24" s="24"/>
      <c r="CQ24" s="24"/>
      <c r="CR24" s="24"/>
      <c r="CS24" s="24"/>
      <c r="CT24" s="24"/>
      <c r="CU24" s="24"/>
    </row>
    <row r="25" spans="1:99" x14ac:dyDescent="0.25">
      <c r="A25" s="30"/>
      <c r="B25" s="24"/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F25" s="24"/>
      <c r="CH25" s="25"/>
      <c r="CJ25" s="25"/>
      <c r="CK25" s="28"/>
      <c r="CL25" s="29"/>
      <c r="CM25" s="24"/>
      <c r="CN25" s="24"/>
      <c r="CO25" s="24"/>
      <c r="CP25" s="24"/>
      <c r="CQ25" s="24"/>
      <c r="CR25" s="24"/>
      <c r="CS25" s="24"/>
      <c r="CT25" s="24"/>
      <c r="CU25" s="24"/>
    </row>
    <row r="26" spans="1:99" x14ac:dyDescent="0.25">
      <c r="A26" s="30"/>
      <c r="B26" s="24"/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F26" s="24"/>
      <c r="CH26" s="25"/>
      <c r="CJ26" s="25"/>
      <c r="CK26" s="28"/>
      <c r="CL26" s="29"/>
      <c r="CM26" s="24"/>
      <c r="CN26" s="24"/>
      <c r="CO26" s="24"/>
      <c r="CP26" s="24"/>
      <c r="CQ26" s="24"/>
      <c r="CR26" s="24"/>
      <c r="CS26" s="24"/>
      <c r="CT26" s="24"/>
      <c r="CU26" s="24"/>
    </row>
    <row r="27" spans="1:99" x14ac:dyDescent="0.25">
      <c r="A27" s="30"/>
      <c r="B27" s="24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F27" s="24"/>
      <c r="CH27" s="25"/>
      <c r="CJ27" s="25"/>
      <c r="CK27" s="28"/>
      <c r="CL27" s="29"/>
      <c r="CM27" s="24"/>
      <c r="CN27" s="24"/>
      <c r="CO27" s="24"/>
      <c r="CP27" s="24"/>
      <c r="CQ27" s="24"/>
      <c r="CR27" s="24"/>
      <c r="CS27" s="24"/>
      <c r="CT27" s="24"/>
      <c r="CU27" s="24"/>
    </row>
    <row r="28" spans="1:99" x14ac:dyDescent="0.25">
      <c r="A28" s="30"/>
      <c r="B28" s="24"/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F28" s="24"/>
      <c r="CH28" s="25"/>
      <c r="CJ28" s="25"/>
      <c r="CK28" s="28"/>
      <c r="CL28" s="29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1:99" x14ac:dyDescent="0.25">
      <c r="B29" s="24"/>
      <c r="C29" s="2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F29" s="24"/>
      <c r="CH29" s="24"/>
      <c r="CJ29" s="24"/>
      <c r="CK29" s="24"/>
    </row>
    <row r="30" spans="1:99" x14ac:dyDescent="0.25">
      <c r="B30" s="24"/>
      <c r="C30" s="25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F30" s="24"/>
      <c r="CH30" s="24"/>
      <c r="CJ30" s="24"/>
      <c r="CK30" s="24"/>
    </row>
    <row r="31" spans="1:99" x14ac:dyDescent="0.25">
      <c r="BF31" s="9">
        <v>7</v>
      </c>
      <c r="BI31" s="9">
        <v>6</v>
      </c>
      <c r="BL31" s="9">
        <v>5</v>
      </c>
      <c r="BO31" s="9">
        <v>4</v>
      </c>
      <c r="BR31" s="9">
        <v>3</v>
      </c>
      <c r="BU31" s="9">
        <v>2</v>
      </c>
      <c r="BX31" s="9">
        <v>1</v>
      </c>
    </row>
    <row r="32" spans="1:99" x14ac:dyDescent="0.25">
      <c r="A32" s="9" t="s">
        <v>12</v>
      </c>
      <c r="B32" s="24"/>
      <c r="BF32" s="9" t="s">
        <v>11</v>
      </c>
      <c r="BG32" s="9" t="s">
        <v>0</v>
      </c>
      <c r="BH32" s="9" t="s">
        <v>6</v>
      </c>
      <c r="BI32" s="9" t="s">
        <v>11</v>
      </c>
      <c r="BJ32" s="9" t="s">
        <v>0</v>
      </c>
      <c r="BK32" s="9" t="s">
        <v>6</v>
      </c>
      <c r="BL32" s="9" t="s">
        <v>11</v>
      </c>
      <c r="BM32" s="9" t="s">
        <v>0</v>
      </c>
      <c r="BN32" s="9" t="s">
        <v>6</v>
      </c>
      <c r="BO32" s="9" t="s">
        <v>11</v>
      </c>
      <c r="BP32" s="9" t="s">
        <v>0</v>
      </c>
      <c r="BQ32" s="9" t="s">
        <v>6</v>
      </c>
      <c r="BR32" s="9" t="s">
        <v>11</v>
      </c>
      <c r="BS32" s="9" t="s">
        <v>0</v>
      </c>
      <c r="BT32" s="9" t="s">
        <v>6</v>
      </c>
      <c r="BU32" s="9" t="s">
        <v>11</v>
      </c>
      <c r="BV32" s="9" t="s">
        <v>0</v>
      </c>
      <c r="BW32" s="9" t="s">
        <v>6</v>
      </c>
      <c r="BX32" s="9" t="s">
        <v>11</v>
      </c>
      <c r="BY32" s="9" t="s">
        <v>0</v>
      </c>
      <c r="BZ32" s="9" t="s">
        <v>6</v>
      </c>
    </row>
    <row r="33" spans="1:85" x14ac:dyDescent="0.25">
      <c r="A33" s="9" t="str">
        <f>A4</f>
        <v>DRGBPAUD</v>
      </c>
      <c r="B33" s="24">
        <f xml:space="preserve"> RTD("cqg.rtd",,"StudyData", A33, "BDIF", "InputChoice=Close,MAType=Sim,Period1="&amp;$C$1&amp;",Percent="&amp;$D$1&amp;"", "BDIF",$B$1,"-1","all",,,,"T")/RTD("cqg.rtd",,"StudyData",A33, "BBnds", "MAType=Sim,InputChoice=Close,Period1="&amp;$C$1&amp;",Percent="&amp;$D$1&amp;",Divisor=0", "BMA",$B$1,"-1","ALL",,,"TRUE","T")</f>
        <v>3.4578949401100142E-4</v>
      </c>
      <c r="C33" s="25">
        <f>RANK(B33,$B$33:$B$39,0)+COUNTIF($B$33:B33,B33)-1</f>
        <v>3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>
        <f>IF($C33=$BF$31,$C33,0)</f>
        <v>0</v>
      </c>
      <c r="BG33" s="27">
        <f>IF(BF33=$BF$31,$A33,0)</f>
        <v>0</v>
      </c>
      <c r="BH33" s="27">
        <f>IF(BF33=$BF$31,$B33,0)</f>
        <v>0</v>
      </c>
      <c r="BI33" s="27">
        <f>IF($C33=$BI$31,$C33,0)</f>
        <v>0</v>
      </c>
      <c r="BJ33" s="27">
        <f>IF(BI33=$BI$31,$A33,0)</f>
        <v>0</v>
      </c>
      <c r="BK33" s="27">
        <f>IF(BI33=$BI$31,$B33,0)</f>
        <v>0</v>
      </c>
      <c r="BL33" s="27">
        <f>IF($C33=$BL$31,$C33,0)</f>
        <v>0</v>
      </c>
      <c r="BM33" s="27">
        <f>IF(BL33=$BL$31,$A33,0)</f>
        <v>0</v>
      </c>
      <c r="BN33" s="27">
        <f>IF(BL33=$BL$31,$B33,0)</f>
        <v>0</v>
      </c>
      <c r="BO33" s="27">
        <f>IF($C33=$BO$31,$C33,0)</f>
        <v>0</v>
      </c>
      <c r="BP33" s="27">
        <f>IF(BO33=$BO$31,$A33,0)</f>
        <v>0</v>
      </c>
      <c r="BQ33" s="27">
        <f>IF(BO33=$BO$31,$B33,0)</f>
        <v>0</v>
      </c>
      <c r="BR33" s="27">
        <f>IF($C33=$BR$31,$C33,0)</f>
        <v>3</v>
      </c>
      <c r="BS33" s="27" t="str">
        <f>IF(BR33=$BR$31,$A33,0)</f>
        <v>DRGBPAUD</v>
      </c>
      <c r="BT33" s="27">
        <f>IF(BR33=$BR$31,$B33,0)</f>
        <v>3.4578949401100142E-4</v>
      </c>
      <c r="BU33" s="27">
        <f>IF($C33=$BU$31,$C33,0)</f>
        <v>0</v>
      </c>
      <c r="BV33" s="27">
        <f>IF(BU33=$BU$31,$A33,0)</f>
        <v>0</v>
      </c>
      <c r="BW33" s="27">
        <f>IF(BU33=$BU$31,$B33,0)</f>
        <v>0</v>
      </c>
      <c r="BX33" s="27">
        <f>IF($C33=$BX$31,$C33,0)</f>
        <v>0</v>
      </c>
      <c r="BY33" s="27">
        <f>IF(BX33=$BX$31,$A33,0)</f>
        <v>0</v>
      </c>
      <c r="BZ33" s="27">
        <f>IF(BX33=$BX$31,$B33,0)</f>
        <v>0</v>
      </c>
      <c r="CD33" s="9">
        <v>5</v>
      </c>
      <c r="CE33" s="9" t="str">
        <f>LOOKUP(CD33,BL$33:BL$37,BM$33:BM$37)</f>
        <v>DRGBPUSD</v>
      </c>
      <c r="CF33" s="9">
        <f>CD33</f>
        <v>5</v>
      </c>
      <c r="CG33" s="24">
        <f>LOOKUP(CD33,BL$33:BL$37,BN$33:BN$37)</f>
        <v>3.1422684121198551E-4</v>
      </c>
    </row>
    <row r="34" spans="1:85" x14ac:dyDescent="0.25">
      <c r="A34" s="9" t="str">
        <f t="shared" ref="A34:A37" si="5">A5</f>
        <v>DRGBPCAD</v>
      </c>
      <c r="B34" s="24">
        <f xml:space="preserve"> RTD("cqg.rtd",,"StudyData", A34, "BDIF", "InputChoice=Close,MAType=Sim,Period1="&amp;$C$1&amp;",Percent="&amp;$D$1&amp;"", "BDIF",$B$1,"-1","all",,,,"T")/RTD("cqg.rtd",,"StudyData",A34, "BBnds", "MAType=Sim,InputChoice=Close,Period1="&amp;$C$1&amp;",Percent="&amp;$D$1&amp;",Divisor=0", "BMA",$B$1,"-1","ALL",,,"TRUE","T")</f>
        <v>8.2364060290614249E-4</v>
      </c>
      <c r="C34" s="25">
        <f>RANK(B34,$B$33:$B$39,0)+COUNTIF($B$33:B34,B34)-1</f>
        <v>1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>
        <f>IF($C34=$BF$31,$C34,BF33+0.01)</f>
        <v>0.01</v>
      </c>
      <c r="BG34" s="27">
        <f>IF(BF34=$BF$31,$A34,0)</f>
        <v>0</v>
      </c>
      <c r="BH34" s="27">
        <f>IF(BF34=$BF$31,$B34,0)</f>
        <v>0</v>
      </c>
      <c r="BI34" s="27">
        <f>IF($C34=$BI$31,$C34,BI33+0.01)</f>
        <v>0.01</v>
      </c>
      <c r="BJ34" s="27">
        <f>IF(BI34=$BI$31,$A34,0)</f>
        <v>0</v>
      </c>
      <c r="BK34" s="27">
        <f>IF(BI34=$BI$31,$B34,0)</f>
        <v>0</v>
      </c>
      <c r="BL34" s="27">
        <f>IF($C34=$BL$31,$C34,BL33+0.01)</f>
        <v>0.01</v>
      </c>
      <c r="BM34" s="27">
        <f>IF(BL34=$BL$31,$A34,0)</f>
        <v>0</v>
      </c>
      <c r="BN34" s="27">
        <f>IF(BL34=$BL$31,$B34,0)</f>
        <v>0</v>
      </c>
      <c r="BO34" s="27">
        <f>IF($C34=$BO$31,$C34,BO33+0.01)</f>
        <v>0.01</v>
      </c>
      <c r="BP34" s="27">
        <f>IF(BO34=$BO$31,$A34,0)</f>
        <v>0</v>
      </c>
      <c r="BQ34" s="27">
        <f>IF(BO34=$BO$31,$B34,0)</f>
        <v>0</v>
      </c>
      <c r="BR34" s="27">
        <f>IF($C34=$BR$31,$C34,BR33+0.01)</f>
        <v>3.01</v>
      </c>
      <c r="BS34" s="27">
        <f>IF(BR34=$BR$31,$A34,0)</f>
        <v>0</v>
      </c>
      <c r="BT34" s="27">
        <f>IF(BR34=$BR$31,$B34,0)</f>
        <v>0</v>
      </c>
      <c r="BU34" s="27">
        <f>IF($C34=$BU$31,$C34,BU33+0.01)</f>
        <v>0.01</v>
      </c>
      <c r="BV34" s="27">
        <f>IF(BU34=$BU$31,$A34,0)</f>
        <v>0</v>
      </c>
      <c r="BW34" s="27">
        <f>IF(BU34=$BU$31,$B34,0)</f>
        <v>0</v>
      </c>
      <c r="BX34" s="27">
        <f>IF($C34=$BX$31,$C34,BX33+0.01)</f>
        <v>1</v>
      </c>
      <c r="BY34" s="27" t="str">
        <f>IF(BX34=$BX$31,$A34,0)</f>
        <v>DRGBPCAD</v>
      </c>
      <c r="BZ34" s="27">
        <f>IF(BX34=$BX$31,$B34,0)</f>
        <v>8.2364060290614249E-4</v>
      </c>
      <c r="CD34" s="9">
        <f>CD33-1</f>
        <v>4</v>
      </c>
      <c r="CE34" s="9" t="str">
        <f>LOOKUP(CD34,BO$33:BO$37,BP$33:BP$37)</f>
        <v>DRGBPCHF</v>
      </c>
      <c r="CF34" s="9">
        <f t="shared" ref="CF34:CF37" si="6">CD34</f>
        <v>4</v>
      </c>
      <c r="CG34" s="24">
        <f>LOOKUP(CD34,BO$33:BO$37,BQ$33:BQ$37)</f>
        <v>3.2963470168141619E-4</v>
      </c>
    </row>
    <row r="35" spans="1:85" x14ac:dyDescent="0.25">
      <c r="A35" s="9" t="str">
        <f t="shared" si="5"/>
        <v>DRGBPCHF</v>
      </c>
      <c r="B35" s="24">
        <f xml:space="preserve"> RTD("cqg.rtd",,"StudyData", A35, "BDIF", "InputChoice=Close,MAType=Sim,Period1="&amp;$C$1&amp;",Percent="&amp;$D$1&amp;"", "BDIF",$B$1,"-1","all",,,,"T")/RTD("cqg.rtd",,"StudyData",A35, "BBnds", "MAType=Sim,InputChoice=Close,Period1="&amp;$C$1&amp;",Percent="&amp;$D$1&amp;",Divisor=0", "BMA",$B$1,"-1","ALL",,,"TRUE","T")</f>
        <v>3.2963470168141619E-4</v>
      </c>
      <c r="C35" s="25">
        <f>RANK(B35,$B$33:$B$39,0)+COUNTIF($B$33:B35,B35)-1</f>
        <v>4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>
        <f>IF($C35=$BF$31,$C35,BF34+0.01)</f>
        <v>0.02</v>
      </c>
      <c r="BG35" s="27">
        <f>IF(BF35=$BF$31,$A35,0)</f>
        <v>0</v>
      </c>
      <c r="BH35" s="27">
        <f>IF(BF35=$BF$31,$B35,0)</f>
        <v>0</v>
      </c>
      <c r="BI35" s="27">
        <f>IF($C35=$BI$31,$C35,BI34+0.01)</f>
        <v>0.02</v>
      </c>
      <c r="BJ35" s="27">
        <f>IF(BI35=$BI$31,$A35,0)</f>
        <v>0</v>
      </c>
      <c r="BK35" s="27">
        <f>IF(BI35=$BI$31,$B35,0)</f>
        <v>0</v>
      </c>
      <c r="BL35" s="27">
        <f>IF($C35=$BL$31,$C35,BL34+0.01)</f>
        <v>0.02</v>
      </c>
      <c r="BM35" s="27">
        <f>IF(BL35=$BL$31,$A35,0)</f>
        <v>0</v>
      </c>
      <c r="BN35" s="27">
        <f>IF(BL35=$BL$31,$B35,0)</f>
        <v>0</v>
      </c>
      <c r="BO35" s="27">
        <f>IF($C35=$BO$31,$C35,BO34+0.01)</f>
        <v>4</v>
      </c>
      <c r="BP35" s="27" t="str">
        <f>IF(BO35=$BO$31,$A35,0)</f>
        <v>DRGBPCHF</v>
      </c>
      <c r="BQ35" s="27">
        <f>IF(BO35=$BO$31,$B35,0)</f>
        <v>3.2963470168141619E-4</v>
      </c>
      <c r="BR35" s="27">
        <f>IF($C35=$BR$31,$C35,BR34+0.01)</f>
        <v>3.0199999999999996</v>
      </c>
      <c r="BS35" s="27">
        <f>IF(BR35=$BR$31,$A35,0)</f>
        <v>0</v>
      </c>
      <c r="BT35" s="27">
        <f>IF(BR35=$BR$31,$B35,0)</f>
        <v>0</v>
      </c>
      <c r="BU35" s="27">
        <f>IF($C35=$BU$31,$C35,BU34+0.01)</f>
        <v>0.02</v>
      </c>
      <c r="BV35" s="27">
        <f>IF(BU35=$BU$31,$A35,0)</f>
        <v>0</v>
      </c>
      <c r="BW35" s="27">
        <f>IF(BU35=$BU$31,$B35,0)</f>
        <v>0</v>
      </c>
      <c r="BX35" s="27">
        <f t="shared" ref="BX35:BX37" si="7">IF($C35=$BX$31,$C35,BX34+0.01)</f>
        <v>1.01</v>
      </c>
      <c r="BY35" s="27">
        <f>IF(BX35=$BX$31,$A35,0)</f>
        <v>0</v>
      </c>
      <c r="BZ35" s="27">
        <f>IF(BX35=$BX$31,$B35,0)</f>
        <v>0</v>
      </c>
      <c r="CD35" s="9">
        <f t="shared" ref="CD35:CD37" si="8">CD34-1</f>
        <v>3</v>
      </c>
      <c r="CE35" s="9" t="str">
        <f>LOOKUP(CD35,BR$33:BR$37,BS$33:BS$37)</f>
        <v>DRGBPAUD</v>
      </c>
      <c r="CF35" s="9">
        <f t="shared" si="6"/>
        <v>3</v>
      </c>
      <c r="CG35" s="24">
        <f>LOOKUP(CD35,BR$33:BR$37,BT$33:BT$37)</f>
        <v>3.4578949401100142E-4</v>
      </c>
    </row>
    <row r="36" spans="1:85" x14ac:dyDescent="0.25">
      <c r="A36" s="9" t="str">
        <f t="shared" si="5"/>
        <v>DRGBPJPY</v>
      </c>
      <c r="B36" s="24">
        <f xml:space="preserve"> RTD("cqg.rtd",,"StudyData", A36, "BDIF", "InputChoice=Close,MAType=Sim,Period1="&amp;$C$1&amp;",Percent="&amp;$D$1&amp;"", "BDIF",$B$1,"-1","all",,,,"T")/RTD("cqg.rtd",,"StudyData",A36, "BBnds", "MAType=Sim,InputChoice=Close,Period1="&amp;$C$1&amp;",Percent="&amp;$D$1&amp;",Divisor=0", "BMA",$B$1,"-1","ALL",,,"TRUE","T")</f>
        <v>4.4272084857138689E-4</v>
      </c>
      <c r="C36" s="25">
        <f>RANK(B36,$B$33:$B$39,0)+COUNTIF($B$33:B36,B36)-1</f>
        <v>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>
        <f>IF($C36=$BF$31,$C36,BF35+0.01)</f>
        <v>0.03</v>
      </c>
      <c r="BG36" s="27">
        <f>IF(BF36=$BF$31,$A36,0)</f>
        <v>0</v>
      </c>
      <c r="BH36" s="27">
        <f>IF(BF36=$BF$31,$B36,0)</f>
        <v>0</v>
      </c>
      <c r="BI36" s="27">
        <f>IF($C36=$BI$31,$C36,BI35+0.01)</f>
        <v>0.03</v>
      </c>
      <c r="BJ36" s="27">
        <f>IF(BI36=$BI$31,$A36,0)</f>
        <v>0</v>
      </c>
      <c r="BK36" s="27">
        <f>IF(BI36=$BI$31,$B36,0)</f>
        <v>0</v>
      </c>
      <c r="BL36" s="27">
        <f>IF($C36=$BL$31,$C36,BL35+0.01)</f>
        <v>0.03</v>
      </c>
      <c r="BM36" s="27">
        <f>IF(BL36=$BL$31,$A36,0)</f>
        <v>0</v>
      </c>
      <c r="BN36" s="27">
        <f>IF(BL36=$BL$31,$B36,0)</f>
        <v>0</v>
      </c>
      <c r="BO36" s="27">
        <f>IF($C36=$BO$31,$C36,BO35+0.01)</f>
        <v>4.01</v>
      </c>
      <c r="BP36" s="27">
        <f>IF(BO36=$BO$31,$A36,0)</f>
        <v>0</v>
      </c>
      <c r="BQ36" s="27">
        <f>IF(BO36=$BO$31,$B36,0)</f>
        <v>0</v>
      </c>
      <c r="BR36" s="27">
        <f>IF($C36=$BR$31,$C36,BR35+0.01)</f>
        <v>3.0299999999999994</v>
      </c>
      <c r="BS36" s="27">
        <f>IF(BR36=$BR$31,$A36,0)</f>
        <v>0</v>
      </c>
      <c r="BT36" s="27">
        <f>IF(BR36=$BR$31,$B36,0)</f>
        <v>0</v>
      </c>
      <c r="BU36" s="27">
        <f>IF($C36=$BU$31,$C36,BU35+0.01)</f>
        <v>2</v>
      </c>
      <c r="BV36" s="27" t="str">
        <f>IF(BU36=$BU$31,$A36,0)</f>
        <v>DRGBPJPY</v>
      </c>
      <c r="BW36" s="27">
        <f>IF(BU36=$BU$31,$B36,0)</f>
        <v>4.4272084857138689E-4</v>
      </c>
      <c r="BX36" s="27">
        <f t="shared" si="7"/>
        <v>1.02</v>
      </c>
      <c r="BY36" s="27">
        <f>IF(BX36=$BX$31,$A36,0)</f>
        <v>0</v>
      </c>
      <c r="BZ36" s="27">
        <f>IF(BX36=$BX$31,$B36,0)</f>
        <v>0</v>
      </c>
      <c r="CD36" s="9">
        <f t="shared" si="8"/>
        <v>2</v>
      </c>
      <c r="CE36" s="9" t="str">
        <f>LOOKUP(CD36,BU$33:BU$37,BV$33:BV$37)</f>
        <v>DRGBPJPY</v>
      </c>
      <c r="CF36" s="9">
        <f t="shared" si="6"/>
        <v>2</v>
      </c>
      <c r="CG36" s="24">
        <f>LOOKUP(CD36,BU$33:BU$37,BW$33:BW$37)</f>
        <v>4.4272084857138689E-4</v>
      </c>
    </row>
    <row r="37" spans="1:85" x14ac:dyDescent="0.25">
      <c r="A37" s="9" t="str">
        <f t="shared" si="5"/>
        <v>DRGBPUSD</v>
      </c>
      <c r="B37" s="24">
        <f xml:space="preserve"> RTD("cqg.rtd",,"StudyData", A37, "BDIF", "InputChoice=Close,MAType=Sim,Period1="&amp;$C$1&amp;",Percent="&amp;$D$1&amp;"", "BDIF",$B$1,"-1","all",,,,"T")/RTD("cqg.rtd",,"StudyData",A37, "BBnds", "MAType=Sim,InputChoice=Close,Period1="&amp;$C$1&amp;",Percent="&amp;$D$1&amp;",Divisor=0", "BMA",$B$1,"-1","ALL",,,"TRUE","T")</f>
        <v>3.1422684121198551E-4</v>
      </c>
      <c r="C37" s="25">
        <f>RANK(B37,$B$33:$B$39,0)+COUNTIF($B$33:B37,B37)-1</f>
        <v>5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>
        <f>IF($C37=$BF$31,$C37,BF36+0.01)</f>
        <v>0.04</v>
      </c>
      <c r="BG37" s="27">
        <f>IF(BF37=$BF$31,$A37,0)</f>
        <v>0</v>
      </c>
      <c r="BH37" s="27">
        <f>IF(BF37=$BF$31,$B37,0)</f>
        <v>0</v>
      </c>
      <c r="BI37" s="27">
        <f>IF($C37=$BI$31,$C37,BI36+0.01)</f>
        <v>0.04</v>
      </c>
      <c r="BJ37" s="27">
        <f>IF(BI37=$BI$31,$A37,0)</f>
        <v>0</v>
      </c>
      <c r="BK37" s="27">
        <f>IF(BI37=$BI$31,$B37,0)</f>
        <v>0</v>
      </c>
      <c r="BL37" s="27">
        <f>IF($C37=$BL$31,$C37,BL36+0.01)</f>
        <v>5</v>
      </c>
      <c r="BM37" s="27" t="str">
        <f>IF(BL37=$BL$31,$A37,0)</f>
        <v>DRGBPUSD</v>
      </c>
      <c r="BN37" s="27">
        <f>IF(BL37=$BL$31,$B37,0)</f>
        <v>3.1422684121198551E-4</v>
      </c>
      <c r="BO37" s="27">
        <f>IF($C37=$BO$31,$C37,BO36+0.01)</f>
        <v>4.0199999999999996</v>
      </c>
      <c r="BP37" s="27">
        <f>IF(BO37=$BO$31,$A37,0)</f>
        <v>0</v>
      </c>
      <c r="BQ37" s="27">
        <f>IF(BO37=$BO$31,$B37,0)</f>
        <v>0</v>
      </c>
      <c r="BR37" s="27">
        <f>IF($C37=$BR$31,$C37,BR36+0.01)</f>
        <v>3.0399999999999991</v>
      </c>
      <c r="BS37" s="27">
        <f>IF(BR37=$BR$31,$A37,0)</f>
        <v>0</v>
      </c>
      <c r="BT37" s="27">
        <f>IF(BR37=$BR$31,$B37,0)</f>
        <v>0</v>
      </c>
      <c r="BU37" s="27">
        <f>IF($C37=$BU$31,$C37,BU36+0.01)</f>
        <v>2.0099999999999998</v>
      </c>
      <c r="BV37" s="27">
        <f>IF(BU37=$BU$31,$A37,0)</f>
        <v>0</v>
      </c>
      <c r="BW37" s="27">
        <f>IF(BU37=$BU$31,$B37,0)</f>
        <v>0</v>
      </c>
      <c r="BX37" s="27">
        <f t="shared" si="7"/>
        <v>1.03</v>
      </c>
      <c r="BY37" s="27">
        <f>IF(BX37=$BX$31,$A37,0)</f>
        <v>0</v>
      </c>
      <c r="BZ37" s="27">
        <f>IF(BX37=$BX$31,$B37,0)</f>
        <v>0</v>
      </c>
      <c r="CD37" s="9">
        <f t="shared" si="8"/>
        <v>1</v>
      </c>
      <c r="CE37" s="9" t="str">
        <f>LOOKUP(CD37,BX$33:BX$37,BY$33:BY$37)</f>
        <v>DRGBPCAD</v>
      </c>
      <c r="CF37" s="9">
        <f t="shared" si="6"/>
        <v>1</v>
      </c>
      <c r="CG37" s="24">
        <f>LOOKUP(CD37,BX$33:BX$37,BZ$33:BZ$37)</f>
        <v>8.2364060290614249E-4</v>
      </c>
    </row>
    <row r="38" spans="1:85" x14ac:dyDescent="0.25">
      <c r="B38" s="24"/>
      <c r="C38" s="25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G38" s="24"/>
    </row>
    <row r="39" spans="1:85" x14ac:dyDescent="0.25">
      <c r="B39" s="24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G39" s="24"/>
    </row>
    <row r="40" spans="1:85" x14ac:dyDescent="0.25">
      <c r="B40" s="24"/>
      <c r="C40" s="25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G40" s="24"/>
    </row>
    <row r="41" spans="1:85" x14ac:dyDescent="0.25">
      <c r="B41" s="24"/>
      <c r="C41" s="2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G41" s="24"/>
    </row>
    <row r="42" spans="1:85" x14ac:dyDescent="0.25">
      <c r="B42" s="24"/>
      <c r="C42" s="2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G42" s="24"/>
    </row>
    <row r="43" spans="1:85" x14ac:dyDescent="0.25">
      <c r="B43" s="24"/>
      <c r="C43" s="25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G43" s="24"/>
    </row>
    <row r="44" spans="1:85" x14ac:dyDescent="0.25">
      <c r="B44" s="24"/>
      <c r="C44" s="25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G44" s="24"/>
    </row>
    <row r="45" spans="1:85" x14ac:dyDescent="0.25">
      <c r="B45" s="24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G45" s="24"/>
    </row>
    <row r="46" spans="1:85" x14ac:dyDescent="0.25">
      <c r="B46" s="24"/>
      <c r="C46" s="25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G46" s="24"/>
    </row>
    <row r="47" spans="1:85" x14ac:dyDescent="0.25">
      <c r="B47" s="24"/>
      <c r="C47" s="25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G47" s="24"/>
    </row>
    <row r="48" spans="1:85" x14ac:dyDescent="0.25">
      <c r="B48" s="24"/>
      <c r="C48" s="25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G48" s="24"/>
    </row>
    <row r="49" spans="2:85" x14ac:dyDescent="0.25">
      <c r="B49" s="24"/>
      <c r="C49" s="25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G49" s="24"/>
    </row>
    <row r="50" spans="2:85" x14ac:dyDescent="0.25">
      <c r="B50" s="24"/>
      <c r="C50" s="25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G50" s="24"/>
    </row>
    <row r="51" spans="2:85" x14ac:dyDescent="0.25">
      <c r="B51" s="2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G51" s="24"/>
    </row>
    <row r="52" spans="2:85" x14ac:dyDescent="0.25">
      <c r="B52" s="24"/>
      <c r="C52" s="25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G52" s="24"/>
    </row>
    <row r="53" spans="2:85" x14ac:dyDescent="0.25">
      <c r="B53" s="24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G53" s="24"/>
    </row>
    <row r="54" spans="2:85" x14ac:dyDescent="0.25">
      <c r="B54" s="24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G54" s="24"/>
    </row>
    <row r="55" spans="2:85" x14ac:dyDescent="0.25">
      <c r="B55" s="24"/>
      <c r="C55" s="25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G55" s="24"/>
    </row>
    <row r="56" spans="2:85" x14ac:dyDescent="0.25">
      <c r="B56" s="24"/>
      <c r="C56" s="2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G56" s="24"/>
    </row>
    <row r="57" spans="2:85" x14ac:dyDescent="0.25">
      <c r="B57" s="24"/>
      <c r="C57" s="25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G57" s="24"/>
    </row>
  </sheetData>
  <sheetProtection algorithmName="SHA-512" hashValue="5DfP3TlS4+qZqJhnl2MXFRQP49Q6Pd9028tyrH1bZoKxvxdrHk6K3qoiFsM1EWe2Tgn6ZIobLlGPkH7JIQtPpQ==" saltValue="1uirEBYcMsi0B9xIL8FGHg==" spinCount="100000" sheet="1" objects="1" scenarios="1" selectLockedCells="1" selectUnlockedCells="1"/>
  <mergeCells count="1">
    <mergeCell ref="A1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7"/>
  <sheetViews>
    <sheetView workbookViewId="0">
      <selection sqref="A1:XFD1048576"/>
    </sheetView>
  </sheetViews>
  <sheetFormatPr defaultColWidth="8.69921875" defaultRowHeight="13.8" x14ac:dyDescent="0.25"/>
  <cols>
    <col min="1" max="1" width="16.09765625" style="9" customWidth="1"/>
    <col min="2" max="4" width="8.69921875" style="9"/>
    <col min="5" max="57" width="0" style="9" hidden="1" customWidth="1"/>
    <col min="58" max="89" width="8.69921875" style="9"/>
    <col min="90" max="90" width="10.8984375" style="9" bestFit="1" customWidth="1"/>
    <col min="91" max="16384" width="8.69921875" style="9"/>
  </cols>
  <sheetData>
    <row r="1" spans="1:99" x14ac:dyDescent="0.25">
      <c r="A1" s="57" t="s">
        <v>10</v>
      </c>
      <c r="B1" s="9">
        <f>'Rank (2)'!B5</f>
        <v>5</v>
      </c>
      <c r="C1" s="9">
        <f>'Rank (2)'!D5</f>
        <v>20</v>
      </c>
      <c r="D1" s="9">
        <f>'Rank (2)'!H5</f>
        <v>2</v>
      </c>
    </row>
    <row r="2" spans="1:99" x14ac:dyDescent="0.25">
      <c r="A2" s="57"/>
      <c r="BF2" s="9">
        <v>7</v>
      </c>
      <c r="BI2" s="9">
        <v>6</v>
      </c>
      <c r="BL2" s="9">
        <v>5</v>
      </c>
      <c r="BO2" s="9">
        <v>4</v>
      </c>
      <c r="BR2" s="9">
        <v>3</v>
      </c>
      <c r="BU2" s="9">
        <v>2</v>
      </c>
      <c r="BX2" s="9">
        <v>1</v>
      </c>
    </row>
    <row r="3" spans="1:99" x14ac:dyDescent="0.25">
      <c r="A3" s="57"/>
      <c r="BF3" s="9" t="s">
        <v>11</v>
      </c>
      <c r="BG3" s="9" t="s">
        <v>0</v>
      </c>
      <c r="BH3" s="9" t="s">
        <v>6</v>
      </c>
      <c r="BI3" s="9" t="s">
        <v>11</v>
      </c>
      <c r="BJ3" s="9" t="s">
        <v>0</v>
      </c>
      <c r="BK3" s="9" t="s">
        <v>6</v>
      </c>
      <c r="BL3" s="9" t="s">
        <v>11</v>
      </c>
      <c r="BM3" s="9" t="s">
        <v>0</v>
      </c>
      <c r="BN3" s="9" t="s">
        <v>6</v>
      </c>
      <c r="BO3" s="9" t="s">
        <v>11</v>
      </c>
      <c r="BP3" s="9" t="s">
        <v>0</v>
      </c>
      <c r="BQ3" s="9" t="s">
        <v>6</v>
      </c>
      <c r="BR3" s="9" t="s">
        <v>11</v>
      </c>
      <c r="BS3" s="9" t="s">
        <v>0</v>
      </c>
      <c r="BT3" s="9" t="s">
        <v>6</v>
      </c>
      <c r="BU3" s="9" t="s">
        <v>11</v>
      </c>
      <c r="BV3" s="9" t="s">
        <v>0</v>
      </c>
      <c r="BW3" s="9" t="s">
        <v>6</v>
      </c>
      <c r="BX3" s="9" t="s">
        <v>11</v>
      </c>
      <c r="BY3" s="9" t="s">
        <v>0</v>
      </c>
      <c r="BZ3" s="9" t="s">
        <v>6</v>
      </c>
      <c r="CH3" s="9" t="s">
        <v>12</v>
      </c>
    </row>
    <row r="4" spans="1:99" x14ac:dyDescent="0.25">
      <c r="A4" s="23" t="s">
        <v>21</v>
      </c>
      <c r="B4" s="24">
        <f xml:space="preserve"> RTD("cqg.rtd",,"StudyData", A4, "BDIF", "InputChoice=Close,MAType=Sim,Period1="&amp;$C$1&amp;",Percent="&amp;$D$1&amp;"", "BDIF",$B$1,,"all",,,,"T")/RTD("cqg.rtd",,"StudyData",A4, "BBnds", "MAType=Sim,InputChoice=Close,Period1="&amp;$C$1&amp;",Percent="&amp;$D$1&amp;",Divisor=0", "BMA",$B$1,"0","ALL",,,"TRUE","T")</f>
        <v>4.209459328170507E-4</v>
      </c>
      <c r="C4" s="25">
        <f>RANK(B4,$B$4:$B$28,0)+COUNTIF($B$4:B4,B4)-1</f>
        <v>6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>
        <f>IF($C4=$BF$2,$BF$2,0)</f>
        <v>0</v>
      </c>
      <c r="BG4" s="27">
        <f t="shared" ref="BG4:BG10" si="0">IF(BF4=$BF$2,$A4,0)</f>
        <v>0</v>
      </c>
      <c r="BH4" s="27">
        <f t="shared" ref="BH4:BH10" si="1">IF(BF4=$BF$2,$B4,0)</f>
        <v>0</v>
      </c>
      <c r="BI4" s="27">
        <f>IF($C4=$BI$2,$BI$2,0)</f>
        <v>6</v>
      </c>
      <c r="BJ4" s="27" t="str">
        <f t="shared" ref="BJ4:BJ10" si="2">IF(BI4=$BI$2,$A4,0)</f>
        <v>DRAUDUSD</v>
      </c>
      <c r="BK4" s="27">
        <f t="shared" ref="BK4:BK10" si="3">IF(BI4=$BI$2,$B4,0)</f>
        <v>4.209459328170507E-4</v>
      </c>
      <c r="BL4" s="27">
        <f>IF($C4=$BL$2,$BL$2,0)</f>
        <v>0</v>
      </c>
      <c r="BM4" s="27">
        <f t="shared" ref="BM4:BM10" si="4">IF(BL4=$BL$2,$A4,0)</f>
        <v>0</v>
      </c>
      <c r="BN4" s="27">
        <f t="shared" ref="BN4:BN10" si="5">IF(BL4=$BL$2,$B4,0)</f>
        <v>0</v>
      </c>
      <c r="BO4" s="27">
        <f>IF($C4=$BO$2,$BO$2,0)</f>
        <v>0</v>
      </c>
      <c r="BP4" s="27">
        <f t="shared" ref="BP4:BP10" si="6">IF(BO4=$BO$2,$A4,0)</f>
        <v>0</v>
      </c>
      <c r="BQ4" s="27">
        <f t="shared" ref="BQ4:BQ10" si="7">IF(BO4=$BO$2,$B4,0)</f>
        <v>0</v>
      </c>
      <c r="BR4" s="27">
        <f>IF($C4=$BR$2,$BR$2,0)</f>
        <v>0</v>
      </c>
      <c r="BS4" s="27">
        <f t="shared" ref="BS4:BS10" si="8">IF(BR4=$BR$2,$A4,0)</f>
        <v>0</v>
      </c>
      <c r="BT4" s="27">
        <f t="shared" ref="BT4:BT10" si="9">IF(BR4=$BR$2,$B4,0)</f>
        <v>0</v>
      </c>
      <c r="BU4" s="27">
        <f>IF($C4=$BU$2,$BU$2,0)</f>
        <v>0</v>
      </c>
      <c r="BV4" s="27">
        <f t="shared" ref="BV4:BV10" si="10">IF(BU4=$BU$2,$A4,0)</f>
        <v>0</v>
      </c>
      <c r="BW4" s="27">
        <f t="shared" ref="BW4:BW10" si="11">IF(BU4=$BU$2,$B4,0)</f>
        <v>0</v>
      </c>
      <c r="BX4" s="27">
        <f>IF($C4=$BX$2,$BX$2,0)</f>
        <v>0</v>
      </c>
      <c r="BY4" s="27">
        <f t="shared" ref="BY4:BY10" si="12">IF(BX4=$BX$2,$A4,0)</f>
        <v>0</v>
      </c>
      <c r="BZ4" s="27">
        <f t="shared" ref="BZ4:BZ10" si="13">IF(BX4=$BX$2,$B4,0)</f>
        <v>0</v>
      </c>
      <c r="CA4" s="27"/>
      <c r="CB4" s="27"/>
      <c r="CC4" s="27"/>
      <c r="CF4" s="24"/>
      <c r="CH4" s="25"/>
      <c r="CJ4" s="25"/>
      <c r="CK4" s="28"/>
      <c r="CL4" s="29"/>
      <c r="CM4" s="24"/>
      <c r="CN4" s="24"/>
      <c r="CO4" s="24"/>
      <c r="CP4" s="24"/>
      <c r="CQ4" s="24"/>
      <c r="CR4" s="24"/>
      <c r="CS4" s="24"/>
      <c r="CT4" s="24"/>
      <c r="CU4" s="24"/>
    </row>
    <row r="5" spans="1:99" x14ac:dyDescent="0.25">
      <c r="A5" s="23" t="s">
        <v>36</v>
      </c>
      <c r="B5" s="24">
        <f xml:space="preserve"> RTD("cqg.rtd",,"StudyData", A5, "BDIF", "InputChoice=Close,MAType=Sim,Period1="&amp;$C$1&amp;",Percent="&amp;$D$1&amp;"", "BDIF",$B$1,,"all",,,,"T")/RTD("cqg.rtd",,"StudyData",A5, "BBnds", "MAType=Sim,InputChoice=Close,Period1="&amp;$C$1&amp;",Percent="&amp;$D$1&amp;",Divisor=0", "BMA",$B$1,"0","ALL",,,"TRUE","T")</f>
        <v>6.2790654919848542E-4</v>
      </c>
      <c r="C5" s="25">
        <f>RANK(B5,$B$4:$B$28,0)+COUNTIF($B$4:B5,B5)-1</f>
        <v>3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>
        <f t="shared" ref="BF5:BF10" si="14">IF($C5=$BF$2,$BF$2,BF4+0.01)</f>
        <v>0.01</v>
      </c>
      <c r="BG5" s="27">
        <f t="shared" si="0"/>
        <v>0</v>
      </c>
      <c r="BH5" s="27">
        <f t="shared" si="1"/>
        <v>0</v>
      </c>
      <c r="BI5" s="27">
        <f t="shared" ref="BI5:BI10" si="15">IF($C5=$BI$2,$BI$2,BI4+0.01)</f>
        <v>6.01</v>
      </c>
      <c r="BJ5" s="27">
        <f t="shared" si="2"/>
        <v>0</v>
      </c>
      <c r="BK5" s="27">
        <f t="shared" si="3"/>
        <v>0</v>
      </c>
      <c r="BL5" s="27">
        <f t="shared" ref="BL5:BL10" si="16">IF($C5=$BL$2,$BL$2,BL4+0.01)</f>
        <v>0.01</v>
      </c>
      <c r="BM5" s="27">
        <f t="shared" si="4"/>
        <v>0</v>
      </c>
      <c r="BN5" s="27">
        <f t="shared" si="5"/>
        <v>0</v>
      </c>
      <c r="BO5" s="27">
        <f t="shared" ref="BO5:BO10" si="17">IF($C5=$BO$2,$BO$2,BO4+0.01)</f>
        <v>0.01</v>
      </c>
      <c r="BP5" s="27">
        <f t="shared" si="6"/>
        <v>0</v>
      </c>
      <c r="BQ5" s="27">
        <f t="shared" si="7"/>
        <v>0</v>
      </c>
      <c r="BR5" s="27">
        <f t="shared" ref="BR5:BR10" si="18">IF($C5=$BR$2,$BR$2,BR4+0.01)</f>
        <v>3</v>
      </c>
      <c r="BS5" s="27" t="str">
        <f t="shared" si="8"/>
        <v>DRCADJPY</v>
      </c>
      <c r="BT5" s="27">
        <f t="shared" si="9"/>
        <v>6.2790654919848542E-4</v>
      </c>
      <c r="BU5" s="27">
        <f t="shared" ref="BU5:BU10" si="19">IF($C5=$BU$2,$BU$2,BU4+0.01)</f>
        <v>0.01</v>
      </c>
      <c r="BV5" s="27">
        <f t="shared" si="10"/>
        <v>0</v>
      </c>
      <c r="BW5" s="27">
        <f t="shared" si="11"/>
        <v>0</v>
      </c>
      <c r="BX5" s="27">
        <f t="shared" ref="BX5:BX10" si="20">IF($C5=$BX$2,$BX$2,BX4+0.01)</f>
        <v>0.01</v>
      </c>
      <c r="BY5" s="27">
        <f t="shared" si="12"/>
        <v>0</v>
      </c>
      <c r="BZ5" s="27">
        <f t="shared" si="13"/>
        <v>0</v>
      </c>
      <c r="CA5" s="27"/>
      <c r="CB5" s="27"/>
      <c r="CC5" s="27"/>
      <c r="CD5" s="9">
        <v>6</v>
      </c>
      <c r="CE5" s="9" t="str">
        <f>LOOKUP(CD5,BI$4:BI$10,BJ$4:BJ$10)</f>
        <v>DRAUDUSD</v>
      </c>
      <c r="CF5" s="24">
        <f>LOOKUP(CD5,BI$4:BI$10,BK$4:BK$10)</f>
        <v>4.209459328170507E-4</v>
      </c>
      <c r="CH5" s="25" t="str">
        <f t="shared" ref="CH5:CH10" si="21">CE34</f>
        <v>DRAUDUSD</v>
      </c>
      <c r="CI5" s="9">
        <f t="shared" ref="CI5:CI10" si="22">CD34</f>
        <v>6</v>
      </c>
      <c r="CJ5" s="25">
        <f t="shared" ref="CJ5:CJ10" si="23">IF(CE5=CH5,0,1)</f>
        <v>0</v>
      </c>
      <c r="CK5" s="28">
        <f t="shared" ref="CK5:CK10" si="24">IF(CJ5=1,IF(CH6=CE5,-1,IF(CH7=CE5,-2,IF(CE5=CH4,1,IF(CE5=CH3,2,0)))),0)</f>
        <v>0</v>
      </c>
      <c r="CL5" s="29">
        <f xml:space="preserve"> RTD("cqg.rtd",,"StudyData",CE5, "VolBB^",,"c1",$B$1,"-9",,,,,"T")</f>
        <v>4.6283000000000001E-4</v>
      </c>
      <c r="CM5" s="24">
        <f xml:space="preserve"> RTD("cqg.rtd",,"StudyData",CE5, "VolBB^",,"c1",$B$1,"-8",,,,,"T")</f>
        <v>4.8795000000000002E-4</v>
      </c>
      <c r="CN5" s="24">
        <f xml:space="preserve"> RTD("cqg.rtd",,"StudyData",CE5, "VolBB^",,"c1",$B$1,"-7",,,,,"T")</f>
        <v>4.9275999999999996E-4</v>
      </c>
      <c r="CO5" s="24">
        <f xml:space="preserve"> RTD("cqg.rtd",,"StudyData",CE5, "VolBB^",,"c1",$B$1,"-6",,,,,"T")</f>
        <v>4.2203E-4</v>
      </c>
      <c r="CP5" s="24">
        <f xml:space="preserve"> RTD("cqg.rtd",,"StudyData",CE5, "VolBB^",,"c1",$B$1,"-5",,,,,"T")</f>
        <v>4.0571999999999998E-4</v>
      </c>
      <c r="CQ5" s="24">
        <f xml:space="preserve"> RTD("cqg.rtd",,"StudyData",CE5, "VolBB^",,"c1",$B$1,"-4",,,,,"T")</f>
        <v>4.1213000000000003E-4</v>
      </c>
      <c r="CR5" s="24">
        <f xml:space="preserve"> RTD("cqg.rtd",,"StudyData",CE5, "VolBB^",,"c1",$B$1,"-3",,,,,"T")</f>
        <v>4.0832999999999999E-4</v>
      </c>
      <c r="CS5" s="24">
        <f xml:space="preserve"> RTD("cqg.rtd",,"StudyData",CE5, "VolBB^",,"c1",$B$1,"-2",,,,,"T")</f>
        <v>4.1145E-4</v>
      </c>
      <c r="CT5" s="24">
        <f xml:space="preserve"> RTD("cqg.rtd",,"StudyData",CE5, "VolBB^",,"c1",$B$1,"-1",,,,,"T")</f>
        <v>4.1586999999999999E-4</v>
      </c>
      <c r="CU5" s="24">
        <f xml:space="preserve"> RTD("cqg.rtd",,"StudyData",CE5, "VolBB^",,"c1",$B$1,"0",,,,,"T")</f>
        <v>4.2095000000000001E-4</v>
      </c>
    </row>
    <row r="6" spans="1:99" x14ac:dyDescent="0.25">
      <c r="A6" s="23" t="s">
        <v>37</v>
      </c>
      <c r="B6" s="24">
        <f xml:space="preserve"> RTD("cqg.rtd",,"StudyData", A6, "BDIF", "InputChoice=Close,MAType=Sim,Period1="&amp;$C$1&amp;",Percent="&amp;$D$1&amp;"", "BDIF",$B$1,,"all",,,,"T")/RTD("cqg.rtd",,"StudyData",A6, "BBnds", "MAType=Sim,InputChoice=Close,Period1="&amp;$C$1&amp;",Percent="&amp;$D$1&amp;",Divisor=0", "BMA",$B$1,"0","ALL",,,"TRUE","T")</f>
        <v>5.8734314429926106E-4</v>
      </c>
      <c r="C6" s="25">
        <f>RANK(B6,$B$4:$B$28,0)+COUNTIF($B$4:B6,B6)-1</f>
        <v>4</v>
      </c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>
        <f t="shared" si="14"/>
        <v>0.02</v>
      </c>
      <c r="BG6" s="27">
        <f t="shared" si="0"/>
        <v>0</v>
      </c>
      <c r="BH6" s="27">
        <f t="shared" si="1"/>
        <v>0</v>
      </c>
      <c r="BI6" s="27">
        <f t="shared" si="15"/>
        <v>6.02</v>
      </c>
      <c r="BJ6" s="27">
        <f t="shared" si="2"/>
        <v>0</v>
      </c>
      <c r="BK6" s="27">
        <f t="shared" si="3"/>
        <v>0</v>
      </c>
      <c r="BL6" s="27">
        <f t="shared" si="16"/>
        <v>0.02</v>
      </c>
      <c r="BM6" s="27">
        <f t="shared" si="4"/>
        <v>0</v>
      </c>
      <c r="BN6" s="27">
        <f t="shared" si="5"/>
        <v>0</v>
      </c>
      <c r="BO6" s="27">
        <f t="shared" si="17"/>
        <v>4</v>
      </c>
      <c r="BP6" s="27" t="str">
        <f t="shared" si="6"/>
        <v>DRCHFJPY</v>
      </c>
      <c r="BQ6" s="27">
        <f t="shared" si="7"/>
        <v>5.8734314429926106E-4</v>
      </c>
      <c r="BR6" s="27">
        <f t="shared" si="18"/>
        <v>3.01</v>
      </c>
      <c r="BS6" s="27">
        <f t="shared" si="8"/>
        <v>0</v>
      </c>
      <c r="BT6" s="27">
        <f t="shared" si="9"/>
        <v>0</v>
      </c>
      <c r="BU6" s="27">
        <f t="shared" si="19"/>
        <v>0.02</v>
      </c>
      <c r="BV6" s="27">
        <f t="shared" si="10"/>
        <v>0</v>
      </c>
      <c r="BW6" s="27">
        <f t="shared" si="11"/>
        <v>0</v>
      </c>
      <c r="BX6" s="27">
        <f t="shared" si="20"/>
        <v>0.02</v>
      </c>
      <c r="BY6" s="27">
        <f t="shared" si="12"/>
        <v>0</v>
      </c>
      <c r="BZ6" s="27">
        <f t="shared" si="13"/>
        <v>0</v>
      </c>
      <c r="CA6" s="27"/>
      <c r="CB6" s="27"/>
      <c r="CC6" s="27"/>
      <c r="CD6" s="9">
        <f t="shared" ref="CD6:CD10" si="25">CD5-1</f>
        <v>5</v>
      </c>
      <c r="CE6" s="9" t="str">
        <f>LOOKUP(CD6,BL$4:BL$10,BM$4:BM$10)</f>
        <v>DRNZDJPY</v>
      </c>
      <c r="CF6" s="24">
        <f>LOOKUP(CD6,BL$4:BL$10,BN$4:BN$10)</f>
        <v>5.0824518591337535E-4</v>
      </c>
      <c r="CH6" s="25" t="str">
        <f t="shared" si="21"/>
        <v>DRNZDJPY</v>
      </c>
      <c r="CI6" s="9">
        <f t="shared" si="22"/>
        <v>5</v>
      </c>
      <c r="CJ6" s="25">
        <f t="shared" si="23"/>
        <v>0</v>
      </c>
      <c r="CK6" s="28">
        <f t="shared" si="24"/>
        <v>0</v>
      </c>
      <c r="CL6" s="29">
        <f xml:space="preserve"> RTD("cqg.rtd",,"StudyData",CE6, "VolBB^",,"c1",$B$1,"-9",,,,,"T")</f>
        <v>7.8846000000000005E-4</v>
      </c>
      <c r="CM6" s="24">
        <f xml:space="preserve"> RTD("cqg.rtd",,"StudyData",CE6, "VolBB^",,"c1",$B$1,"-8",,,,,"T")</f>
        <v>7.0536999999999998E-4</v>
      </c>
      <c r="CN6" s="24">
        <f xml:space="preserve"> RTD("cqg.rtd",,"StudyData",CE6, "VolBB^",,"c1",$B$1,"-7",,,,,"T")</f>
        <v>6.4320999999999996E-4</v>
      </c>
      <c r="CO6" s="24">
        <f xml:space="preserve"> RTD("cqg.rtd",,"StudyData",CE6, "VolBB^",,"c1",$B$1,"-6",,,,,"T")</f>
        <v>5.9139000000000001E-4</v>
      </c>
      <c r="CP6" s="24">
        <f xml:space="preserve"> RTD("cqg.rtd",,"StudyData",CE6, "VolBB^",,"c1",$B$1,"-5",,,,,"T")</f>
        <v>5.7390000000000002E-4</v>
      </c>
      <c r="CQ6" s="24">
        <f xml:space="preserve"> RTD("cqg.rtd",,"StudyData",CE6, "VolBB^",,"c1",$B$1,"-4",,,,,"T")</f>
        <v>5.6380999999999998E-4</v>
      </c>
      <c r="CR6" s="24">
        <f xml:space="preserve"> RTD("cqg.rtd",,"StudyData",CE6, "VolBB^",,"c1",$B$1,"-3",,,,,"T")</f>
        <v>5.4774000000000001E-4</v>
      </c>
      <c r="CS6" s="24">
        <f xml:space="preserve"> RTD("cqg.rtd",,"StudyData",CE6, "VolBB^",,"c1",$B$1,"-2",,,,,"T")</f>
        <v>5.2070000000000003E-4</v>
      </c>
      <c r="CT6" s="24">
        <f xml:space="preserve"> RTD("cqg.rtd",,"StudyData",CE6, "VolBB^",,"c1",$B$1,"-1",,,,,"T")</f>
        <v>5.1367000000000003E-4</v>
      </c>
      <c r="CU6" s="24">
        <f xml:space="preserve"> RTD("cqg.rtd",,"StudyData",CE6, "VolBB^",,"c1",$B$1,"0",,,,,"T")</f>
        <v>5.0825000000000002E-4</v>
      </c>
    </row>
    <row r="7" spans="1:99" x14ac:dyDescent="0.25">
      <c r="A7" s="23" t="s">
        <v>32</v>
      </c>
      <c r="B7" s="24">
        <f xml:space="preserve"> RTD("cqg.rtd",,"StudyData", A7, "BDIF", "InputChoice=Close,MAType=Sim,Period1="&amp;$C$1&amp;",Percent="&amp;$D$1&amp;"", "BDIF",$B$1,,"all",,,,"T")/RTD("cqg.rtd",,"StudyData",A7, "BBnds", "MAType=Sim,InputChoice=Close,Period1="&amp;$C$1&amp;",Percent="&amp;$D$1&amp;",Divisor=0", "BMA",$B$1,"0","ALL",,,"TRUE","T")</f>
        <v>7.3389086030811832E-4</v>
      </c>
      <c r="C7" s="25">
        <f>RANK(B7,$B$4:$B$28,0)+COUNTIF($B$4:B7,B7)-1</f>
        <v>2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>
        <f t="shared" si="14"/>
        <v>0.03</v>
      </c>
      <c r="BG7" s="27">
        <f t="shared" si="0"/>
        <v>0</v>
      </c>
      <c r="BH7" s="27">
        <f t="shared" si="1"/>
        <v>0</v>
      </c>
      <c r="BI7" s="27">
        <f t="shared" si="15"/>
        <v>6.0299999999999994</v>
      </c>
      <c r="BJ7" s="27">
        <f t="shared" si="2"/>
        <v>0</v>
      </c>
      <c r="BK7" s="27">
        <f t="shared" si="3"/>
        <v>0</v>
      </c>
      <c r="BL7" s="27">
        <f t="shared" si="16"/>
        <v>0.03</v>
      </c>
      <c r="BM7" s="27">
        <f t="shared" si="4"/>
        <v>0</v>
      </c>
      <c r="BN7" s="27">
        <f t="shared" si="5"/>
        <v>0</v>
      </c>
      <c r="BO7" s="27">
        <f t="shared" si="17"/>
        <v>4.01</v>
      </c>
      <c r="BP7" s="27">
        <f t="shared" si="6"/>
        <v>0</v>
      </c>
      <c r="BQ7" s="27">
        <f t="shared" si="7"/>
        <v>0</v>
      </c>
      <c r="BR7" s="27">
        <f t="shared" si="18"/>
        <v>3.0199999999999996</v>
      </c>
      <c r="BS7" s="27">
        <f t="shared" si="8"/>
        <v>0</v>
      </c>
      <c r="BT7" s="27">
        <f t="shared" si="9"/>
        <v>0</v>
      </c>
      <c r="BU7" s="27">
        <f t="shared" si="19"/>
        <v>2</v>
      </c>
      <c r="BV7" s="27" t="str">
        <f t="shared" si="10"/>
        <v>DRNZDCAD</v>
      </c>
      <c r="BW7" s="27">
        <f t="shared" si="11"/>
        <v>7.3389086030811832E-4</v>
      </c>
      <c r="BX7" s="27">
        <f t="shared" si="20"/>
        <v>0.03</v>
      </c>
      <c r="BY7" s="27">
        <f t="shared" si="12"/>
        <v>0</v>
      </c>
      <c r="BZ7" s="27">
        <f t="shared" si="13"/>
        <v>0</v>
      </c>
      <c r="CA7" s="27"/>
      <c r="CB7" s="27"/>
      <c r="CC7" s="27"/>
      <c r="CD7" s="9">
        <f t="shared" si="25"/>
        <v>4</v>
      </c>
      <c r="CE7" s="9" t="str">
        <f>LOOKUP(CD7,BO$4:BO$10,BP$4:BP$10)</f>
        <v>DRCHFJPY</v>
      </c>
      <c r="CF7" s="24">
        <f>LOOKUP(CD7,BO$4:BO$10,BQ$4:BQ$10)</f>
        <v>5.8734314429926106E-4</v>
      </c>
      <c r="CH7" s="25" t="str">
        <f t="shared" si="21"/>
        <v>DRCHFJPY</v>
      </c>
      <c r="CI7" s="9">
        <f t="shared" si="22"/>
        <v>4</v>
      </c>
      <c r="CJ7" s="25">
        <f t="shared" si="23"/>
        <v>0</v>
      </c>
      <c r="CK7" s="28">
        <f t="shared" si="24"/>
        <v>0</v>
      </c>
      <c r="CL7" s="29">
        <f xml:space="preserve"> RTD("cqg.rtd",,"StudyData",CE7, "VolBB^",,"c1",$B$1,"-9",,,,,"T")</f>
        <v>6.3522000000000003E-4</v>
      </c>
      <c r="CM7" s="24">
        <f xml:space="preserve"> RTD("cqg.rtd",,"StudyData",CE7, "VolBB^",,"c1",$B$1,"-8",,,,,"T")</f>
        <v>6.3893999999999995E-4</v>
      </c>
      <c r="CN7" s="24">
        <f xml:space="preserve"> RTD("cqg.rtd",,"StudyData",CE7, "VolBB^",,"c1",$B$1,"-7",,,,,"T")</f>
        <v>6.3893999999999995E-4</v>
      </c>
      <c r="CO7" s="24">
        <f xml:space="preserve"> RTD("cqg.rtd",,"StudyData",CE7, "VolBB^",,"c1",$B$1,"-6",,,,,"T")</f>
        <v>6.4734999999999999E-4</v>
      </c>
      <c r="CP7" s="24">
        <f xml:space="preserve"> RTD("cqg.rtd",,"StudyData",CE7, "VolBB^",,"c1",$B$1,"-5",,,,,"T")</f>
        <v>6.4722E-4</v>
      </c>
      <c r="CQ7" s="24">
        <f xml:space="preserve"> RTD("cqg.rtd",,"StudyData",CE7, "VolBB^",,"c1",$B$1,"-4",,,,,"T")</f>
        <v>6.5985000000000002E-4</v>
      </c>
      <c r="CR7" s="24">
        <f xml:space="preserve"> RTD("cqg.rtd",,"StudyData",CE7, "VolBB^",,"c1",$B$1,"-3",,,,,"T")</f>
        <v>6.4948000000000002E-4</v>
      </c>
      <c r="CS7" s="24">
        <f xml:space="preserve"> RTD("cqg.rtd",,"StudyData",CE7, "VolBB^",,"c1",$B$1,"-2",,,,,"T")</f>
        <v>6.5043000000000002E-4</v>
      </c>
      <c r="CT7" s="24">
        <f xml:space="preserve"> RTD("cqg.rtd",,"StudyData",CE7, "VolBB^",,"c1",$B$1,"-1",,,,,"T")</f>
        <v>6.2974999999999999E-4</v>
      </c>
      <c r="CU7" s="24">
        <f xml:space="preserve"> RTD("cqg.rtd",,"StudyData",CE7, "VolBB^",,"c1",$B$1,"0",,,,,"T")</f>
        <v>5.8734E-4</v>
      </c>
    </row>
    <row r="8" spans="1:99" x14ac:dyDescent="0.25">
      <c r="A8" s="23" t="s">
        <v>28</v>
      </c>
      <c r="B8" s="24">
        <f xml:space="preserve"> RTD("cqg.rtd",,"StudyData", A8, "BDIF", "InputChoice=Close,MAType=Sim,Period1="&amp;$C$1&amp;",Percent="&amp;$D$1&amp;"", "BDIF",$B$1,,"all",,,,"T")/RTD("cqg.rtd",,"StudyData",A8, "BBnds", "MAType=Sim,InputChoice=Close,Period1="&amp;$C$1&amp;",Percent="&amp;$D$1&amp;",Divisor=0", "BMA",$B$1,"0","ALL",,,"TRUE","T")</f>
        <v>5.0824518591337535E-4</v>
      </c>
      <c r="C8" s="25">
        <f>RANK(B8,$B$4:$B$28,0)+COUNTIF($B$4:B8,B8)-1</f>
        <v>5</v>
      </c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>
        <f t="shared" si="14"/>
        <v>0.04</v>
      </c>
      <c r="BG8" s="27">
        <f t="shared" si="0"/>
        <v>0</v>
      </c>
      <c r="BH8" s="27">
        <f t="shared" si="1"/>
        <v>0</v>
      </c>
      <c r="BI8" s="27">
        <f t="shared" si="15"/>
        <v>6.0399999999999991</v>
      </c>
      <c r="BJ8" s="27">
        <f t="shared" si="2"/>
        <v>0</v>
      </c>
      <c r="BK8" s="27">
        <f t="shared" si="3"/>
        <v>0</v>
      </c>
      <c r="BL8" s="27">
        <f t="shared" si="16"/>
        <v>5</v>
      </c>
      <c r="BM8" s="27" t="str">
        <f t="shared" si="4"/>
        <v>DRNZDJPY</v>
      </c>
      <c r="BN8" s="27">
        <f t="shared" si="5"/>
        <v>5.0824518591337535E-4</v>
      </c>
      <c r="BO8" s="27">
        <f t="shared" si="17"/>
        <v>4.0199999999999996</v>
      </c>
      <c r="BP8" s="27">
        <f t="shared" si="6"/>
        <v>0</v>
      </c>
      <c r="BQ8" s="27">
        <f t="shared" si="7"/>
        <v>0</v>
      </c>
      <c r="BR8" s="27">
        <f t="shared" si="18"/>
        <v>3.0299999999999994</v>
      </c>
      <c r="BS8" s="27">
        <f t="shared" si="8"/>
        <v>0</v>
      </c>
      <c r="BT8" s="27">
        <f t="shared" si="9"/>
        <v>0</v>
      </c>
      <c r="BU8" s="27">
        <f t="shared" si="19"/>
        <v>2.0099999999999998</v>
      </c>
      <c r="BV8" s="27">
        <f t="shared" si="10"/>
        <v>0</v>
      </c>
      <c r="BW8" s="27">
        <f t="shared" si="11"/>
        <v>0</v>
      </c>
      <c r="BX8" s="27">
        <f t="shared" si="20"/>
        <v>0.04</v>
      </c>
      <c r="BY8" s="27">
        <f t="shared" si="12"/>
        <v>0</v>
      </c>
      <c r="BZ8" s="27">
        <f t="shared" si="13"/>
        <v>0</v>
      </c>
      <c r="CA8" s="27"/>
      <c r="CB8" s="27"/>
      <c r="CC8" s="27"/>
      <c r="CD8" s="9">
        <f t="shared" si="25"/>
        <v>3</v>
      </c>
      <c r="CE8" s="9" t="str">
        <f>LOOKUP(CD8,BR$4:BR$10,BS$4:BS$10)</f>
        <v>DRCADJPY</v>
      </c>
      <c r="CF8" s="24">
        <f>LOOKUP(CD8,BR$4:BR$10,BT$4:BT$10)</f>
        <v>6.2790654919848542E-4</v>
      </c>
      <c r="CH8" s="25" t="str">
        <f t="shared" si="21"/>
        <v>DRCADJPY</v>
      </c>
      <c r="CI8" s="9">
        <f t="shared" si="22"/>
        <v>3</v>
      </c>
      <c r="CJ8" s="25">
        <f t="shared" si="23"/>
        <v>0</v>
      </c>
      <c r="CK8" s="28">
        <f t="shared" si="24"/>
        <v>0</v>
      </c>
      <c r="CL8" s="29">
        <f xml:space="preserve"> RTD("cqg.rtd",,"StudyData",CE8, "VolBB^",,"c1",$B$1,"-9",,,,,"T")</f>
        <v>1.0426599999999999E-3</v>
      </c>
      <c r="CM8" s="24">
        <f xml:space="preserve"> RTD("cqg.rtd",,"StudyData",CE8, "VolBB^",,"c1",$B$1,"-8",,,,,"T")</f>
        <v>8.8853999999999995E-4</v>
      </c>
      <c r="CN8" s="24">
        <f xml:space="preserve"> RTD("cqg.rtd",,"StudyData",CE8, "VolBB^",,"c1",$B$1,"-7",,,,,"T")</f>
        <v>6.8729999999999996E-4</v>
      </c>
      <c r="CO8" s="24">
        <f xml:space="preserve"> RTD("cqg.rtd",,"StudyData",CE8, "VolBB^",,"c1",$B$1,"-6",,,,,"T")</f>
        <v>5.9473999999999996E-4</v>
      </c>
      <c r="CP8" s="24">
        <f xml:space="preserve"> RTD("cqg.rtd",,"StudyData",CE8, "VolBB^",,"c1",$B$1,"-5",,,,,"T")</f>
        <v>5.6274999999999999E-4</v>
      </c>
      <c r="CQ8" s="24">
        <f xml:space="preserve"> RTD("cqg.rtd",,"StudyData",CE8, "VolBB^",,"c1",$B$1,"-4",,,,,"T")</f>
        <v>5.9102999999999998E-4</v>
      </c>
      <c r="CR8" s="24">
        <f xml:space="preserve"> RTD("cqg.rtd",,"StudyData",CE8, "VolBB^",,"c1",$B$1,"-3",,,,,"T")</f>
        <v>6.1293000000000003E-4</v>
      </c>
      <c r="CS8" s="24">
        <f xml:space="preserve"> RTD("cqg.rtd",,"StudyData",CE8, "VolBB^",,"c1",$B$1,"-2",,,,,"T")</f>
        <v>6.4081999999999995E-4</v>
      </c>
      <c r="CT8" s="24">
        <f xml:space="preserve"> RTD("cqg.rtd",,"StudyData",CE8, "VolBB^",,"c1",$B$1,"-1",,,,,"T")</f>
        <v>6.8581000000000002E-4</v>
      </c>
      <c r="CU8" s="24">
        <f xml:space="preserve"> RTD("cqg.rtd",,"StudyData",CE8, "VolBB^",,"c1",$B$1,"0",,,,,"T")</f>
        <v>6.2790999999999997E-4</v>
      </c>
    </row>
    <row r="9" spans="1:99" x14ac:dyDescent="0.25">
      <c r="A9" s="23" t="s">
        <v>29</v>
      </c>
      <c r="B9" s="24">
        <f xml:space="preserve"> RTD("cqg.rtd",,"StudyData", A9, "BDIF", "InputChoice=Close,MAType=Sim,Period1="&amp;$C$1&amp;",Percent="&amp;$D$1&amp;"", "BDIF",$B$1,,"all",,,,"T")/RTD("cqg.rtd",,"StudyData",A9, "BBnds", "MAType=Sim,InputChoice=Close,Period1="&amp;$C$1&amp;",Percent="&amp;$D$1&amp;",Divisor=0", "BMA",$B$1,"0","ALL",,,"TRUE","T")</f>
        <v>8.001541235434942E-4</v>
      </c>
      <c r="C9" s="25">
        <f>RANK(B9,$B$4:$B$28,0)+COUNTIF($B$4:B9,B9)-1</f>
        <v>1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>
        <f t="shared" si="14"/>
        <v>0.05</v>
      </c>
      <c r="BG9" s="27">
        <f t="shared" si="0"/>
        <v>0</v>
      </c>
      <c r="BH9" s="27">
        <f t="shared" si="1"/>
        <v>0</v>
      </c>
      <c r="BI9" s="27">
        <f t="shared" si="15"/>
        <v>6.0499999999999989</v>
      </c>
      <c r="BJ9" s="27">
        <f t="shared" si="2"/>
        <v>0</v>
      </c>
      <c r="BK9" s="27">
        <f t="shared" si="3"/>
        <v>0</v>
      </c>
      <c r="BL9" s="27">
        <f t="shared" si="16"/>
        <v>5.01</v>
      </c>
      <c r="BM9" s="27">
        <f t="shared" si="4"/>
        <v>0</v>
      </c>
      <c r="BN9" s="27">
        <f t="shared" si="5"/>
        <v>0</v>
      </c>
      <c r="BO9" s="27">
        <f t="shared" si="17"/>
        <v>4.0299999999999994</v>
      </c>
      <c r="BP9" s="27">
        <f t="shared" si="6"/>
        <v>0</v>
      </c>
      <c r="BQ9" s="27">
        <f t="shared" si="7"/>
        <v>0</v>
      </c>
      <c r="BR9" s="27">
        <f t="shared" si="18"/>
        <v>3.0399999999999991</v>
      </c>
      <c r="BS9" s="27">
        <f t="shared" si="8"/>
        <v>0</v>
      </c>
      <c r="BT9" s="27">
        <f t="shared" si="9"/>
        <v>0</v>
      </c>
      <c r="BU9" s="27">
        <f t="shared" si="19"/>
        <v>2.0199999999999996</v>
      </c>
      <c r="BV9" s="27">
        <f t="shared" si="10"/>
        <v>0</v>
      </c>
      <c r="BW9" s="27">
        <f t="shared" si="11"/>
        <v>0</v>
      </c>
      <c r="BX9" s="27">
        <f t="shared" si="20"/>
        <v>1</v>
      </c>
      <c r="BY9" s="27" t="str">
        <f t="shared" si="12"/>
        <v>DRNZDUSD</v>
      </c>
      <c r="BZ9" s="27">
        <f t="shared" si="13"/>
        <v>8.001541235434942E-4</v>
      </c>
      <c r="CA9" s="27"/>
      <c r="CB9" s="27"/>
      <c r="CC9" s="27"/>
      <c r="CD9" s="9">
        <f t="shared" si="25"/>
        <v>2</v>
      </c>
      <c r="CE9" s="9" t="str">
        <f>LOOKUP(CD9,BU$4:BU$10,BV$4:BV$10)</f>
        <v>DRNZDCAD</v>
      </c>
      <c r="CF9" s="24">
        <f>LOOKUP(CD9,BU$4:BU$10,BW$4:BW$10)</f>
        <v>7.3389086030811832E-4</v>
      </c>
      <c r="CH9" s="25" t="str">
        <f t="shared" si="21"/>
        <v>DRNZDCAD</v>
      </c>
      <c r="CI9" s="9">
        <f t="shared" si="22"/>
        <v>2</v>
      </c>
      <c r="CJ9" s="25">
        <f t="shared" si="23"/>
        <v>0</v>
      </c>
      <c r="CK9" s="28">
        <f t="shared" si="24"/>
        <v>0</v>
      </c>
      <c r="CL9" s="29">
        <f xml:space="preserve"> RTD("cqg.rtd",,"StudyData",CE9, "VolBB^",,"c1",$B$1,"-9",,,,,"T")</f>
        <v>5.4370999999999998E-4</v>
      </c>
      <c r="CM9" s="24">
        <f xml:space="preserve"> RTD("cqg.rtd",,"StudyData",CE9, "VolBB^",,"c1",$B$1,"-8",,,,,"T")</f>
        <v>5.3817000000000003E-4</v>
      </c>
      <c r="CN9" s="24">
        <f xml:space="preserve"> RTD("cqg.rtd",,"StudyData",CE9, "VolBB^",,"c1",$B$1,"-7",,,,,"T")</f>
        <v>5.0250000000000002E-4</v>
      </c>
      <c r="CO9" s="24">
        <f xml:space="preserve"> RTD("cqg.rtd",,"StudyData",CE9, "VolBB^",,"c1",$B$1,"-6",,,,,"T")</f>
        <v>5.4984000000000001E-4</v>
      </c>
      <c r="CP9" s="24">
        <f xml:space="preserve"> RTD("cqg.rtd",,"StudyData",CE9, "VolBB^",,"c1",$B$1,"-5",,,,,"T")</f>
        <v>5.9630999999999996E-4</v>
      </c>
      <c r="CQ9" s="24">
        <f xml:space="preserve"> RTD("cqg.rtd",,"StudyData",CE9, "VolBB^",,"c1",$B$1,"-4",,,,,"T")</f>
        <v>6.3969000000000005E-4</v>
      </c>
      <c r="CR9" s="24">
        <f xml:space="preserve"> RTD("cqg.rtd",,"StudyData",CE9, "VolBB^",,"c1",$B$1,"-3",,,,,"T")</f>
        <v>6.6441000000000004E-4</v>
      </c>
      <c r="CS9" s="24">
        <f xml:space="preserve"> RTD("cqg.rtd",,"StudyData",CE9, "VolBB^",,"c1",$B$1,"-2",,,,,"T")</f>
        <v>6.9390999999999995E-4</v>
      </c>
      <c r="CT9" s="24">
        <f xml:space="preserve"> RTD("cqg.rtd",,"StudyData",CE9, "VolBB^",,"c1",$B$1,"-1",,,,,"T")</f>
        <v>7.4708999999999995E-4</v>
      </c>
      <c r="CU9" s="24">
        <f xml:space="preserve"> RTD("cqg.rtd",,"StudyData",CE9, "VolBB^",,"c1",$B$1,"0",,,,,"T")</f>
        <v>7.3388999999999995E-4</v>
      </c>
    </row>
    <row r="10" spans="1:99" x14ac:dyDescent="0.25">
      <c r="A10" s="23"/>
      <c r="B10" s="2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>
        <f t="shared" si="14"/>
        <v>6.0000000000000005E-2</v>
      </c>
      <c r="BG10" s="27">
        <f t="shared" si="0"/>
        <v>0</v>
      </c>
      <c r="BH10" s="27">
        <f t="shared" si="1"/>
        <v>0</v>
      </c>
      <c r="BI10" s="27">
        <f t="shared" si="15"/>
        <v>6.0599999999999987</v>
      </c>
      <c r="BJ10" s="27">
        <f t="shared" si="2"/>
        <v>0</v>
      </c>
      <c r="BK10" s="27">
        <f t="shared" si="3"/>
        <v>0</v>
      </c>
      <c r="BL10" s="27">
        <f t="shared" si="16"/>
        <v>5.0199999999999996</v>
      </c>
      <c r="BM10" s="27">
        <f t="shared" si="4"/>
        <v>0</v>
      </c>
      <c r="BN10" s="27">
        <f t="shared" si="5"/>
        <v>0</v>
      </c>
      <c r="BO10" s="27">
        <f t="shared" si="17"/>
        <v>4.0399999999999991</v>
      </c>
      <c r="BP10" s="27">
        <f t="shared" si="6"/>
        <v>0</v>
      </c>
      <c r="BQ10" s="27">
        <f t="shared" si="7"/>
        <v>0</v>
      </c>
      <c r="BR10" s="27">
        <f t="shared" si="18"/>
        <v>3.0499999999999989</v>
      </c>
      <c r="BS10" s="27">
        <f t="shared" si="8"/>
        <v>0</v>
      </c>
      <c r="BT10" s="27">
        <f t="shared" si="9"/>
        <v>0</v>
      </c>
      <c r="BU10" s="27">
        <f t="shared" si="19"/>
        <v>2.0299999999999994</v>
      </c>
      <c r="BV10" s="27">
        <f t="shared" si="10"/>
        <v>0</v>
      </c>
      <c r="BW10" s="27">
        <f t="shared" si="11"/>
        <v>0</v>
      </c>
      <c r="BX10" s="27">
        <f t="shared" si="20"/>
        <v>1.01</v>
      </c>
      <c r="BY10" s="27">
        <f t="shared" si="12"/>
        <v>0</v>
      </c>
      <c r="BZ10" s="27">
        <f t="shared" si="13"/>
        <v>0</v>
      </c>
      <c r="CA10" s="27"/>
      <c r="CB10" s="27"/>
      <c r="CC10" s="27"/>
      <c r="CD10" s="9">
        <f t="shared" si="25"/>
        <v>1</v>
      </c>
      <c r="CE10" s="9" t="str">
        <f>LOOKUP(CD10,BX$4:BX$10,BY$4:BY$10)</f>
        <v>DRNZDUSD</v>
      </c>
      <c r="CF10" s="24">
        <f>LOOKUP(CD10,BX$4:BX$10,BZ$4:BZ$10)</f>
        <v>8.001541235434942E-4</v>
      </c>
      <c r="CH10" s="25" t="str">
        <f t="shared" si="21"/>
        <v>DRNZDUSD</v>
      </c>
      <c r="CI10" s="9">
        <f t="shared" si="22"/>
        <v>1</v>
      </c>
      <c r="CJ10" s="25">
        <f t="shared" si="23"/>
        <v>0</v>
      </c>
      <c r="CK10" s="28">
        <f t="shared" si="24"/>
        <v>0</v>
      </c>
      <c r="CL10" s="29">
        <f xml:space="preserve"> RTD("cqg.rtd",,"StudyData",CE10, "VolBB^",,"c1",$B$1,"-9",,,,,"T")</f>
        <v>8.3586000000000001E-4</v>
      </c>
      <c r="CM10" s="24">
        <f xml:space="preserve"> RTD("cqg.rtd",,"StudyData",CE10, "VolBB^",,"c1",$B$1,"-8",,,,,"T")</f>
        <v>8.6173E-4</v>
      </c>
      <c r="CN10" s="24">
        <f xml:space="preserve"> RTD("cqg.rtd",,"StudyData",CE10, "VolBB^",,"c1",$B$1,"-7",,,,,"T")</f>
        <v>8.6742000000000004E-4</v>
      </c>
      <c r="CO10" s="24">
        <f xml:space="preserve"> RTD("cqg.rtd",,"StudyData",CE10, "VolBB^",,"c1",$B$1,"-6",,,,,"T")</f>
        <v>8.3244999999999999E-4</v>
      </c>
      <c r="CP10" s="24">
        <f xml:space="preserve"> RTD("cqg.rtd",,"StudyData",CE10, "VolBB^",,"c1",$B$1,"-5",,,,,"T")</f>
        <v>8.3662000000000005E-4</v>
      </c>
      <c r="CQ10" s="24">
        <f xml:space="preserve"> RTD("cqg.rtd",,"StudyData",CE10, "VolBB^",,"c1",$B$1,"-4",,,,,"T")</f>
        <v>8.5167000000000001E-4</v>
      </c>
      <c r="CR10" s="24">
        <f xml:space="preserve"> RTD("cqg.rtd",,"StudyData",CE10, "VolBB^",,"c1",$B$1,"-3",,,,,"T")</f>
        <v>8.5433999999999998E-4</v>
      </c>
      <c r="CS10" s="24">
        <f xml:space="preserve"> RTD("cqg.rtd",,"StudyData",CE10, "VolBB^",,"c1",$B$1,"-2",,,,,"T")</f>
        <v>8.5079999999999997E-4</v>
      </c>
      <c r="CT10" s="24">
        <f xml:space="preserve"> RTD("cqg.rtd",,"StudyData",CE10, "VolBB^",,"c1",$B$1,"-1",,,,,"T")</f>
        <v>8.2653999999999996E-4</v>
      </c>
      <c r="CU10" s="24">
        <f xml:space="preserve"> RTD("cqg.rtd",,"StudyData",CE10, "VolBB^",,"c1",$B$1,"0",,,,,"T")</f>
        <v>8.0015000000000001E-4</v>
      </c>
    </row>
    <row r="11" spans="1:99" x14ac:dyDescent="0.25">
      <c r="A11" s="30"/>
      <c r="B11" s="24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F11" s="24"/>
      <c r="CH11" s="25"/>
      <c r="CJ11" s="25"/>
      <c r="CK11" s="28"/>
      <c r="CL11" s="29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1:99" x14ac:dyDescent="0.25">
      <c r="A12" s="30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F12" s="24"/>
      <c r="CH12" s="25"/>
      <c r="CJ12" s="25"/>
      <c r="CK12" s="28"/>
      <c r="CL12" s="29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1:99" x14ac:dyDescent="0.25">
      <c r="A13" s="30"/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F13" s="24"/>
      <c r="CH13" s="25"/>
      <c r="CJ13" s="25"/>
      <c r="CK13" s="28"/>
      <c r="CL13" s="29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1:99" x14ac:dyDescent="0.25">
      <c r="A14" s="30"/>
      <c r="B14" s="24"/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F14" s="24"/>
      <c r="CH14" s="25"/>
      <c r="CJ14" s="25"/>
      <c r="CK14" s="28"/>
      <c r="CL14" s="29"/>
      <c r="CM14" s="24"/>
      <c r="CN14" s="24"/>
      <c r="CO14" s="24"/>
      <c r="CP14" s="24"/>
      <c r="CQ14" s="24"/>
      <c r="CR14" s="24"/>
      <c r="CS14" s="24"/>
      <c r="CT14" s="24"/>
      <c r="CU14" s="24"/>
    </row>
    <row r="15" spans="1:99" x14ac:dyDescent="0.25">
      <c r="A15" s="30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F15" s="24"/>
      <c r="CH15" s="25"/>
      <c r="CJ15" s="25"/>
      <c r="CK15" s="28"/>
      <c r="CL15" s="29"/>
      <c r="CM15" s="24"/>
      <c r="CN15" s="24"/>
      <c r="CO15" s="24"/>
      <c r="CP15" s="24"/>
      <c r="CQ15" s="24"/>
      <c r="CR15" s="24"/>
      <c r="CS15" s="24"/>
      <c r="CT15" s="24"/>
      <c r="CU15" s="24"/>
    </row>
    <row r="16" spans="1:99" x14ac:dyDescent="0.25">
      <c r="A16" s="30"/>
      <c r="B16" s="24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F16" s="24"/>
      <c r="CH16" s="25"/>
      <c r="CJ16" s="25"/>
      <c r="CK16" s="28"/>
      <c r="CL16" s="29"/>
      <c r="CM16" s="24"/>
      <c r="CN16" s="24"/>
      <c r="CO16" s="24"/>
      <c r="CP16" s="24"/>
      <c r="CQ16" s="24"/>
      <c r="CR16" s="24"/>
      <c r="CS16" s="24"/>
      <c r="CT16" s="24"/>
      <c r="CU16" s="24"/>
    </row>
    <row r="17" spans="1:99" x14ac:dyDescent="0.25">
      <c r="A17" s="30"/>
      <c r="B17" s="24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F17" s="24"/>
      <c r="CH17" s="25"/>
      <c r="CJ17" s="25"/>
      <c r="CK17" s="28"/>
      <c r="CL17" s="29"/>
      <c r="CM17" s="24"/>
      <c r="CN17" s="24"/>
      <c r="CO17" s="24"/>
      <c r="CP17" s="24"/>
      <c r="CQ17" s="24"/>
      <c r="CR17" s="24"/>
      <c r="CS17" s="24"/>
      <c r="CT17" s="24"/>
      <c r="CU17" s="24"/>
    </row>
    <row r="18" spans="1:99" x14ac:dyDescent="0.25">
      <c r="A18" s="30"/>
      <c r="B18" s="24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F18" s="24"/>
      <c r="CH18" s="25"/>
      <c r="CJ18" s="25"/>
      <c r="CK18" s="28"/>
      <c r="CL18" s="29"/>
      <c r="CM18" s="24"/>
      <c r="CN18" s="24"/>
      <c r="CO18" s="24"/>
      <c r="CP18" s="24"/>
      <c r="CQ18" s="24"/>
      <c r="CR18" s="24"/>
      <c r="CS18" s="24"/>
      <c r="CT18" s="24"/>
      <c r="CU18" s="24"/>
    </row>
    <row r="19" spans="1:99" x14ac:dyDescent="0.25">
      <c r="A19" s="30"/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F19" s="24"/>
      <c r="CH19" s="25"/>
      <c r="CJ19" s="25"/>
      <c r="CK19" s="28"/>
      <c r="CL19" s="29"/>
      <c r="CM19" s="24"/>
      <c r="CN19" s="24"/>
      <c r="CO19" s="24"/>
      <c r="CP19" s="24"/>
      <c r="CQ19" s="24"/>
      <c r="CR19" s="24"/>
      <c r="CS19" s="24"/>
      <c r="CT19" s="24"/>
      <c r="CU19" s="24"/>
    </row>
    <row r="20" spans="1:99" x14ac:dyDescent="0.25">
      <c r="A20" s="30"/>
      <c r="B20" s="24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F20" s="24"/>
      <c r="CH20" s="25"/>
      <c r="CJ20" s="25"/>
      <c r="CK20" s="28"/>
      <c r="CL20" s="29"/>
      <c r="CM20" s="24"/>
      <c r="CN20" s="24"/>
      <c r="CO20" s="24"/>
      <c r="CP20" s="24"/>
      <c r="CQ20" s="24"/>
      <c r="CR20" s="24"/>
      <c r="CS20" s="24"/>
      <c r="CT20" s="24"/>
      <c r="CU20" s="24"/>
    </row>
    <row r="21" spans="1:99" x14ac:dyDescent="0.25">
      <c r="A21" s="30"/>
      <c r="B21" s="24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F21" s="24"/>
      <c r="CH21" s="25"/>
      <c r="CJ21" s="25"/>
      <c r="CK21" s="28"/>
      <c r="CL21" s="29"/>
      <c r="CM21" s="24"/>
      <c r="CN21" s="24"/>
      <c r="CO21" s="24"/>
      <c r="CP21" s="24"/>
      <c r="CQ21" s="24"/>
      <c r="CR21" s="24"/>
      <c r="CS21" s="24"/>
      <c r="CT21" s="24"/>
      <c r="CU21" s="24"/>
    </row>
    <row r="22" spans="1:99" x14ac:dyDescent="0.25">
      <c r="A22" s="30"/>
      <c r="B22" s="24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F22" s="24"/>
      <c r="CH22" s="25"/>
      <c r="CJ22" s="25"/>
      <c r="CK22" s="28"/>
      <c r="CL22" s="29"/>
      <c r="CM22" s="24"/>
      <c r="CN22" s="24"/>
      <c r="CO22" s="24"/>
      <c r="CP22" s="24"/>
      <c r="CQ22" s="24"/>
      <c r="CR22" s="24"/>
      <c r="CS22" s="24"/>
      <c r="CT22" s="24"/>
      <c r="CU22" s="24"/>
    </row>
    <row r="23" spans="1:99" x14ac:dyDescent="0.25">
      <c r="A23" s="30"/>
      <c r="B23" s="24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F23" s="24"/>
      <c r="CH23" s="25"/>
      <c r="CJ23" s="25"/>
      <c r="CK23" s="28"/>
      <c r="CL23" s="29"/>
      <c r="CM23" s="24"/>
      <c r="CN23" s="24"/>
      <c r="CO23" s="24"/>
      <c r="CP23" s="24"/>
      <c r="CQ23" s="24"/>
      <c r="CR23" s="24"/>
      <c r="CS23" s="24"/>
      <c r="CT23" s="24"/>
      <c r="CU23" s="24"/>
    </row>
    <row r="24" spans="1:99" x14ac:dyDescent="0.25">
      <c r="A24" s="30"/>
      <c r="B24" s="24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F24" s="24"/>
      <c r="CH24" s="25"/>
      <c r="CJ24" s="25"/>
      <c r="CK24" s="28"/>
      <c r="CL24" s="29"/>
      <c r="CM24" s="24"/>
      <c r="CN24" s="24"/>
      <c r="CO24" s="24"/>
      <c r="CP24" s="24"/>
      <c r="CQ24" s="24"/>
      <c r="CR24" s="24"/>
      <c r="CS24" s="24"/>
      <c r="CT24" s="24"/>
      <c r="CU24" s="24"/>
    </row>
    <row r="25" spans="1:99" x14ac:dyDescent="0.25">
      <c r="A25" s="30"/>
      <c r="B25" s="24"/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F25" s="24"/>
      <c r="CH25" s="25"/>
      <c r="CJ25" s="25"/>
      <c r="CK25" s="28"/>
      <c r="CL25" s="29"/>
      <c r="CM25" s="24"/>
      <c r="CN25" s="24"/>
      <c r="CO25" s="24"/>
      <c r="CP25" s="24"/>
      <c r="CQ25" s="24"/>
      <c r="CR25" s="24"/>
      <c r="CS25" s="24"/>
      <c r="CT25" s="24"/>
      <c r="CU25" s="24"/>
    </row>
    <row r="26" spans="1:99" x14ac:dyDescent="0.25">
      <c r="A26" s="30"/>
      <c r="B26" s="24"/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F26" s="24"/>
      <c r="CH26" s="25"/>
      <c r="CJ26" s="25"/>
      <c r="CK26" s="28"/>
      <c r="CL26" s="29"/>
      <c r="CM26" s="24"/>
      <c r="CN26" s="24"/>
      <c r="CO26" s="24"/>
      <c r="CP26" s="24"/>
      <c r="CQ26" s="24"/>
      <c r="CR26" s="24"/>
      <c r="CS26" s="24"/>
      <c r="CT26" s="24"/>
      <c r="CU26" s="24"/>
    </row>
    <row r="27" spans="1:99" x14ac:dyDescent="0.25">
      <c r="A27" s="30"/>
      <c r="B27" s="24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F27" s="24"/>
      <c r="CH27" s="25"/>
      <c r="CJ27" s="25"/>
      <c r="CK27" s="28"/>
      <c r="CL27" s="29"/>
      <c r="CM27" s="24"/>
      <c r="CN27" s="24"/>
      <c r="CO27" s="24"/>
      <c r="CP27" s="24"/>
      <c r="CQ27" s="24"/>
      <c r="CR27" s="24"/>
      <c r="CS27" s="24"/>
      <c r="CT27" s="24"/>
      <c r="CU27" s="24"/>
    </row>
    <row r="28" spans="1:99" x14ac:dyDescent="0.25">
      <c r="A28" s="30"/>
      <c r="B28" s="24"/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F28" s="24"/>
      <c r="CH28" s="25"/>
      <c r="CJ28" s="25"/>
      <c r="CK28" s="28"/>
      <c r="CL28" s="29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1:99" x14ac:dyDescent="0.25">
      <c r="B29" s="24"/>
      <c r="C29" s="2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F29" s="24"/>
      <c r="CH29" s="24"/>
      <c r="CJ29" s="24"/>
      <c r="CK29" s="24"/>
    </row>
    <row r="30" spans="1:99" x14ac:dyDescent="0.25">
      <c r="B30" s="24"/>
      <c r="C30" s="25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F30" s="24"/>
      <c r="CH30" s="24"/>
      <c r="CJ30" s="24"/>
      <c r="CK30" s="24"/>
    </row>
    <row r="31" spans="1:99" x14ac:dyDescent="0.25">
      <c r="BF31" s="9">
        <v>7</v>
      </c>
      <c r="BI31" s="9">
        <v>6</v>
      </c>
      <c r="BL31" s="9">
        <v>5</v>
      </c>
      <c r="BO31" s="9">
        <v>4</v>
      </c>
      <c r="BR31" s="9">
        <v>3</v>
      </c>
      <c r="BU31" s="9">
        <v>2</v>
      </c>
      <c r="BX31" s="9">
        <v>1</v>
      </c>
    </row>
    <row r="32" spans="1:99" x14ac:dyDescent="0.25">
      <c r="A32" s="9" t="s">
        <v>12</v>
      </c>
      <c r="B32" s="24"/>
      <c r="BF32" s="9" t="s">
        <v>11</v>
      </c>
      <c r="BG32" s="9" t="s">
        <v>0</v>
      </c>
      <c r="BH32" s="9" t="s">
        <v>6</v>
      </c>
      <c r="BI32" s="9" t="s">
        <v>11</v>
      </c>
      <c r="BJ32" s="9" t="s">
        <v>0</v>
      </c>
      <c r="BK32" s="9" t="s">
        <v>6</v>
      </c>
      <c r="BL32" s="9" t="s">
        <v>11</v>
      </c>
      <c r="BM32" s="9" t="s">
        <v>0</v>
      </c>
      <c r="BN32" s="9" t="s">
        <v>6</v>
      </c>
      <c r="BO32" s="9" t="s">
        <v>11</v>
      </c>
      <c r="BP32" s="9" t="s">
        <v>0</v>
      </c>
      <c r="BQ32" s="9" t="s">
        <v>6</v>
      </c>
      <c r="BR32" s="9" t="s">
        <v>11</v>
      </c>
      <c r="BS32" s="9" t="s">
        <v>0</v>
      </c>
      <c r="BT32" s="9" t="s">
        <v>6</v>
      </c>
      <c r="BU32" s="9" t="s">
        <v>11</v>
      </c>
      <c r="BV32" s="9" t="s">
        <v>0</v>
      </c>
      <c r="BW32" s="9" t="s">
        <v>6</v>
      </c>
      <c r="BX32" s="9" t="s">
        <v>11</v>
      </c>
      <c r="BY32" s="9" t="s">
        <v>0</v>
      </c>
      <c r="BZ32" s="9" t="s">
        <v>6</v>
      </c>
    </row>
    <row r="33" spans="1:85" x14ac:dyDescent="0.25">
      <c r="A33" s="9" t="str">
        <f>A4</f>
        <v>DRAUDUSD</v>
      </c>
      <c r="B33" s="24">
        <f xml:space="preserve"> RTD("cqg.rtd",,"StudyData", A33, "BDIF", "InputChoice=Close,MAType=Sim,Period1="&amp;$C$1&amp;",Percent="&amp;$D$1&amp;"", "BDIF",$B$1,"-1","all",,,,"T")/RTD("cqg.rtd",,"StudyData",A33, "BBnds", "MAType=Sim,InputChoice=Close,Period1="&amp;$C$1&amp;",Percent="&amp;$D$1&amp;",Divisor=0", "BMA",$B$1,"-1","ALL",,,"TRUE","T")</f>
        <v>4.1587144633666105E-4</v>
      </c>
      <c r="C33" s="25">
        <f>RANK(B33,$B$33:$B$39,0)+COUNTIF($B$33:B33,B33)-1</f>
        <v>6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>
        <f>IF($C33=$BF$31,$C33,0)</f>
        <v>0</v>
      </c>
      <c r="BG33" s="27">
        <f t="shared" ref="BG33:BG38" si="26">IF(BF33=$BF$31,$A33,0)</f>
        <v>0</v>
      </c>
      <c r="BH33" s="27">
        <f t="shared" ref="BH33:BH38" si="27">IF(BF33=$BF$31,$B33,0)</f>
        <v>0</v>
      </c>
      <c r="BI33" s="27">
        <f>IF($C33=$BI$31,$C33,0)</f>
        <v>6</v>
      </c>
      <c r="BJ33" s="27" t="str">
        <f t="shared" ref="BJ33:BJ38" si="28">IF(BI33=$BI$31,$A33,0)</f>
        <v>DRAUDUSD</v>
      </c>
      <c r="BK33" s="27">
        <f t="shared" ref="BK33:BK38" si="29">IF(BI33=$BI$31,$B33,0)</f>
        <v>4.1587144633666105E-4</v>
      </c>
      <c r="BL33" s="27">
        <f>IF($C33=$BL$31,$C33,0)</f>
        <v>0</v>
      </c>
      <c r="BM33" s="27">
        <f t="shared" ref="BM33:BM38" si="30">IF(BL33=$BL$31,$A33,0)</f>
        <v>0</v>
      </c>
      <c r="BN33" s="27">
        <f t="shared" ref="BN33:BN38" si="31">IF(BL33=$BL$31,$B33,0)</f>
        <v>0</v>
      </c>
      <c r="BO33" s="27">
        <f>IF($C33=$BO$31,$C33,0)</f>
        <v>0</v>
      </c>
      <c r="BP33" s="27">
        <f t="shared" ref="BP33:BP38" si="32">IF(BO33=$BO$31,$A33,0)</f>
        <v>0</v>
      </c>
      <c r="BQ33" s="27">
        <f t="shared" ref="BQ33:BQ38" si="33">IF(BO33=$BO$31,$B33,0)</f>
        <v>0</v>
      </c>
      <c r="BR33" s="27">
        <f>IF($C33=$BR$31,$C33,0)</f>
        <v>0</v>
      </c>
      <c r="BS33" s="27">
        <f t="shared" ref="BS33:BS38" si="34">IF(BR33=$BR$31,$A33,0)</f>
        <v>0</v>
      </c>
      <c r="BT33" s="27">
        <f t="shared" ref="BT33:BT38" si="35">IF(BR33=$BR$31,$B33,0)</f>
        <v>0</v>
      </c>
      <c r="BU33" s="27">
        <f>IF($C33=$BU$31,$C33,0)</f>
        <v>0</v>
      </c>
      <c r="BV33" s="27">
        <f t="shared" ref="BV33:BV38" si="36">IF(BU33=$BU$31,$A33,0)</f>
        <v>0</v>
      </c>
      <c r="BW33" s="27">
        <f t="shared" ref="BW33:BW38" si="37">IF(BU33=$BU$31,$B33,0)</f>
        <v>0</v>
      </c>
      <c r="BX33" s="27">
        <f>IF($C33=$BX$31,$C33,0)</f>
        <v>0</v>
      </c>
      <c r="BY33" s="27">
        <f t="shared" ref="BY33:BY38" si="38">IF(BX33=$BX$31,$A33,0)</f>
        <v>0</v>
      </c>
      <c r="BZ33" s="27">
        <f t="shared" ref="BZ33:BZ38" si="39">IF(BX33=$BX$31,$B33,0)</f>
        <v>0</v>
      </c>
      <c r="CG33" s="24"/>
    </row>
    <row r="34" spans="1:85" x14ac:dyDescent="0.25">
      <c r="A34" s="9" t="str">
        <f t="shared" ref="A34:A38" si="40">A5</f>
        <v>DRCADJPY</v>
      </c>
      <c r="B34" s="24">
        <f xml:space="preserve"> RTD("cqg.rtd",,"StudyData", A34, "BDIF", "InputChoice=Close,MAType=Sim,Period1="&amp;$C$1&amp;",Percent="&amp;$D$1&amp;"", "BDIF",$B$1,"-1","all",,,,"T")/RTD("cqg.rtd",,"StudyData",A34, "BBnds", "MAType=Sim,InputChoice=Close,Period1="&amp;$C$1&amp;",Percent="&amp;$D$1&amp;",Divisor=0", "BMA",$B$1,"-1","ALL",,,"TRUE","T")</f>
        <v>6.858102871997358E-4</v>
      </c>
      <c r="C34" s="25">
        <f>RANK(B34,$B$33:$B$39,0)+COUNTIF($B$33:B34,B34)-1</f>
        <v>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>
        <f t="shared" ref="BF34:BF38" si="41">IF($C34=$BF$31,$C34,BF33+0.01)</f>
        <v>0.01</v>
      </c>
      <c r="BG34" s="27">
        <f t="shared" si="26"/>
        <v>0</v>
      </c>
      <c r="BH34" s="27">
        <f t="shared" si="27"/>
        <v>0</v>
      </c>
      <c r="BI34" s="27">
        <f t="shared" ref="BI34:BI38" si="42">IF($C34=$BI$31,$C34,BI33+0.01)</f>
        <v>6.01</v>
      </c>
      <c r="BJ34" s="27">
        <f t="shared" si="28"/>
        <v>0</v>
      </c>
      <c r="BK34" s="27">
        <f t="shared" si="29"/>
        <v>0</v>
      </c>
      <c r="BL34" s="27">
        <f t="shared" ref="BL34:BL38" si="43">IF($C34=$BL$31,$C34,BL33+0.01)</f>
        <v>0.01</v>
      </c>
      <c r="BM34" s="27">
        <f t="shared" si="30"/>
        <v>0</v>
      </c>
      <c r="BN34" s="27">
        <f t="shared" si="31"/>
        <v>0</v>
      </c>
      <c r="BO34" s="27">
        <f t="shared" ref="BO34:BO38" si="44">IF($C34=$BO$31,$C34,BO33+0.01)</f>
        <v>0.01</v>
      </c>
      <c r="BP34" s="27">
        <f t="shared" si="32"/>
        <v>0</v>
      </c>
      <c r="BQ34" s="27">
        <f t="shared" si="33"/>
        <v>0</v>
      </c>
      <c r="BR34" s="27">
        <f t="shared" ref="BR34:BR38" si="45">IF($C34=$BR$31,$C34,BR33+0.01)</f>
        <v>3</v>
      </c>
      <c r="BS34" s="27" t="str">
        <f t="shared" si="34"/>
        <v>DRCADJPY</v>
      </c>
      <c r="BT34" s="27">
        <f t="shared" si="35"/>
        <v>6.858102871997358E-4</v>
      </c>
      <c r="BU34" s="27">
        <f t="shared" ref="BU34:BU38" si="46">IF($C34=$BU$31,$C34,BU33+0.01)</f>
        <v>0.01</v>
      </c>
      <c r="BV34" s="27">
        <f t="shared" si="36"/>
        <v>0</v>
      </c>
      <c r="BW34" s="27">
        <f t="shared" si="37"/>
        <v>0</v>
      </c>
      <c r="BX34" s="27">
        <f>IF($C34=$BX$31,$C34,BX33+0.01)</f>
        <v>0.01</v>
      </c>
      <c r="BY34" s="27">
        <f t="shared" si="38"/>
        <v>0</v>
      </c>
      <c r="BZ34" s="27">
        <f t="shared" si="39"/>
        <v>0</v>
      </c>
      <c r="CD34" s="9">
        <v>6</v>
      </c>
      <c r="CE34" s="9" t="str">
        <f>LOOKUP(CD34,BI$33:BI$39,BJ$33:BJ$39)</f>
        <v>DRAUDUSD</v>
      </c>
      <c r="CF34" s="9">
        <f t="shared" ref="CF34:CF39" si="47">CD34</f>
        <v>6</v>
      </c>
      <c r="CG34" s="24">
        <f>LOOKUP(CD34,BI$33:BI$39,BK$33:BK$39)</f>
        <v>4.1587144633666105E-4</v>
      </c>
    </row>
    <row r="35" spans="1:85" x14ac:dyDescent="0.25">
      <c r="A35" s="9" t="str">
        <f t="shared" si="40"/>
        <v>DRCHFJPY</v>
      </c>
      <c r="B35" s="24">
        <f xml:space="preserve"> RTD("cqg.rtd",,"StudyData", A35, "BDIF", "InputChoice=Close,MAType=Sim,Period1="&amp;$C$1&amp;",Percent="&amp;$D$1&amp;"", "BDIF",$B$1,"-1","all",,,,"T")/RTD("cqg.rtd",,"StudyData",A35, "BBnds", "MAType=Sim,InputChoice=Close,Period1="&amp;$C$1&amp;",Percent="&amp;$D$1&amp;",Divisor=0", "BMA",$B$1,"-1","ALL",,,"TRUE","T")</f>
        <v>6.2974984919987218E-4</v>
      </c>
      <c r="C35" s="25">
        <f>RANK(B35,$B$33:$B$39,0)+COUNTIF($B$33:B35,B35)-1</f>
        <v>4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>
        <f t="shared" si="41"/>
        <v>0.02</v>
      </c>
      <c r="BG35" s="27">
        <f t="shared" si="26"/>
        <v>0</v>
      </c>
      <c r="BH35" s="27">
        <f t="shared" si="27"/>
        <v>0</v>
      </c>
      <c r="BI35" s="27">
        <f t="shared" si="42"/>
        <v>6.02</v>
      </c>
      <c r="BJ35" s="27">
        <f t="shared" si="28"/>
        <v>0</v>
      </c>
      <c r="BK35" s="27">
        <f t="shared" si="29"/>
        <v>0</v>
      </c>
      <c r="BL35" s="27">
        <f t="shared" si="43"/>
        <v>0.02</v>
      </c>
      <c r="BM35" s="27">
        <f t="shared" si="30"/>
        <v>0</v>
      </c>
      <c r="BN35" s="27">
        <f t="shared" si="31"/>
        <v>0</v>
      </c>
      <c r="BO35" s="27">
        <f t="shared" si="44"/>
        <v>4</v>
      </c>
      <c r="BP35" s="27" t="str">
        <f t="shared" si="32"/>
        <v>DRCHFJPY</v>
      </c>
      <c r="BQ35" s="27">
        <f t="shared" si="33"/>
        <v>6.2974984919987218E-4</v>
      </c>
      <c r="BR35" s="27">
        <f t="shared" si="45"/>
        <v>3.01</v>
      </c>
      <c r="BS35" s="27">
        <f t="shared" si="34"/>
        <v>0</v>
      </c>
      <c r="BT35" s="27">
        <f t="shared" si="35"/>
        <v>0</v>
      </c>
      <c r="BU35" s="27">
        <f>IF($C35=$BU$31,$C35,BU34+0.01)</f>
        <v>0.02</v>
      </c>
      <c r="BV35" s="27">
        <f t="shared" si="36"/>
        <v>0</v>
      </c>
      <c r="BW35" s="27">
        <f t="shared" si="37"/>
        <v>0</v>
      </c>
      <c r="BX35" s="27">
        <f t="shared" ref="BX35:BX38" si="48">IF($C35=$BX$31,$C35,BX34+0.01)</f>
        <v>0.02</v>
      </c>
      <c r="BY35" s="27">
        <f t="shared" si="38"/>
        <v>0</v>
      </c>
      <c r="BZ35" s="27">
        <f t="shared" si="39"/>
        <v>0</v>
      </c>
      <c r="CD35" s="9">
        <f t="shared" ref="CD35:CD39" si="49">CD34-1</f>
        <v>5</v>
      </c>
      <c r="CE35" s="9" t="str">
        <f>LOOKUP(CD35,BL$33:BL$39,BM$33:BM$39)</f>
        <v>DRNZDJPY</v>
      </c>
      <c r="CF35" s="9">
        <f t="shared" si="47"/>
        <v>5</v>
      </c>
      <c r="CG35" s="24">
        <f>LOOKUP(CD35,BL$33:BL$39,BN$33:BN$39)</f>
        <v>5.1366982440273457E-4</v>
      </c>
    </row>
    <row r="36" spans="1:85" x14ac:dyDescent="0.25">
      <c r="A36" s="9" t="str">
        <f t="shared" si="40"/>
        <v>DRNZDCAD</v>
      </c>
      <c r="B36" s="24">
        <f xml:space="preserve"> RTD("cqg.rtd",,"StudyData", A36, "BDIF", "InputChoice=Close,MAType=Sim,Period1="&amp;$C$1&amp;",Percent="&amp;$D$1&amp;"", "BDIF",$B$1,"-1","all",,,,"T")/RTD("cqg.rtd",,"StudyData",A36, "BBnds", "MAType=Sim,InputChoice=Close,Period1="&amp;$C$1&amp;",Percent="&amp;$D$1&amp;",Divisor=0", "BMA",$B$1,"-1","ALL",,,"TRUE","T")</f>
        <v>7.4709208448709634E-4</v>
      </c>
      <c r="C36" s="25">
        <f>RANK(B36,$B$33:$B$39,0)+COUNTIF($B$33:B36,B36)-1</f>
        <v>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>
        <f t="shared" si="41"/>
        <v>0.03</v>
      </c>
      <c r="BG36" s="27">
        <f t="shared" si="26"/>
        <v>0</v>
      </c>
      <c r="BH36" s="27">
        <f t="shared" si="27"/>
        <v>0</v>
      </c>
      <c r="BI36" s="27">
        <f t="shared" si="42"/>
        <v>6.0299999999999994</v>
      </c>
      <c r="BJ36" s="27">
        <f t="shared" si="28"/>
        <v>0</v>
      </c>
      <c r="BK36" s="27">
        <f t="shared" si="29"/>
        <v>0</v>
      </c>
      <c r="BL36" s="27">
        <f t="shared" si="43"/>
        <v>0.03</v>
      </c>
      <c r="BM36" s="27">
        <f t="shared" si="30"/>
        <v>0</v>
      </c>
      <c r="BN36" s="27">
        <f t="shared" si="31"/>
        <v>0</v>
      </c>
      <c r="BO36" s="27">
        <f t="shared" si="44"/>
        <v>4.01</v>
      </c>
      <c r="BP36" s="27">
        <f t="shared" si="32"/>
        <v>0</v>
      </c>
      <c r="BQ36" s="27">
        <f t="shared" si="33"/>
        <v>0</v>
      </c>
      <c r="BR36" s="27">
        <f t="shared" si="45"/>
        <v>3.0199999999999996</v>
      </c>
      <c r="BS36" s="27">
        <f t="shared" si="34"/>
        <v>0</v>
      </c>
      <c r="BT36" s="27">
        <f t="shared" si="35"/>
        <v>0</v>
      </c>
      <c r="BU36" s="27">
        <f t="shared" si="46"/>
        <v>2</v>
      </c>
      <c r="BV36" s="27" t="str">
        <f t="shared" si="36"/>
        <v>DRNZDCAD</v>
      </c>
      <c r="BW36" s="27">
        <f t="shared" si="37"/>
        <v>7.4709208448709634E-4</v>
      </c>
      <c r="BX36" s="27">
        <f t="shared" si="48"/>
        <v>0.03</v>
      </c>
      <c r="BY36" s="27">
        <f t="shared" si="38"/>
        <v>0</v>
      </c>
      <c r="BZ36" s="27">
        <f t="shared" si="39"/>
        <v>0</v>
      </c>
      <c r="CD36" s="9">
        <f t="shared" si="49"/>
        <v>4</v>
      </c>
      <c r="CE36" s="9" t="str">
        <f>LOOKUP(CD36,BO$33:BO$39,BP$33:BP$39)</f>
        <v>DRCHFJPY</v>
      </c>
      <c r="CF36" s="9">
        <f t="shared" si="47"/>
        <v>4</v>
      </c>
      <c r="CG36" s="24">
        <f>LOOKUP(CD36,BO$33:BO$39,BQ$33:BQ$39)</f>
        <v>6.2974984919987218E-4</v>
      </c>
    </row>
    <row r="37" spans="1:85" x14ac:dyDescent="0.25">
      <c r="A37" s="9" t="str">
        <f t="shared" si="40"/>
        <v>DRNZDJPY</v>
      </c>
      <c r="B37" s="24">
        <f xml:space="preserve"> RTD("cqg.rtd",,"StudyData", A37, "BDIF", "InputChoice=Close,MAType=Sim,Period1="&amp;$C$1&amp;",Percent="&amp;$D$1&amp;"", "BDIF",$B$1,"-1","all",,,,"T")/RTD("cqg.rtd",,"StudyData",A37, "BBnds", "MAType=Sim,InputChoice=Close,Period1="&amp;$C$1&amp;",Percent="&amp;$D$1&amp;",Divisor=0", "BMA",$B$1,"-1","ALL",,,"TRUE","T")</f>
        <v>5.1366982440273457E-4</v>
      </c>
      <c r="C37" s="25">
        <f>RANK(B37,$B$33:$B$39,0)+COUNTIF($B$33:B37,B37)-1</f>
        <v>5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>
        <f t="shared" si="41"/>
        <v>0.04</v>
      </c>
      <c r="BG37" s="27">
        <f t="shared" si="26"/>
        <v>0</v>
      </c>
      <c r="BH37" s="27">
        <f t="shared" si="27"/>
        <v>0</v>
      </c>
      <c r="BI37" s="27">
        <f t="shared" si="42"/>
        <v>6.0399999999999991</v>
      </c>
      <c r="BJ37" s="27">
        <f t="shared" si="28"/>
        <v>0</v>
      </c>
      <c r="BK37" s="27">
        <f t="shared" si="29"/>
        <v>0</v>
      </c>
      <c r="BL37" s="27">
        <f t="shared" si="43"/>
        <v>5</v>
      </c>
      <c r="BM37" s="27" t="str">
        <f t="shared" si="30"/>
        <v>DRNZDJPY</v>
      </c>
      <c r="BN37" s="27">
        <f t="shared" si="31"/>
        <v>5.1366982440273457E-4</v>
      </c>
      <c r="BO37" s="27">
        <f t="shared" si="44"/>
        <v>4.0199999999999996</v>
      </c>
      <c r="BP37" s="27">
        <f t="shared" si="32"/>
        <v>0</v>
      </c>
      <c r="BQ37" s="27">
        <f t="shared" si="33"/>
        <v>0</v>
      </c>
      <c r="BR37" s="27">
        <f t="shared" si="45"/>
        <v>3.0299999999999994</v>
      </c>
      <c r="BS37" s="27">
        <f t="shared" si="34"/>
        <v>0</v>
      </c>
      <c r="BT37" s="27">
        <f t="shared" si="35"/>
        <v>0</v>
      </c>
      <c r="BU37" s="27">
        <f t="shared" si="46"/>
        <v>2.0099999999999998</v>
      </c>
      <c r="BV37" s="27">
        <f t="shared" si="36"/>
        <v>0</v>
      </c>
      <c r="BW37" s="27">
        <f t="shared" si="37"/>
        <v>0</v>
      </c>
      <c r="BX37" s="27">
        <f t="shared" si="48"/>
        <v>0.04</v>
      </c>
      <c r="BY37" s="27">
        <f t="shared" si="38"/>
        <v>0</v>
      </c>
      <c r="BZ37" s="27">
        <f t="shared" si="39"/>
        <v>0</v>
      </c>
      <c r="CD37" s="9">
        <f t="shared" si="49"/>
        <v>3</v>
      </c>
      <c r="CE37" s="9" t="str">
        <f>LOOKUP(CD37,BR$33:BR$39,BS$33:BS$39)</f>
        <v>DRCADJPY</v>
      </c>
      <c r="CF37" s="9">
        <f t="shared" si="47"/>
        <v>3</v>
      </c>
      <c r="CG37" s="24">
        <f>LOOKUP(CD37,BR$33:BR$39,BT$33:BT$39)</f>
        <v>6.858102871997358E-4</v>
      </c>
    </row>
    <row r="38" spans="1:85" x14ac:dyDescent="0.25">
      <c r="A38" s="9" t="str">
        <f t="shared" si="40"/>
        <v>DRNZDUSD</v>
      </c>
      <c r="B38" s="24">
        <f xml:space="preserve"> RTD("cqg.rtd",,"StudyData", A38, "BDIF", "InputChoice=Close,MAType=Sim,Period1="&amp;$C$1&amp;",Percent="&amp;$D$1&amp;"", "BDIF",$B$1,"-1","all",,,,"T")/RTD("cqg.rtd",,"StudyData",A38, "BBnds", "MAType=Sim,InputChoice=Close,Period1="&amp;$C$1&amp;",Percent="&amp;$D$1&amp;",Divisor=0", "BMA",$B$1,"-1","ALL",,,"TRUE","T")</f>
        <v>8.2653966370374999E-4</v>
      </c>
      <c r="C38" s="25">
        <f>RANK(B38,$B$33:$B$39,0)+COUNTIF($B$33:B38,B38)-1</f>
        <v>1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>
        <f t="shared" si="41"/>
        <v>0.05</v>
      </c>
      <c r="BG38" s="27">
        <f t="shared" si="26"/>
        <v>0</v>
      </c>
      <c r="BH38" s="27">
        <f t="shared" si="27"/>
        <v>0</v>
      </c>
      <c r="BI38" s="27">
        <f t="shared" si="42"/>
        <v>6.0499999999999989</v>
      </c>
      <c r="BJ38" s="27">
        <f t="shared" si="28"/>
        <v>0</v>
      </c>
      <c r="BK38" s="27">
        <f t="shared" si="29"/>
        <v>0</v>
      </c>
      <c r="BL38" s="27">
        <f t="shared" si="43"/>
        <v>5.01</v>
      </c>
      <c r="BM38" s="27">
        <f t="shared" si="30"/>
        <v>0</v>
      </c>
      <c r="BN38" s="27">
        <f t="shared" si="31"/>
        <v>0</v>
      </c>
      <c r="BO38" s="27">
        <f t="shared" si="44"/>
        <v>4.0299999999999994</v>
      </c>
      <c r="BP38" s="27">
        <f t="shared" si="32"/>
        <v>0</v>
      </c>
      <c r="BQ38" s="27">
        <f t="shared" si="33"/>
        <v>0</v>
      </c>
      <c r="BR38" s="27">
        <f t="shared" si="45"/>
        <v>3.0399999999999991</v>
      </c>
      <c r="BS38" s="27">
        <f t="shared" si="34"/>
        <v>0</v>
      </c>
      <c r="BT38" s="27">
        <f t="shared" si="35"/>
        <v>0</v>
      </c>
      <c r="BU38" s="27">
        <f t="shared" si="46"/>
        <v>2.0199999999999996</v>
      </c>
      <c r="BV38" s="27">
        <f t="shared" si="36"/>
        <v>0</v>
      </c>
      <c r="BW38" s="27">
        <f t="shared" si="37"/>
        <v>0</v>
      </c>
      <c r="BX38" s="27">
        <f t="shared" si="48"/>
        <v>1</v>
      </c>
      <c r="BY38" s="27" t="str">
        <f t="shared" si="38"/>
        <v>DRNZDUSD</v>
      </c>
      <c r="BZ38" s="27">
        <f t="shared" si="39"/>
        <v>8.2653966370374999E-4</v>
      </c>
      <c r="CD38" s="9">
        <f t="shared" si="49"/>
        <v>2</v>
      </c>
      <c r="CE38" s="9" t="str">
        <f>LOOKUP(CD38,BU$33:BU$39,BV$33:BV$39)</f>
        <v>DRNZDCAD</v>
      </c>
      <c r="CF38" s="9">
        <f t="shared" si="47"/>
        <v>2</v>
      </c>
      <c r="CG38" s="24">
        <f>LOOKUP(CD38,BU$33:BU$39,BW$33:BW$39)</f>
        <v>7.4709208448709634E-4</v>
      </c>
    </row>
    <row r="39" spans="1:85" x14ac:dyDescent="0.25">
      <c r="B39" s="24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D39" s="9">
        <f t="shared" si="49"/>
        <v>1</v>
      </c>
      <c r="CE39" s="9" t="str">
        <f>LOOKUP(CD39,BX$33:BX$39,BY$33:BY$39)</f>
        <v>DRNZDUSD</v>
      </c>
      <c r="CF39" s="9">
        <f t="shared" si="47"/>
        <v>1</v>
      </c>
      <c r="CG39" s="24">
        <f>LOOKUP(CD39,BX$33:BX$39,BZ$33:BZ$39)</f>
        <v>8.2653966370374999E-4</v>
      </c>
    </row>
    <row r="40" spans="1:85" x14ac:dyDescent="0.25">
      <c r="B40" s="24"/>
      <c r="C40" s="25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G40" s="24"/>
    </row>
    <row r="41" spans="1:85" x14ac:dyDescent="0.25">
      <c r="B41" s="24"/>
      <c r="C41" s="2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G41" s="24"/>
    </row>
    <row r="42" spans="1:85" x14ac:dyDescent="0.25">
      <c r="B42" s="24"/>
      <c r="C42" s="2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G42" s="24"/>
    </row>
    <row r="43" spans="1:85" x14ac:dyDescent="0.25">
      <c r="B43" s="24"/>
      <c r="C43" s="25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G43" s="24"/>
    </row>
    <row r="44" spans="1:85" x14ac:dyDescent="0.25">
      <c r="B44" s="24"/>
      <c r="C44" s="25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G44" s="24"/>
    </row>
    <row r="45" spans="1:85" x14ac:dyDescent="0.25">
      <c r="B45" s="24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G45" s="24"/>
    </row>
    <row r="46" spans="1:85" x14ac:dyDescent="0.25">
      <c r="B46" s="24"/>
      <c r="C46" s="25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G46" s="24"/>
    </row>
    <row r="47" spans="1:85" x14ac:dyDescent="0.25">
      <c r="B47" s="24"/>
      <c r="C47" s="25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G47" s="24"/>
    </row>
    <row r="48" spans="1:85" x14ac:dyDescent="0.25">
      <c r="B48" s="24"/>
      <c r="C48" s="25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G48" s="24"/>
    </row>
    <row r="49" spans="2:85" x14ac:dyDescent="0.25">
      <c r="B49" s="24"/>
      <c r="C49" s="25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G49" s="24"/>
    </row>
    <row r="50" spans="2:85" x14ac:dyDescent="0.25">
      <c r="B50" s="24"/>
      <c r="C50" s="25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G50" s="24"/>
    </row>
    <row r="51" spans="2:85" x14ac:dyDescent="0.25">
      <c r="B51" s="2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G51" s="24"/>
    </row>
    <row r="52" spans="2:85" x14ac:dyDescent="0.25">
      <c r="B52" s="24"/>
      <c r="C52" s="25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G52" s="24"/>
    </row>
    <row r="53" spans="2:85" x14ac:dyDescent="0.25">
      <c r="B53" s="24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G53" s="24"/>
    </row>
    <row r="54" spans="2:85" x14ac:dyDescent="0.25">
      <c r="B54" s="24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G54" s="24"/>
    </row>
    <row r="55" spans="2:85" x14ac:dyDescent="0.25">
      <c r="B55" s="24"/>
      <c r="C55" s="25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G55" s="24"/>
    </row>
    <row r="56" spans="2:85" x14ac:dyDescent="0.25">
      <c r="B56" s="24"/>
      <c r="C56" s="2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G56" s="24"/>
    </row>
    <row r="57" spans="2:85" x14ac:dyDescent="0.25">
      <c r="B57" s="24"/>
      <c r="C57" s="25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G57" s="24"/>
    </row>
  </sheetData>
  <sheetProtection algorithmName="SHA-512" hashValue="US0CmwZ5AMgLHeslnCdJEJzptga66YjwacWpILnfQYqc0pzrEj3x9iyC6ibomJd5fchugH6SKoFFUfHGc18Exg==" saltValue="3TILKudFDlIP06A21lBXuw==" spinCount="100000" sheet="1" objects="1" scenarios="1" selectLockedCells="1" selectUnlockedCells="1"/>
  <mergeCells count="1">
    <mergeCell ref="A1:A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XFD1048576"/>
    </sheetView>
  </sheetViews>
  <sheetFormatPr defaultColWidth="8.69921875" defaultRowHeight="13.8" x14ac:dyDescent="0.25"/>
  <cols>
    <col min="1" max="8" width="8.69921875" style="10"/>
    <col min="9" max="11" width="9.3984375" style="22" bestFit="1" customWidth="1"/>
    <col min="12" max="12" width="8.796875" style="22" bestFit="1" customWidth="1"/>
    <col min="13" max="16384" width="8.69921875" style="10"/>
  </cols>
  <sheetData>
    <row r="1" spans="1:14" x14ac:dyDescent="0.25">
      <c r="B1" s="10">
        <f>'Rank (2)'!B5</f>
        <v>5</v>
      </c>
      <c r="C1" s="10">
        <f>'Rank (2)'!D5</f>
        <v>20</v>
      </c>
      <c r="D1" s="10">
        <f>'Rank (2)'!H5</f>
        <v>2</v>
      </c>
    </row>
    <row r="2" spans="1:14" x14ac:dyDescent="0.25">
      <c r="I2" s="22">
        <f>RTD("cqg.rtd", ,"ContractData", A4, "Last",,"T")</f>
        <v>1.3384900000000002</v>
      </c>
    </row>
    <row r="3" spans="1:14" x14ac:dyDescent="0.25">
      <c r="B3" s="58" t="s">
        <v>3</v>
      </c>
      <c r="C3" s="58"/>
      <c r="D3" s="10" t="s">
        <v>13</v>
      </c>
      <c r="E3" s="10" t="s">
        <v>4</v>
      </c>
      <c r="I3" s="22" t="s">
        <v>2</v>
      </c>
      <c r="J3" s="22" t="s">
        <v>3</v>
      </c>
      <c r="K3" s="22" t="s">
        <v>4</v>
      </c>
      <c r="L3" s="22" t="s">
        <v>15</v>
      </c>
      <c r="M3" s="10" t="s">
        <v>3</v>
      </c>
      <c r="N3" s="10" t="s">
        <v>4</v>
      </c>
    </row>
    <row r="4" spans="1:14" x14ac:dyDescent="0.25">
      <c r="A4" s="10" t="str">
        <f>'Rank (2)'!A8</f>
        <v>DREURUSD</v>
      </c>
      <c r="B4" s="10">
        <f>'Rank (2)'!C8</f>
        <v>133849</v>
      </c>
      <c r="C4" s="10">
        <f xml:space="preserve"> RTD("cqg.rtd",,"StudyData", A4, "BBnds", "InputChoice=Close,MAType=Sim,Period1="&amp;$C$1&amp;",Percent="&amp;$D$1&amp;"", "BHI",$B$1,"-1","all",,,,"D")</f>
        <v>133860.18</v>
      </c>
      <c r="D4" s="10">
        <f>IF(B4&gt;C4,1,0)</f>
        <v>0</v>
      </c>
      <c r="E4" s="10">
        <f>'Rank (2)'!C8</f>
        <v>133849</v>
      </c>
      <c r="F4" s="10">
        <f xml:space="preserve"> RTD("cqg.rtd",,"StudyData", A4, "BBnds", "InputChoice=Close,MAType=Sim,Period1="&amp;$C$1&amp;",Percent="&amp;$D$1&amp;"", "BLO",$B$1,"-1","all",,,,"D")</f>
        <v>133835.62</v>
      </c>
      <c r="G4" s="10">
        <f t="shared" ref="G4:G28" si="0">IF(E4&lt;F4,1,0)</f>
        <v>0</v>
      </c>
      <c r="I4" s="22">
        <f>RTD("cqg.rtd", ,"ContractData", A4, "Last",,"T")</f>
        <v>1.3384900000000002</v>
      </c>
      <c r="J4" s="22">
        <f>RTD("cqg.rtd", ,"ContractData", A4, "High",,"T")</f>
        <v>1.3385300000000002</v>
      </c>
      <c r="K4" s="22">
        <f>RTD("cqg.rtd", ,"ContractData", A4, "Low",,"T")</f>
        <v>1.3383100000000001</v>
      </c>
      <c r="L4" s="22">
        <f>RTD("cqg.rtd", ,"ContractData",A4, "TickSize",,"T")*2</f>
        <v>2.0000000000000002E-5</v>
      </c>
      <c r="M4" s="10">
        <f>IF(J4-I4&lt;=L4,1,0)</f>
        <v>0</v>
      </c>
      <c r="N4" s="10">
        <f t="shared" ref="N4:N27" si="1">IF(I4-K4&lt;=L4,1,0)</f>
        <v>0</v>
      </c>
    </row>
    <row r="5" spans="1:14" x14ac:dyDescent="0.25">
      <c r="A5" s="10" t="str">
        <f>'Rank (2)'!A9</f>
        <v>DREURCHF</v>
      </c>
      <c r="B5" s="10">
        <f>'Rank (2)'!C9</f>
        <v>121353</v>
      </c>
      <c r="C5" s="10">
        <f xml:space="preserve"> RTD("cqg.rtd",,"StudyData", A5, "BBnds", "InputChoice=Close,MAType=Sim,Period1="&amp;$C$1&amp;",Percent="&amp;$D$1&amp;"", "BHI",$B$1,"-1","all",,,,"D")</f>
        <v>121360.62</v>
      </c>
      <c r="D5" s="10">
        <f t="shared" ref="D5:D28" si="2">IF(B5&gt;C5,1,0)</f>
        <v>0</v>
      </c>
      <c r="E5" s="10">
        <f>'Rank (2)'!C9</f>
        <v>121353</v>
      </c>
      <c r="F5" s="10">
        <f xml:space="preserve"> RTD("cqg.rtd",,"StudyData", A5, "BBnds", "InputChoice=Close,MAType=Sim,Period1="&amp;$C$1&amp;",Percent="&amp;$D$1&amp;"", "BLO",$B$1,"-1","all",,,,"D")</f>
        <v>121331.18</v>
      </c>
      <c r="G5" s="10">
        <f t="shared" si="0"/>
        <v>0</v>
      </c>
      <c r="I5" s="22">
        <f>RTD("cqg.rtd", ,"ContractData", A5, "Last",,"T")</f>
        <v>1.21353</v>
      </c>
      <c r="J5" s="22">
        <f>RTD("cqg.rtd", ,"ContractData", A5, "High",,"T")</f>
        <v>1.2136900000000002</v>
      </c>
      <c r="K5" s="22">
        <f>RTD("cqg.rtd", ,"ContractData", A5, "Low",,"T")</f>
        <v>1.21319</v>
      </c>
      <c r="L5" s="22">
        <f>RTD("cqg.rtd", ,"ContractData",A5, "TickSize",,"T")*2</f>
        <v>2.0000000000000002E-5</v>
      </c>
      <c r="M5" s="10">
        <f>IF(J5-I5&lt;=L5,1,0)</f>
        <v>0</v>
      </c>
      <c r="N5" s="10">
        <f t="shared" si="1"/>
        <v>0</v>
      </c>
    </row>
    <row r="6" spans="1:14" x14ac:dyDescent="0.25">
      <c r="A6" s="10" t="str">
        <f>'Rank (2)'!A10</f>
        <v>DREURGBP</v>
      </c>
      <c r="B6" s="10">
        <f>'Rank (2)'!C10</f>
        <v>79736</v>
      </c>
      <c r="C6" s="10">
        <f xml:space="preserve"> RTD("cqg.rtd",,"StudyData", A6, "BBnds", "InputChoice=Close,MAType=Sim,Period1="&amp;$C$1&amp;",Percent="&amp;$D$1&amp;"", "BHI",$B$1,"-1","all",,,,"D")</f>
        <v>79738.63</v>
      </c>
      <c r="D6" s="10">
        <f t="shared" si="2"/>
        <v>0</v>
      </c>
      <c r="E6" s="10">
        <f>'Rank (2)'!C10</f>
        <v>79736</v>
      </c>
      <c r="F6" s="10">
        <f xml:space="preserve"> RTD("cqg.rtd",,"StudyData", A6, "BBnds", "InputChoice=Close,MAType=Sim,Period1="&amp;$C$1&amp;",Percent="&amp;$D$1&amp;"", "BLO",$B$1,"-1","all",,,,"D")</f>
        <v>79714.97</v>
      </c>
      <c r="G6" s="10">
        <f t="shared" si="0"/>
        <v>0</v>
      </c>
      <c r="I6" s="22">
        <f>RTD("cqg.rtd", ,"ContractData", A6, "Last",,"T")</f>
        <v>0.79736000000000007</v>
      </c>
      <c r="J6" s="22">
        <f>RTD("cqg.rtd", ,"ContractData", A6, "High",,"T")</f>
        <v>0.79739000000000004</v>
      </c>
      <c r="K6" s="22">
        <f>RTD("cqg.rtd", ,"ContractData", A6, "Low",,"T")</f>
        <v>0.79713000000000012</v>
      </c>
      <c r="L6" s="22">
        <f>RTD("cqg.rtd", ,"ContractData",A6, "TickSize",,"T")*2</f>
        <v>2.0000000000000002E-5</v>
      </c>
      <c r="M6" s="10">
        <f t="shared" ref="M6:M28" si="3">IF(J6-I6&lt;=L6,1,0)</f>
        <v>0</v>
      </c>
      <c r="N6" s="10">
        <f t="shared" si="1"/>
        <v>0</v>
      </c>
    </row>
    <row r="7" spans="1:14" x14ac:dyDescent="0.25">
      <c r="A7" s="10" t="str">
        <f>'Rank (2)'!A11</f>
        <v>DREURJPY</v>
      </c>
      <c r="B7" s="10">
        <f>'Rank (2)'!C11</f>
        <v>136792</v>
      </c>
      <c r="C7" s="10">
        <f xml:space="preserve"> RTD("cqg.rtd",,"StudyData", A7, "BBnds", "InputChoice=Close,MAType=Sim,Period1="&amp;$C$1&amp;",Percent="&amp;$D$1&amp;"", "BHI",$B$1,"-1","all",,,,"D")</f>
        <v>136815.76999999999</v>
      </c>
      <c r="D7" s="10">
        <f t="shared" si="2"/>
        <v>0</v>
      </c>
      <c r="E7" s="10">
        <f>'Rank (2)'!C11</f>
        <v>136792</v>
      </c>
      <c r="F7" s="10">
        <f xml:space="preserve"> RTD("cqg.rtd",,"StudyData", A7, "BBnds", "InputChoice=Close,MAType=Sim,Period1="&amp;$C$1&amp;",Percent="&amp;$D$1&amp;"", "BLO",$B$1,"-1","all",,,,"D")</f>
        <v>136763.03</v>
      </c>
      <c r="G7" s="10">
        <f t="shared" si="0"/>
        <v>0</v>
      </c>
      <c r="I7" s="22">
        <f>RTD("cqg.rtd", ,"ContractData", A7, "Last",,"T")</f>
        <v>136.792</v>
      </c>
      <c r="J7" s="22">
        <f>RTD("cqg.rtd", ,"ContractData", A7, "High",,"T")</f>
        <v>136.80100000000002</v>
      </c>
      <c r="K7" s="22">
        <f>RTD("cqg.rtd", ,"ContractData", A7, "Low",,"T")</f>
        <v>136.744</v>
      </c>
      <c r="L7" s="22">
        <f>RTD("cqg.rtd", ,"ContractData",A7, "TickSize",,"T")*2</f>
        <v>2E-3</v>
      </c>
      <c r="M7" s="10">
        <f t="shared" si="3"/>
        <v>0</v>
      </c>
      <c r="N7" s="10">
        <f t="shared" si="1"/>
        <v>0</v>
      </c>
    </row>
    <row r="8" spans="1:14" x14ac:dyDescent="0.25">
      <c r="A8" s="10" t="str">
        <f>'Rank (2)'!A12</f>
        <v>DREURAUD</v>
      </c>
      <c r="B8" s="10">
        <f>'Rank (2)'!C12</f>
        <v>144527</v>
      </c>
      <c r="C8" s="10">
        <f xml:space="preserve"> RTD("cqg.rtd",,"StudyData", A8, "BBnds", "InputChoice=Close,MAType=Sim,Period1="&amp;$C$1&amp;",Percent="&amp;$D$1&amp;"", "BHI",$B$1,"-1","all",,,,"D")</f>
        <v>144527.51</v>
      </c>
      <c r="D8" s="10">
        <f t="shared" si="2"/>
        <v>0</v>
      </c>
      <c r="E8" s="10">
        <f>'Rank (2)'!C12</f>
        <v>144527</v>
      </c>
      <c r="F8" s="10">
        <f xml:space="preserve"> RTD("cqg.rtd",,"StudyData", A8, "BBnds", "InputChoice=Close,MAType=Sim,Period1="&amp;$C$1&amp;",Percent="&amp;$D$1&amp;"", "BLO",$B$1,"-1","all",,,,"D")</f>
        <v>144465.59</v>
      </c>
      <c r="G8" s="10">
        <f t="shared" si="0"/>
        <v>0</v>
      </c>
      <c r="I8" s="22">
        <f>RTD("cqg.rtd", ,"ContractData", A8, "Last",,"T")</f>
        <v>1.4452700000000001</v>
      </c>
      <c r="J8" s="22">
        <f>RTD("cqg.rtd", ,"ContractData", A8, "High",,"T")</f>
        <v>1.4453400000000001</v>
      </c>
      <c r="K8" s="22">
        <f>RTD("cqg.rtd", ,"ContractData", A8, "Low",,"T")</f>
        <v>1.44479</v>
      </c>
      <c r="L8" s="22">
        <f>RTD("cqg.rtd", ,"ContractData",A8, "TickSize",,"T")*2</f>
        <v>2.0000000000000002E-5</v>
      </c>
      <c r="M8" s="10">
        <f t="shared" si="3"/>
        <v>0</v>
      </c>
      <c r="N8" s="10">
        <f t="shared" si="1"/>
        <v>0</v>
      </c>
    </row>
    <row r="9" spans="1:14" x14ac:dyDescent="0.25">
      <c r="A9" s="10" t="str">
        <f>'Rank (2)'!A13</f>
        <v>DREURCAD</v>
      </c>
      <c r="B9" s="10">
        <f>'Rank (2)'!C13</f>
        <v>146243</v>
      </c>
      <c r="C9" s="10">
        <f xml:space="preserve"> RTD("cqg.rtd",,"StudyData", A9, "BBnds", "InputChoice=Close,MAType=Sim,Period1="&amp;$C$1&amp;",Percent="&amp;$D$1&amp;"", "BHI",$B$1,"-1","all",,,,"D")</f>
        <v>146282.23000000001</v>
      </c>
      <c r="D9" s="10">
        <f t="shared" si="2"/>
        <v>0</v>
      </c>
      <c r="E9" s="10">
        <f>'Rank (2)'!C13</f>
        <v>146243</v>
      </c>
      <c r="F9" s="10">
        <f xml:space="preserve"> RTD("cqg.rtd",,"StudyData", A9, "BBnds", "InputChoice=Close,MAType=Sim,Period1="&amp;$C$1&amp;",Percent="&amp;$D$1&amp;"", "BLO",$B$1,"-1","all",,,,"D")</f>
        <v>146164.26999999999</v>
      </c>
      <c r="G9" s="10">
        <f t="shared" si="0"/>
        <v>0</v>
      </c>
      <c r="I9" s="22">
        <f>RTD("cqg.rtd", ,"ContractData", A9, "Last",,"T")</f>
        <v>1.4624300000000001</v>
      </c>
      <c r="J9" s="22">
        <f>RTD("cqg.rtd", ,"ContractData", A9, "High",,"T")</f>
        <v>1.46245</v>
      </c>
      <c r="K9" s="22">
        <f>RTD("cqg.rtd", ,"ContractData", A9, "Low",,"T")</f>
        <v>1.4616400000000001</v>
      </c>
      <c r="L9" s="22">
        <f>RTD("cqg.rtd", ,"ContractData",A9, "TickSize",,"T")*2</f>
        <v>2.0000000000000002E-5</v>
      </c>
      <c r="M9" s="10">
        <f t="shared" si="3"/>
        <v>1</v>
      </c>
      <c r="N9" s="10">
        <f t="shared" si="1"/>
        <v>0</v>
      </c>
    </row>
    <row r="10" spans="1:14" x14ac:dyDescent="0.25">
      <c r="A10" s="10" t="str">
        <f>'Rank (2)'!A14</f>
        <v>DREURNZD</v>
      </c>
      <c r="B10" s="10">
        <f>'Rank (2)'!C14</f>
        <v>158279</v>
      </c>
      <c r="C10" s="10">
        <f xml:space="preserve"> RTD("cqg.rtd",,"StudyData", A10, "BBnds", "InputChoice=Close,MAType=Sim,Period1="&amp;$C$1&amp;",Percent="&amp;$D$1&amp;"", "BHI",$B$1,"-1","all",,,,"D")</f>
        <v>158289.54</v>
      </c>
      <c r="D10" s="10">
        <f t="shared" si="2"/>
        <v>0</v>
      </c>
      <c r="E10" s="10">
        <f>'Rank (2)'!C14</f>
        <v>158279</v>
      </c>
      <c r="F10" s="10">
        <f xml:space="preserve"> RTD("cqg.rtd",,"StudyData", A10, "BBnds", "InputChoice=Close,MAType=Sim,Period1="&amp;$C$1&amp;",Percent="&amp;$D$1&amp;"", "BLO",$B$1,"-1","all",,,,"D")</f>
        <v>158153.46</v>
      </c>
      <c r="G10" s="10">
        <f t="shared" si="0"/>
        <v>0</v>
      </c>
      <c r="I10" s="22">
        <f>RTD("cqg.rtd", ,"ContractData", A10, "Last",,"T")</f>
        <v>1.5827900000000001</v>
      </c>
      <c r="J10" s="22">
        <f>RTD("cqg.rtd", ,"ContractData", A10, "High",,"T")</f>
        <v>1.5830600000000001</v>
      </c>
      <c r="K10" s="22">
        <f>RTD("cqg.rtd", ,"ContractData", A10, "Low",,"T")</f>
        <v>1.5817300000000001</v>
      </c>
      <c r="L10" s="22">
        <f>RTD("cqg.rtd", ,"ContractData",A10, "TickSize",,"T")*2</f>
        <v>2.0000000000000002E-5</v>
      </c>
      <c r="M10" s="10">
        <f t="shared" si="3"/>
        <v>0</v>
      </c>
      <c r="N10" s="10">
        <f t="shared" si="1"/>
        <v>0</v>
      </c>
    </row>
    <row r="12" spans="1:14" x14ac:dyDescent="0.25">
      <c r="A12" s="10" t="str">
        <f>'Rank (2)'!A16</f>
        <v>DRUSDHKD</v>
      </c>
      <c r="B12" s="10">
        <f>'Rank (2)'!C16</f>
        <v>775136</v>
      </c>
      <c r="C12" s="10">
        <f xml:space="preserve"> RTD("cqg.rtd",,"StudyData", A12, "BBnds", "InputChoice=Close,MAType=Sim,Period1="&amp;$C$1&amp;",Percent="&amp;$D$1&amp;"", "BHI",$B$1,"-1","all",,,,"D")</f>
        <v>775148.2</v>
      </c>
      <c r="D12" s="10">
        <f t="shared" si="2"/>
        <v>0</v>
      </c>
      <c r="E12" s="10">
        <f>'Rank (2)'!C16</f>
        <v>775136</v>
      </c>
      <c r="F12" s="10">
        <f xml:space="preserve"> RTD("cqg.rtd",,"StudyData", A12, "BBnds", "InputChoice=Close,MAType=Sim,Period1="&amp;$C$1&amp;",Percent="&amp;$D$1&amp;"", "BLO",$B$1,"-1","all",,,,"D")</f>
        <v>775107</v>
      </c>
      <c r="G12" s="10">
        <f t="shared" si="0"/>
        <v>0</v>
      </c>
      <c r="I12" s="22">
        <f>RTD("cqg.rtd", ,"ContractData", A12, "Last",,"T")</f>
        <v>7.7513600000000009</v>
      </c>
      <c r="J12" s="22">
        <f>RTD("cqg.rtd", ,"ContractData", A12, "High",,"T")</f>
        <v>7.7515900000000002</v>
      </c>
      <c r="K12" s="22">
        <f>RTD("cqg.rtd", ,"ContractData", A12, "Low",,"T")</f>
        <v>7.7510900000000005</v>
      </c>
      <c r="L12" s="22">
        <f>RTD("cqg.rtd", ,"ContractData",A12, "TickSize",,"T")*2</f>
        <v>2.0000000000000002E-5</v>
      </c>
      <c r="M12" s="10">
        <f t="shared" si="3"/>
        <v>0</v>
      </c>
      <c r="N12" s="10">
        <f t="shared" si="1"/>
        <v>0</v>
      </c>
    </row>
    <row r="13" spans="1:14" x14ac:dyDescent="0.25">
      <c r="A13" s="10" t="str">
        <f>'Rank (2)'!A17</f>
        <v>DRUSDCHF</v>
      </c>
      <c r="B13" s="10">
        <f>'Rank (2)'!C17</f>
        <v>90667</v>
      </c>
      <c r="C13" s="10">
        <f xml:space="preserve"> RTD("cqg.rtd",,"StudyData", A13, "BBnds", "InputChoice=Close,MAType=Sim,Period1="&amp;$C$1&amp;",Percent="&amp;$D$1&amp;"", "BHI",$B$1,"-1","all",,,,"D")</f>
        <v>90674.19</v>
      </c>
      <c r="D13" s="10">
        <f t="shared" si="2"/>
        <v>0</v>
      </c>
      <c r="E13" s="10">
        <f>'Rank (2)'!C17</f>
        <v>90667</v>
      </c>
      <c r="F13" s="10">
        <f xml:space="preserve"> RTD("cqg.rtd",,"StudyData", A13, "BBnds", "InputChoice=Close,MAType=Sim,Period1="&amp;$C$1&amp;",Percent="&amp;$D$1&amp;"", "BLO",$B$1,"-1","all",,,,"D")</f>
        <v>90650.51</v>
      </c>
      <c r="G13" s="10">
        <f t="shared" si="0"/>
        <v>0</v>
      </c>
      <c r="I13" s="22">
        <f>RTD("cqg.rtd", ,"ContractData", A13, "Last",,"T")</f>
        <v>0.90667000000000009</v>
      </c>
      <c r="J13" s="22">
        <f>RTD("cqg.rtd", ,"ContractData", A13, "High",,"T")</f>
        <v>0.90695000000000003</v>
      </c>
      <c r="K13" s="22">
        <f>RTD("cqg.rtd", ,"ContractData", A13, "Low",,"T")</f>
        <v>0.90647000000000011</v>
      </c>
      <c r="L13" s="22">
        <f>RTD("cqg.rtd", ,"ContractData",A13, "TickSize",,"T")*2</f>
        <v>2.0000000000000002E-5</v>
      </c>
      <c r="M13" s="10">
        <f t="shared" si="3"/>
        <v>0</v>
      </c>
      <c r="N13" s="10">
        <f t="shared" si="1"/>
        <v>0</v>
      </c>
    </row>
    <row r="14" spans="1:14" x14ac:dyDescent="0.25">
      <c r="A14" s="10" t="str">
        <f>'Rank (2)'!A18</f>
        <v>DRUSDSGD</v>
      </c>
      <c r="B14" s="10">
        <f>'Rank (2)'!C18</f>
        <v>125018</v>
      </c>
      <c r="C14" s="10">
        <f xml:space="preserve"> RTD("cqg.rtd",,"StudyData", A14, "BBnds", "InputChoice=Close,MAType=Sim,Period1="&amp;$C$1&amp;",Percent="&amp;$D$1&amp;"", "BHI",$B$1,"-1","all",,,,"D")</f>
        <v>125042.14</v>
      </c>
      <c r="D14" s="10">
        <f t="shared" si="2"/>
        <v>0</v>
      </c>
      <c r="E14" s="10">
        <f>'Rank (2)'!C18</f>
        <v>125018</v>
      </c>
      <c r="F14" s="10">
        <f xml:space="preserve"> RTD("cqg.rtd",,"StudyData", A14, "BBnds", "InputChoice=Close,MAType=Sim,Period1="&amp;$C$1&amp;",Percent="&amp;$D$1&amp;"", "BLO",$B$1,"-1","all",,,,"D")</f>
        <v>124988.16</v>
      </c>
      <c r="G14" s="10">
        <f t="shared" si="0"/>
        <v>0</v>
      </c>
      <c r="I14" s="22">
        <f>RTD("cqg.rtd", ,"ContractData", A14, "Last",,"T")</f>
        <v>1.2501800000000001</v>
      </c>
      <c r="J14" s="22">
        <f>RTD("cqg.rtd", ,"ContractData", A14, "High",,"T")</f>
        <v>1.2505000000000002</v>
      </c>
      <c r="K14" s="22">
        <f>RTD("cqg.rtd", ,"ContractData", A14, "Low",,"T")</f>
        <v>1.2497</v>
      </c>
      <c r="L14" s="22">
        <f>RTD("cqg.rtd", ,"ContractData",A14, "TickSize",,"T")*2</f>
        <v>2.0000000000000002E-5</v>
      </c>
      <c r="M14" s="10">
        <f t="shared" si="3"/>
        <v>0</v>
      </c>
      <c r="N14" s="10">
        <f t="shared" si="1"/>
        <v>0</v>
      </c>
    </row>
    <row r="15" spans="1:14" x14ac:dyDescent="0.25">
      <c r="A15" s="10" t="str">
        <f>'Rank (2)'!A19</f>
        <v>DRUSDJPY</v>
      </c>
      <c r="B15" s="10">
        <f>'Rank (2)'!C19</f>
        <v>102201</v>
      </c>
      <c r="C15" s="10">
        <f xml:space="preserve"> RTD("cqg.rtd",,"StudyData", A15, "BBnds", "InputChoice=Close,MAType=Sim,Period1="&amp;$C$1&amp;",Percent="&amp;$D$1&amp;"", "BHI",$B$1,"-1","all",,,,"D")</f>
        <v>102223.9</v>
      </c>
      <c r="D15" s="10">
        <f t="shared" si="2"/>
        <v>0</v>
      </c>
      <c r="E15" s="10">
        <f>'Rank (2)'!C19</f>
        <v>102201</v>
      </c>
      <c r="F15" s="10">
        <f xml:space="preserve"> RTD("cqg.rtd",,"StudyData", A15, "BBnds", "InputChoice=Close,MAType=Sim,Period1="&amp;$C$1&amp;",Percent="&amp;$D$1&amp;"", "BLO",$B$1,"-1","all",,,,"D")</f>
        <v>102174.5</v>
      </c>
      <c r="G15" s="10">
        <f t="shared" si="0"/>
        <v>0</v>
      </c>
      <c r="I15" s="22">
        <f>RTD("cqg.rtd", ,"ContractData", A15, "Last",,"T")</f>
        <v>102.20100000000001</v>
      </c>
      <c r="J15" s="22">
        <f>RTD("cqg.rtd", ,"ContractData", A15, "High",,"T")</f>
        <v>102.205</v>
      </c>
      <c r="K15" s="22">
        <f>RTD("cqg.rtd", ,"ContractData", A15, "Low",,"T")</f>
        <v>102.178</v>
      </c>
      <c r="L15" s="22">
        <f>RTD("cqg.rtd", ,"ContractData",A15, "TickSize",,"T")*2</f>
        <v>2E-3</v>
      </c>
      <c r="M15" s="10">
        <f t="shared" si="3"/>
        <v>0</v>
      </c>
      <c r="N15" s="10">
        <f t="shared" si="1"/>
        <v>0</v>
      </c>
    </row>
    <row r="16" spans="1:14" x14ac:dyDescent="0.25">
      <c r="A16" s="10" t="str">
        <f>'Rank (2)'!A20</f>
        <v>DRUSDCAD</v>
      </c>
      <c r="B16" s="10">
        <f>'Rank (2)'!C20</f>
        <v>109242</v>
      </c>
      <c r="C16" s="10">
        <f xml:space="preserve"> RTD("cqg.rtd",,"StudyData", A16, "BBnds", "InputChoice=Close,MAType=Sim,Period1="&amp;$C$1&amp;",Percent="&amp;$D$1&amp;"", "BHI",$B$1,"-1","all",,,,"D")</f>
        <v>109289.65</v>
      </c>
      <c r="D16" s="10">
        <f t="shared" si="2"/>
        <v>0</v>
      </c>
      <c r="E16" s="10">
        <f>'Rank (2)'!C20</f>
        <v>109242</v>
      </c>
      <c r="F16" s="10">
        <f xml:space="preserve"> RTD("cqg.rtd",,"StudyData", A16, "BBnds", "InputChoice=Close,MAType=Sim,Period1="&amp;$C$1&amp;",Percent="&amp;$D$1&amp;"", "BLO",$B$1,"-1","all",,,,"D")</f>
        <v>109197.95</v>
      </c>
      <c r="G16" s="10">
        <f t="shared" si="0"/>
        <v>0</v>
      </c>
      <c r="I16" s="22">
        <f>RTD("cqg.rtd", ,"ContractData", A16, "Last",,"T")</f>
        <v>1.0924200000000002</v>
      </c>
      <c r="J16" s="22">
        <f>RTD("cqg.rtd", ,"ContractData", A16, "High",,"T")</f>
        <v>1.0924800000000001</v>
      </c>
      <c r="K16" s="22">
        <f>RTD("cqg.rtd", ,"ContractData", A16, "Low",,"T")</f>
        <v>1.0921400000000001</v>
      </c>
      <c r="L16" s="22">
        <f>RTD("cqg.rtd", ,"ContractData",A16, "TickSize",,"T")*2</f>
        <v>2.0000000000000002E-5</v>
      </c>
      <c r="M16" s="10">
        <f t="shared" si="3"/>
        <v>0</v>
      </c>
      <c r="N16" s="10">
        <f t="shared" si="1"/>
        <v>0</v>
      </c>
    </row>
    <row r="18" spans="1:14" x14ac:dyDescent="0.25">
      <c r="A18" s="10" t="str">
        <f>'Rank (2)'!A22</f>
        <v>DRGBPUSD</v>
      </c>
      <c r="B18" s="10">
        <f>'Rank (2)'!C22</f>
        <v>167884</v>
      </c>
      <c r="C18" s="10">
        <f xml:space="preserve"> RTD("cqg.rtd",,"StudyData", A18, "BBnds", "InputChoice=Close,MAType=Sim,Period1="&amp;$C$1&amp;",Percent="&amp;$D$1&amp;"", "BHI",$B$1,"-1","all",,,,"D")</f>
        <v>167917.83</v>
      </c>
      <c r="D18" s="10">
        <f t="shared" si="2"/>
        <v>0</v>
      </c>
      <c r="E18" s="10">
        <f>'Rank (2)'!C22</f>
        <v>167884</v>
      </c>
      <c r="F18" s="10">
        <f xml:space="preserve"> RTD("cqg.rtd",,"StudyData", A18, "BBnds", "InputChoice=Close,MAType=Sim,Period1="&amp;$C$1&amp;",Percent="&amp;$D$1&amp;"", "BLO",$B$1,"-1","all",,,,"D")</f>
        <v>167865.07</v>
      </c>
      <c r="G18" s="10">
        <f t="shared" si="0"/>
        <v>0</v>
      </c>
      <c r="I18" s="22">
        <f>RTD("cqg.rtd", ,"ContractData", A18, "Last",,"T")</f>
        <v>1.6788400000000001</v>
      </c>
      <c r="J18" s="22">
        <f>RTD("cqg.rtd", ,"ContractData", A18, "High",,"T")</f>
        <v>1.6789700000000001</v>
      </c>
      <c r="K18" s="22">
        <f>RTD("cqg.rtd", ,"ContractData", A18, "Low",,"T")</f>
        <v>1.6786500000000002</v>
      </c>
      <c r="L18" s="22">
        <f>RTD("cqg.rtd", ,"ContractData",A18, "TickSize",,"T")*2</f>
        <v>2.0000000000000002E-5</v>
      </c>
      <c r="M18" s="10">
        <f t="shared" si="3"/>
        <v>0</v>
      </c>
      <c r="N18" s="10">
        <f t="shared" si="1"/>
        <v>0</v>
      </c>
    </row>
    <row r="19" spans="1:14" x14ac:dyDescent="0.25">
      <c r="A19" s="10" t="str">
        <f>'Rank (2)'!A23</f>
        <v>DRGBPCHF</v>
      </c>
      <c r="B19" s="10">
        <f>'Rank (2)'!C23</f>
        <v>152232</v>
      </c>
      <c r="C19" s="10">
        <f xml:space="preserve"> RTD("cqg.rtd",,"StudyData", A19, "BBnds", "InputChoice=Close,MAType=Sim,Period1="&amp;$C$1&amp;",Percent="&amp;$D$1&amp;"", "BHI",$B$1,"-1","all",,,,"D")</f>
        <v>152239.04000000001</v>
      </c>
      <c r="D19" s="10">
        <f t="shared" si="2"/>
        <v>0</v>
      </c>
      <c r="E19" s="10">
        <f>'Rank (2)'!C23</f>
        <v>152232</v>
      </c>
      <c r="F19" s="10">
        <f xml:space="preserve"> RTD("cqg.rtd",,"StudyData", A19, "BBnds", "InputChoice=Close,MAType=Sim,Period1="&amp;$C$1&amp;",Percent="&amp;$D$1&amp;"", "BLO",$B$1,"-1","all",,,,"D")</f>
        <v>152188.85999999999</v>
      </c>
      <c r="G19" s="10">
        <f t="shared" si="0"/>
        <v>0</v>
      </c>
      <c r="I19" s="22">
        <f>RTD("cqg.rtd", ,"ContractData", A19, "Last",,"T")</f>
        <v>1.5223200000000001</v>
      </c>
      <c r="J19" s="22">
        <f>RTD("cqg.rtd", ,"ContractData", A19, "High",,"T")</f>
        <v>1.5224600000000001</v>
      </c>
      <c r="K19" s="22">
        <f>RTD("cqg.rtd", ,"ContractData", A19, "Low",,"T")</f>
        <v>1.5216000000000001</v>
      </c>
      <c r="L19" s="22">
        <f>RTD("cqg.rtd", ,"ContractData",A19, "TickSize",,"T")*2</f>
        <v>2.0000000000000002E-5</v>
      </c>
      <c r="M19" s="10">
        <f t="shared" si="3"/>
        <v>0</v>
      </c>
      <c r="N19" s="10">
        <f t="shared" si="1"/>
        <v>0</v>
      </c>
    </row>
    <row r="20" spans="1:14" x14ac:dyDescent="0.25">
      <c r="A20" s="10" t="str">
        <f>'Rank (2)'!A24</f>
        <v>DRGBPAUD</v>
      </c>
      <c r="B20" s="10">
        <f>'Rank (2)'!C24</f>
        <v>181276</v>
      </c>
      <c r="C20" s="10">
        <f xml:space="preserve"> RTD("cqg.rtd",,"StudyData", A20, "BBnds", "InputChoice=Close,MAType=Sim,Period1="&amp;$C$1&amp;",Percent="&amp;$D$1&amp;"", "BHI",$B$1,"-1","all",,,,"D")</f>
        <v>181280.34</v>
      </c>
      <c r="D20" s="10">
        <f t="shared" si="2"/>
        <v>0</v>
      </c>
      <c r="E20" s="10">
        <f>'Rank (2)'!C24</f>
        <v>181276</v>
      </c>
      <c r="F20" s="10">
        <f xml:space="preserve"> RTD("cqg.rtd",,"StudyData", A20, "BBnds", "InputChoice=Close,MAType=Sim,Period1="&amp;$C$1&amp;",Percent="&amp;$D$1&amp;"", "BLO",$B$1,"-1","all",,,,"D")</f>
        <v>181217.66</v>
      </c>
      <c r="G20" s="10">
        <f t="shared" si="0"/>
        <v>0</v>
      </c>
      <c r="I20" s="22">
        <f>RTD("cqg.rtd", ,"ContractData", A20, "Last",,"T")</f>
        <v>1.8127600000000001</v>
      </c>
      <c r="J20" s="22">
        <f>RTD("cqg.rtd", ,"ContractData", A20, "High",,"T")</f>
        <v>1.8130200000000001</v>
      </c>
      <c r="K20" s="22">
        <f>RTD("cqg.rtd", ,"ContractData", A20, "Low",,"T")</f>
        <v>1.8120600000000002</v>
      </c>
      <c r="L20" s="22">
        <f>RTD("cqg.rtd", ,"ContractData",A20, "TickSize",,"T")*2</f>
        <v>2.0000000000000002E-5</v>
      </c>
      <c r="M20" s="10">
        <f t="shared" si="3"/>
        <v>0</v>
      </c>
      <c r="N20" s="10">
        <f t="shared" si="1"/>
        <v>0</v>
      </c>
    </row>
    <row r="21" spans="1:14" x14ac:dyDescent="0.25">
      <c r="A21" s="10" t="str">
        <f>'Rank (2)'!A25</f>
        <v>DRGBPJPY</v>
      </c>
      <c r="B21" s="10">
        <f>'Rank (2)'!C25</f>
        <v>171575</v>
      </c>
      <c r="C21" s="10">
        <f xml:space="preserve"> RTD("cqg.rtd",,"StudyData", A21, "BBnds", "InputChoice=Close,MAType=Sim,Period1="&amp;$C$1&amp;",Percent="&amp;$D$1&amp;"", "BHI",$B$1,"-1","all",,,,"D")</f>
        <v>171620.48000000001</v>
      </c>
      <c r="D21" s="10">
        <f t="shared" si="2"/>
        <v>0</v>
      </c>
      <c r="E21" s="10">
        <f>'Rank (2)'!C25</f>
        <v>171575</v>
      </c>
      <c r="F21" s="10">
        <f xml:space="preserve"> RTD("cqg.rtd",,"StudyData", A21, "BBnds", "InputChoice=Close,MAType=Sim,Period1="&amp;$C$1&amp;",Percent="&amp;$D$1&amp;"", "BLO",$B$1,"-1","all",,,,"D")</f>
        <v>171544.52</v>
      </c>
      <c r="G21" s="10">
        <f t="shared" si="0"/>
        <v>0</v>
      </c>
      <c r="I21" s="22">
        <f>RTD("cqg.rtd", ,"ContractData", A21, "Last",,"T")</f>
        <v>171.57500000000002</v>
      </c>
      <c r="J21" s="22">
        <f>RTD("cqg.rtd", ,"ContractData", A21, "High",,"T")</f>
        <v>171.58799999999999</v>
      </c>
      <c r="K21" s="22">
        <f>RTD("cqg.rtd", ,"ContractData", A21, "Low",,"T")</f>
        <v>171.53</v>
      </c>
      <c r="L21" s="22">
        <f>RTD("cqg.rtd", ,"ContractData",A21, "TickSize",,"T")*2</f>
        <v>2E-3</v>
      </c>
      <c r="M21" s="10">
        <f t="shared" si="3"/>
        <v>0</v>
      </c>
      <c r="N21" s="10">
        <f t="shared" si="1"/>
        <v>0</v>
      </c>
    </row>
    <row r="22" spans="1:14" x14ac:dyDescent="0.25">
      <c r="A22" s="10" t="str">
        <f>'Rank (2)'!A26</f>
        <v>DRGBPCAD</v>
      </c>
      <c r="B22" s="10">
        <f>'Rank (2)'!C26</f>
        <v>183410</v>
      </c>
      <c r="C22" s="10">
        <f xml:space="preserve"> RTD("cqg.rtd",,"StudyData", A22, "BBnds", "InputChoice=Close,MAType=Sim,Period1="&amp;$C$1&amp;",Percent="&amp;$D$1&amp;"", "BHI",$B$1,"-1","all",,,,"D")</f>
        <v>183490.48</v>
      </c>
      <c r="D22" s="10">
        <f t="shared" si="2"/>
        <v>0</v>
      </c>
      <c r="E22" s="10">
        <f>'Rank (2)'!C26</f>
        <v>183410</v>
      </c>
      <c r="F22" s="10">
        <f xml:space="preserve"> RTD("cqg.rtd",,"StudyData", A22, "BBnds", "InputChoice=Close,MAType=Sim,Period1="&amp;$C$1&amp;",Percent="&amp;$D$1&amp;"", "BLO",$B$1,"-1","all",,,,"D")</f>
        <v>183339.42</v>
      </c>
      <c r="G22" s="10">
        <f t="shared" si="0"/>
        <v>0</v>
      </c>
      <c r="I22" s="22">
        <f>RTD("cqg.rtd", ,"ContractData", A22, "Last",,"T")</f>
        <v>1.8341000000000001</v>
      </c>
      <c r="J22" s="22">
        <f>RTD("cqg.rtd", ,"ContractData", A22, "High",,"T")</f>
        <v>1.8342800000000001</v>
      </c>
      <c r="K22" s="22">
        <f>RTD("cqg.rtd", ,"ContractData", A22, "Low",,"T")</f>
        <v>1.8333300000000001</v>
      </c>
      <c r="L22" s="22">
        <f>RTD("cqg.rtd", ,"ContractData",A22, "TickSize",,"T")*2</f>
        <v>2.0000000000000002E-5</v>
      </c>
      <c r="M22" s="10">
        <f t="shared" si="3"/>
        <v>0</v>
      </c>
      <c r="N22" s="10">
        <f t="shared" si="1"/>
        <v>0</v>
      </c>
    </row>
    <row r="24" spans="1:14" x14ac:dyDescent="0.25">
      <c r="A24" s="10" t="str">
        <f>'Rank (2)'!A28</f>
        <v>DRAUDUSD</v>
      </c>
      <c r="B24" s="10">
        <f>'Rank (2)'!C28</f>
        <v>92629</v>
      </c>
      <c r="C24" s="10">
        <f xml:space="preserve"> RTD("cqg.rtd",,"StudyData", A24, "BBnds", "InputChoice=Close,MAType=Sim,Period1="&amp;$C$1&amp;",Percent="&amp;$D$1&amp;"", "BHI",$B$1,"-1","all",,,,"D")</f>
        <v>92656.06</v>
      </c>
      <c r="D24" s="10">
        <f t="shared" si="2"/>
        <v>0</v>
      </c>
      <c r="E24" s="10">
        <f>'Rank (2)'!C28</f>
        <v>92629</v>
      </c>
      <c r="F24" s="10">
        <f xml:space="preserve"> RTD("cqg.rtd",,"StudyData", A24, "BBnds", "InputChoice=Close,MAType=Sim,Period1="&amp;$C$1&amp;",Percent="&amp;$D$1&amp;"", "BLO",$B$1,"-1","all",,,,"D")</f>
        <v>92617.54</v>
      </c>
      <c r="G24" s="10">
        <f t="shared" si="0"/>
        <v>0</v>
      </c>
      <c r="I24" s="22">
        <f>RTD("cqg.rtd", ,"ContractData", A24, "Last",,"T")</f>
        <v>0.92629000000000006</v>
      </c>
      <c r="J24" s="22">
        <f>RTD("cqg.rtd", ,"ContractData", A24, "High",,"T")</f>
        <v>0.92642000000000002</v>
      </c>
      <c r="K24" s="22">
        <f>RTD("cqg.rtd", ,"ContractData", A24, "Low",,"T")</f>
        <v>0.92608000000000013</v>
      </c>
      <c r="L24" s="22">
        <f>RTD("cqg.rtd", ,"ContractData",A24, "TickSize",,"T")*2</f>
        <v>2.0000000000000002E-5</v>
      </c>
      <c r="M24" s="10">
        <f t="shared" si="3"/>
        <v>0</v>
      </c>
      <c r="N24" s="10">
        <f t="shared" si="1"/>
        <v>0</v>
      </c>
    </row>
    <row r="25" spans="1:14" x14ac:dyDescent="0.25">
      <c r="A25" s="10" t="str">
        <f>'Rank (2)'!A29</f>
        <v>DRNZDJPY</v>
      </c>
      <c r="B25" s="10">
        <f>'Rank (2)'!C29</f>
        <v>86453</v>
      </c>
      <c r="C25" s="10">
        <f xml:space="preserve"> RTD("cqg.rtd",,"StudyData", A25, "BBnds", "InputChoice=Close,MAType=Sim,Period1="&amp;$C$1&amp;",Percent="&amp;$D$1&amp;"", "BHI",$B$1,"-1","all",,,,"D")</f>
        <v>86487.11</v>
      </c>
      <c r="D25" s="10">
        <f t="shared" si="2"/>
        <v>0</v>
      </c>
      <c r="E25" s="10">
        <f>'Rank (2)'!C29</f>
        <v>86453</v>
      </c>
      <c r="F25" s="10">
        <f xml:space="preserve"> RTD("cqg.rtd",,"StudyData", A25, "BBnds", "InputChoice=Close,MAType=Sim,Period1="&amp;$C$1&amp;",Percent="&amp;$D$1&amp;"", "BLO",$B$1,"-1","all",,,,"D")</f>
        <v>86442.69</v>
      </c>
      <c r="G25" s="10">
        <f t="shared" si="0"/>
        <v>0</v>
      </c>
      <c r="I25" s="22">
        <f>RTD("cqg.rtd", ,"ContractData", A25, "Last",,"T")</f>
        <v>86.453000000000003</v>
      </c>
      <c r="J25" s="22">
        <f>RTD("cqg.rtd", ,"ContractData", A25, "High",,"T")</f>
        <v>86.469000000000008</v>
      </c>
      <c r="K25" s="22">
        <f>RTD("cqg.rtd", ,"ContractData", A25, "Low",,"T")</f>
        <v>86.403999999999996</v>
      </c>
      <c r="L25" s="22">
        <f>RTD("cqg.rtd", ,"ContractData",A25, "TickSize",,"T")*2</f>
        <v>2E-3</v>
      </c>
      <c r="M25" s="10">
        <f t="shared" si="3"/>
        <v>0</v>
      </c>
      <c r="N25" s="10">
        <f t="shared" si="1"/>
        <v>0</v>
      </c>
    </row>
    <row r="26" spans="1:14" x14ac:dyDescent="0.25">
      <c r="A26" s="10" t="str">
        <f>'Rank (2)'!A30</f>
        <v>DRCHFJPY</v>
      </c>
      <c r="B26" s="10">
        <f>'Rank (2)'!C30</f>
        <v>112742</v>
      </c>
      <c r="C26" s="10">
        <f xml:space="preserve"> RTD("cqg.rtd",,"StudyData", A26, "BBnds", "InputChoice=Close,MAType=Sim,Period1="&amp;$C$1&amp;",Percent="&amp;$D$1&amp;"", "BHI",$B$1,"-1","all",,,,"D")</f>
        <v>112767.5</v>
      </c>
      <c r="D26" s="10">
        <f t="shared" si="2"/>
        <v>0</v>
      </c>
      <c r="E26" s="10">
        <f>'Rank (2)'!C30</f>
        <v>112742</v>
      </c>
      <c r="F26" s="10">
        <f xml:space="preserve"> RTD("cqg.rtd",,"StudyData", A26, "BBnds", "InputChoice=Close,MAType=Sim,Period1="&amp;$C$1&amp;",Percent="&amp;$D$1&amp;"", "BLO",$B$1,"-1","all",,,,"D")</f>
        <v>112696.5</v>
      </c>
      <c r="G26" s="10">
        <f t="shared" si="0"/>
        <v>0</v>
      </c>
      <c r="I26" s="22">
        <f>RTD("cqg.rtd", ,"ContractData", A26, "Last",,"T")</f>
        <v>112.742</v>
      </c>
      <c r="J26" s="22">
        <f>RTD("cqg.rtd", ,"ContractData", A26, "High",,"T")</f>
        <v>112.75700000000001</v>
      </c>
      <c r="K26" s="22">
        <f>RTD("cqg.rtd", ,"ContractData", A26, "Low",,"T")</f>
        <v>112.673</v>
      </c>
      <c r="L26" s="22">
        <f>RTD("cqg.rtd", ,"ContractData",A26, "TickSize",,"T")*2</f>
        <v>2E-3</v>
      </c>
      <c r="M26" s="10">
        <f t="shared" si="3"/>
        <v>0</v>
      </c>
      <c r="N26" s="10">
        <f t="shared" si="1"/>
        <v>0</v>
      </c>
    </row>
    <row r="27" spans="1:14" x14ac:dyDescent="0.25">
      <c r="A27" s="10" t="str">
        <f>'Rank (2)'!A31</f>
        <v>DRCADJPY</v>
      </c>
      <c r="B27" s="10">
        <f>'Rank (2)'!C31</f>
        <v>93568</v>
      </c>
      <c r="C27" s="10">
        <f xml:space="preserve"> RTD("cqg.rtd",,"StudyData", A27, "BBnds", "InputChoice=Close,MAType=Sim,Period1="&amp;$C$1&amp;",Percent="&amp;$D$1&amp;"", "BHI",$B$1,"-1","all",,,,"D")</f>
        <v>93587.18</v>
      </c>
      <c r="D27" s="10">
        <f t="shared" si="2"/>
        <v>0</v>
      </c>
      <c r="E27" s="10">
        <f>'Rank (2)'!C31</f>
        <v>93568</v>
      </c>
      <c r="F27" s="10">
        <f xml:space="preserve"> RTD("cqg.rtd",,"StudyData", A27, "BBnds", "InputChoice=Close,MAType=Sim,Period1="&amp;$C$1&amp;",Percent="&amp;$D$1&amp;"", "BLO",$B$1,"-1","all",,,,"D")</f>
        <v>93523.02</v>
      </c>
      <c r="G27" s="10">
        <f t="shared" si="0"/>
        <v>0</v>
      </c>
      <c r="I27" s="22">
        <f>RTD("cqg.rtd", ,"ContractData", A27, "Last",,"T")</f>
        <v>93.567999999999998</v>
      </c>
      <c r="J27" s="22">
        <f>RTD("cqg.rtd", ,"ContractData", A27, "High",,"T")</f>
        <v>93.588999999999999</v>
      </c>
      <c r="K27" s="22">
        <f>RTD("cqg.rtd", ,"ContractData", A27, "Low",,"T")</f>
        <v>93.522999999999996</v>
      </c>
      <c r="L27" s="22">
        <f>RTD("cqg.rtd", ,"ContractData",A27, "TickSize",,"T")*2</f>
        <v>2E-3</v>
      </c>
      <c r="M27" s="10">
        <f t="shared" si="3"/>
        <v>0</v>
      </c>
      <c r="N27" s="10">
        <f t="shared" si="1"/>
        <v>0</v>
      </c>
    </row>
    <row r="28" spans="1:14" x14ac:dyDescent="0.25">
      <c r="A28" s="10" t="str">
        <f>'Rank (2)'!A32</f>
        <v>DRNZDCAD</v>
      </c>
      <c r="B28" s="10">
        <f>'Rank (2)'!C32</f>
        <v>92427</v>
      </c>
      <c r="C28" s="10">
        <f xml:space="preserve"> RTD("cqg.rtd",,"StudyData", A28, "BBnds", "InputChoice=Close,MAType=Sim,Period1="&amp;$C$1&amp;",Percent="&amp;$D$1&amp;"", "BHI",$B$1,"-1","all",,,,"D")</f>
        <v>92467.58</v>
      </c>
      <c r="D28" s="10">
        <f t="shared" si="2"/>
        <v>0</v>
      </c>
      <c r="E28" s="10">
        <f>'Rank (2)'!C32</f>
        <v>92427</v>
      </c>
      <c r="F28" s="10">
        <f xml:space="preserve"> RTD("cqg.rtd",,"StudyData", A28, "BBnds", "InputChoice=Close,MAType=Sim,Period1="&amp;$C$1&amp;",Percent="&amp;$D$1&amp;"", "BLO",$B$1,"-1","all",,,,"D")</f>
        <v>92398.52</v>
      </c>
      <c r="G28" s="10">
        <f t="shared" si="0"/>
        <v>0</v>
      </c>
      <c r="I28" s="22">
        <f>RTD("cqg.rtd", ,"ContractData", A28, "Last",,"T")</f>
        <v>0.92427000000000004</v>
      </c>
      <c r="J28" s="22">
        <f>RTD("cqg.rtd", ,"ContractData", A28, "High",,"T")</f>
        <v>0.92458000000000007</v>
      </c>
      <c r="K28" s="22">
        <f>RTD("cqg.rtd", ,"ContractData", A28, "Low",,"T")</f>
        <v>0.92323000000000011</v>
      </c>
      <c r="L28" s="22">
        <f>RTD("cqg.rtd", ,"ContractData",A28, "TickSize",,"T")*2</f>
        <v>2.0000000000000002E-5</v>
      </c>
      <c r="M28" s="10">
        <f t="shared" si="3"/>
        <v>0</v>
      </c>
      <c r="N28" s="10">
        <f>IF(I28-K28&lt;=L28,1,0)</f>
        <v>0</v>
      </c>
    </row>
    <row r="29" spans="1:14" x14ac:dyDescent="0.25">
      <c r="A29" s="10" t="str">
        <f>'Rank (2)'!A33</f>
        <v>DRNZDUSD</v>
      </c>
      <c r="B29" s="10">
        <f>'Rank (2)'!C33</f>
        <v>84593</v>
      </c>
      <c r="C29" s="10">
        <f xml:space="preserve"> RTD("cqg.rtd",,"StudyData", A29, "BBnds", "InputChoice=Close,MAType=Sim,Period1="&amp;$C$1&amp;",Percent="&amp;$D$1&amp;"", "BHI",$B$1,"-1","all",,,,"D")</f>
        <v>84641.919999999998</v>
      </c>
      <c r="D29" s="10">
        <f t="shared" ref="D29" si="4">IF(B29&gt;C29,1,0)</f>
        <v>0</v>
      </c>
      <c r="E29" s="10">
        <f>'Rank (2)'!C33</f>
        <v>84593</v>
      </c>
      <c r="F29" s="10">
        <f xml:space="preserve"> RTD("cqg.rtd",,"StudyData", A29, "BBnds", "InputChoice=Close,MAType=Sim,Period1="&amp;$C$1&amp;",Percent="&amp;$D$1&amp;"", "BLO",$B$1,"-1","all",,,,"D")</f>
        <v>84571.98</v>
      </c>
      <c r="G29" s="10">
        <f t="shared" ref="G29" si="5">IF(E29&lt;F29,1,0)</f>
        <v>0</v>
      </c>
      <c r="I29" s="22">
        <f>RTD("cqg.rtd", ,"ContractData", A29, "Last",,"T")</f>
        <v>0.84593000000000007</v>
      </c>
      <c r="J29" s="22">
        <f>RTD("cqg.rtd", ,"ContractData", A29, "High",,"T")</f>
        <v>0.84606000000000003</v>
      </c>
      <c r="K29" s="22">
        <f>RTD("cqg.rtd", ,"ContractData", A29, "Low",,"T")</f>
        <v>0.84556000000000009</v>
      </c>
      <c r="L29" s="22">
        <f>RTD("cqg.rtd", ,"ContractData",A29, "TickSize",,"T")*2</f>
        <v>2.0000000000000002E-5</v>
      </c>
      <c r="M29" s="10">
        <f t="shared" ref="M29" si="6">IF(J29-I29&lt;=L29,1,0)</f>
        <v>0</v>
      </c>
      <c r="N29" s="10">
        <f t="shared" ref="N29" si="7">IF(I29-K29&lt;=L29,1,0)</f>
        <v>0</v>
      </c>
    </row>
  </sheetData>
  <sheetProtection algorithmName="SHA-512" hashValue="CPc64qqFBGQFYzJb4f0ZsFX9sCqw/5blHxKOdlRZ0PEznMKIUYRiDwMN0vNVlMwNqzNK51zTsGKrxH6ghd1Aqg==" saltValue="vT/fU9RgxLmT3jIuNkczEQ==" spinCount="100000" sheet="1" objects="1" scenarios="1" selectLockedCells="1" selectUnlockedCells="1"/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Rank (2)</vt:lpstr>
      <vt:lpstr>Euro</vt:lpstr>
      <vt:lpstr>USA</vt:lpstr>
      <vt:lpstr>GBP</vt:lpstr>
      <vt:lpstr>Misc</vt:lpstr>
      <vt:lpstr>HiLo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2013-05-07T15:25:25Z</dcterms:created>
  <dcterms:modified xsi:type="dcterms:W3CDTF">2014-08-11T21:06:53Z</dcterms:modified>
</cp:coreProperties>
</file>