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480" yWindow="480" windowWidth="18240" windowHeight="11916"/>
  </bookViews>
  <sheets>
    <sheet name="Main" sheetId="1" r:id="rId1"/>
    <sheet name="Sheet2" sheetId="2" state="hidden" r:id="rId2"/>
    <sheet name="Features" sheetId="4" r:id="rId3"/>
    <sheet name="Sheet3" sheetId="3" state="hidden" r:id="rId4"/>
  </sheets>
  <calcPr calcId="152511"/>
</workbook>
</file>

<file path=xl/calcChain.xml><?xml version="1.0" encoding="utf-8"?>
<calcChain xmlns="http://schemas.openxmlformats.org/spreadsheetml/2006/main">
  <c r="L90" i="2" l="1"/>
  <c r="L91" i="2" s="1"/>
  <c r="K90" i="2"/>
  <c r="L89" i="2"/>
  <c r="K89" i="2"/>
  <c r="L88" i="2"/>
  <c r="K88" i="2"/>
  <c r="T46" i="1"/>
  <c r="S46" i="1"/>
  <c r="T50" i="1"/>
  <c r="S50" i="1"/>
  <c r="S42" i="1"/>
  <c r="T40" i="1"/>
  <c r="P36" i="1"/>
  <c r="T38" i="1"/>
  <c r="Q36" i="1"/>
  <c r="T42" i="1"/>
  <c r="S40" i="1"/>
  <c r="S38" i="1"/>
  <c r="T30" i="1"/>
  <c r="P46" i="1"/>
  <c r="P52" i="1"/>
  <c r="S32" i="1"/>
  <c r="Q44" i="1"/>
  <c r="Q50" i="1"/>
  <c r="T48" i="1"/>
  <c r="T36" i="1"/>
  <c r="Q52" i="1"/>
  <c r="Q46" i="1"/>
  <c r="P32" i="1"/>
  <c r="P44" i="1"/>
  <c r="P50" i="1"/>
  <c r="S48" i="1"/>
  <c r="S30" i="1"/>
  <c r="S34" i="1"/>
  <c r="T52" i="1"/>
  <c r="Q40" i="1"/>
  <c r="P42" i="1"/>
  <c r="Q48" i="1"/>
  <c r="S36" i="1"/>
  <c r="T32" i="1"/>
  <c r="S52" i="1"/>
  <c r="P40" i="1"/>
  <c r="P38" i="1"/>
  <c r="P48" i="1"/>
  <c r="T34" i="1"/>
  <c r="Q32" i="1"/>
  <c r="Q38" i="1"/>
  <c r="T44" i="1"/>
  <c r="Q42" i="1"/>
  <c r="S44" i="1"/>
  <c r="Q34" i="1"/>
  <c r="P34" i="1"/>
  <c r="Q30" i="1"/>
  <c r="P30" i="1"/>
  <c r="BB10" i="1"/>
  <c r="AB4" i="1"/>
  <c r="L5" i="1"/>
  <c r="AC9" i="1"/>
  <c r="AE4" i="1"/>
  <c r="AD9" i="1"/>
  <c r="BF10" i="1"/>
  <c r="D35" i="1"/>
  <c r="BE10" i="1"/>
  <c r="B2" i="1"/>
  <c r="E36" i="1"/>
  <c r="C30" i="1"/>
  <c r="AR36" i="1"/>
  <c r="BN10" i="1"/>
  <c r="B27" i="1"/>
  <c r="AD6" i="1"/>
  <c r="D30" i="1"/>
  <c r="AF6" i="1"/>
  <c r="AA2" i="1"/>
  <c r="D36" i="1"/>
  <c r="C32" i="1"/>
  <c r="BG10" i="1"/>
  <c r="AD4" i="1"/>
  <c r="F30" i="1"/>
  <c r="E30" i="1"/>
  <c r="AC4" i="1"/>
  <c r="AC10" i="1"/>
  <c r="AA6" i="1"/>
  <c r="AB10" i="1"/>
  <c r="L7" i="1"/>
  <c r="C36" i="1"/>
  <c r="BH10" i="1"/>
  <c r="L8" i="1"/>
  <c r="E32" i="1"/>
  <c r="F35" i="1"/>
  <c r="AB6" i="1"/>
  <c r="AI49" i="1"/>
  <c r="E35" i="1"/>
  <c r="AU36" i="1"/>
  <c r="AT36" i="1"/>
  <c r="AS36" i="1"/>
  <c r="AE9" i="1"/>
  <c r="AD10" i="1"/>
  <c r="D9" i="1"/>
  <c r="AB30" i="1"/>
  <c r="AC36" i="1"/>
  <c r="D4" i="1"/>
  <c r="AT10" i="1"/>
  <c r="BF36" i="1"/>
  <c r="F9" i="1"/>
  <c r="AE35" i="1"/>
  <c r="G19" i="1"/>
  <c r="AD17" i="1"/>
  <c r="BF23" i="1"/>
  <c r="AD22" i="1"/>
  <c r="E17" i="1"/>
  <c r="D23" i="1"/>
  <c r="AB17" i="1"/>
  <c r="BG49" i="1"/>
  <c r="AF19" i="1"/>
  <c r="C23" i="1"/>
  <c r="E22" i="1"/>
  <c r="AF45" i="1"/>
  <c r="L10" i="1"/>
  <c r="BH23" i="1"/>
  <c r="BH49" i="1"/>
  <c r="AI50" i="1"/>
  <c r="AC23" i="1"/>
  <c r="AB36" i="1"/>
  <c r="B14" i="1"/>
  <c r="BH36" i="1"/>
  <c r="C6" i="1"/>
  <c r="F4" i="1"/>
  <c r="AC43" i="1"/>
  <c r="AD49" i="1"/>
  <c r="D17" i="1"/>
  <c r="AD43" i="1"/>
  <c r="AA19" i="1"/>
  <c r="D22" i="1"/>
  <c r="AE17" i="1"/>
  <c r="AA27" i="1"/>
  <c r="AC30" i="1"/>
  <c r="AB32" i="1"/>
  <c r="AR10" i="1"/>
  <c r="BN36" i="1"/>
  <c r="E10" i="1"/>
  <c r="C4" i="1"/>
  <c r="AD32" i="1"/>
  <c r="AE30" i="1"/>
  <c r="E4" i="1"/>
  <c r="C19" i="1"/>
  <c r="AE43" i="1"/>
  <c r="AD23" i="1"/>
  <c r="BN49" i="1"/>
  <c r="L13" i="1"/>
  <c r="F17" i="1"/>
  <c r="BE23" i="1"/>
  <c r="AD45" i="1"/>
  <c r="BG23" i="1"/>
  <c r="AC17" i="1"/>
  <c r="C17" i="1"/>
  <c r="AE48" i="1"/>
  <c r="AB19" i="1"/>
  <c r="E6" i="1"/>
  <c r="E9" i="1"/>
  <c r="AC35" i="1"/>
  <c r="BG36" i="1"/>
  <c r="E23" i="1"/>
  <c r="AA45" i="1"/>
  <c r="AB49" i="1"/>
  <c r="AE22" i="1"/>
  <c r="AC48" i="1"/>
  <c r="BE49" i="1"/>
  <c r="AB45" i="1"/>
  <c r="C10" i="1"/>
  <c r="AD35" i="1"/>
  <c r="AF32" i="1"/>
  <c r="D10" i="1"/>
  <c r="AD30" i="1"/>
  <c r="AA32" i="1"/>
  <c r="AD36" i="1"/>
  <c r="BE36" i="1"/>
  <c r="E19" i="1"/>
  <c r="BF49" i="1"/>
  <c r="AB43" i="1"/>
  <c r="AD48" i="1"/>
  <c r="L6" i="1"/>
  <c r="AC22" i="1"/>
  <c r="AD19" i="1"/>
  <c r="AB23" i="1"/>
  <c r="L11" i="1"/>
  <c r="AA14" i="1"/>
  <c r="AT23" i="1"/>
  <c r="L12" i="1"/>
  <c r="AC49" i="1"/>
  <c r="F22" i="1"/>
  <c r="AA40" i="1"/>
  <c r="BN23" i="1"/>
  <c r="C43" i="1"/>
  <c r="C49" i="1"/>
  <c r="F43" i="1"/>
  <c r="B40" i="1"/>
  <c r="E43" i="1"/>
  <c r="F48" i="1"/>
  <c r="E45" i="1"/>
  <c r="D48" i="1"/>
  <c r="D49" i="1"/>
  <c r="D43" i="1"/>
  <c r="L9" i="1"/>
  <c r="E49" i="1"/>
  <c r="AT49" i="1"/>
  <c r="E48" i="1"/>
  <c r="C45" i="1"/>
  <c r="BF51" i="1" l="1"/>
  <c r="BE51" i="1"/>
  <c r="K91" i="2"/>
  <c r="L92" i="2"/>
  <c r="B1" i="2"/>
  <c r="AE12" i="1"/>
  <c r="AJ49" i="1"/>
  <c r="AE51" i="1"/>
  <c r="AK49" i="1"/>
  <c r="AE25" i="1"/>
  <c r="AE38" i="1"/>
  <c r="AK50" i="1"/>
  <c r="AJ50" i="1"/>
  <c r="L93" i="2" l="1"/>
  <c r="K92" i="2"/>
  <c r="L94" i="2" l="1"/>
  <c r="K93" i="2"/>
  <c r="AN1" i="2"/>
  <c r="I1" i="2"/>
  <c r="AH34" i="1"/>
  <c r="AI55" i="1"/>
  <c r="AH39" i="1"/>
  <c r="AI53" i="1"/>
  <c r="AH38" i="1"/>
  <c r="AH36" i="1"/>
  <c r="AH35" i="1"/>
  <c r="AI54" i="1"/>
  <c r="AI59" i="1"/>
  <c r="AI52" i="1"/>
  <c r="AI56" i="1"/>
  <c r="AI60" i="1"/>
  <c r="AH42" i="1"/>
  <c r="AI51" i="1"/>
  <c r="AH37" i="1"/>
  <c r="AH43" i="1"/>
  <c r="AH41" i="1"/>
  <c r="AI57" i="1"/>
  <c r="AI58" i="1"/>
  <c r="AH40" i="1"/>
  <c r="L95" i="2" l="1"/>
  <c r="K94" i="2"/>
  <c r="A1" i="2"/>
  <c r="AJ53" i="1"/>
  <c r="AK55" i="1"/>
  <c r="AI34" i="1"/>
  <c r="AJ55" i="1"/>
  <c r="AK53" i="1"/>
  <c r="AI38" i="1"/>
  <c r="AI39" i="1"/>
  <c r="AK56" i="1"/>
  <c r="AI36" i="1"/>
  <c r="AJ51" i="1"/>
  <c r="AJ52" i="1"/>
  <c r="AK52" i="1"/>
  <c r="AK54" i="1"/>
  <c r="AJ59" i="1"/>
  <c r="AK51" i="1"/>
  <c r="AJ56" i="1"/>
  <c r="AK60" i="1"/>
  <c r="AI43" i="1"/>
  <c r="AJ54" i="1"/>
  <c r="AK59" i="1"/>
  <c r="AI41" i="1"/>
  <c r="AI42" i="1"/>
  <c r="AI35" i="1"/>
  <c r="AI37" i="1"/>
  <c r="AJ60" i="1"/>
  <c r="AK58" i="1"/>
  <c r="AJ58" i="1"/>
  <c r="AK57" i="1"/>
  <c r="AJ57" i="1"/>
  <c r="AI40" i="1"/>
  <c r="O6" i="2"/>
  <c r="K95" i="2" l="1"/>
  <c r="L96" i="2"/>
  <c r="AL54" i="1"/>
  <c r="AM54" i="1" s="1"/>
  <c r="AL56" i="1"/>
  <c r="AN56" i="1" s="1"/>
  <c r="AL60" i="1"/>
  <c r="AM60" i="1" s="1"/>
  <c r="AL57" i="1"/>
  <c r="AN57" i="1" s="1"/>
  <c r="AL50" i="1"/>
  <c r="AM50" i="1" s="1"/>
  <c r="AL49" i="1"/>
  <c r="AM49" i="1" s="1"/>
  <c r="AL59" i="1"/>
  <c r="AN59" i="1" s="1"/>
  <c r="AL53" i="1"/>
  <c r="AM53" i="1" s="1"/>
  <c r="AL55" i="1"/>
  <c r="AM55" i="1" s="1"/>
  <c r="AL58" i="1"/>
  <c r="AN58" i="1" s="1"/>
  <c r="AL51" i="1"/>
  <c r="AN51" i="1" s="1"/>
  <c r="AL52" i="1"/>
  <c r="AN52" i="1" s="1"/>
  <c r="B53" i="1"/>
  <c r="AP36" i="1"/>
  <c r="AU10" i="1"/>
  <c r="AR23" i="1"/>
  <c r="AS10" i="1"/>
  <c r="AO23" i="1"/>
  <c r="AU23" i="1"/>
  <c r="AO10" i="1"/>
  <c r="AS23" i="1"/>
  <c r="AS49" i="1"/>
  <c r="AU49" i="1"/>
  <c r="AR49" i="1"/>
  <c r="AO49" i="1"/>
  <c r="J5" i="2"/>
  <c r="K96" i="2" l="1"/>
  <c r="L97" i="2"/>
  <c r="AN53" i="1"/>
  <c r="AN50" i="1"/>
  <c r="AM56" i="1"/>
  <c r="AN49" i="1"/>
  <c r="AM59" i="1"/>
  <c r="AN60" i="1"/>
  <c r="AM57" i="1"/>
  <c r="AN55" i="1"/>
  <c r="AN54" i="1"/>
  <c r="AM58" i="1"/>
  <c r="AM52" i="1"/>
  <c r="AM51" i="1"/>
  <c r="G6" i="1"/>
  <c r="B32" i="1"/>
  <c r="B6" i="1"/>
  <c r="G32" i="1"/>
  <c r="F38" i="1"/>
  <c r="F25" i="1"/>
  <c r="B19" i="1"/>
  <c r="F12" i="1"/>
  <c r="F51" i="1"/>
  <c r="B45" i="1"/>
  <c r="G45" i="1"/>
  <c r="K97" i="2" l="1"/>
  <c r="L98" i="2"/>
  <c r="L99" i="2" l="1"/>
  <c r="K98" i="2"/>
  <c r="G10" i="2"/>
  <c r="G9" i="2"/>
  <c r="G8" i="2"/>
  <c r="G7" i="2"/>
  <c r="G6" i="2"/>
  <c r="G5" i="2"/>
  <c r="G4" i="2"/>
  <c r="G3" i="2"/>
  <c r="G2" i="2"/>
  <c r="H5" i="2"/>
  <c r="H3" i="2"/>
  <c r="H10" i="2"/>
  <c r="H7" i="2"/>
  <c r="H6" i="2"/>
  <c r="H4" i="2"/>
  <c r="H2" i="2"/>
  <c r="K99" i="2" l="1"/>
  <c r="L2" i="2"/>
  <c r="H8" i="2"/>
  <c r="H9" i="2"/>
  <c r="L3" i="2" l="1"/>
  <c r="AN2" i="2"/>
  <c r="K2" i="2"/>
  <c r="I2" i="2" l="1"/>
  <c r="L4" i="2"/>
  <c r="AN3" i="2"/>
  <c r="K3" i="2"/>
  <c r="I3" i="2" l="1"/>
  <c r="L5" i="2"/>
  <c r="AN4" i="2"/>
  <c r="AJ6" i="2"/>
  <c r="U19" i="2"/>
  <c r="J92" i="2"/>
  <c r="AA49" i="2"/>
  <c r="X51" i="2"/>
  <c r="AJ66" i="2"/>
  <c r="O15" i="2"/>
  <c r="AJ5" i="2"/>
  <c r="U13" i="2"/>
  <c r="AA57" i="2"/>
  <c r="J76" i="2"/>
  <c r="AA55" i="2"/>
  <c r="AG95" i="2"/>
  <c r="R5" i="2"/>
  <c r="AD85" i="2"/>
  <c r="R11" i="2"/>
  <c r="AG61" i="2"/>
  <c r="R22" i="2"/>
  <c r="AA33" i="2"/>
  <c r="AA83" i="2"/>
  <c r="AA56" i="2"/>
  <c r="AG36" i="2"/>
  <c r="O83" i="2"/>
  <c r="AJ92" i="2"/>
  <c r="R31" i="2"/>
  <c r="AD35" i="2"/>
  <c r="J62" i="2"/>
  <c r="U43" i="2"/>
  <c r="R85" i="2"/>
  <c r="U23" i="2"/>
  <c r="X18" i="2"/>
  <c r="U62" i="2"/>
  <c r="AD54" i="2"/>
  <c r="U49" i="2"/>
  <c r="R1" i="2"/>
  <c r="AG37" i="2"/>
  <c r="O30" i="2"/>
  <c r="AD23" i="2"/>
  <c r="J78" i="2"/>
  <c r="U12" i="2"/>
  <c r="X59" i="2"/>
  <c r="J70" i="2"/>
  <c r="J96" i="2"/>
  <c r="O82" i="2"/>
  <c r="R79" i="2"/>
  <c r="AG15" i="2"/>
  <c r="X25" i="2"/>
  <c r="J59" i="2"/>
  <c r="AA61" i="2"/>
  <c r="O56" i="2"/>
  <c r="X90" i="2"/>
  <c r="AG80" i="2"/>
  <c r="J90" i="2"/>
  <c r="AD43" i="2"/>
  <c r="X2" i="2"/>
  <c r="AG47" i="2"/>
  <c r="AA36" i="2"/>
  <c r="X55" i="2"/>
  <c r="AA79" i="2"/>
  <c r="AG5" i="2"/>
  <c r="AJ90" i="2"/>
  <c r="AA1" i="2"/>
  <c r="AG40" i="2"/>
  <c r="R46" i="2"/>
  <c r="X75" i="2"/>
  <c r="AA89" i="2"/>
  <c r="R57" i="2"/>
  <c r="AA16" i="2"/>
  <c r="AA28" i="2"/>
  <c r="AG92" i="2"/>
  <c r="O28" i="2"/>
  <c r="U30" i="2"/>
  <c r="AJ41" i="2"/>
  <c r="J80" i="2"/>
  <c r="J68" i="2"/>
  <c r="R71" i="2"/>
  <c r="X41" i="2"/>
  <c r="AJ42" i="2"/>
  <c r="O58" i="2"/>
  <c r="R75" i="2"/>
  <c r="X9" i="2"/>
  <c r="X72" i="2"/>
  <c r="U97" i="2"/>
  <c r="J42" i="2"/>
  <c r="AJ48" i="2"/>
  <c r="X71" i="2"/>
  <c r="X13" i="2"/>
  <c r="AG4" i="2"/>
  <c r="AD70" i="2"/>
  <c r="AA37" i="2"/>
  <c r="O87" i="2"/>
  <c r="R90" i="2"/>
  <c r="U79" i="2"/>
  <c r="AJ29" i="2"/>
  <c r="AD79" i="2"/>
  <c r="R91" i="2"/>
  <c r="J94" i="2"/>
  <c r="AA41" i="2"/>
  <c r="U22" i="2"/>
  <c r="O50" i="2"/>
  <c r="R97" i="2"/>
  <c r="AG18" i="2"/>
  <c r="R98" i="2"/>
  <c r="AJ85" i="2"/>
  <c r="AJ68" i="2"/>
  <c r="AG3" i="2"/>
  <c r="AJ43" i="2"/>
  <c r="J33" i="2"/>
  <c r="X30" i="2"/>
  <c r="AJ98" i="2"/>
  <c r="X3" i="2"/>
  <c r="J71" i="2"/>
  <c r="R82" i="2"/>
  <c r="AA66" i="2"/>
  <c r="O32" i="2"/>
  <c r="AD71" i="2"/>
  <c r="AG34" i="2"/>
  <c r="J54" i="2"/>
  <c r="U1" i="2"/>
  <c r="AJ93" i="2"/>
  <c r="AG58" i="2"/>
  <c r="AG75" i="2"/>
  <c r="U74" i="2"/>
  <c r="R94" i="2"/>
  <c r="R92" i="2"/>
  <c r="J57" i="2"/>
  <c r="AJ33" i="2"/>
  <c r="R24" i="2"/>
  <c r="X32" i="2"/>
  <c r="AA92" i="2"/>
  <c r="AD38" i="2"/>
  <c r="U58" i="2"/>
  <c r="X37" i="2"/>
  <c r="R36" i="2"/>
  <c r="R55" i="2"/>
  <c r="X86" i="2"/>
  <c r="O69" i="2"/>
  <c r="AJ21" i="2"/>
  <c r="J23" i="2"/>
  <c r="AD41" i="2"/>
  <c r="J65" i="2"/>
  <c r="O61" i="2"/>
  <c r="J16" i="2"/>
  <c r="AJ3" i="2"/>
  <c r="X65" i="2"/>
  <c r="AD1" i="2"/>
  <c r="AD20" i="2"/>
  <c r="AD65" i="2"/>
  <c r="J9" i="2"/>
  <c r="R51" i="2"/>
  <c r="J55" i="2"/>
  <c r="AG67" i="2"/>
  <c r="X60" i="2"/>
  <c r="AD60" i="2"/>
  <c r="AJ2" i="2"/>
  <c r="AG46" i="2"/>
  <c r="O14" i="2"/>
  <c r="AA91" i="2"/>
  <c r="X26" i="2"/>
  <c r="AJ25" i="2"/>
  <c r="J27" i="2"/>
  <c r="AA67" i="2"/>
  <c r="U65" i="2"/>
  <c r="O94" i="2"/>
  <c r="R25" i="2"/>
  <c r="AG91" i="2"/>
  <c r="J44" i="2"/>
  <c r="X6" i="2"/>
  <c r="AD6" i="2"/>
  <c r="AD8" i="2"/>
  <c r="AG33" i="2"/>
  <c r="AG25" i="2"/>
  <c r="R66" i="2"/>
  <c r="AJ38" i="2"/>
  <c r="AG89" i="2"/>
  <c r="J79" i="2"/>
  <c r="J52" i="2"/>
  <c r="X76" i="2"/>
  <c r="R72" i="2"/>
  <c r="R52" i="2"/>
  <c r="O1" i="2"/>
  <c r="O68" i="2"/>
  <c r="O40" i="2"/>
  <c r="AD57" i="2"/>
  <c r="U44" i="2"/>
  <c r="U98" i="2"/>
  <c r="X89" i="2"/>
  <c r="AG22" i="2"/>
  <c r="AD19" i="2"/>
  <c r="X91" i="2"/>
  <c r="AA14" i="2"/>
  <c r="X21" i="2"/>
  <c r="R53" i="2"/>
  <c r="AA62" i="2"/>
  <c r="U54" i="2"/>
  <c r="U2" i="2"/>
  <c r="AA53" i="2"/>
  <c r="AA65" i="2"/>
  <c r="AA94" i="2"/>
  <c r="AA72" i="2"/>
  <c r="AG77" i="2"/>
  <c r="X88" i="2"/>
  <c r="O52" i="2"/>
  <c r="U73" i="2"/>
  <c r="AA20" i="2"/>
  <c r="X17" i="2"/>
  <c r="AD15" i="2"/>
  <c r="J49" i="2"/>
  <c r="AD26" i="2"/>
  <c r="U25" i="2"/>
  <c r="AA82" i="2"/>
  <c r="AG7" i="2"/>
  <c r="J30" i="2"/>
  <c r="U99" i="2"/>
  <c r="X69" i="2"/>
  <c r="AJ18" i="2"/>
  <c r="O66" i="2"/>
  <c r="J82" i="2"/>
  <c r="X99" i="2"/>
  <c r="AJ44" i="2"/>
  <c r="X97" i="2"/>
  <c r="AA31" i="2"/>
  <c r="R19" i="2"/>
  <c r="U24" i="2"/>
  <c r="AD33" i="2"/>
  <c r="U20" i="2"/>
  <c r="AA34" i="2"/>
  <c r="R49" i="2"/>
  <c r="O46" i="2"/>
  <c r="AA7" i="2"/>
  <c r="AJ67" i="2"/>
  <c r="X74" i="2"/>
  <c r="AD93" i="2"/>
  <c r="U50" i="2"/>
  <c r="U60" i="2"/>
  <c r="X28" i="2"/>
  <c r="O11" i="2"/>
  <c r="AD12" i="2"/>
  <c r="R77" i="2"/>
  <c r="U52" i="2"/>
  <c r="AJ71" i="2"/>
  <c r="R12" i="2"/>
  <c r="AD76" i="2"/>
  <c r="AA46" i="2"/>
  <c r="R32" i="2"/>
  <c r="R39" i="2"/>
  <c r="AG42" i="2"/>
  <c r="AJ16" i="2"/>
  <c r="AA45" i="2"/>
  <c r="O98" i="2"/>
  <c r="U45" i="2"/>
  <c r="O93" i="2"/>
  <c r="AG93" i="2"/>
  <c r="AG32" i="2"/>
  <c r="O22" i="2"/>
  <c r="AJ14" i="2"/>
  <c r="O99" i="2"/>
  <c r="AJ83" i="2"/>
  <c r="O44" i="2"/>
  <c r="R30" i="2"/>
  <c r="J93" i="2"/>
  <c r="AD55" i="2"/>
  <c r="AA23" i="2"/>
  <c r="AD86" i="2"/>
  <c r="AD36" i="2"/>
  <c r="R9" i="2"/>
  <c r="X45" i="2"/>
  <c r="AG6" i="2"/>
  <c r="AD34" i="2"/>
  <c r="U15" i="2"/>
  <c r="AJ76" i="2"/>
  <c r="U7" i="2"/>
  <c r="U93" i="2"/>
  <c r="O45" i="2"/>
  <c r="AJ88" i="2"/>
  <c r="O39" i="2"/>
  <c r="AG2" i="2"/>
  <c r="R65" i="2"/>
  <c r="X63" i="2"/>
  <c r="AG28" i="2"/>
  <c r="U92" i="2"/>
  <c r="R70" i="2"/>
  <c r="AD82" i="2"/>
  <c r="AA77" i="2"/>
  <c r="AD98" i="2"/>
  <c r="AA71" i="2"/>
  <c r="J75" i="2"/>
  <c r="U5" i="2"/>
  <c r="AD73" i="2"/>
  <c r="X57" i="2"/>
  <c r="AG79" i="2"/>
  <c r="O12" i="2"/>
  <c r="X14" i="2"/>
  <c r="R88" i="2"/>
  <c r="R26" i="2"/>
  <c r="U18" i="2"/>
  <c r="AG53" i="2"/>
  <c r="X11" i="2"/>
  <c r="AG10" i="2"/>
  <c r="X94" i="2"/>
  <c r="J22" i="2"/>
  <c r="AG38" i="2"/>
  <c r="AD56" i="2"/>
  <c r="U89" i="2"/>
  <c r="AG90" i="2"/>
  <c r="AD75" i="2"/>
  <c r="AA95" i="2"/>
  <c r="AJ7" i="2"/>
  <c r="U77" i="2"/>
  <c r="AD58" i="2"/>
  <c r="X34" i="2"/>
  <c r="AA93" i="2"/>
  <c r="AJ30" i="2"/>
  <c r="AG78" i="2"/>
  <c r="AA38" i="2"/>
  <c r="AD45" i="2"/>
  <c r="R83" i="2"/>
  <c r="R34" i="2"/>
  <c r="AJ74" i="2"/>
  <c r="O59" i="2"/>
  <c r="AG81" i="2"/>
  <c r="AG88" i="2"/>
  <c r="O5" i="2"/>
  <c r="U66" i="2"/>
  <c r="X36" i="2"/>
  <c r="J43" i="2"/>
  <c r="O20" i="2"/>
  <c r="AA84" i="2"/>
  <c r="X68" i="2"/>
  <c r="R89" i="2"/>
  <c r="J24" i="2"/>
  <c r="J73" i="2"/>
  <c r="AG11" i="2"/>
  <c r="X95" i="2"/>
  <c r="R60" i="2"/>
  <c r="AJ59" i="2"/>
  <c r="AA64" i="2"/>
  <c r="AA24" i="2"/>
  <c r="U16" i="2"/>
  <c r="R58" i="2"/>
  <c r="AJ23" i="2"/>
  <c r="O47" i="2"/>
  <c r="AA86" i="2"/>
  <c r="R35" i="2"/>
  <c r="J2" i="2"/>
  <c r="J56" i="2"/>
  <c r="AD87" i="2"/>
  <c r="R48" i="2"/>
  <c r="R63" i="2"/>
  <c r="U27" i="2"/>
  <c r="AJ58" i="2"/>
  <c r="AA76" i="2"/>
  <c r="AA59" i="2"/>
  <c r="J32" i="2"/>
  <c r="X1" i="2"/>
  <c r="R38" i="2"/>
  <c r="U31" i="2"/>
  <c r="U40" i="2"/>
  <c r="AA35" i="2"/>
  <c r="X40" i="2"/>
  <c r="O88" i="2"/>
  <c r="O86" i="2"/>
  <c r="J51" i="2"/>
  <c r="AG70" i="2"/>
  <c r="AD10" i="2"/>
  <c r="AD31" i="2"/>
  <c r="AA27" i="2"/>
  <c r="O13" i="2"/>
  <c r="J91" i="2"/>
  <c r="O26" i="2"/>
  <c r="U35" i="2"/>
  <c r="AA22" i="2"/>
  <c r="R76" i="2"/>
  <c r="R78" i="2"/>
  <c r="X42" i="2"/>
  <c r="O75" i="2"/>
  <c r="AD94" i="2"/>
  <c r="AD80" i="2"/>
  <c r="X20" i="2"/>
  <c r="O55" i="2"/>
  <c r="O62" i="2"/>
  <c r="AA25" i="2"/>
  <c r="U84" i="2"/>
  <c r="AG87" i="2"/>
  <c r="AD22" i="2"/>
  <c r="X98" i="2"/>
  <c r="AD50" i="2"/>
  <c r="J40" i="2"/>
  <c r="AD77" i="2"/>
  <c r="AD27" i="2"/>
  <c r="AG86" i="2"/>
  <c r="O90" i="2"/>
  <c r="O96" i="2"/>
  <c r="AG24" i="2"/>
  <c r="U53" i="2"/>
  <c r="X53" i="2"/>
  <c r="R56" i="2"/>
  <c r="X50" i="2"/>
  <c r="U75" i="2"/>
  <c r="AA51" i="2"/>
  <c r="AA70" i="2"/>
  <c r="AA13" i="2"/>
  <c r="AJ95" i="2"/>
  <c r="U46" i="2"/>
  <c r="X4" i="2"/>
  <c r="R87" i="2"/>
  <c r="R47" i="2"/>
  <c r="AA90" i="2"/>
  <c r="J47" i="2"/>
  <c r="AA98" i="2"/>
  <c r="AJ51" i="2"/>
  <c r="R64" i="2"/>
  <c r="U85" i="2"/>
  <c r="U88" i="2"/>
  <c r="U36" i="2"/>
  <c r="X29" i="2"/>
  <c r="R37" i="2"/>
  <c r="AA63" i="2"/>
  <c r="AG54" i="2"/>
  <c r="U80" i="2"/>
  <c r="O33" i="2"/>
  <c r="AJ91" i="2"/>
  <c r="AD78" i="2"/>
  <c r="AG84" i="2"/>
  <c r="U17" i="2"/>
  <c r="J60" i="2"/>
  <c r="O79" i="2"/>
  <c r="R59" i="2"/>
  <c r="U11" i="2"/>
  <c r="X67" i="2"/>
  <c r="AG83" i="2"/>
  <c r="J67" i="2"/>
  <c r="AG73" i="2"/>
  <c r="AG69" i="2"/>
  <c r="AA44" i="2"/>
  <c r="AJ86" i="2"/>
  <c r="AA18" i="2"/>
  <c r="AJ99" i="2"/>
  <c r="AA6" i="2"/>
  <c r="AG97" i="2"/>
  <c r="AJ26" i="2"/>
  <c r="J64" i="2"/>
  <c r="AJ57" i="2"/>
  <c r="X19" i="2"/>
  <c r="J63" i="2"/>
  <c r="U72" i="2"/>
  <c r="AD68" i="2"/>
  <c r="X23" i="2"/>
  <c r="AA2" i="2"/>
  <c r="AG1" i="2"/>
  <c r="AJ34" i="2"/>
  <c r="AA58" i="2"/>
  <c r="R86" i="2"/>
  <c r="AA12" i="2"/>
  <c r="R18" i="2"/>
  <c r="AA50" i="2"/>
  <c r="R2" i="2"/>
  <c r="AD30" i="2"/>
  <c r="U69" i="2"/>
  <c r="AD52" i="2"/>
  <c r="R33" i="2"/>
  <c r="U83" i="2"/>
  <c r="AG56" i="2"/>
  <c r="U26" i="2"/>
  <c r="AA4" i="2"/>
  <c r="AJ70" i="2"/>
  <c r="AD37" i="2"/>
  <c r="O89" i="2"/>
  <c r="U67" i="2"/>
  <c r="AG39" i="2"/>
  <c r="AA52" i="2"/>
  <c r="AJ56" i="2"/>
  <c r="X43" i="2"/>
  <c r="U57" i="2"/>
  <c r="U87" i="2"/>
  <c r="O64" i="2"/>
  <c r="J72" i="2"/>
  <c r="AG49" i="2"/>
  <c r="R50" i="2"/>
  <c r="AJ45" i="2"/>
  <c r="O71" i="2"/>
  <c r="X80" i="2"/>
  <c r="R13" i="2"/>
  <c r="R61" i="2"/>
  <c r="AA88" i="2"/>
  <c r="X47" i="2"/>
  <c r="AG9" i="2"/>
  <c r="X81" i="2"/>
  <c r="R29" i="2"/>
  <c r="AD42" i="2"/>
  <c r="AJ78" i="2"/>
  <c r="O65" i="2"/>
  <c r="J48" i="2"/>
  <c r="AG55" i="2"/>
  <c r="U33" i="2"/>
  <c r="AG57" i="2"/>
  <c r="R14" i="2"/>
  <c r="U63" i="2"/>
  <c r="O48" i="2"/>
  <c r="AD29" i="2"/>
  <c r="U71" i="2"/>
  <c r="AJ19" i="2"/>
  <c r="R20" i="2"/>
  <c r="U81" i="2"/>
  <c r="O70" i="2"/>
  <c r="AA78" i="2"/>
  <c r="R40" i="2"/>
  <c r="R73" i="2"/>
  <c r="AD96" i="2"/>
  <c r="AJ52" i="2"/>
  <c r="AD7" i="2"/>
  <c r="AJ94" i="2"/>
  <c r="AJ17" i="2"/>
  <c r="AD5" i="2"/>
  <c r="J19" i="2"/>
  <c r="AJ97" i="2"/>
  <c r="U51" i="2"/>
  <c r="AA81" i="2"/>
  <c r="AA60" i="2"/>
  <c r="AD3" i="2"/>
  <c r="J8" i="2"/>
  <c r="R74" i="2"/>
  <c r="AJ4" i="2"/>
  <c r="J7" i="2"/>
  <c r="U6" i="2"/>
  <c r="U94" i="2"/>
  <c r="AD69" i="2"/>
  <c r="X82" i="2"/>
  <c r="AG74" i="2"/>
  <c r="AJ40" i="2"/>
  <c r="AA19" i="2"/>
  <c r="AJ89" i="2"/>
  <c r="AA30" i="2"/>
  <c r="AA3" i="2"/>
  <c r="AD14" i="2"/>
  <c r="J35" i="2"/>
  <c r="AG52" i="2"/>
  <c r="AG72" i="2"/>
  <c r="AD64" i="2"/>
  <c r="R99" i="2"/>
  <c r="AD91" i="2"/>
  <c r="J11" i="2"/>
  <c r="AJ64" i="2"/>
  <c r="J28" i="2"/>
  <c r="R67" i="2"/>
  <c r="R16" i="2"/>
  <c r="AJ31" i="2"/>
  <c r="O57" i="2"/>
  <c r="AG63" i="2"/>
  <c r="AA42" i="2"/>
  <c r="U68" i="2"/>
  <c r="O60" i="2"/>
  <c r="U8" i="2"/>
  <c r="R42" i="2"/>
  <c r="J6" i="2"/>
  <c r="O19" i="2"/>
  <c r="AG96" i="2"/>
  <c r="AA26" i="2"/>
  <c r="AA29" i="2"/>
  <c r="J74" i="2"/>
  <c r="U55" i="2"/>
  <c r="R44" i="2"/>
  <c r="X96" i="2"/>
  <c r="X31" i="2"/>
  <c r="U39" i="2"/>
  <c r="AJ22" i="2"/>
  <c r="AA69" i="2"/>
  <c r="AG41" i="2"/>
  <c r="X49" i="2"/>
  <c r="X87" i="2"/>
  <c r="AD89" i="2"/>
  <c r="U96" i="2"/>
  <c r="AA32" i="2"/>
  <c r="X66" i="2"/>
  <c r="X24" i="2"/>
  <c r="R62" i="2"/>
  <c r="J29" i="2"/>
  <c r="U37" i="2"/>
  <c r="O10" i="2"/>
  <c r="O17" i="2"/>
  <c r="J26" i="2"/>
  <c r="AJ15" i="2"/>
  <c r="R8" i="2"/>
  <c r="AD46" i="2"/>
  <c r="R10" i="2"/>
  <c r="AJ9" i="2"/>
  <c r="O35" i="2"/>
  <c r="J25" i="2"/>
  <c r="AG20" i="2"/>
  <c r="O72" i="2"/>
  <c r="J88" i="2"/>
  <c r="R43" i="2"/>
  <c r="R4" i="2"/>
  <c r="X85" i="2"/>
  <c r="O38" i="2"/>
  <c r="O36" i="2"/>
  <c r="AA48" i="2"/>
  <c r="J98" i="2"/>
  <c r="AD83" i="2"/>
  <c r="AG27" i="2"/>
  <c r="J15" i="2"/>
  <c r="X33" i="2"/>
  <c r="O63" i="2"/>
  <c r="AG26" i="2"/>
  <c r="O97" i="2"/>
  <c r="AD95" i="2"/>
  <c r="AJ27" i="2"/>
  <c r="AG68" i="2"/>
  <c r="J36" i="2"/>
  <c r="O2" i="2"/>
  <c r="AG76" i="2"/>
  <c r="AD40" i="2"/>
  <c r="AD9" i="2"/>
  <c r="AJ79" i="2"/>
  <c r="AG62" i="2"/>
  <c r="O16" i="2"/>
  <c r="AG82" i="2"/>
  <c r="AD47" i="2"/>
  <c r="AG64" i="2"/>
  <c r="J31" i="2"/>
  <c r="AA21" i="2"/>
  <c r="AG65" i="2"/>
  <c r="AD72" i="2"/>
  <c r="R81" i="2"/>
  <c r="X12" i="2"/>
  <c r="AA99" i="2"/>
  <c r="AD51" i="2"/>
  <c r="AJ82" i="2"/>
  <c r="AJ47" i="2"/>
  <c r="AG71" i="2"/>
  <c r="AJ72" i="2"/>
  <c r="AA15" i="2"/>
  <c r="U95" i="2"/>
  <c r="AA39" i="2"/>
  <c r="O9" i="2"/>
  <c r="AJ69" i="2"/>
  <c r="AJ87" i="2"/>
  <c r="AJ96" i="2"/>
  <c r="AG51" i="2"/>
  <c r="X52" i="2"/>
  <c r="J50" i="2"/>
  <c r="AD28" i="2"/>
  <c r="AJ60" i="2"/>
  <c r="J37" i="2"/>
  <c r="AJ32" i="2"/>
  <c r="X15" i="2"/>
  <c r="X35" i="2"/>
  <c r="AA96" i="2"/>
  <c r="J13" i="2"/>
  <c r="O51" i="2"/>
  <c r="O31" i="2"/>
  <c r="U9" i="2"/>
  <c r="J41" i="2"/>
  <c r="AD66" i="2"/>
  <c r="J21" i="2"/>
  <c r="AD44" i="2"/>
  <c r="X10" i="2"/>
  <c r="J45" i="2"/>
  <c r="U61" i="2"/>
  <c r="X39" i="2"/>
  <c r="X38" i="2"/>
  <c r="J83" i="2"/>
  <c r="X5" i="2"/>
  <c r="X77" i="2"/>
  <c r="AG12" i="2"/>
  <c r="AD67" i="2"/>
  <c r="AG44" i="2"/>
  <c r="X73" i="2"/>
  <c r="AA74" i="2"/>
  <c r="AG60" i="2"/>
  <c r="X84" i="2"/>
  <c r="O34" i="2"/>
  <c r="AJ8" i="2"/>
  <c r="J58" i="2"/>
  <c r="O37" i="2"/>
  <c r="O18" i="2"/>
  <c r="J38" i="2"/>
  <c r="U3" i="2"/>
  <c r="J4" i="2"/>
  <c r="J84" i="2"/>
  <c r="X64" i="2"/>
  <c r="AJ11" i="2"/>
  <c r="U90" i="2"/>
  <c r="AG29" i="2"/>
  <c r="J81" i="2"/>
  <c r="AA54" i="2"/>
  <c r="AD97" i="2"/>
  <c r="R7" i="2"/>
  <c r="AD16" i="2"/>
  <c r="AD39" i="2"/>
  <c r="AG21" i="2"/>
  <c r="U47" i="2"/>
  <c r="O74" i="2"/>
  <c r="AD59" i="2"/>
  <c r="AD99" i="2"/>
  <c r="AG31" i="2"/>
  <c r="AA8" i="2"/>
  <c r="AA68" i="2"/>
  <c r="AD81" i="2"/>
  <c r="O4" i="2"/>
  <c r="J18" i="2"/>
  <c r="AD53" i="2"/>
  <c r="AG13" i="2"/>
  <c r="AJ28" i="2"/>
  <c r="X22" i="2"/>
  <c r="O95" i="2"/>
  <c r="X44" i="2"/>
  <c r="AD25" i="2"/>
  <c r="X48" i="2"/>
  <c r="O73" i="2"/>
  <c r="O76" i="2"/>
  <c r="AD92" i="2"/>
  <c r="AG85" i="2"/>
  <c r="AJ53" i="2"/>
  <c r="R54" i="2"/>
  <c r="AJ24" i="2"/>
  <c r="J77" i="2"/>
  <c r="AA47" i="2"/>
  <c r="AD32" i="2"/>
  <c r="AG45" i="2"/>
  <c r="AJ20" i="2"/>
  <c r="J89" i="2"/>
  <c r="AG19" i="2"/>
  <c r="AG17" i="2"/>
  <c r="O42" i="2"/>
  <c r="O85" i="2"/>
  <c r="AJ10" i="2"/>
  <c r="U41" i="2"/>
  <c r="AD17" i="2"/>
  <c r="X61" i="2"/>
  <c r="AJ73" i="2"/>
  <c r="AA85" i="2"/>
  <c r="AG59" i="2"/>
  <c r="X56" i="2"/>
  <c r="AG8" i="2"/>
  <c r="X92" i="2"/>
  <c r="J85" i="2"/>
  <c r="R15" i="2"/>
  <c r="R96" i="2"/>
  <c r="AJ77" i="2"/>
  <c r="AD24" i="2"/>
  <c r="J14" i="2"/>
  <c r="O21" i="2"/>
  <c r="AD13" i="2"/>
  <c r="U42" i="2"/>
  <c r="AG43" i="2"/>
  <c r="R17" i="2"/>
  <c r="O7" i="2"/>
  <c r="AJ61" i="2"/>
  <c r="AG98" i="2"/>
  <c r="AJ50" i="2"/>
  <c r="O23" i="2"/>
  <c r="J20" i="2"/>
  <c r="O78" i="2"/>
  <c r="AA11" i="2"/>
  <c r="AG99" i="2"/>
  <c r="J97" i="2"/>
  <c r="AG35" i="2"/>
  <c r="U14" i="2"/>
  <c r="J12" i="2"/>
  <c r="X78" i="2"/>
  <c r="U59" i="2"/>
  <c r="AJ81" i="2"/>
  <c r="J39" i="2"/>
  <c r="AD88" i="2"/>
  <c r="R80" i="2"/>
  <c r="U86" i="2"/>
  <c r="O53" i="2"/>
  <c r="U29" i="2"/>
  <c r="X58" i="2"/>
  <c r="AG66" i="2"/>
  <c r="AJ13" i="2"/>
  <c r="AD90" i="2"/>
  <c r="AD48" i="2"/>
  <c r="R41" i="2"/>
  <c r="AA97" i="2"/>
  <c r="J10" i="2"/>
  <c r="R93" i="2"/>
  <c r="J66" i="2"/>
  <c r="J53" i="2"/>
  <c r="AJ55" i="2"/>
  <c r="R23" i="2"/>
  <c r="O43" i="2"/>
  <c r="O41" i="2"/>
  <c r="AJ62" i="2"/>
  <c r="O8" i="2"/>
  <c r="J46" i="2"/>
  <c r="X70" i="2"/>
  <c r="AG50" i="2"/>
  <c r="J86" i="2"/>
  <c r="U10" i="2"/>
  <c r="AA87" i="2"/>
  <c r="AD49" i="2"/>
  <c r="U82" i="2"/>
  <c r="O25" i="2"/>
  <c r="AG14" i="2"/>
  <c r="AG94" i="2"/>
  <c r="AA43" i="2"/>
  <c r="AD62" i="2"/>
  <c r="O92" i="2"/>
  <c r="X93" i="2"/>
  <c r="AJ54" i="2"/>
  <c r="O3" i="2"/>
  <c r="U32" i="2"/>
  <c r="X62" i="2"/>
  <c r="R6" i="2"/>
  <c r="U56" i="2"/>
  <c r="O29" i="2"/>
  <c r="AJ63" i="2"/>
  <c r="AA10" i="2"/>
  <c r="AJ65" i="2"/>
  <c r="AD4" i="2"/>
  <c r="AG48" i="2"/>
  <c r="AJ12" i="2"/>
  <c r="J17" i="2"/>
  <c r="U91" i="2"/>
  <c r="O80" i="2"/>
  <c r="J69" i="2"/>
  <c r="AJ1" i="2"/>
  <c r="AD63" i="2"/>
  <c r="X54" i="2"/>
  <c r="J3" i="2"/>
  <c r="J61" i="2"/>
  <c r="R84" i="2"/>
  <c r="AD21" i="2"/>
  <c r="AJ35" i="2"/>
  <c r="U78" i="2"/>
  <c r="AD2" i="2"/>
  <c r="R21" i="2"/>
  <c r="AA75" i="2"/>
  <c r="U38" i="2"/>
  <c r="R69" i="2"/>
  <c r="J99" i="2"/>
  <c r="J1" i="2"/>
  <c r="AJ49" i="2"/>
  <c r="U70" i="2"/>
  <c r="R3" i="2"/>
  <c r="AJ46" i="2"/>
  <c r="AG16" i="2"/>
  <c r="AJ75" i="2"/>
  <c r="O27" i="2"/>
  <c r="AA40" i="2"/>
  <c r="AD11" i="2"/>
  <c r="AA73" i="2"/>
  <c r="X79" i="2"/>
  <c r="O91" i="2"/>
  <c r="AG23" i="2"/>
  <c r="AD61" i="2"/>
  <c r="AJ84" i="2"/>
  <c r="O84" i="2"/>
  <c r="X46" i="2"/>
  <c r="AA9" i="2"/>
  <c r="R68" i="2"/>
  <c r="X8" i="2"/>
  <c r="AJ37" i="2"/>
  <c r="O54" i="2"/>
  <c r="AD74" i="2"/>
  <c r="U76" i="2"/>
  <c r="AD18" i="2"/>
  <c r="AJ36" i="2"/>
  <c r="O77" i="2"/>
  <c r="X16" i="2"/>
  <c r="U4" i="2"/>
  <c r="U28" i="2"/>
  <c r="O24" i="2"/>
  <c r="AA80" i="2"/>
  <c r="U34" i="2"/>
  <c r="U64" i="2"/>
  <c r="AA5" i="2"/>
  <c r="O49" i="2"/>
  <c r="R45" i="2"/>
  <c r="X7" i="2"/>
  <c r="AD84" i="2"/>
  <c r="O81" i="2"/>
  <c r="J95" i="2"/>
  <c r="AJ80" i="2"/>
  <c r="U48" i="2"/>
  <c r="U21" i="2"/>
  <c r="O67" i="2"/>
  <c r="AA17" i="2"/>
  <c r="R27" i="2"/>
  <c r="X27" i="2"/>
  <c r="R95" i="2"/>
  <c r="R28" i="2"/>
  <c r="AJ39" i="2"/>
  <c r="AG30" i="2"/>
  <c r="X83" i="2"/>
  <c r="J87" i="2"/>
  <c r="J34" i="2"/>
  <c r="S95" i="2" l="1"/>
  <c r="T95" i="2" s="1"/>
  <c r="M95" i="2"/>
  <c r="N95" i="2" s="1"/>
  <c r="P91" i="2"/>
  <c r="Q91" i="2" s="1"/>
  <c r="M99" i="2"/>
  <c r="N99" i="2" s="1"/>
  <c r="V91" i="2"/>
  <c r="W91" i="2" s="1"/>
  <c r="Y93" i="2"/>
  <c r="Z93" i="2" s="1"/>
  <c r="P92" i="2"/>
  <c r="Q92" i="2" s="1"/>
  <c r="AH94" i="2"/>
  <c r="AI94" i="2" s="1"/>
  <c r="S93" i="2"/>
  <c r="T93" i="2" s="1"/>
  <c r="AB97" i="2"/>
  <c r="AC97" i="2" s="1"/>
  <c r="AE90" i="2"/>
  <c r="AF90" i="2" s="1"/>
  <c r="AE88" i="2"/>
  <c r="AF88" i="2" s="1"/>
  <c r="M97" i="2"/>
  <c r="N97" i="2" s="1"/>
  <c r="AH99" i="2"/>
  <c r="AI99" i="2" s="1"/>
  <c r="AH98" i="2"/>
  <c r="AI98" i="2" s="1"/>
  <c r="S96" i="2"/>
  <c r="T96" i="2" s="1"/>
  <c r="Y92" i="2"/>
  <c r="Z92" i="2" s="1"/>
  <c r="M89" i="2"/>
  <c r="N89" i="2" s="1"/>
  <c r="AE92" i="2"/>
  <c r="AF92" i="2" s="1"/>
  <c r="P95" i="2"/>
  <c r="Q95" i="2" s="1"/>
  <c r="AE99" i="2"/>
  <c r="AF99" i="2" s="1"/>
  <c r="AE97" i="2"/>
  <c r="AF97" i="2" s="1"/>
  <c r="V90" i="2"/>
  <c r="W90" i="2" s="1"/>
  <c r="AB96" i="2"/>
  <c r="AC96" i="2" s="1"/>
  <c r="AK96" i="2"/>
  <c r="AL96" i="2" s="1"/>
  <c r="V95" i="2"/>
  <c r="W95" i="2" s="1"/>
  <c r="AB99" i="2"/>
  <c r="AC99" i="2" s="1"/>
  <c r="AE95" i="2"/>
  <c r="AF95" i="2" s="1"/>
  <c r="P97" i="2"/>
  <c r="Q97" i="2" s="1"/>
  <c r="M98" i="2"/>
  <c r="N98" i="2" s="1"/>
  <c r="M88" i="2"/>
  <c r="N88" i="2" s="1"/>
  <c r="V96" i="2"/>
  <c r="W96" i="2" s="1"/>
  <c r="AE89" i="2"/>
  <c r="AF89" i="2" s="1"/>
  <c r="Y96" i="2"/>
  <c r="Z96" i="2" s="1"/>
  <c r="AH96" i="2"/>
  <c r="AI96" i="2" s="1"/>
  <c r="AE91" i="2"/>
  <c r="AF91" i="2" s="1"/>
  <c r="S99" i="2"/>
  <c r="T99" i="2" s="1"/>
  <c r="AK89" i="2"/>
  <c r="AL89" i="2" s="1"/>
  <c r="V94" i="2"/>
  <c r="W94" i="2" s="1"/>
  <c r="AK97" i="2"/>
  <c r="AL97" i="2" s="1"/>
  <c r="AK94" i="2"/>
  <c r="AL94" i="2" s="1"/>
  <c r="AE96" i="2"/>
  <c r="AF96" i="2" s="1"/>
  <c r="AB88" i="2"/>
  <c r="AC88" i="2" s="1"/>
  <c r="P89" i="2"/>
  <c r="Q89" i="2" s="1"/>
  <c r="AH97" i="2"/>
  <c r="AI97" i="2" s="1"/>
  <c r="AK99" i="2"/>
  <c r="AL99" i="2" s="1"/>
  <c r="AK91" i="2"/>
  <c r="AL91" i="2" s="1"/>
  <c r="V88" i="2"/>
  <c r="W88" i="2" s="1"/>
  <c r="AB98" i="2"/>
  <c r="AC98" i="2" s="1"/>
  <c r="AB90" i="2"/>
  <c r="AC90" i="2" s="1"/>
  <c r="AK95" i="2"/>
  <c r="AL95" i="2" s="1"/>
  <c r="P96" i="2"/>
  <c r="Q96" i="2" s="1"/>
  <c r="P90" i="2"/>
  <c r="Q90" i="2" s="1"/>
  <c r="Y98" i="2"/>
  <c r="Z98" i="2" s="1"/>
  <c r="AE94" i="2"/>
  <c r="AF94" i="2" s="1"/>
  <c r="M91" i="2"/>
  <c r="N91" i="2" s="1"/>
  <c r="P88" i="2"/>
  <c r="Q88" i="2" s="1"/>
  <c r="Y1" i="2"/>
  <c r="Y95" i="2"/>
  <c r="Z95" i="2" s="1"/>
  <c r="S89" i="2"/>
  <c r="T89" i="2" s="1"/>
  <c r="AH88" i="2"/>
  <c r="AI88" i="2" s="1"/>
  <c r="AB93" i="2"/>
  <c r="AC93" i="2" s="1"/>
  <c r="AB95" i="2"/>
  <c r="AC95" i="2" s="1"/>
  <c r="AH90" i="2"/>
  <c r="AI90" i="2" s="1"/>
  <c r="V89" i="2"/>
  <c r="W89" i="2" s="1"/>
  <c r="Y94" i="2"/>
  <c r="Z94" i="2" s="1"/>
  <c r="S88" i="2"/>
  <c r="T88" i="2" s="1"/>
  <c r="AE98" i="2"/>
  <c r="AF98" i="2" s="1"/>
  <c r="V92" i="2"/>
  <c r="W92" i="2" s="1"/>
  <c r="AK88" i="2"/>
  <c r="AL88" i="2" s="1"/>
  <c r="V93" i="2"/>
  <c r="W93" i="2" s="1"/>
  <c r="M93" i="2"/>
  <c r="N93" i="2" s="1"/>
  <c r="P99" i="2"/>
  <c r="Q99" i="2" s="1"/>
  <c r="AH93" i="2"/>
  <c r="AI93" i="2" s="1"/>
  <c r="P93" i="2"/>
  <c r="Q93" i="2" s="1"/>
  <c r="P98" i="2"/>
  <c r="Q98" i="2" s="1"/>
  <c r="AE93" i="2"/>
  <c r="AF93" i="2" s="1"/>
  <c r="Y97" i="2"/>
  <c r="Z97" i="2" s="1"/>
  <c r="Y99" i="2"/>
  <c r="Z99" i="2" s="1"/>
  <c r="V99" i="2"/>
  <c r="W99" i="2" s="1"/>
  <c r="Y88" i="2"/>
  <c r="Z88" i="2" s="1"/>
  <c r="AB94" i="2"/>
  <c r="AC94" i="2" s="1"/>
  <c r="Y91" i="2"/>
  <c r="Z91" i="2" s="1"/>
  <c r="Y89" i="2"/>
  <c r="Z89" i="2" s="1"/>
  <c r="V98" i="2"/>
  <c r="W98" i="2" s="1"/>
  <c r="AH89" i="2"/>
  <c r="AI89" i="2" s="1"/>
  <c r="AH91" i="2"/>
  <c r="AI91" i="2" s="1"/>
  <c r="P94" i="2"/>
  <c r="Q94" i="2" s="1"/>
  <c r="AB91" i="2"/>
  <c r="AC91" i="2" s="1"/>
  <c r="AB92" i="2"/>
  <c r="AC92" i="2" s="1"/>
  <c r="S92" i="2"/>
  <c r="T92" i="2" s="1"/>
  <c r="S94" i="2"/>
  <c r="T94" i="2" s="1"/>
  <c r="AK93" i="2"/>
  <c r="AL93" i="2" s="1"/>
  <c r="P32" i="2"/>
  <c r="AK98" i="2"/>
  <c r="AL98" i="2" s="1"/>
  <c r="S98" i="2"/>
  <c r="T98" i="2" s="1"/>
  <c r="S97" i="2"/>
  <c r="T97" i="2" s="1"/>
  <c r="M94" i="2"/>
  <c r="N94" i="2" s="1"/>
  <c r="S91" i="2"/>
  <c r="T91" i="2" s="1"/>
  <c r="S90" i="2"/>
  <c r="T90" i="2" s="1"/>
  <c r="V97" i="2"/>
  <c r="W97" i="2" s="1"/>
  <c r="AH92" i="2"/>
  <c r="AI92" i="2" s="1"/>
  <c r="AB89" i="2"/>
  <c r="AC89" i="2" s="1"/>
  <c r="AK90" i="2"/>
  <c r="AL90" i="2" s="1"/>
  <c r="M90" i="2"/>
  <c r="N90" i="2" s="1"/>
  <c r="Y90" i="2"/>
  <c r="Z90" i="2" s="1"/>
  <c r="M96" i="2"/>
  <c r="N96" i="2" s="1"/>
  <c r="AK92" i="2"/>
  <c r="AL92" i="2" s="1"/>
  <c r="AH95" i="2"/>
  <c r="AI95" i="2" s="1"/>
  <c r="M92" i="2"/>
  <c r="N92" i="2" s="1"/>
  <c r="L6" i="2"/>
  <c r="AN5" i="2"/>
  <c r="K13" i="1"/>
  <c r="K12" i="1"/>
  <c r="K11" i="1"/>
  <c r="K10" i="1"/>
  <c r="K9" i="1"/>
  <c r="K8" i="1"/>
  <c r="K7" i="1"/>
  <c r="K6" i="1"/>
  <c r="K5" i="1"/>
  <c r="N8" i="1"/>
  <c r="I7" i="1"/>
  <c r="M7" i="1"/>
  <c r="M8" i="1"/>
  <c r="O8" i="1"/>
  <c r="N7" i="1"/>
  <c r="O7" i="1"/>
  <c r="M10" i="1"/>
  <c r="N11" i="1"/>
  <c r="O6" i="1"/>
  <c r="O5" i="1"/>
  <c r="N12" i="1"/>
  <c r="O12" i="1"/>
  <c r="N5" i="1"/>
  <c r="N13" i="1"/>
  <c r="O11" i="1"/>
  <c r="O13" i="1"/>
  <c r="N6" i="1"/>
  <c r="M12" i="1"/>
  <c r="O10" i="1"/>
  <c r="M11" i="1"/>
  <c r="M6" i="1"/>
  <c r="N10" i="1"/>
  <c r="O9" i="1"/>
  <c r="N9" i="1"/>
  <c r="L7" i="2" l="1"/>
  <c r="AN6" i="2"/>
  <c r="Z3" i="1"/>
  <c r="Y3" i="1"/>
  <c r="X3" i="1"/>
  <c r="W3" i="1"/>
  <c r="V3" i="1"/>
  <c r="U3" i="1"/>
  <c r="T3" i="1"/>
  <c r="S3" i="1"/>
  <c r="R3" i="1"/>
  <c r="AI7" i="1"/>
  <c r="AK13" i="1"/>
  <c r="T13" i="1"/>
  <c r="AK7" i="1"/>
  <c r="AJ13" i="1"/>
  <c r="T5" i="1"/>
  <c r="I19" i="1"/>
  <c r="I25" i="1"/>
  <c r="AJ7" i="1"/>
  <c r="AI13" i="1"/>
  <c r="Z7" i="1"/>
  <c r="R13" i="1"/>
  <c r="Z5" i="1"/>
  <c r="X7" i="1"/>
  <c r="Y7" i="1"/>
  <c r="S13" i="1"/>
  <c r="Y13" i="1"/>
  <c r="Z11" i="1"/>
  <c r="W7" i="1"/>
  <c r="T6" i="1"/>
  <c r="Z10" i="1"/>
  <c r="T10" i="1"/>
  <c r="T11" i="1"/>
  <c r="S7" i="1"/>
  <c r="V7" i="1"/>
  <c r="T8" i="1"/>
  <c r="Z6" i="1"/>
  <c r="W13" i="1"/>
  <c r="Z12" i="1"/>
  <c r="T9" i="1"/>
  <c r="U7" i="1"/>
  <c r="X13" i="1"/>
  <c r="T12" i="1"/>
  <c r="V8" i="1"/>
  <c r="S8" i="1"/>
  <c r="U6" i="1"/>
  <c r="R6" i="1"/>
  <c r="W8" i="1"/>
  <c r="X8" i="1"/>
  <c r="V5" i="1"/>
  <c r="Y8" i="1"/>
  <c r="W5" i="1"/>
  <c r="S5" i="1"/>
  <c r="R11" i="1"/>
  <c r="U11" i="1"/>
  <c r="AK8" i="1"/>
  <c r="I17" i="1"/>
  <c r="Y5" i="1"/>
  <c r="U9" i="1"/>
  <c r="AJ8" i="1"/>
  <c r="AJ5" i="1"/>
  <c r="X5" i="1"/>
  <c r="AI8" i="1"/>
  <c r="I20" i="1"/>
  <c r="AI5" i="1"/>
  <c r="U5" i="1"/>
  <c r="U10" i="1"/>
  <c r="AK5" i="1"/>
  <c r="U12" i="1"/>
  <c r="AJ6" i="1"/>
  <c r="V6" i="1"/>
  <c r="S11" i="1"/>
  <c r="Z9" i="1"/>
  <c r="AK6" i="1"/>
  <c r="Y6" i="1"/>
  <c r="U13" i="1"/>
  <c r="S10" i="1"/>
  <c r="S12" i="1"/>
  <c r="AI6" i="1"/>
  <c r="X6" i="1"/>
  <c r="I18" i="1"/>
  <c r="W6" i="1"/>
  <c r="V13" i="1"/>
  <c r="S9" i="1"/>
  <c r="Z8" i="1"/>
  <c r="AJ12" i="1"/>
  <c r="Y11" i="1"/>
  <c r="AI12" i="1"/>
  <c r="V12" i="1"/>
  <c r="I24" i="1"/>
  <c r="W12" i="1"/>
  <c r="W11" i="1"/>
  <c r="AK12" i="1"/>
  <c r="X10" i="1"/>
  <c r="Y9" i="1"/>
  <c r="V10" i="1"/>
  <c r="Y10" i="1"/>
  <c r="X12" i="1"/>
  <c r="W9" i="1"/>
  <c r="AI10" i="1"/>
  <c r="AJ10" i="1"/>
  <c r="I22" i="1"/>
  <c r="AK10" i="1"/>
  <c r="AI9" i="1"/>
  <c r="X9" i="1"/>
  <c r="AJ9" i="1"/>
  <c r="V11" i="1"/>
  <c r="AK9" i="1"/>
  <c r="I21" i="1"/>
  <c r="I23" i="1"/>
  <c r="AK11" i="1"/>
  <c r="AJ11" i="1"/>
  <c r="AI11" i="1"/>
  <c r="I8" i="1"/>
  <c r="M5" i="1"/>
  <c r="I5" i="1"/>
  <c r="I6" i="1"/>
  <c r="I12" i="1"/>
  <c r="M13" i="1"/>
  <c r="I13" i="1"/>
  <c r="I11" i="1"/>
  <c r="I10" i="1"/>
  <c r="M9" i="1"/>
  <c r="I9" i="1"/>
  <c r="L8" i="2" l="1"/>
  <c r="AN7" i="2"/>
  <c r="AH5" i="1"/>
  <c r="P5" i="1" s="1"/>
  <c r="AH7" i="1"/>
  <c r="P7" i="1" s="1"/>
  <c r="AH9" i="1"/>
  <c r="P9" i="1" s="1"/>
  <c r="AH8" i="1"/>
  <c r="P8" i="1" s="1"/>
  <c r="AH12" i="1"/>
  <c r="P12" i="1" s="1"/>
  <c r="AH13" i="1"/>
  <c r="P13" i="1" s="1"/>
  <c r="AH6" i="1"/>
  <c r="P6" i="1" s="1"/>
  <c r="AH11" i="1"/>
  <c r="P11" i="1" s="1"/>
  <c r="AH10" i="1"/>
  <c r="P10" i="1" s="1"/>
  <c r="R7" i="1"/>
  <c r="R10" i="1"/>
  <c r="R9" i="1"/>
  <c r="R8" i="1"/>
  <c r="R12" i="1"/>
  <c r="L9" i="2" l="1"/>
  <c r="AN8" i="2"/>
  <c r="K4" i="2"/>
  <c r="I4" i="2" l="1"/>
  <c r="L10" i="2"/>
  <c r="AN9" i="2"/>
  <c r="K5" i="2"/>
  <c r="L11" i="2" l="1"/>
  <c r="AN10" i="2"/>
  <c r="I5" i="2"/>
  <c r="K6" i="2"/>
  <c r="I6" i="2" l="1"/>
  <c r="L12" i="2"/>
  <c r="AN11" i="2"/>
  <c r="K7" i="2"/>
  <c r="L13" i="2" l="1"/>
  <c r="AN12" i="2"/>
  <c r="I7" i="2"/>
  <c r="K8" i="2"/>
  <c r="I8" i="2" l="1"/>
  <c r="L14" i="2"/>
  <c r="AN13" i="2"/>
  <c r="K9" i="2"/>
  <c r="I9" i="2" l="1"/>
  <c r="L15" i="2"/>
  <c r="AN14" i="2"/>
  <c r="K10" i="2"/>
  <c r="L16" i="2" l="1"/>
  <c r="AN15" i="2"/>
  <c r="I10" i="2"/>
  <c r="K11" i="2"/>
  <c r="I11" i="2" l="1"/>
  <c r="L17" i="2"/>
  <c r="AN16" i="2"/>
  <c r="K12" i="2"/>
  <c r="L18" i="2" l="1"/>
  <c r="AN17" i="2"/>
  <c r="I12" i="2"/>
  <c r="K13" i="2"/>
  <c r="I13" i="2" l="1"/>
  <c r="L19" i="2"/>
  <c r="AN18" i="2"/>
  <c r="K14" i="2"/>
  <c r="L20" i="2" l="1"/>
  <c r="AN19" i="2"/>
  <c r="I14" i="2"/>
  <c r="K15" i="2"/>
  <c r="I15" i="2" l="1"/>
  <c r="L21" i="2"/>
  <c r="AN20" i="2"/>
  <c r="K16" i="2"/>
  <c r="L22" i="2" l="1"/>
  <c r="AN21" i="2"/>
  <c r="I16" i="2"/>
  <c r="K17" i="2"/>
  <c r="I17" i="2" l="1"/>
  <c r="L23" i="2"/>
  <c r="AN22" i="2"/>
  <c r="K18" i="2"/>
  <c r="I18" i="2" l="1"/>
  <c r="L24" i="2"/>
  <c r="AN23" i="2"/>
  <c r="K19" i="2"/>
  <c r="I19" i="2" l="1"/>
  <c r="L25" i="2"/>
  <c r="AN24" i="2"/>
  <c r="K20" i="2"/>
  <c r="L26" i="2" l="1"/>
  <c r="AN25" i="2"/>
  <c r="I20" i="2"/>
  <c r="K21" i="2"/>
  <c r="I21" i="2" l="1"/>
  <c r="L27" i="2"/>
  <c r="AN26" i="2"/>
  <c r="K22" i="2"/>
  <c r="L28" i="2" l="1"/>
  <c r="AN27" i="2"/>
  <c r="I22" i="2"/>
  <c r="K23" i="2"/>
  <c r="I23" i="2" l="1"/>
  <c r="L29" i="2"/>
  <c r="AN28" i="2"/>
  <c r="K24" i="2"/>
  <c r="L30" i="2" l="1"/>
  <c r="AN29" i="2"/>
  <c r="I24" i="2"/>
  <c r="K25" i="2"/>
  <c r="I25" i="2" l="1"/>
  <c r="L31" i="2"/>
  <c r="AN30" i="2"/>
  <c r="K26" i="2"/>
  <c r="L32" i="2" l="1"/>
  <c r="AN31" i="2"/>
  <c r="I26" i="2"/>
  <c r="K27" i="2"/>
  <c r="I27" i="2" l="1"/>
  <c r="L33" i="2"/>
  <c r="AN32" i="2"/>
  <c r="K28" i="2"/>
  <c r="L34" i="2" l="1"/>
  <c r="AN33" i="2"/>
  <c r="I28" i="2"/>
  <c r="K29" i="2"/>
  <c r="I29" i="2" l="1"/>
  <c r="L35" i="2"/>
  <c r="AN34" i="2"/>
  <c r="K30" i="2"/>
  <c r="K31" i="2"/>
  <c r="L36" i="2" l="1"/>
  <c r="AN35" i="2"/>
  <c r="I31" i="2"/>
  <c r="I30" i="2"/>
  <c r="K32" i="2"/>
  <c r="I32" i="2" l="1"/>
  <c r="L37" i="2"/>
  <c r="AN36" i="2"/>
  <c r="K33" i="2"/>
  <c r="L38" i="2" l="1"/>
  <c r="AN37" i="2"/>
  <c r="I33" i="2"/>
  <c r="K34" i="2"/>
  <c r="I34" i="2" l="1"/>
  <c r="L39" i="2"/>
  <c r="AN38" i="2"/>
  <c r="K35" i="2"/>
  <c r="L40" i="2" l="1"/>
  <c r="AN39" i="2"/>
  <c r="I35" i="2"/>
  <c r="K36" i="2"/>
  <c r="I36" i="2" l="1"/>
  <c r="L41" i="2"/>
  <c r="AN40" i="2"/>
  <c r="K37" i="2"/>
  <c r="L42" i="2" l="1"/>
  <c r="AN41" i="2"/>
  <c r="I37" i="2"/>
  <c r="K38" i="2"/>
  <c r="I38" i="2" l="1"/>
  <c r="L43" i="2"/>
  <c r="AN42" i="2"/>
  <c r="K39" i="2"/>
  <c r="AN43" i="2" l="1"/>
  <c r="L44" i="2"/>
  <c r="I39" i="2"/>
  <c r="K40" i="2"/>
  <c r="L45" i="2" l="1"/>
  <c r="AN44" i="2"/>
  <c r="I40" i="2"/>
  <c r="AH2" i="2"/>
  <c r="AI2" i="2" s="1"/>
  <c r="P1" i="2"/>
  <c r="Q1" i="2" s="1"/>
  <c r="P35" i="2"/>
  <c r="Q35" i="2" s="1"/>
  <c r="AE21" i="2"/>
  <c r="AF21" i="2" s="1"/>
  <c r="AK17" i="2"/>
  <c r="AL17" i="2" s="1"/>
  <c r="AH30" i="2"/>
  <c r="AI30" i="2" s="1"/>
  <c r="AE10" i="2"/>
  <c r="AF10" i="2" s="1"/>
  <c r="P27" i="2"/>
  <c r="Q27" i="2" s="1"/>
  <c r="Y12" i="2"/>
  <c r="Z12" i="2" s="1"/>
  <c r="AE31" i="2"/>
  <c r="AF31" i="2" s="1"/>
  <c r="P30" i="2"/>
  <c r="Q30" i="2" s="1"/>
  <c r="V22" i="2"/>
  <c r="W22" i="2" s="1"/>
  <c r="Y13" i="2"/>
  <c r="Z13" i="2" s="1"/>
  <c r="Y11" i="2"/>
  <c r="Z11" i="2" s="1"/>
  <c r="V9" i="2"/>
  <c r="W9" i="2" s="1"/>
  <c r="V8" i="2"/>
  <c r="W8" i="2" s="1"/>
  <c r="Z1" i="2"/>
  <c r="S20" i="2"/>
  <c r="T20" i="2" s="1"/>
  <c r="S4" i="2"/>
  <c r="T4" i="2" s="1"/>
  <c r="AH8" i="2"/>
  <c r="AI8" i="2" s="1"/>
  <c r="Y14" i="2"/>
  <c r="Z14" i="2" s="1"/>
  <c r="AB10" i="2"/>
  <c r="AC10" i="2" s="1"/>
  <c r="AK25" i="2"/>
  <c r="AL25" i="2" s="1"/>
  <c r="AE37" i="2"/>
  <c r="AF37" i="2" s="1"/>
  <c r="AB20" i="2"/>
  <c r="AC20" i="2" s="1"/>
  <c r="AB24" i="2"/>
  <c r="AC24" i="2" s="1"/>
  <c r="V23" i="2"/>
  <c r="W23" i="2" s="1"/>
  <c r="P18" i="2"/>
  <c r="Q18" i="2" s="1"/>
  <c r="AE13" i="2"/>
  <c r="AF13" i="2" s="1"/>
  <c r="AK36" i="2"/>
  <c r="AL36" i="2" s="1"/>
  <c r="AE35" i="2"/>
  <c r="AF35" i="2" s="1"/>
  <c r="AB17" i="2"/>
  <c r="AC17" i="2" s="1"/>
  <c r="AH38" i="2"/>
  <c r="AI38" i="2" s="1"/>
  <c r="M19" i="2"/>
  <c r="N19" i="2" s="1"/>
  <c r="V35" i="2"/>
  <c r="W35" i="2" s="1"/>
  <c r="AK19" i="2"/>
  <c r="AL19" i="2" s="1"/>
  <c r="AB8" i="2"/>
  <c r="AC8" i="2" s="1"/>
  <c r="S30" i="2"/>
  <c r="T30" i="2" s="1"/>
  <c r="M23" i="2"/>
  <c r="N23" i="2" s="1"/>
  <c r="M15" i="2"/>
  <c r="N15" i="2" s="1"/>
  <c r="Y24" i="2"/>
  <c r="Z24" i="2" s="1"/>
  <c r="V16" i="2"/>
  <c r="W16" i="2" s="1"/>
  <c r="AK28" i="2"/>
  <c r="AL28" i="2" s="1"/>
  <c r="V25" i="2"/>
  <c r="W25" i="2" s="1"/>
  <c r="P39" i="2"/>
  <c r="Q39" i="2" s="1"/>
  <c r="AH17" i="2"/>
  <c r="AI17" i="2" s="1"/>
  <c r="AH13" i="2"/>
  <c r="AI13" i="2" s="1"/>
  <c r="Y33" i="2"/>
  <c r="Z33" i="2" s="1"/>
  <c r="AK13" i="2"/>
  <c r="AL13" i="2" s="1"/>
  <c r="AB3" i="2"/>
  <c r="AC3" i="2" s="1"/>
  <c r="P8" i="2"/>
  <c r="Q8" i="2" s="1"/>
  <c r="S23" i="2"/>
  <c r="T23" i="2" s="1"/>
  <c r="AE3" i="2"/>
  <c r="AF3" i="2" s="1"/>
  <c r="Y5" i="2"/>
  <c r="Z5" i="2" s="1"/>
  <c r="M11" i="2"/>
  <c r="N11" i="2" s="1"/>
  <c r="S6" i="2"/>
  <c r="T6" i="2" s="1"/>
  <c r="AB16" i="2"/>
  <c r="AC16" i="2" s="1"/>
  <c r="M5" i="2"/>
  <c r="N5" i="2" s="1"/>
  <c r="M33" i="2"/>
  <c r="N33" i="2" s="1"/>
  <c r="S25" i="2"/>
  <c r="T25" i="2" s="1"/>
  <c r="AB27" i="2"/>
  <c r="AC27" i="2" s="1"/>
  <c r="P9" i="2"/>
  <c r="Q9" i="2" s="1"/>
  <c r="P21" i="2"/>
  <c r="Q21" i="2" s="1"/>
  <c r="V20" i="2"/>
  <c r="W20" i="2" s="1"/>
  <c r="P2" i="2"/>
  <c r="Q2" i="2" s="1"/>
  <c r="P14" i="2"/>
  <c r="Q14" i="2" s="1"/>
  <c r="AE14" i="2"/>
  <c r="AF14" i="2" s="1"/>
  <c r="S3" i="2"/>
  <c r="T3" i="2" s="1"/>
  <c r="AE34" i="2"/>
  <c r="AF34" i="2" s="1"/>
  <c r="AK3" i="2"/>
  <c r="AL3" i="2" s="1"/>
  <c r="AK10" i="2"/>
  <c r="AL10" i="2" s="1"/>
  <c r="AE9" i="2"/>
  <c r="AF9" i="2" s="1"/>
  <c r="Y30" i="2"/>
  <c r="Z30" i="2" s="1"/>
  <c r="P26" i="2"/>
  <c r="Q26" i="2" s="1"/>
  <c r="AK8" i="2"/>
  <c r="AL8" i="2" s="1"/>
  <c r="AB4" i="2"/>
  <c r="AC4" i="2" s="1"/>
  <c r="V26" i="2"/>
  <c r="W26" i="2" s="1"/>
  <c r="AK27" i="2"/>
  <c r="AL27" i="2" s="1"/>
  <c r="AE18" i="2"/>
  <c r="AF18" i="2" s="1"/>
  <c r="P19" i="2"/>
  <c r="Q19" i="2" s="1"/>
  <c r="S16" i="2"/>
  <c r="T16" i="2" s="1"/>
  <c r="AK14" i="2"/>
  <c r="AL14" i="2" s="1"/>
  <c r="V19" i="2"/>
  <c r="W19" i="2" s="1"/>
  <c r="AB14" i="2"/>
  <c r="AC14" i="2" s="1"/>
  <c r="AH25" i="2"/>
  <c r="AI25" i="2" s="1"/>
  <c r="AB1" i="2"/>
  <c r="AC1" i="2" s="1"/>
  <c r="Y18" i="2"/>
  <c r="Z18" i="2" s="1"/>
  <c r="P5" i="2"/>
  <c r="Q5" i="2" s="1"/>
  <c r="AH3" i="2"/>
  <c r="AI3" i="2" s="1"/>
  <c r="Y22" i="2"/>
  <c r="Z22" i="2" s="1"/>
  <c r="S13" i="2"/>
  <c r="T13" i="2" s="1"/>
  <c r="Y34" i="2"/>
  <c r="Z34" i="2" s="1"/>
  <c r="AH28" i="2"/>
  <c r="AI28" i="2" s="1"/>
  <c r="S5" i="2"/>
  <c r="T5" i="2" s="1"/>
  <c r="M28" i="2"/>
  <c r="N28" i="2" s="1"/>
  <c r="P7" i="2"/>
  <c r="Q7" i="2" s="1"/>
  <c r="AB33" i="2"/>
  <c r="AC33" i="2" s="1"/>
  <c r="Y15" i="2"/>
  <c r="Z15" i="2" s="1"/>
  <c r="AE28" i="2"/>
  <c r="AF28" i="2" s="1"/>
  <c r="AB25" i="2"/>
  <c r="AC25" i="2" s="1"/>
  <c r="AK34" i="2"/>
  <c r="AL34" i="2" s="1"/>
  <c r="Y9" i="2"/>
  <c r="Z9" i="2" s="1"/>
  <c r="AE8" i="2"/>
  <c r="AF8" i="2" s="1"/>
  <c r="AH11" i="2"/>
  <c r="AI11" i="2" s="1"/>
  <c r="M29" i="2"/>
  <c r="N29" i="2" s="1"/>
  <c r="AB7" i="2"/>
  <c r="AC7" i="2" s="1"/>
  <c r="AH32" i="2"/>
  <c r="AI32" i="2" s="1"/>
  <c r="M9" i="2"/>
  <c r="N9" i="2" s="1"/>
  <c r="AB19" i="2"/>
  <c r="AC19" i="2" s="1"/>
  <c r="M1" i="2"/>
  <c r="N1" i="2" s="1"/>
  <c r="Y17" i="2"/>
  <c r="Z17" i="2" s="1"/>
  <c r="AB37" i="2"/>
  <c r="AC37" i="2" s="1"/>
  <c r="V33" i="2"/>
  <c r="W33" i="2" s="1"/>
  <c r="S35" i="2"/>
  <c r="T35" i="2" s="1"/>
  <c r="AB32" i="2"/>
  <c r="AC32" i="2" s="1"/>
  <c r="AK31" i="2"/>
  <c r="AL31" i="2" s="1"/>
  <c r="AB35" i="2"/>
  <c r="AC35" i="2" s="1"/>
  <c r="M8" i="2"/>
  <c r="N8" i="2" s="1"/>
  <c r="V24" i="2"/>
  <c r="W24" i="2" s="1"/>
  <c r="AK30" i="2"/>
  <c r="AL30" i="2" s="1"/>
  <c r="AH18" i="2"/>
  <c r="AI18" i="2" s="1"/>
  <c r="M30" i="2"/>
  <c r="N30" i="2" s="1"/>
  <c r="V15" i="2"/>
  <c r="W15" i="2" s="1"/>
  <c r="AH19" i="2"/>
  <c r="AI19" i="2" s="1"/>
  <c r="V32" i="2"/>
  <c r="W32" i="2" s="1"/>
  <c r="AH10" i="2"/>
  <c r="AI10" i="2" s="1"/>
  <c r="AB6" i="2"/>
  <c r="AC6" i="2" s="1"/>
  <c r="V17" i="2"/>
  <c r="W17" i="2" s="1"/>
  <c r="AE26" i="2"/>
  <c r="AF26" i="2" s="1"/>
  <c r="V30" i="2"/>
  <c r="W30" i="2" s="1"/>
  <c r="P12" i="2"/>
  <c r="Q12" i="2" s="1"/>
  <c r="V2" i="2"/>
  <c r="W2" i="2" s="1"/>
  <c r="AB34" i="2"/>
  <c r="AC34" i="2" s="1"/>
  <c r="AH15" i="2"/>
  <c r="AI15" i="2" s="1"/>
  <c r="AE5" i="2"/>
  <c r="AF5" i="2" s="1"/>
  <c r="V13" i="2"/>
  <c r="W13" i="2" s="1"/>
  <c r="Y16" i="2"/>
  <c r="Z16" i="2" s="1"/>
  <c r="AH5" i="2"/>
  <c r="AI5" i="2" s="1"/>
  <c r="Y19" i="2"/>
  <c r="Z19" i="2" s="1"/>
  <c r="AK4" i="2"/>
  <c r="AL4" i="2" s="1"/>
  <c r="S10" i="2"/>
  <c r="T10" i="2" s="1"/>
  <c r="S38" i="2"/>
  <c r="T38" i="2" s="1"/>
  <c r="AE17" i="2"/>
  <c r="AF17" i="2" s="1"/>
  <c r="AK29" i="2"/>
  <c r="AL29" i="2" s="1"/>
  <c r="AE15" i="2"/>
  <c r="AF15" i="2" s="1"/>
  <c r="AE4" i="2"/>
  <c r="AF4" i="2" s="1"/>
  <c r="V39" i="2"/>
  <c r="W39" i="2" s="1"/>
  <c r="Y3" i="2"/>
  <c r="Z3" i="2" s="1"/>
  <c r="V38" i="2"/>
  <c r="W38" i="2" s="1"/>
  <c r="AE7" i="2"/>
  <c r="AF7" i="2" s="1"/>
  <c r="AK32" i="2"/>
  <c r="AL32" i="2" s="1"/>
  <c r="AB11" i="2"/>
  <c r="AC11" i="2" s="1"/>
  <c r="M37" i="2"/>
  <c r="N37" i="2" s="1"/>
  <c r="P28" i="2"/>
  <c r="Q28" i="2" s="1"/>
  <c r="AB23" i="2"/>
  <c r="AC23" i="2" s="1"/>
  <c r="S8" i="2"/>
  <c r="T8" i="2" s="1"/>
  <c r="Y6" i="2"/>
  <c r="Z6" i="2" s="1"/>
  <c r="M12" i="2"/>
  <c r="N12" i="2" s="1"/>
  <c r="AH12" i="2"/>
  <c r="AI12" i="2" s="1"/>
  <c r="AB36" i="2"/>
  <c r="AC36" i="2" s="1"/>
  <c r="V1" i="2"/>
  <c r="W1" i="2" s="1"/>
  <c r="Y26" i="2"/>
  <c r="Z26" i="2" s="1"/>
  <c r="V4" i="2"/>
  <c r="W4" i="2" s="1"/>
  <c r="AB29" i="2"/>
  <c r="AC29" i="2" s="1"/>
  <c r="AH21" i="2"/>
  <c r="AI21" i="2" s="1"/>
  <c r="S36" i="2"/>
  <c r="T36" i="2" s="1"/>
  <c r="AK2" i="2"/>
  <c r="AL2" i="2" s="1"/>
  <c r="S15" i="2"/>
  <c r="T15" i="2" s="1"/>
  <c r="V10" i="2"/>
  <c r="W10" i="2" s="1"/>
  <c r="P6" i="2"/>
  <c r="Q6" i="2" s="1"/>
  <c r="M3" i="2"/>
  <c r="N3" i="2" s="1"/>
  <c r="AE12" i="2"/>
  <c r="AF12" i="2" s="1"/>
  <c r="AE6" i="2"/>
  <c r="AF6" i="2" s="1"/>
  <c r="M10" i="2"/>
  <c r="N10" i="2" s="1"/>
  <c r="AH33" i="2"/>
  <c r="AI33" i="2" s="1"/>
  <c r="AH39" i="2"/>
  <c r="AI39" i="2" s="1"/>
  <c r="AH24" i="2"/>
  <c r="AI24" i="2" s="1"/>
  <c r="V14" i="2"/>
  <c r="W14" i="2" s="1"/>
  <c r="AH34" i="2"/>
  <c r="AI34" i="2" s="1"/>
  <c r="AK21" i="2"/>
  <c r="AL21" i="2" s="1"/>
  <c r="M27" i="2"/>
  <c r="N27" i="2" s="1"/>
  <c r="V28" i="2"/>
  <c r="W28" i="2" s="1"/>
  <c r="AH31" i="2"/>
  <c r="AI31" i="2" s="1"/>
  <c r="P4" i="2"/>
  <c r="Q4" i="2" s="1"/>
  <c r="AK39" i="2"/>
  <c r="AL39" i="2" s="1"/>
  <c r="V34" i="2"/>
  <c r="W34" i="2" s="1"/>
  <c r="P24" i="2"/>
  <c r="Q24" i="2" s="1"/>
  <c r="AK9" i="2"/>
  <c r="AL9" i="2" s="1"/>
  <c r="S29" i="2"/>
  <c r="T29" i="2" s="1"/>
  <c r="AH26" i="2"/>
  <c r="AI26" i="2" s="1"/>
  <c r="AB18" i="2"/>
  <c r="AC18" i="2" s="1"/>
  <c r="M13" i="2"/>
  <c r="N13" i="2" s="1"/>
  <c r="AK18" i="2"/>
  <c r="AL18" i="2" s="1"/>
  <c r="P23" i="2"/>
  <c r="Q23" i="2" s="1"/>
  <c r="S22" i="2"/>
  <c r="T22" i="2" s="1"/>
  <c r="AB2" i="2"/>
  <c r="AC2" i="2" s="1"/>
  <c r="AK1" i="2"/>
  <c r="AL1" i="2" s="1"/>
  <c r="P16" i="2"/>
  <c r="Q16" i="2" s="1"/>
  <c r="Y25" i="2"/>
  <c r="Z25" i="2" s="1"/>
  <c r="V21" i="2"/>
  <c r="W21" i="2" s="1"/>
  <c r="AB38" i="2"/>
  <c r="AC38" i="2" s="1"/>
  <c r="V3" i="2"/>
  <c r="W3" i="2" s="1"/>
  <c r="P10" i="2"/>
  <c r="Q10" i="2" s="1"/>
  <c r="AB5" i="2"/>
  <c r="AC5" i="2" s="1"/>
  <c r="AB12" i="2"/>
  <c r="AC12" i="2" s="1"/>
  <c r="M22" i="2"/>
  <c r="N22" i="2" s="1"/>
  <c r="AK16" i="2"/>
  <c r="AL16" i="2" s="1"/>
  <c r="M35" i="2"/>
  <c r="N35" i="2" s="1"/>
  <c r="AH27" i="2"/>
  <c r="AI27" i="2" s="1"/>
  <c r="AH23" i="2"/>
  <c r="AI23" i="2" s="1"/>
  <c r="AH7" i="2"/>
  <c r="AI7" i="2" s="1"/>
  <c r="M26" i="2"/>
  <c r="N26" i="2" s="1"/>
  <c r="AK12" i="2"/>
  <c r="AL12" i="2" s="1"/>
  <c r="M2" i="2"/>
  <c r="N2" i="2" s="1"/>
  <c r="M6" i="2"/>
  <c r="N6" i="2" s="1"/>
  <c r="S34" i="2"/>
  <c r="T34" i="2" s="1"/>
  <c r="V7" i="2"/>
  <c r="W7" i="2" s="1"/>
  <c r="S7" i="2"/>
  <c r="T7" i="2" s="1"/>
  <c r="AE30" i="2"/>
  <c r="AF30" i="2" s="1"/>
  <c r="M24" i="2"/>
  <c r="N24" i="2" s="1"/>
  <c r="AE20" i="2"/>
  <c r="AF20" i="2" s="1"/>
  <c r="AE36" i="2"/>
  <c r="AF36" i="2" s="1"/>
  <c r="Y32" i="2"/>
  <c r="Z32" i="2" s="1"/>
  <c r="V5" i="2"/>
  <c r="W5" i="2" s="1"/>
  <c r="AH22" i="2"/>
  <c r="AI22" i="2" s="1"/>
  <c r="P36" i="2"/>
  <c r="Q36" i="2" s="1"/>
  <c r="S24" i="2"/>
  <c r="T24" i="2" s="1"/>
  <c r="AE24" i="2"/>
  <c r="AF24" i="2" s="1"/>
  <c r="AK20" i="2"/>
  <c r="AL20" i="2" s="1"/>
  <c r="AE23" i="2"/>
  <c r="AF23" i="2" s="1"/>
  <c r="P34" i="2"/>
  <c r="Q34" i="2" s="1"/>
  <c r="M18" i="2"/>
  <c r="N18" i="2" s="1"/>
  <c r="AE19" i="2"/>
  <c r="AF19" i="2" s="1"/>
  <c r="P22" i="2"/>
  <c r="Q22" i="2" s="1"/>
  <c r="P37" i="2"/>
  <c r="Q37" i="2" s="1"/>
  <c r="AK6" i="2"/>
  <c r="AL6" i="2" s="1"/>
  <c r="Q32" i="2"/>
  <c r="P25" i="2"/>
  <c r="Q25" i="2" s="1"/>
  <c r="V12" i="2"/>
  <c r="W12" i="2" s="1"/>
  <c r="AH36" i="2"/>
  <c r="AI36" i="2" s="1"/>
  <c r="S28" i="2"/>
  <c r="T28" i="2" s="1"/>
  <c r="AB26" i="2"/>
  <c r="AC26" i="2" s="1"/>
  <c r="M36" i="2"/>
  <c r="N36" i="2" s="1"/>
  <c r="AK15" i="2"/>
  <c r="AL15" i="2" s="1"/>
  <c r="AK37" i="2"/>
  <c r="AL37" i="2" s="1"/>
  <c r="P11" i="2"/>
  <c r="Q11" i="2" s="1"/>
  <c r="AB30" i="2"/>
  <c r="AC30" i="2" s="1"/>
  <c r="V11" i="2"/>
  <c r="W11" i="2" s="1"/>
  <c r="S27" i="2"/>
  <c r="T27" i="2" s="1"/>
  <c r="Y29" i="2"/>
  <c r="Z29" i="2" s="1"/>
  <c r="Y37" i="2"/>
  <c r="Z37" i="2" s="1"/>
  <c r="Y2" i="2"/>
  <c r="Z2" i="2" s="1"/>
  <c r="M38" i="2"/>
  <c r="N38" i="2" s="1"/>
  <c r="S2" i="2"/>
  <c r="T2" i="2" s="1"/>
  <c r="Y28" i="2"/>
  <c r="Z28" i="2" s="1"/>
  <c r="S21" i="2"/>
  <c r="T21" i="2" s="1"/>
  <c r="AK26" i="2"/>
  <c r="AL26" i="2" s="1"/>
  <c r="S1" i="2"/>
  <c r="T1" i="2" s="1"/>
  <c r="AE22" i="2"/>
  <c r="AF22" i="2" s="1"/>
  <c r="AE11" i="2"/>
  <c r="AF11" i="2" s="1"/>
  <c r="S9" i="2"/>
  <c r="T9" i="2" s="1"/>
  <c r="AK24" i="2"/>
  <c r="AL24" i="2" s="1"/>
  <c r="Y10" i="2"/>
  <c r="Z10" i="2" s="1"/>
  <c r="M32" i="2"/>
  <c r="N32" i="2" s="1"/>
  <c r="AB31" i="2"/>
  <c r="AC31" i="2" s="1"/>
  <c r="AE25" i="2"/>
  <c r="AF25" i="2" s="1"/>
  <c r="S11" i="2"/>
  <c r="T11" i="2" s="1"/>
  <c r="Y27" i="2"/>
  <c r="Z27" i="2" s="1"/>
  <c r="AH29" i="2"/>
  <c r="AI29" i="2" s="1"/>
  <c r="S18" i="2"/>
  <c r="T18" i="2" s="1"/>
  <c r="P13" i="2"/>
  <c r="Q13" i="2" s="1"/>
  <c r="V6" i="2"/>
  <c r="W6" i="2" s="1"/>
  <c r="P17" i="2"/>
  <c r="Q17" i="2" s="1"/>
  <c r="P3" i="2"/>
  <c r="Q3" i="2" s="1"/>
  <c r="S26" i="2"/>
  <c r="T26" i="2" s="1"/>
  <c r="S31" i="2"/>
  <c r="T31" i="2" s="1"/>
  <c r="AH35" i="2"/>
  <c r="AI35" i="2" s="1"/>
  <c r="V18" i="2"/>
  <c r="W18" i="2" s="1"/>
  <c r="AK38" i="2"/>
  <c r="AL38" i="2" s="1"/>
  <c r="S14" i="2"/>
  <c r="T14" i="2" s="1"/>
  <c r="AH37" i="2"/>
  <c r="AI37" i="2" s="1"/>
  <c r="Y35" i="2"/>
  <c r="Z35" i="2" s="1"/>
  <c r="AE39" i="2"/>
  <c r="AF39" i="2" s="1"/>
  <c r="P15" i="2"/>
  <c r="Q15" i="2" s="1"/>
  <c r="M21" i="2"/>
  <c r="N21" i="2" s="1"/>
  <c r="V27" i="2"/>
  <c r="W27" i="2" s="1"/>
  <c r="P29" i="2"/>
  <c r="Q29" i="2" s="1"/>
  <c r="AH14" i="2"/>
  <c r="AI14" i="2" s="1"/>
  <c r="Y38" i="2"/>
  <c r="Z38" i="2" s="1"/>
  <c r="AH20" i="2"/>
  <c r="AI20" i="2" s="1"/>
  <c r="Y23" i="2"/>
  <c r="Z23" i="2" s="1"/>
  <c r="V31" i="2"/>
  <c r="W31" i="2" s="1"/>
  <c r="AB39" i="2"/>
  <c r="AC39" i="2" s="1"/>
  <c r="Y31" i="2"/>
  <c r="Z31" i="2" s="1"/>
  <c r="AH1" i="2"/>
  <c r="AI1" i="2" s="1"/>
  <c r="M16" i="2"/>
  <c r="N16" i="2" s="1"/>
  <c r="AE1" i="2"/>
  <c r="AF1" i="2" s="1"/>
  <c r="M17" i="2"/>
  <c r="N17" i="2" s="1"/>
  <c r="AK33" i="2"/>
  <c r="AL33" i="2" s="1"/>
  <c r="V36" i="2"/>
  <c r="W36" i="2" s="1"/>
  <c r="AH6" i="2"/>
  <c r="AI6" i="2" s="1"/>
  <c r="AH9" i="2"/>
  <c r="AI9" i="2" s="1"/>
  <c r="Y8" i="2"/>
  <c r="Z8" i="2" s="1"/>
  <c r="S32" i="2"/>
  <c r="T32" i="2" s="1"/>
  <c r="AH4" i="2"/>
  <c r="AI4" i="2" s="1"/>
  <c r="M20" i="2"/>
  <c r="N20" i="2" s="1"/>
  <c r="M31" i="2"/>
  <c r="N31" i="2" s="1"/>
  <c r="AE33" i="2"/>
  <c r="AF33" i="2" s="1"/>
  <c r="AB28" i="2"/>
  <c r="AC28" i="2" s="1"/>
  <c r="AK11" i="2"/>
  <c r="AL11" i="2" s="1"/>
  <c r="AK7" i="2"/>
  <c r="AL7" i="2" s="1"/>
  <c r="V29" i="2"/>
  <c r="W29" i="2" s="1"/>
  <c r="AE32" i="2"/>
  <c r="AF32" i="2" s="1"/>
  <c r="P31" i="2"/>
  <c r="Q31" i="2" s="1"/>
  <c r="AK35" i="2"/>
  <c r="AL35" i="2" s="1"/>
  <c r="S37" i="2"/>
  <c r="T37" i="2" s="1"/>
  <c r="S39" i="2"/>
  <c r="T39" i="2" s="1"/>
  <c r="Y7" i="2"/>
  <c r="Z7" i="2" s="1"/>
  <c r="AE29" i="2"/>
  <c r="AF29" i="2" s="1"/>
  <c r="AB13" i="2"/>
  <c r="AC13" i="2" s="1"/>
  <c r="S19" i="2"/>
  <c r="T19" i="2" s="1"/>
  <c r="P20" i="2"/>
  <c r="Q20" i="2" s="1"/>
  <c r="M4" i="2"/>
  <c r="N4" i="2" s="1"/>
  <c r="AH16" i="2"/>
  <c r="AI16" i="2" s="1"/>
  <c r="AK22" i="2"/>
  <c r="AL22" i="2" s="1"/>
  <c r="AE27" i="2"/>
  <c r="AF27" i="2" s="1"/>
  <c r="V37" i="2"/>
  <c r="W37" i="2" s="1"/>
  <c r="M39" i="2"/>
  <c r="N39" i="2" s="1"/>
  <c r="AB22" i="2"/>
  <c r="AC22" i="2" s="1"/>
  <c r="Y39" i="2"/>
  <c r="Z39" i="2" s="1"/>
  <c r="M34" i="2"/>
  <c r="N34" i="2" s="1"/>
  <c r="S12" i="2"/>
  <c r="T12" i="2" s="1"/>
  <c r="P38" i="2"/>
  <c r="Q38" i="2" s="1"/>
  <c r="AE38" i="2"/>
  <c r="AF38" i="2" s="1"/>
  <c r="AE2" i="2"/>
  <c r="AF2" i="2" s="1"/>
  <c r="M25" i="2"/>
  <c r="N25" i="2" s="1"/>
  <c r="AB21" i="2"/>
  <c r="AC21" i="2" s="1"/>
  <c r="M14" i="2"/>
  <c r="N14" i="2" s="1"/>
  <c r="AK23" i="2"/>
  <c r="AL23" i="2" s="1"/>
  <c r="Y20" i="2"/>
  <c r="Z20" i="2" s="1"/>
  <c r="AB15" i="2"/>
  <c r="AC15" i="2" s="1"/>
  <c r="AE16" i="2"/>
  <c r="AF16" i="2" s="1"/>
  <c r="M7" i="2"/>
  <c r="N7" i="2" s="1"/>
  <c r="P33" i="2"/>
  <c r="Q33" i="2" s="1"/>
  <c r="AB9" i="2"/>
  <c r="AC9" i="2" s="1"/>
  <c r="Y21" i="2"/>
  <c r="Z21" i="2" s="1"/>
  <c r="AK5" i="2"/>
  <c r="AL5" i="2" s="1"/>
  <c r="Y36" i="2"/>
  <c r="Z36" i="2" s="1"/>
  <c r="Y4" i="2"/>
  <c r="Z4" i="2" s="1"/>
  <c r="S17" i="2"/>
  <c r="T17" i="2" s="1"/>
  <c r="S33" i="2"/>
  <c r="T33" i="2" s="1"/>
  <c r="K41" i="2"/>
  <c r="AK40" i="2" l="1"/>
  <c r="AL40" i="2" s="1"/>
  <c r="S40" i="2"/>
  <c r="T40" i="2" s="1"/>
  <c r="AE40" i="2"/>
  <c r="AF40" i="2" s="1"/>
  <c r="Y40" i="2"/>
  <c r="Z40" i="2" s="1"/>
  <c r="AB40" i="2"/>
  <c r="AC40" i="2" s="1"/>
  <c r="M40" i="2"/>
  <c r="N40" i="2" s="1"/>
  <c r="P40" i="2"/>
  <c r="Q40" i="2" s="1"/>
  <c r="V40" i="2"/>
  <c r="W40" i="2" s="1"/>
  <c r="AH40" i="2"/>
  <c r="AI40" i="2" s="1"/>
  <c r="I41" i="2"/>
  <c r="L46" i="2"/>
  <c r="AN45" i="2"/>
  <c r="K42" i="2"/>
  <c r="AK41" i="2" l="1"/>
  <c r="AL41" i="2" s="1"/>
  <c r="M41" i="2"/>
  <c r="N41" i="2" s="1"/>
  <c r="P41" i="2"/>
  <c r="Q41" i="2" s="1"/>
  <c r="Y41" i="2"/>
  <c r="Z41" i="2" s="1"/>
  <c r="AH41" i="2"/>
  <c r="AI41" i="2" s="1"/>
  <c r="AE41" i="2"/>
  <c r="AF41" i="2" s="1"/>
  <c r="AB41" i="2"/>
  <c r="AC41" i="2" s="1"/>
  <c r="V41" i="2"/>
  <c r="W41" i="2" s="1"/>
  <c r="S41" i="2"/>
  <c r="T41" i="2" s="1"/>
  <c r="L47" i="2"/>
  <c r="AN46" i="2"/>
  <c r="I42" i="2"/>
  <c r="K43" i="2"/>
  <c r="V42" i="2" l="1"/>
  <c r="W42" i="2" s="1"/>
  <c r="P42" i="2"/>
  <c r="Q42" i="2" s="1"/>
  <c r="AH42" i="2"/>
  <c r="AI42" i="2" s="1"/>
  <c r="Y42" i="2"/>
  <c r="Z42" i="2" s="1"/>
  <c r="M42" i="2"/>
  <c r="N42" i="2" s="1"/>
  <c r="S42" i="2"/>
  <c r="T42" i="2" s="1"/>
  <c r="AK42" i="2"/>
  <c r="AL42" i="2" s="1"/>
  <c r="AE42" i="2"/>
  <c r="AF42" i="2" s="1"/>
  <c r="AB42" i="2"/>
  <c r="AC42" i="2" s="1"/>
  <c r="I43" i="2"/>
  <c r="L48" i="2"/>
  <c r="AN47" i="2"/>
  <c r="K44" i="2"/>
  <c r="V43" i="2" l="1"/>
  <c r="W43" i="2" s="1"/>
  <c r="AB43" i="2"/>
  <c r="AC43" i="2" s="1"/>
  <c r="AE43" i="2"/>
  <c r="AF43" i="2" s="1"/>
  <c r="AK43" i="2"/>
  <c r="AL43" i="2" s="1"/>
  <c r="AH43" i="2"/>
  <c r="AI43" i="2" s="1"/>
  <c r="Y43" i="2"/>
  <c r="Z43" i="2" s="1"/>
  <c r="P43" i="2"/>
  <c r="Q43" i="2" s="1"/>
  <c r="M43" i="2"/>
  <c r="N43" i="2" s="1"/>
  <c r="S43" i="2"/>
  <c r="T43" i="2" s="1"/>
  <c r="L49" i="2"/>
  <c r="AN48" i="2"/>
  <c r="I44" i="2"/>
  <c r="K45" i="2"/>
  <c r="V44" i="2" l="1"/>
  <c r="W44" i="2" s="1"/>
  <c r="S44" i="2"/>
  <c r="T44" i="2" s="1"/>
  <c r="Y44" i="2"/>
  <c r="Z44" i="2" s="1"/>
  <c r="M44" i="2"/>
  <c r="N44" i="2" s="1"/>
  <c r="AH44" i="2"/>
  <c r="AI44" i="2" s="1"/>
  <c r="P44" i="2"/>
  <c r="Q44" i="2" s="1"/>
  <c r="AK44" i="2"/>
  <c r="AL44" i="2" s="1"/>
  <c r="AE44" i="2"/>
  <c r="AF44" i="2" s="1"/>
  <c r="AB44" i="2"/>
  <c r="AC44" i="2" s="1"/>
  <c r="I45" i="2"/>
  <c r="L50" i="2"/>
  <c r="AN49" i="2"/>
  <c r="K46" i="2"/>
  <c r="AK45" i="2" l="1"/>
  <c r="AL45" i="2" s="1"/>
  <c r="AB45" i="2"/>
  <c r="AC45" i="2" s="1"/>
  <c r="AH45" i="2"/>
  <c r="AI45" i="2" s="1"/>
  <c r="S45" i="2"/>
  <c r="T45" i="2" s="1"/>
  <c r="Y45" i="2"/>
  <c r="Z45" i="2" s="1"/>
  <c r="P45" i="2"/>
  <c r="Q45" i="2" s="1"/>
  <c r="V45" i="2"/>
  <c r="W45" i="2" s="1"/>
  <c r="M45" i="2"/>
  <c r="N45" i="2" s="1"/>
  <c r="AE45" i="2"/>
  <c r="AF45" i="2" s="1"/>
  <c r="L51" i="2"/>
  <c r="AN50" i="2"/>
  <c r="I46" i="2"/>
  <c r="K47" i="2"/>
  <c r="P46" i="2" l="1"/>
  <c r="Q46" i="2" s="1"/>
  <c r="Y46" i="2"/>
  <c r="Z46" i="2" s="1"/>
  <c r="AK46" i="2"/>
  <c r="AL46" i="2" s="1"/>
  <c r="AH46" i="2"/>
  <c r="AI46" i="2" s="1"/>
  <c r="V46" i="2"/>
  <c r="W46" i="2" s="1"/>
  <c r="AB46" i="2"/>
  <c r="AC46" i="2" s="1"/>
  <c r="AE46" i="2"/>
  <c r="AF46" i="2" s="1"/>
  <c r="M46" i="2"/>
  <c r="N46" i="2" s="1"/>
  <c r="S46" i="2"/>
  <c r="T46" i="2" s="1"/>
  <c r="I47" i="2"/>
  <c r="L52" i="2"/>
  <c r="AN51" i="2"/>
  <c r="K48" i="2"/>
  <c r="S47" i="2" l="1"/>
  <c r="T47" i="2" s="1"/>
  <c r="AK47" i="2"/>
  <c r="AL47" i="2" s="1"/>
  <c r="AH47" i="2"/>
  <c r="AI47" i="2" s="1"/>
  <c r="Y47" i="2"/>
  <c r="Z47" i="2" s="1"/>
  <c r="AB47" i="2"/>
  <c r="AC47" i="2" s="1"/>
  <c r="M47" i="2"/>
  <c r="N47" i="2" s="1"/>
  <c r="AE47" i="2"/>
  <c r="AF47" i="2" s="1"/>
  <c r="V47" i="2"/>
  <c r="W47" i="2" s="1"/>
  <c r="P47" i="2"/>
  <c r="Q47" i="2" s="1"/>
  <c r="L53" i="2"/>
  <c r="AN52" i="2"/>
  <c r="I48" i="2"/>
  <c r="K49" i="2"/>
  <c r="Y48" i="2" l="1"/>
  <c r="Z48" i="2" s="1"/>
  <c r="S48" i="2"/>
  <c r="T48" i="2" s="1"/>
  <c r="P48" i="2"/>
  <c r="Q48" i="2" s="1"/>
  <c r="AK48" i="2"/>
  <c r="AL48" i="2" s="1"/>
  <c r="AH48" i="2"/>
  <c r="AI48" i="2" s="1"/>
  <c r="V48" i="2"/>
  <c r="W48" i="2" s="1"/>
  <c r="M48" i="2"/>
  <c r="N48" i="2" s="1"/>
  <c r="AB48" i="2"/>
  <c r="AC48" i="2" s="1"/>
  <c r="AE48" i="2"/>
  <c r="AF48" i="2" s="1"/>
  <c r="I49" i="2"/>
  <c r="L54" i="2"/>
  <c r="AN53" i="2"/>
  <c r="K50" i="2"/>
  <c r="P49" i="2" l="1"/>
  <c r="Q49" i="2" s="1"/>
  <c r="AK49" i="2"/>
  <c r="AL49" i="2" s="1"/>
  <c r="S49" i="2"/>
  <c r="T49" i="2" s="1"/>
  <c r="M49" i="2"/>
  <c r="N49" i="2" s="1"/>
  <c r="AB49" i="2"/>
  <c r="AC49" i="2" s="1"/>
  <c r="Y49" i="2"/>
  <c r="Z49" i="2" s="1"/>
  <c r="V49" i="2"/>
  <c r="W49" i="2" s="1"/>
  <c r="AE49" i="2"/>
  <c r="AF49" i="2" s="1"/>
  <c r="AH49" i="2"/>
  <c r="AI49" i="2" s="1"/>
  <c r="I50" i="2"/>
  <c r="AN54" i="2"/>
  <c r="L55" i="2"/>
  <c r="K51" i="2"/>
  <c r="AE50" i="2" l="1"/>
  <c r="AF50" i="2" s="1"/>
  <c r="Y50" i="2"/>
  <c r="Z50" i="2" s="1"/>
  <c r="AH50" i="2"/>
  <c r="AI50" i="2" s="1"/>
  <c r="AK50" i="2"/>
  <c r="AL50" i="2" s="1"/>
  <c r="V50" i="2"/>
  <c r="W50" i="2" s="1"/>
  <c r="M50" i="2"/>
  <c r="N50" i="2" s="1"/>
  <c r="S50" i="2"/>
  <c r="T50" i="2" s="1"/>
  <c r="AB50" i="2"/>
  <c r="AC50" i="2" s="1"/>
  <c r="P50" i="2"/>
  <c r="Q50" i="2" s="1"/>
  <c r="I51" i="2"/>
  <c r="L56" i="2"/>
  <c r="AN55" i="2"/>
  <c r="K52" i="2"/>
  <c r="AB51" i="2" l="1"/>
  <c r="AC51" i="2" s="1"/>
  <c r="AH51" i="2"/>
  <c r="AI51" i="2" s="1"/>
  <c r="S51" i="2"/>
  <c r="T51" i="2" s="1"/>
  <c r="Y51" i="2"/>
  <c r="Z51" i="2" s="1"/>
  <c r="P51" i="2"/>
  <c r="Q51" i="2" s="1"/>
  <c r="M51" i="2"/>
  <c r="N51" i="2" s="1"/>
  <c r="AE51" i="2"/>
  <c r="AF51" i="2" s="1"/>
  <c r="V51" i="2"/>
  <c r="W51" i="2" s="1"/>
  <c r="AK51" i="2"/>
  <c r="AL51" i="2" s="1"/>
  <c r="I52" i="2"/>
  <c r="AN56" i="2"/>
  <c r="L57" i="2"/>
  <c r="K53" i="2"/>
  <c r="AH52" i="2" l="1"/>
  <c r="AI52" i="2" s="1"/>
  <c r="P52" i="2"/>
  <c r="Q52" i="2" s="1"/>
  <c r="S52" i="2"/>
  <c r="T52" i="2" s="1"/>
  <c r="AK52" i="2"/>
  <c r="AL52" i="2" s="1"/>
  <c r="M52" i="2"/>
  <c r="N52" i="2" s="1"/>
  <c r="AE52" i="2"/>
  <c r="AF52" i="2" s="1"/>
  <c r="Y52" i="2"/>
  <c r="Z52" i="2" s="1"/>
  <c r="V52" i="2"/>
  <c r="W52" i="2" s="1"/>
  <c r="AB52" i="2"/>
  <c r="AC52" i="2" s="1"/>
  <c r="I53" i="2"/>
  <c r="AN57" i="2"/>
  <c r="L58" i="2"/>
  <c r="K54" i="2"/>
  <c r="V53" i="2" l="1"/>
  <c r="W53" i="2" s="1"/>
  <c r="AK53" i="2"/>
  <c r="AL53" i="2" s="1"/>
  <c r="P53" i="2"/>
  <c r="Q53" i="2" s="1"/>
  <c r="S53" i="2"/>
  <c r="T53" i="2" s="1"/>
  <c r="AH53" i="2"/>
  <c r="AI53" i="2" s="1"/>
  <c r="Y53" i="2"/>
  <c r="Z53" i="2" s="1"/>
  <c r="AB53" i="2"/>
  <c r="AC53" i="2" s="1"/>
  <c r="M53" i="2"/>
  <c r="N53" i="2" s="1"/>
  <c r="AE53" i="2"/>
  <c r="AF53" i="2" s="1"/>
  <c r="I54" i="2"/>
  <c r="AN58" i="2"/>
  <c r="L59" i="2"/>
  <c r="K55" i="2"/>
  <c r="AE54" i="2" l="1"/>
  <c r="AF54" i="2" s="1"/>
  <c r="AB54" i="2"/>
  <c r="AC54" i="2" s="1"/>
  <c r="AK54" i="2"/>
  <c r="AL54" i="2" s="1"/>
  <c r="P54" i="2"/>
  <c r="Q54" i="2" s="1"/>
  <c r="AH54" i="2"/>
  <c r="AI54" i="2" s="1"/>
  <c r="M54" i="2"/>
  <c r="N54" i="2" s="1"/>
  <c r="V54" i="2"/>
  <c r="W54" i="2" s="1"/>
  <c r="Y54" i="2"/>
  <c r="Z54" i="2" s="1"/>
  <c r="S54" i="2"/>
  <c r="T54" i="2" s="1"/>
  <c r="I55" i="2"/>
  <c r="AN59" i="2"/>
  <c r="L60" i="2"/>
  <c r="K56" i="2"/>
  <c r="AB55" i="2" l="1"/>
  <c r="AC55" i="2" s="1"/>
  <c r="AK55" i="2"/>
  <c r="AL55" i="2" s="1"/>
  <c r="Y55" i="2"/>
  <c r="Z55" i="2" s="1"/>
  <c r="P55" i="2"/>
  <c r="Q55" i="2" s="1"/>
  <c r="AE55" i="2"/>
  <c r="AF55" i="2" s="1"/>
  <c r="V55" i="2"/>
  <c r="W55" i="2" s="1"/>
  <c r="AH55" i="2"/>
  <c r="AI55" i="2" s="1"/>
  <c r="M55" i="2"/>
  <c r="N55" i="2" s="1"/>
  <c r="S55" i="2"/>
  <c r="T55" i="2" s="1"/>
  <c r="I56" i="2"/>
  <c r="AN60" i="2"/>
  <c r="L61" i="2"/>
  <c r="K57" i="2"/>
  <c r="AH56" i="2" l="1"/>
  <c r="AI56" i="2" s="1"/>
  <c r="M56" i="2"/>
  <c r="N56" i="2" s="1"/>
  <c r="S56" i="2"/>
  <c r="T56" i="2" s="1"/>
  <c r="AB56" i="2"/>
  <c r="AC56" i="2" s="1"/>
  <c r="Y56" i="2"/>
  <c r="Z56" i="2" s="1"/>
  <c r="V56" i="2"/>
  <c r="W56" i="2" s="1"/>
  <c r="P56" i="2"/>
  <c r="Q56" i="2" s="1"/>
  <c r="AK56" i="2"/>
  <c r="AL56" i="2" s="1"/>
  <c r="AE56" i="2"/>
  <c r="AF56" i="2" s="1"/>
  <c r="I57" i="2"/>
  <c r="AN61" i="2"/>
  <c r="L62" i="2"/>
  <c r="K58" i="2"/>
  <c r="V57" i="2" l="1"/>
  <c r="W57" i="2" s="1"/>
  <c r="M57" i="2"/>
  <c r="N57" i="2" s="1"/>
  <c r="AH57" i="2"/>
  <c r="AI57" i="2" s="1"/>
  <c r="P57" i="2"/>
  <c r="Q57" i="2" s="1"/>
  <c r="AK57" i="2"/>
  <c r="AL57" i="2" s="1"/>
  <c r="S57" i="2"/>
  <c r="T57" i="2" s="1"/>
  <c r="Y57" i="2"/>
  <c r="Z57" i="2" s="1"/>
  <c r="AE57" i="2"/>
  <c r="AF57" i="2" s="1"/>
  <c r="AB57" i="2"/>
  <c r="AC57" i="2" s="1"/>
  <c r="I58" i="2"/>
  <c r="AN62" i="2"/>
  <c r="L63" i="2"/>
  <c r="K59" i="2"/>
  <c r="AB58" i="2" l="1"/>
  <c r="AC58" i="2" s="1"/>
  <c r="AE58" i="2"/>
  <c r="AF58" i="2" s="1"/>
  <c r="M58" i="2"/>
  <c r="N58" i="2" s="1"/>
  <c r="Y58" i="2"/>
  <c r="Z58" i="2" s="1"/>
  <c r="P58" i="2"/>
  <c r="Q58" i="2" s="1"/>
  <c r="AH58" i="2"/>
  <c r="AI58" i="2" s="1"/>
  <c r="S58" i="2"/>
  <c r="T58" i="2" s="1"/>
  <c r="AK58" i="2"/>
  <c r="AL58" i="2" s="1"/>
  <c r="V58" i="2"/>
  <c r="W58" i="2" s="1"/>
  <c r="I59" i="2"/>
  <c r="AN63" i="2"/>
  <c r="L64" i="2"/>
  <c r="K60" i="2"/>
  <c r="V59" i="2" l="1"/>
  <c r="W59" i="2" s="1"/>
  <c r="AH59" i="2"/>
  <c r="AI59" i="2" s="1"/>
  <c r="AK59" i="2"/>
  <c r="AL59" i="2" s="1"/>
  <c r="Y59" i="2"/>
  <c r="Z59" i="2" s="1"/>
  <c r="AE59" i="2"/>
  <c r="AF59" i="2" s="1"/>
  <c r="M59" i="2"/>
  <c r="N59" i="2" s="1"/>
  <c r="AB59" i="2"/>
  <c r="AC59" i="2" s="1"/>
  <c r="S59" i="2"/>
  <c r="T59" i="2" s="1"/>
  <c r="P59" i="2"/>
  <c r="Q59" i="2" s="1"/>
  <c r="I60" i="2"/>
  <c r="AN64" i="2"/>
  <c r="L65" i="2"/>
  <c r="K61" i="2"/>
  <c r="AE60" i="2" l="1"/>
  <c r="AF60" i="2" s="1"/>
  <c r="AB60" i="2"/>
  <c r="AC60" i="2" s="1"/>
  <c r="Y60" i="2"/>
  <c r="Z60" i="2" s="1"/>
  <c r="AK60" i="2"/>
  <c r="AL60" i="2" s="1"/>
  <c r="AH60" i="2"/>
  <c r="AI60" i="2" s="1"/>
  <c r="V60" i="2"/>
  <c r="W60" i="2" s="1"/>
  <c r="M60" i="2"/>
  <c r="N60" i="2" s="1"/>
  <c r="P60" i="2"/>
  <c r="Q60" i="2" s="1"/>
  <c r="S60" i="2"/>
  <c r="T60" i="2" s="1"/>
  <c r="I61" i="2"/>
  <c r="AN65" i="2"/>
  <c r="L66" i="2"/>
  <c r="K62" i="2"/>
  <c r="Y61" i="2" l="1"/>
  <c r="Z61" i="2" s="1"/>
  <c r="P61" i="2"/>
  <c r="Q61" i="2" s="1"/>
  <c r="S61" i="2"/>
  <c r="T61" i="2" s="1"/>
  <c r="V61" i="2"/>
  <c r="W61" i="2" s="1"/>
  <c r="AE61" i="2"/>
  <c r="AF61" i="2" s="1"/>
  <c r="AB61" i="2"/>
  <c r="AC61" i="2" s="1"/>
  <c r="M61" i="2"/>
  <c r="N61" i="2" s="1"/>
  <c r="AK61" i="2"/>
  <c r="AL61" i="2" s="1"/>
  <c r="AH61" i="2"/>
  <c r="AI61" i="2" s="1"/>
  <c r="I62" i="2"/>
  <c r="AN66" i="2"/>
  <c r="L67" i="2"/>
  <c r="K63" i="2"/>
  <c r="AK62" i="2" l="1"/>
  <c r="AL62" i="2" s="1"/>
  <c r="AE62" i="2"/>
  <c r="AF62" i="2" s="1"/>
  <c r="Y62" i="2"/>
  <c r="Z62" i="2" s="1"/>
  <c r="AH62" i="2"/>
  <c r="AI62" i="2" s="1"/>
  <c r="V62" i="2"/>
  <c r="W62" i="2" s="1"/>
  <c r="P62" i="2"/>
  <c r="Q62" i="2" s="1"/>
  <c r="S62" i="2"/>
  <c r="T62" i="2" s="1"/>
  <c r="M62" i="2"/>
  <c r="N62" i="2" s="1"/>
  <c r="AB62" i="2"/>
  <c r="AC62" i="2" s="1"/>
  <c r="I63" i="2"/>
  <c r="AN67" i="2"/>
  <c r="L68" i="2"/>
  <c r="K64" i="2"/>
  <c r="M63" i="2" l="1"/>
  <c r="N63" i="2" s="1"/>
  <c r="S63" i="2"/>
  <c r="T63" i="2" s="1"/>
  <c r="AB63" i="2"/>
  <c r="AC63" i="2" s="1"/>
  <c r="P63" i="2"/>
  <c r="Q63" i="2" s="1"/>
  <c r="AK63" i="2"/>
  <c r="AL63" i="2" s="1"/>
  <c r="AH63" i="2"/>
  <c r="AI63" i="2" s="1"/>
  <c r="V63" i="2"/>
  <c r="W63" i="2" s="1"/>
  <c r="Y63" i="2"/>
  <c r="Z63" i="2" s="1"/>
  <c r="AE63" i="2"/>
  <c r="AF63" i="2" s="1"/>
  <c r="I64" i="2"/>
  <c r="L69" i="2"/>
  <c r="AN68" i="2"/>
  <c r="K65" i="2"/>
  <c r="AB64" i="2" l="1"/>
  <c r="AC64" i="2" s="1"/>
  <c r="P64" i="2"/>
  <c r="Q64" i="2" s="1"/>
  <c r="M64" i="2"/>
  <c r="N64" i="2" s="1"/>
  <c r="V64" i="2"/>
  <c r="W64" i="2" s="1"/>
  <c r="Y64" i="2"/>
  <c r="Z64" i="2" s="1"/>
  <c r="AH64" i="2"/>
  <c r="AI64" i="2" s="1"/>
  <c r="S64" i="2"/>
  <c r="T64" i="2" s="1"/>
  <c r="AK64" i="2"/>
  <c r="AL64" i="2" s="1"/>
  <c r="AE64" i="2"/>
  <c r="AF64" i="2" s="1"/>
  <c r="L70" i="2"/>
  <c r="AN69" i="2"/>
  <c r="I65" i="2"/>
  <c r="K66" i="2"/>
  <c r="Y65" i="2" l="1"/>
  <c r="Z65" i="2" s="1"/>
  <c r="V65" i="2"/>
  <c r="W65" i="2" s="1"/>
  <c r="AH65" i="2"/>
  <c r="AI65" i="2" s="1"/>
  <c r="P65" i="2"/>
  <c r="Q65" i="2" s="1"/>
  <c r="M65" i="2"/>
  <c r="N65" i="2" s="1"/>
  <c r="AB65" i="2"/>
  <c r="AC65" i="2" s="1"/>
  <c r="AK65" i="2"/>
  <c r="AL65" i="2" s="1"/>
  <c r="S65" i="2"/>
  <c r="T65" i="2" s="1"/>
  <c r="AE65" i="2"/>
  <c r="AF65" i="2" s="1"/>
  <c r="I66" i="2"/>
  <c r="L71" i="2"/>
  <c r="AN70" i="2"/>
  <c r="K67" i="2"/>
  <c r="AB66" i="2" l="1"/>
  <c r="AC66" i="2" s="1"/>
  <c r="AE66" i="2"/>
  <c r="AF66" i="2" s="1"/>
  <c r="AK66" i="2"/>
  <c r="AL66" i="2" s="1"/>
  <c r="S66" i="2"/>
  <c r="T66" i="2" s="1"/>
  <c r="V66" i="2"/>
  <c r="W66" i="2" s="1"/>
  <c r="Y66" i="2"/>
  <c r="Z66" i="2" s="1"/>
  <c r="AH66" i="2"/>
  <c r="AI66" i="2" s="1"/>
  <c r="M66" i="2"/>
  <c r="N66" i="2" s="1"/>
  <c r="P66" i="2"/>
  <c r="Q66" i="2" s="1"/>
  <c r="L72" i="2"/>
  <c r="AN71" i="2"/>
  <c r="I67" i="2"/>
  <c r="K68" i="2"/>
  <c r="AK67" i="2" l="1"/>
  <c r="AL67" i="2" s="1"/>
  <c r="P67" i="2"/>
  <c r="Q67" i="2" s="1"/>
  <c r="AE67" i="2"/>
  <c r="AF67" i="2" s="1"/>
  <c r="Y67" i="2"/>
  <c r="Z67" i="2" s="1"/>
  <c r="M67" i="2"/>
  <c r="N67" i="2" s="1"/>
  <c r="AH67" i="2"/>
  <c r="AI67" i="2" s="1"/>
  <c r="AB67" i="2"/>
  <c r="AC67" i="2" s="1"/>
  <c r="V67" i="2"/>
  <c r="W67" i="2" s="1"/>
  <c r="S67" i="2"/>
  <c r="T67" i="2" s="1"/>
  <c r="I68" i="2"/>
  <c r="L73" i="2"/>
  <c r="AN72" i="2"/>
  <c r="K69" i="2"/>
  <c r="AH68" i="2" l="1"/>
  <c r="AI68" i="2" s="1"/>
  <c r="Y68" i="2"/>
  <c r="Z68" i="2" s="1"/>
  <c r="AB68" i="2"/>
  <c r="AC68" i="2" s="1"/>
  <c r="V68" i="2"/>
  <c r="W68" i="2" s="1"/>
  <c r="AE68" i="2"/>
  <c r="AF68" i="2" s="1"/>
  <c r="AK68" i="2"/>
  <c r="AL68" i="2" s="1"/>
  <c r="S68" i="2"/>
  <c r="T68" i="2" s="1"/>
  <c r="M68" i="2"/>
  <c r="N68" i="2" s="1"/>
  <c r="P68" i="2"/>
  <c r="Q68" i="2" s="1"/>
  <c r="L74" i="2"/>
  <c r="AN73" i="2"/>
  <c r="I69" i="2"/>
  <c r="K70" i="2"/>
  <c r="AK69" i="2" l="1"/>
  <c r="AL69" i="2" s="1"/>
  <c r="AE69" i="2"/>
  <c r="AF69" i="2" s="1"/>
  <c r="M69" i="2"/>
  <c r="N69" i="2" s="1"/>
  <c r="AB69" i="2"/>
  <c r="AC69" i="2" s="1"/>
  <c r="V69" i="2"/>
  <c r="W69" i="2" s="1"/>
  <c r="P69" i="2"/>
  <c r="Q69" i="2" s="1"/>
  <c r="Y69" i="2"/>
  <c r="Z69" i="2" s="1"/>
  <c r="S69" i="2"/>
  <c r="T69" i="2" s="1"/>
  <c r="AH69" i="2"/>
  <c r="AI69" i="2" s="1"/>
  <c r="I70" i="2"/>
  <c r="L75" i="2"/>
  <c r="AN74" i="2"/>
  <c r="K71" i="2"/>
  <c r="V70" i="2" l="1"/>
  <c r="W70" i="2" s="1"/>
  <c r="P70" i="2"/>
  <c r="Q70" i="2" s="1"/>
  <c r="AK70" i="2"/>
  <c r="AL70" i="2" s="1"/>
  <c r="S70" i="2"/>
  <c r="T70" i="2" s="1"/>
  <c r="AH70" i="2"/>
  <c r="AI70" i="2" s="1"/>
  <c r="Y70" i="2"/>
  <c r="Z70" i="2" s="1"/>
  <c r="AB70" i="2"/>
  <c r="AC70" i="2" s="1"/>
  <c r="M70" i="2"/>
  <c r="N70" i="2" s="1"/>
  <c r="AE70" i="2"/>
  <c r="AF70" i="2" s="1"/>
  <c r="L76" i="2"/>
  <c r="AN75" i="2"/>
  <c r="I71" i="2"/>
  <c r="K72" i="2"/>
  <c r="Y71" i="2" l="1"/>
  <c r="Z71" i="2" s="1"/>
  <c r="M71" i="2"/>
  <c r="N71" i="2" s="1"/>
  <c r="AB71" i="2"/>
  <c r="AC71" i="2" s="1"/>
  <c r="S71" i="2"/>
  <c r="T71" i="2" s="1"/>
  <c r="AE71" i="2"/>
  <c r="AF71" i="2" s="1"/>
  <c r="AH71" i="2"/>
  <c r="AI71" i="2" s="1"/>
  <c r="V71" i="2"/>
  <c r="W71" i="2" s="1"/>
  <c r="AK71" i="2"/>
  <c r="AL71" i="2" s="1"/>
  <c r="P71" i="2"/>
  <c r="Q71" i="2" s="1"/>
  <c r="I72" i="2"/>
  <c r="L77" i="2"/>
  <c r="AN76" i="2"/>
  <c r="K73" i="2"/>
  <c r="AK72" i="2" l="1"/>
  <c r="AL72" i="2" s="1"/>
  <c r="AH72" i="2"/>
  <c r="AI72" i="2" s="1"/>
  <c r="V72" i="2"/>
  <c r="W72" i="2" s="1"/>
  <c r="S72" i="2"/>
  <c r="T72" i="2" s="1"/>
  <c r="AE72" i="2"/>
  <c r="AF72" i="2" s="1"/>
  <c r="Y72" i="2"/>
  <c r="Z72" i="2" s="1"/>
  <c r="AB72" i="2"/>
  <c r="AC72" i="2" s="1"/>
  <c r="M72" i="2"/>
  <c r="N72" i="2" s="1"/>
  <c r="P72" i="2"/>
  <c r="Q72" i="2" s="1"/>
  <c r="L78" i="2"/>
  <c r="AN77" i="2"/>
  <c r="I73" i="2"/>
  <c r="K74" i="2"/>
  <c r="M73" i="2" l="1"/>
  <c r="N73" i="2" s="1"/>
  <c r="AE73" i="2"/>
  <c r="AF73" i="2" s="1"/>
  <c r="Y73" i="2"/>
  <c r="Z73" i="2" s="1"/>
  <c r="V73" i="2"/>
  <c r="W73" i="2" s="1"/>
  <c r="AB73" i="2"/>
  <c r="AC73" i="2" s="1"/>
  <c r="P73" i="2"/>
  <c r="Q73" i="2" s="1"/>
  <c r="AK73" i="2"/>
  <c r="AL73" i="2" s="1"/>
  <c r="AH73" i="2"/>
  <c r="AI73" i="2" s="1"/>
  <c r="S73" i="2"/>
  <c r="T73" i="2" s="1"/>
  <c r="I74" i="2"/>
  <c r="L79" i="2"/>
  <c r="AN78" i="2"/>
  <c r="K75" i="2"/>
  <c r="AH74" i="2" l="1"/>
  <c r="AI74" i="2" s="1"/>
  <c r="V74" i="2"/>
  <c r="W74" i="2" s="1"/>
  <c r="Y74" i="2"/>
  <c r="Z74" i="2" s="1"/>
  <c r="AE74" i="2"/>
  <c r="AF74" i="2" s="1"/>
  <c r="AB74" i="2"/>
  <c r="AC74" i="2" s="1"/>
  <c r="M74" i="2"/>
  <c r="N74" i="2" s="1"/>
  <c r="S74" i="2"/>
  <c r="T74" i="2" s="1"/>
  <c r="AK74" i="2"/>
  <c r="AL74" i="2" s="1"/>
  <c r="P74" i="2"/>
  <c r="Q74" i="2" s="1"/>
  <c r="L80" i="2"/>
  <c r="AN79" i="2"/>
  <c r="I75" i="2"/>
  <c r="K76" i="2"/>
  <c r="AK75" i="2" l="1"/>
  <c r="AL75" i="2" s="1"/>
  <c r="V75" i="2"/>
  <c r="W75" i="2" s="1"/>
  <c r="AB75" i="2"/>
  <c r="AC75" i="2" s="1"/>
  <c r="S75" i="2"/>
  <c r="T75" i="2" s="1"/>
  <c r="M75" i="2"/>
  <c r="N75" i="2" s="1"/>
  <c r="P75" i="2"/>
  <c r="Q75" i="2" s="1"/>
  <c r="AH75" i="2"/>
  <c r="AI75" i="2" s="1"/>
  <c r="Y75" i="2"/>
  <c r="Z75" i="2" s="1"/>
  <c r="AE75" i="2"/>
  <c r="AF75" i="2" s="1"/>
  <c r="I76" i="2"/>
  <c r="L81" i="2"/>
  <c r="AN80" i="2"/>
  <c r="K77" i="2"/>
  <c r="AB76" i="2" l="1"/>
  <c r="AC76" i="2" s="1"/>
  <c r="AH76" i="2"/>
  <c r="AI76" i="2" s="1"/>
  <c r="P76" i="2"/>
  <c r="Q76" i="2" s="1"/>
  <c r="Y76" i="2"/>
  <c r="Z76" i="2" s="1"/>
  <c r="AE76" i="2"/>
  <c r="AF76" i="2" s="1"/>
  <c r="M76" i="2"/>
  <c r="N76" i="2" s="1"/>
  <c r="AK76" i="2"/>
  <c r="AL76" i="2" s="1"/>
  <c r="S76" i="2"/>
  <c r="T76" i="2" s="1"/>
  <c r="V76" i="2"/>
  <c r="W76" i="2" s="1"/>
  <c r="L82" i="2"/>
  <c r="AN81" i="2"/>
  <c r="I77" i="2"/>
  <c r="K78" i="2"/>
  <c r="V77" i="2" l="1"/>
  <c r="W77" i="2" s="1"/>
  <c r="AB77" i="2"/>
  <c r="AC77" i="2" s="1"/>
  <c r="AE77" i="2"/>
  <c r="AF77" i="2" s="1"/>
  <c r="AK77" i="2"/>
  <c r="AL77" i="2" s="1"/>
  <c r="Y77" i="2"/>
  <c r="Z77" i="2" s="1"/>
  <c r="S77" i="2"/>
  <c r="T77" i="2" s="1"/>
  <c r="M77" i="2"/>
  <c r="N77" i="2" s="1"/>
  <c r="P77" i="2"/>
  <c r="Q77" i="2" s="1"/>
  <c r="AH77" i="2"/>
  <c r="AI77" i="2" s="1"/>
  <c r="I78" i="2"/>
  <c r="L83" i="2"/>
  <c r="AN82" i="2"/>
  <c r="K79" i="2"/>
  <c r="P78" i="2" l="1"/>
  <c r="Q78" i="2" s="1"/>
  <c r="AB78" i="2"/>
  <c r="AC78" i="2" s="1"/>
  <c r="AK78" i="2"/>
  <c r="AL78" i="2" s="1"/>
  <c r="S78" i="2"/>
  <c r="T78" i="2" s="1"/>
  <c r="V78" i="2"/>
  <c r="W78" i="2" s="1"/>
  <c r="AE78" i="2"/>
  <c r="AF78" i="2" s="1"/>
  <c r="Y78" i="2"/>
  <c r="Z78" i="2" s="1"/>
  <c r="M78" i="2"/>
  <c r="N78" i="2" s="1"/>
  <c r="AH78" i="2"/>
  <c r="AI78" i="2" s="1"/>
  <c r="L84" i="2"/>
  <c r="AN83" i="2"/>
  <c r="I79" i="2"/>
  <c r="K80" i="2"/>
  <c r="AE79" i="2" l="1"/>
  <c r="AF79" i="2" s="1"/>
  <c r="Y79" i="2"/>
  <c r="Z79" i="2" s="1"/>
  <c r="M79" i="2"/>
  <c r="N79" i="2" s="1"/>
  <c r="S79" i="2"/>
  <c r="T79" i="2" s="1"/>
  <c r="V79" i="2"/>
  <c r="W79" i="2" s="1"/>
  <c r="AB79" i="2"/>
  <c r="AC79" i="2" s="1"/>
  <c r="AK79" i="2"/>
  <c r="AL79" i="2" s="1"/>
  <c r="AH79" i="2"/>
  <c r="AI79" i="2" s="1"/>
  <c r="P79" i="2"/>
  <c r="Q79" i="2" s="1"/>
  <c r="I80" i="2"/>
  <c r="L85" i="2"/>
  <c r="AN84" i="2"/>
  <c r="K81" i="2"/>
  <c r="AB80" i="2" l="1"/>
  <c r="AC80" i="2" s="1"/>
  <c r="P80" i="2"/>
  <c r="Q80" i="2" s="1"/>
  <c r="AH80" i="2"/>
  <c r="AI80" i="2" s="1"/>
  <c r="M80" i="2"/>
  <c r="N80" i="2" s="1"/>
  <c r="AE80" i="2"/>
  <c r="AF80" i="2" s="1"/>
  <c r="AK80" i="2"/>
  <c r="AL80" i="2" s="1"/>
  <c r="V80" i="2"/>
  <c r="W80" i="2" s="1"/>
  <c r="Y80" i="2"/>
  <c r="Z80" i="2" s="1"/>
  <c r="S80" i="2"/>
  <c r="T80" i="2" s="1"/>
  <c r="L86" i="2"/>
  <c r="AN85" i="2"/>
  <c r="I81" i="2"/>
  <c r="K82" i="2"/>
  <c r="AK81" i="2" l="1"/>
  <c r="AL81" i="2" s="1"/>
  <c r="V81" i="2"/>
  <c r="W81" i="2" s="1"/>
  <c r="Y81" i="2"/>
  <c r="Z81" i="2" s="1"/>
  <c r="AB81" i="2"/>
  <c r="AC81" i="2" s="1"/>
  <c r="S81" i="2"/>
  <c r="T81" i="2" s="1"/>
  <c r="P81" i="2"/>
  <c r="Q81" i="2" s="1"/>
  <c r="M81" i="2"/>
  <c r="N81" i="2" s="1"/>
  <c r="AE81" i="2"/>
  <c r="AF81" i="2" s="1"/>
  <c r="AH81" i="2"/>
  <c r="AI81" i="2" s="1"/>
  <c r="I82" i="2"/>
  <c r="L87" i="2"/>
  <c r="AN86" i="2"/>
  <c r="K83" i="2"/>
  <c r="K84" i="2"/>
  <c r="Y82" i="2" l="1"/>
  <c r="Z82" i="2" s="1"/>
  <c r="AH82" i="2"/>
  <c r="AI82" i="2" s="1"/>
  <c r="M82" i="2"/>
  <c r="N82" i="2" s="1"/>
  <c r="P82" i="2"/>
  <c r="Q82" i="2" s="1"/>
  <c r="AB82" i="2"/>
  <c r="AC82" i="2" s="1"/>
  <c r="AK82" i="2"/>
  <c r="AL82" i="2" s="1"/>
  <c r="V82" i="2"/>
  <c r="W82" i="2" s="1"/>
  <c r="S82" i="2"/>
  <c r="T82" i="2" s="1"/>
  <c r="AE82" i="2"/>
  <c r="AF82" i="2" s="1"/>
  <c r="AN87" i="2"/>
  <c r="I84" i="2"/>
  <c r="I83" i="2"/>
  <c r="K85" i="2"/>
  <c r="AB83" i="2" l="1"/>
  <c r="AC83" i="2" s="1"/>
  <c r="AB84" i="2"/>
  <c r="AC84" i="2" s="1"/>
  <c r="AK83" i="2"/>
  <c r="AL83" i="2" s="1"/>
  <c r="AH83" i="2"/>
  <c r="AI83" i="2" s="1"/>
  <c r="P83" i="2"/>
  <c r="Q83" i="2" s="1"/>
  <c r="M84" i="2"/>
  <c r="N84" i="2" s="1"/>
  <c r="AK84" i="2"/>
  <c r="AL84" i="2" s="1"/>
  <c r="AE83" i="2"/>
  <c r="AF83" i="2" s="1"/>
  <c r="AE84" i="2"/>
  <c r="AF84" i="2" s="1"/>
  <c r="Y83" i="2"/>
  <c r="Z83" i="2" s="1"/>
  <c r="V83" i="2"/>
  <c r="W83" i="2" s="1"/>
  <c r="V84" i="2"/>
  <c r="W84" i="2" s="1"/>
  <c r="S84" i="2"/>
  <c r="T84" i="2" s="1"/>
  <c r="M83" i="2"/>
  <c r="N83" i="2" s="1"/>
  <c r="S83" i="2"/>
  <c r="T83" i="2" s="1"/>
  <c r="Y84" i="2"/>
  <c r="Z84" i="2" s="1"/>
  <c r="AH84" i="2"/>
  <c r="AI84" i="2" s="1"/>
  <c r="P84" i="2"/>
  <c r="Q84" i="2" s="1"/>
  <c r="I85" i="2"/>
  <c r="AN88" i="2"/>
  <c r="I88" i="2" s="1"/>
  <c r="K86" i="2"/>
  <c r="AB85" i="2" l="1"/>
  <c r="AC85" i="2" s="1"/>
  <c r="Y85" i="2"/>
  <c r="Z85" i="2" s="1"/>
  <c r="V85" i="2"/>
  <c r="W85" i="2" s="1"/>
  <c r="M85" i="2"/>
  <c r="N85" i="2" s="1"/>
  <c r="P85" i="2"/>
  <c r="Q85" i="2" s="1"/>
  <c r="AK85" i="2"/>
  <c r="AL85" i="2" s="1"/>
  <c r="AH85" i="2"/>
  <c r="AI85" i="2" s="1"/>
  <c r="S85" i="2"/>
  <c r="T85" i="2" s="1"/>
  <c r="AE85" i="2"/>
  <c r="AF85" i="2" s="1"/>
  <c r="I86" i="2"/>
  <c r="AN89" i="2"/>
  <c r="I89" i="2" s="1"/>
  <c r="K87" i="2"/>
  <c r="AK86" i="2" l="1"/>
  <c r="AL86" i="2" s="1"/>
  <c r="S86" i="2"/>
  <c r="T86" i="2" s="1"/>
  <c r="M86" i="2"/>
  <c r="N86" i="2" s="1"/>
  <c r="AH86" i="2"/>
  <c r="AI86" i="2" s="1"/>
  <c r="P86" i="2"/>
  <c r="Q86" i="2" s="1"/>
  <c r="AB86" i="2"/>
  <c r="AC86" i="2" s="1"/>
  <c r="Y86" i="2"/>
  <c r="Z86" i="2" s="1"/>
  <c r="V86" i="2"/>
  <c r="W86" i="2" s="1"/>
  <c r="AE86" i="2"/>
  <c r="AF86" i="2" s="1"/>
  <c r="AN90" i="2"/>
  <c r="I90" i="2" s="1"/>
  <c r="I87" i="2"/>
  <c r="S87" i="2" l="1"/>
  <c r="T87" i="2" s="1"/>
  <c r="P87" i="2"/>
  <c r="Q87" i="2" s="1"/>
  <c r="AH87" i="2"/>
  <c r="AI87" i="2" s="1"/>
  <c r="AK87" i="2"/>
  <c r="AL87" i="2" s="1"/>
  <c r="AE87" i="2"/>
  <c r="AF87" i="2" s="1"/>
  <c r="V87" i="2"/>
  <c r="W87" i="2" s="1"/>
  <c r="M87" i="2"/>
  <c r="N87" i="2" s="1"/>
  <c r="Y87" i="2"/>
  <c r="Z87" i="2" s="1"/>
  <c r="AB87" i="2"/>
  <c r="AC87" i="2" s="1"/>
  <c r="AN91" i="2"/>
  <c r="I91" i="2" s="1"/>
  <c r="AN92" i="2" l="1"/>
  <c r="I92" i="2" s="1"/>
  <c r="AN93" i="2" l="1"/>
  <c r="I93" i="2" s="1"/>
  <c r="AN94" i="2" l="1"/>
  <c r="I94" i="2" s="1"/>
  <c r="AN95" i="2" l="1"/>
  <c r="I95" i="2" s="1"/>
  <c r="AN96" i="2" l="1"/>
  <c r="I96" i="2" s="1"/>
  <c r="AN97" i="2" l="1"/>
  <c r="I97" i="2" s="1"/>
  <c r="AN98" i="2" l="1"/>
  <c r="I98" i="2" s="1"/>
  <c r="AN100" i="2" l="1"/>
  <c r="AN99" i="2"/>
  <c r="I99" i="2" s="1"/>
</calcChain>
</file>

<file path=xl/sharedStrings.xml><?xml version="1.0" encoding="utf-8"?>
<sst xmlns="http://schemas.openxmlformats.org/spreadsheetml/2006/main" count="305" uniqueCount="102">
  <si>
    <t>Description</t>
  </si>
  <si>
    <t>Symbol</t>
  </si>
  <si>
    <t>Last</t>
  </si>
  <si>
    <t>Correlation Bars Back:</t>
  </si>
  <si>
    <t>Period:</t>
  </si>
  <si>
    <t>Close(</t>
  </si>
  <si>
    <t>)=</t>
  </si>
  <si>
    <t>)</t>
  </si>
  <si>
    <t xml:space="preserve"> AND LocalMinute(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</si>
  <si>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</si>
  <si>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</si>
  <si>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</si>
  <si>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</si>
  <si>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</si>
  <si>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</si>
  <si>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</si>
  <si>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</si>
  <si>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</si>
  <si>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</si>
  <si>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Decimals:</t>
  </si>
  <si>
    <t>HiLoAlert</t>
  </si>
  <si>
    <t>PX Alert:</t>
  </si>
  <si>
    <t>NC</t>
  </si>
  <si>
    <t xml:space="preserve"> And (LocalHour(</t>
  </si>
  <si>
    <t>) when (LocalDay(</t>
  </si>
  <si>
    <t>)=$A$1</t>
  </si>
  <si>
    <t>Symbols</t>
  </si>
  <si>
    <t>Range</t>
  </si>
  <si>
    <t>Today's Average True Range &amp; Five-Day Average True Range</t>
  </si>
  <si>
    <t>Yesterday</t>
  </si>
  <si>
    <t>Close</t>
  </si>
  <si>
    <t>Time of:</t>
  </si>
  <si>
    <t>DRGBPUSD</t>
  </si>
  <si>
    <t>DREURUSD</t>
  </si>
  <si>
    <t>DRUSDJPY</t>
  </si>
  <si>
    <t>DRUSDCAD</t>
  </si>
  <si>
    <t>DRAUDUSD</t>
  </si>
  <si>
    <t>DREURGBP</t>
  </si>
  <si>
    <t>DREURAUD</t>
  </si>
  <si>
    <t>DREURCHF</t>
  </si>
  <si>
    <t>DREURJPY</t>
  </si>
  <si>
    <t>#.00000</t>
  </si>
  <si>
    <t>LastPrice</t>
  </si>
  <si>
    <t>DRGBPJPY</t>
  </si>
  <si>
    <t>DRAUDCAD</t>
  </si>
  <si>
    <t>DREURCAD</t>
  </si>
  <si>
    <t>DRNZDJPY</t>
  </si>
  <si>
    <t>DRNZDUSD</t>
  </si>
  <si>
    <t>DRGBPAUD</t>
  </si>
  <si>
    <t>DRGBPCAD</t>
  </si>
  <si>
    <t>DRNZDCAD</t>
  </si>
  <si>
    <t>DRUSDSGD</t>
  </si>
  <si>
    <t>DRUSDCHF</t>
  </si>
  <si>
    <t>DRGBPCHF</t>
  </si>
  <si>
    <t>DRCADJPY</t>
  </si>
  <si>
    <t>DRAUDNZD</t>
  </si>
  <si>
    <t>DRCHFJPY</t>
  </si>
  <si>
    <t>DREURNZD</t>
  </si>
  <si>
    <t>CQG FX Quote and Correlation Matrix</t>
  </si>
  <si>
    <t>CQG FX Relative Change</t>
  </si>
  <si>
    <t>Copyright © 2014  Designed by Thom Hartle</t>
  </si>
  <si>
    <t>3-Bar</t>
  </si>
  <si>
    <t>Daily</t>
  </si>
  <si>
    <t>Net</t>
  </si>
  <si>
    <t>% NC</t>
  </si>
  <si>
    <t>Correlation</t>
  </si>
  <si>
    <t>D</t>
  </si>
  <si>
    <t>Always use upper case for symbols.</t>
  </si>
  <si>
    <t>Enter into the Symbol Box the symbol.</t>
  </si>
  <si>
    <t>Set the number of decimals for the prices.</t>
  </si>
  <si>
    <t>The top row is the previous session’s open, high, low, and close</t>
  </si>
  <si>
    <t>You can see the session time for the high and the low.</t>
  </si>
  <si>
    <t xml:space="preserve">Next to the HiLoAlert is a value that if the difference between the high </t>
  </si>
  <si>
    <t xml:space="preserve">or low and the last price is that amount or less then the high or low is </t>
  </si>
  <si>
    <t>backlighted red or green.</t>
  </si>
  <si>
    <t xml:space="preserve">The PX Alert is a value that if the last price trades at </t>
  </si>
  <si>
    <t>For the correlation matrix enter into the center column the symbols.</t>
  </si>
  <si>
    <t>Enter in the bars for the look back and the time frame next to Period.</t>
  </si>
  <si>
    <t>The %NC both uses histogram data bars and heat mapping to indicate</t>
  </si>
  <si>
    <t xml:space="preserve">The 3-bar correlation is the last three daily closes compared to time. </t>
  </si>
  <si>
    <t>A -1.00 reading indicates three negative closes in a row.</t>
  </si>
  <si>
    <t>The correlation matrix indicates the top five correlated markets (green)</t>
  </si>
  <si>
    <t>the extreme values.</t>
  </si>
  <si>
    <t>and the bottom five correlated markets (red).</t>
  </si>
  <si>
    <t>A +1.00 reading indicates three positive closes in a row.</t>
  </si>
  <si>
    <t>The 5-minute daily percent change chart is using the</t>
  </si>
  <si>
    <t xml:space="preserve">This display is comparing today’s true range to </t>
  </si>
  <si>
    <t>You can change the symbols.</t>
  </si>
  <si>
    <t xml:space="preserve">This chart is showing percent net change. </t>
  </si>
  <si>
    <t>Here, the time frame is daily.</t>
  </si>
  <si>
    <t>You can use any time frame.</t>
  </si>
  <si>
    <t>This display is similar to the CQG Thermometer.</t>
  </si>
  <si>
    <t>The daily ranges are normalized. The last price</t>
  </si>
  <si>
    <t xml:space="preserve">Is displayed as a percentage of where it is </t>
  </si>
  <si>
    <t xml:space="preserve">last is near the high. If the bar is showing a lot </t>
  </si>
  <si>
    <t xml:space="preserve">the 5-day average true range. If today’s range is </t>
  </si>
  <si>
    <t>that value, the last prices is highlighted in red.</t>
  </si>
  <si>
    <t>same symbols used in the correlation matrix.</t>
  </si>
  <si>
    <t>greater than the 5-day ATR, then the value is red.</t>
  </si>
  <si>
    <t>located relative to the high and low. If the</t>
  </si>
  <si>
    <t>bar is showing a lot of red to the left, then the</t>
  </si>
  <si>
    <t>of green to the right, then the last is near the 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</si>
</sst>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"/>
    <numFmt numFmtId="165" formatCode="0.0000"/>
    <numFmt numFmtId="166" formatCode="0.000"/>
    <numFmt numFmtId="167" formatCode="[$-F400]h:mm:ss\ AM/PM"/>
    <numFmt numFmtId="168" formatCode="[$-409]h:mm\ AM/PM;@"/>
    <numFmt numFmtId="169" formatCode="0.00000"/>
  </numFmts>
  <fonts count="4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0.5"/>
      <color theme="0"/>
      <name val="Arial Rounded MT Bold"/>
      <family val="2"/>
    </font>
    <font>
      <b/>
      <sz val="20"/>
      <color theme="0"/>
      <name val="CQG Swiss"/>
    </font>
    <font>
      <sz val="9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8"/>
      <color theme="1"/>
      <name val="Century Gothic"/>
      <family val="2"/>
    </font>
    <font>
      <sz val="18"/>
      <color theme="0"/>
      <name val="Century Gothic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sz val="12"/>
      <color rgb="FF007033"/>
      <name val="Arial"/>
      <family val="2"/>
    </font>
    <font>
      <b/>
      <sz val="16"/>
      <color theme="0"/>
      <name val="Century Gothic"/>
      <family val="2"/>
    </font>
    <font>
      <sz val="14"/>
      <color theme="0"/>
      <name val="Century Gothic"/>
      <family val="2"/>
    </font>
    <font>
      <sz val="20"/>
      <color theme="0"/>
      <name val="Century Gothic"/>
      <family val="2"/>
    </font>
    <font>
      <b/>
      <sz val="20"/>
      <color theme="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.5"/>
      <color theme="0"/>
      <name val="Century Gothic"/>
      <family val="2"/>
    </font>
    <font>
      <sz val="22"/>
      <color rgb="FF007033"/>
      <name val="Arial"/>
      <family val="2"/>
    </font>
    <font>
      <sz val="22"/>
      <color rgb="FFC00000"/>
      <name val="Arial"/>
      <family val="2"/>
    </font>
    <font>
      <sz val="12"/>
      <color theme="0"/>
      <name val="Century Gothic"/>
      <family val="2"/>
    </font>
    <font>
      <sz val="10"/>
      <color theme="1"/>
      <name val="Tahoma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Century Gothic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3"/>
        </stop>
        <stop position="0.5">
          <color theme="1"/>
        </stop>
        <stop position="1">
          <color theme="3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79">
    <border>
      <left/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rgb="FF800000"/>
      </top>
      <bottom/>
      <diagonal/>
    </border>
    <border>
      <left/>
      <right style="medium">
        <color rgb="FF800000"/>
      </right>
      <top style="medium">
        <color rgb="FF800000"/>
      </top>
      <bottom/>
      <diagonal/>
    </border>
    <border>
      <left/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/>
      </left>
      <right/>
      <top style="medium">
        <color rgb="FF800000"/>
      </top>
      <bottom style="medium">
        <color theme="3"/>
      </bottom>
      <diagonal/>
    </border>
    <border>
      <left/>
      <right/>
      <top style="medium">
        <color rgb="FF800000"/>
      </top>
      <bottom style="medium">
        <color theme="3"/>
      </bottom>
      <diagonal/>
    </border>
    <border>
      <left/>
      <right style="thin">
        <color theme="3"/>
      </right>
      <top style="medium">
        <color rgb="FF800000"/>
      </top>
      <bottom style="medium">
        <color theme="3"/>
      </bottom>
      <diagonal/>
    </border>
    <border>
      <left/>
      <right style="medium">
        <color theme="3"/>
      </right>
      <top style="medium">
        <color rgb="FF800000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rgb="FF800000"/>
      </left>
      <right/>
      <top style="medium">
        <color rgb="FF800000"/>
      </top>
      <bottom style="thin">
        <color rgb="FF800000"/>
      </bottom>
      <diagonal/>
    </border>
    <border>
      <left/>
      <right/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thin">
        <color rgb="FF800000"/>
      </left>
      <right style="medium">
        <color rgb="FF800000"/>
      </right>
      <top style="medium">
        <color rgb="FF800000"/>
      </top>
      <bottom style="thin">
        <color theme="3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8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medium">
        <color rgb="FFC00000"/>
      </top>
      <bottom/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medium">
        <color theme="3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800000"/>
      </right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4" borderId="0" xfId="0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right"/>
    </xf>
    <xf numFmtId="1" fontId="5" fillId="4" borderId="0" xfId="0" applyNumberFormat="1" applyFont="1" applyFill="1" applyBorder="1" applyAlignment="1">
      <alignment horizontal="center"/>
    </xf>
    <xf numFmtId="10" fontId="5" fillId="4" borderId="0" xfId="0" applyNumberFormat="1" applyFont="1" applyFill="1" applyBorder="1"/>
    <xf numFmtId="0" fontId="5" fillId="4" borderId="0" xfId="0" applyFont="1" applyFill="1" applyBorder="1"/>
    <xf numFmtId="10" fontId="5" fillId="4" borderId="0" xfId="0" applyNumberFormat="1" applyFont="1" applyFill="1" applyBorder="1" applyAlignment="1">
      <alignment horizontal="right"/>
    </xf>
    <xf numFmtId="10" fontId="6" fillId="4" borderId="0" xfId="0" applyNumberFormat="1" applyFont="1" applyFill="1" applyBorder="1" applyAlignment="1">
      <alignment horizontal="right"/>
    </xf>
    <xf numFmtId="0" fontId="5" fillId="2" borderId="0" xfId="0" applyFont="1" applyFill="1"/>
    <xf numFmtId="2" fontId="9" fillId="4" borderId="25" xfId="0" applyNumberFormat="1" applyFont="1" applyFill="1" applyBorder="1" applyAlignment="1">
      <alignment horizontal="center" vertical="center"/>
    </xf>
    <xf numFmtId="2" fontId="12" fillId="4" borderId="25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shrinkToFit="1"/>
    </xf>
    <xf numFmtId="0" fontId="5" fillId="2" borderId="0" xfId="0" applyFont="1" applyFill="1" applyProtection="1"/>
    <xf numFmtId="2" fontId="5" fillId="4" borderId="0" xfId="0" applyNumberFormat="1" applyFont="1" applyFill="1" applyBorder="1" applyAlignment="1" applyProtection="1">
      <alignment horizontal="right"/>
    </xf>
    <xf numFmtId="1" fontId="5" fillId="4" borderId="0" xfId="0" applyNumberFormat="1" applyFont="1" applyFill="1" applyBorder="1" applyAlignment="1" applyProtection="1">
      <alignment horizontal="center"/>
    </xf>
    <xf numFmtId="10" fontId="5" fillId="4" borderId="0" xfId="0" applyNumberFormat="1" applyFont="1" applyFill="1" applyBorder="1" applyProtection="1"/>
    <xf numFmtId="0" fontId="5" fillId="4" borderId="0" xfId="0" applyFont="1" applyFill="1" applyBorder="1" applyProtection="1"/>
    <xf numFmtId="3" fontId="5" fillId="4" borderId="0" xfId="0" applyNumberFormat="1" applyFont="1" applyFill="1" applyBorder="1" applyAlignment="1" applyProtection="1">
      <alignment horizontal="center"/>
    </xf>
    <xf numFmtId="2" fontId="5" fillId="4" borderId="0" xfId="0" applyNumberFormat="1" applyFont="1" applyFill="1" applyBorder="1"/>
    <xf numFmtId="0" fontId="11" fillId="4" borderId="34" xfId="0" applyNumberFormat="1" applyFont="1" applyFill="1" applyBorder="1" applyAlignment="1" applyProtection="1">
      <alignment horizontal="center" shrinkToFit="1"/>
    </xf>
    <xf numFmtId="0" fontId="16" fillId="2" borderId="2" xfId="0" applyFont="1" applyFill="1" applyBorder="1" applyAlignment="1">
      <alignment horizontal="center"/>
    </xf>
    <xf numFmtId="0" fontId="18" fillId="2" borderId="0" xfId="0" applyFont="1" applyFill="1" applyBorder="1"/>
    <xf numFmtId="10" fontId="6" fillId="8" borderId="7" xfId="0" applyNumberFormat="1" applyFont="1" applyFill="1" applyBorder="1" applyProtection="1"/>
    <xf numFmtId="0" fontId="6" fillId="8" borderId="8" xfId="0" applyFont="1" applyFill="1" applyBorder="1" applyProtection="1"/>
    <xf numFmtId="0" fontId="6" fillId="8" borderId="9" xfId="0" applyFont="1" applyFill="1" applyBorder="1" applyProtection="1"/>
    <xf numFmtId="2" fontId="22" fillId="4" borderId="24" xfId="0" applyNumberFormat="1" applyFont="1" applyFill="1" applyBorder="1" applyAlignment="1">
      <alignment horizontal="center" vertical="center"/>
    </xf>
    <xf numFmtId="2" fontId="25" fillId="4" borderId="24" xfId="0" applyNumberFormat="1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 shrinkToFit="1"/>
    </xf>
    <xf numFmtId="0" fontId="23" fillId="4" borderId="53" xfId="0" applyFont="1" applyFill="1" applyBorder="1" applyAlignment="1">
      <alignment horizontal="right" vertical="center" shrinkToFit="1"/>
    </xf>
    <xf numFmtId="0" fontId="27" fillId="2" borderId="0" xfId="0" applyFont="1" applyFill="1"/>
    <xf numFmtId="0" fontId="31" fillId="4" borderId="53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shrinkToFit="1"/>
    </xf>
    <xf numFmtId="3" fontId="32" fillId="8" borderId="4" xfId="0" applyNumberFormat="1" applyFont="1" applyFill="1" applyBorder="1" applyAlignment="1" applyProtection="1">
      <alignment horizontal="center" vertical="center"/>
      <protection locked="0"/>
    </xf>
    <xf numFmtId="2" fontId="32" fillId="8" borderId="4" xfId="0" applyNumberFormat="1" applyFont="1" applyFill="1" applyBorder="1" applyAlignment="1" applyProtection="1">
      <alignment horizontal="right" vertical="center"/>
    </xf>
    <xf numFmtId="1" fontId="32" fillId="8" borderId="4" xfId="0" applyNumberFormat="1" applyFont="1" applyFill="1" applyBorder="1" applyAlignment="1" applyProtection="1">
      <alignment horizontal="center" vertical="center"/>
      <protection locked="0"/>
    </xf>
    <xf numFmtId="2" fontId="17" fillId="7" borderId="33" xfId="0" applyNumberFormat="1" applyFont="1" applyFill="1" applyBorder="1" applyAlignment="1">
      <alignment vertical="center" shrinkToFit="1"/>
    </xf>
    <xf numFmtId="2" fontId="17" fillId="7" borderId="49" xfId="0" applyNumberFormat="1" applyFont="1" applyFill="1" applyBorder="1" applyAlignment="1">
      <alignment vertical="center" shrinkToFit="1"/>
    </xf>
    <xf numFmtId="2" fontId="34" fillId="8" borderId="0" xfId="0" applyNumberFormat="1" applyFont="1" applyFill="1" applyBorder="1" applyAlignment="1">
      <alignment horizontal="center" vertical="center" shrinkToFit="1"/>
    </xf>
    <xf numFmtId="0" fontId="31" fillId="4" borderId="53" xfId="0" applyFont="1" applyFill="1" applyBorder="1" applyAlignment="1" applyProtection="1">
      <alignment horizontal="center" vertical="center" shrinkToFit="1"/>
      <protection locked="0"/>
    </xf>
    <xf numFmtId="0" fontId="36" fillId="4" borderId="5" xfId="5" applyFont="1" applyFill="1" applyBorder="1" applyAlignment="1" applyProtection="1">
      <alignment horizontal="center" shrinkToFit="1"/>
      <protection locked="0"/>
    </xf>
    <xf numFmtId="0" fontId="36" fillId="4" borderId="13" xfId="5" applyFont="1" applyFill="1" applyBorder="1" applyAlignment="1" applyProtection="1">
      <alignment horizontal="center" shrinkToFit="1"/>
      <protection locked="0"/>
    </xf>
    <xf numFmtId="0" fontId="36" fillId="4" borderId="4" xfId="5" applyFont="1" applyFill="1" applyBorder="1" applyAlignment="1" applyProtection="1">
      <alignment horizontal="center" shrinkToFit="1"/>
      <protection locked="0"/>
    </xf>
    <xf numFmtId="0" fontId="36" fillId="4" borderId="26" xfId="5" applyFont="1" applyFill="1" applyBorder="1" applyAlignment="1" applyProtection="1">
      <alignment horizontal="center" shrinkToFit="1"/>
      <protection locked="0"/>
    </xf>
    <xf numFmtId="0" fontId="36" fillId="4" borderId="6" xfId="5" applyFont="1" applyFill="1" applyBorder="1" applyAlignment="1" applyProtection="1">
      <alignment horizontal="center" shrinkToFit="1"/>
      <protection locked="0"/>
    </xf>
    <xf numFmtId="0" fontId="36" fillId="4" borderId="14" xfId="5" applyFont="1" applyFill="1" applyBorder="1" applyAlignment="1" applyProtection="1">
      <alignment horizontal="center" shrinkToFit="1"/>
      <protection locked="0"/>
    </xf>
    <xf numFmtId="2" fontId="35" fillId="4" borderId="2" xfId="0" applyNumberFormat="1" applyFont="1" applyFill="1" applyBorder="1" applyAlignment="1">
      <alignment horizontal="center" vertical="center" shrinkToFit="1"/>
    </xf>
    <xf numFmtId="2" fontId="39" fillId="4" borderId="53" xfId="0" applyNumberFormat="1" applyFont="1" applyFill="1" applyBorder="1" applyAlignment="1">
      <alignment horizontal="right" vertical="center" shrinkToFit="1"/>
    </xf>
    <xf numFmtId="168" fontId="39" fillId="4" borderId="53" xfId="0" applyNumberFormat="1" applyFont="1" applyFill="1" applyBorder="1" applyAlignment="1">
      <alignment horizontal="center" vertical="center" shrinkToFit="1"/>
    </xf>
    <xf numFmtId="2" fontId="31" fillId="4" borderId="53" xfId="0" applyNumberFormat="1" applyFont="1" applyFill="1" applyBorder="1" applyAlignment="1">
      <alignment horizontal="center" vertical="center" shrinkToFit="1"/>
    </xf>
    <xf numFmtId="0" fontId="23" fillId="4" borderId="53" xfId="0" applyFont="1" applyFill="1" applyBorder="1" applyAlignment="1" applyProtection="1">
      <alignment horizontal="center" vertical="center" shrinkToFit="1"/>
      <protection locked="0"/>
    </xf>
    <xf numFmtId="0" fontId="16" fillId="5" borderId="1" xfId="0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5" fillId="0" borderId="0" xfId="0" applyFont="1" applyAlignment="1">
      <alignment shrinkToFit="1"/>
    </xf>
    <xf numFmtId="0" fontId="38" fillId="8" borderId="37" xfId="5" applyFont="1" applyFill="1" applyBorder="1" applyAlignment="1" applyProtection="1">
      <alignment horizontal="center"/>
      <protection locked="0"/>
    </xf>
    <xf numFmtId="0" fontId="36" fillId="4" borderId="11" xfId="5" applyFont="1" applyFill="1" applyBorder="1" applyAlignment="1" applyProtection="1">
      <alignment horizontal="center" shrinkToFit="1"/>
      <protection locked="0"/>
    </xf>
    <xf numFmtId="0" fontId="36" fillId="4" borderId="10" xfId="5" applyFont="1" applyFill="1" applyBorder="1" applyAlignment="1" applyProtection="1">
      <alignment horizontal="center" shrinkToFit="1"/>
      <protection locked="0"/>
    </xf>
    <xf numFmtId="2" fontId="17" fillId="7" borderId="65" xfId="0" applyNumberFormat="1" applyFont="1" applyFill="1" applyBorder="1" applyAlignment="1">
      <alignment horizontal="center" vertical="center" shrinkToFit="1"/>
    </xf>
    <xf numFmtId="2" fontId="17" fillId="7" borderId="66" xfId="0" applyNumberFormat="1" applyFont="1" applyFill="1" applyBorder="1" applyAlignment="1">
      <alignment horizontal="center" vertical="center" shrinkToFit="1"/>
    </xf>
    <xf numFmtId="0" fontId="5" fillId="2" borderId="24" xfId="0" applyFont="1" applyFill="1" applyBorder="1"/>
    <xf numFmtId="0" fontId="23" fillId="4" borderId="24" xfId="0" applyFont="1" applyFill="1" applyBorder="1" applyAlignment="1">
      <alignment shrinkToFit="1"/>
    </xf>
    <xf numFmtId="0" fontId="11" fillId="4" borderId="67" xfId="0" applyNumberFormat="1" applyFont="1" applyFill="1" applyBorder="1" applyAlignment="1" applyProtection="1">
      <alignment horizontal="center" shrinkToFit="1"/>
    </xf>
    <xf numFmtId="2" fontId="17" fillId="7" borderId="65" xfId="0" applyNumberFormat="1" applyFont="1" applyFill="1" applyBorder="1" applyAlignment="1">
      <alignment vertical="center" shrinkToFit="1"/>
    </xf>
    <xf numFmtId="2" fontId="17" fillId="7" borderId="66" xfId="0" applyNumberFormat="1" applyFont="1" applyFill="1" applyBorder="1" applyAlignment="1">
      <alignment vertical="center" shrinkToFit="1"/>
    </xf>
    <xf numFmtId="0" fontId="5" fillId="2" borderId="23" xfId="0" applyFont="1" applyFill="1" applyBorder="1"/>
    <xf numFmtId="0" fontId="18" fillId="2" borderId="23" xfId="0" applyFont="1" applyFill="1" applyBorder="1"/>
    <xf numFmtId="2" fontId="17" fillId="2" borderId="23" xfId="0" applyNumberFormat="1" applyFont="1" applyFill="1" applyBorder="1" applyAlignment="1">
      <alignment vertical="center" shrinkToFit="1"/>
    </xf>
    <xf numFmtId="2" fontId="22" fillId="2" borderId="23" xfId="0" applyNumberFormat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shrinkToFit="1"/>
    </xf>
    <xf numFmtId="0" fontId="27" fillId="2" borderId="23" xfId="0" applyFont="1" applyFill="1" applyBorder="1"/>
    <xf numFmtId="0" fontId="11" fillId="2" borderId="23" xfId="0" applyNumberFormat="1" applyFont="1" applyFill="1" applyBorder="1" applyAlignment="1" applyProtection="1">
      <alignment horizontal="center" shrinkToFit="1"/>
    </xf>
    <xf numFmtId="4" fontId="6" fillId="2" borderId="0" xfId="0" applyNumberFormat="1" applyFont="1" applyFill="1" applyProtection="1"/>
    <xf numFmtId="2" fontId="9" fillId="2" borderId="23" xfId="0" applyNumberFormat="1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shrinkToFit="1"/>
    </xf>
    <xf numFmtId="0" fontId="23" fillId="2" borderId="23" xfId="0" applyFont="1" applyFill="1" applyBorder="1" applyAlignment="1">
      <alignment shrinkToFit="1"/>
    </xf>
    <xf numFmtId="2" fontId="17" fillId="2" borderId="23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shrinkToFit="1"/>
    </xf>
    <xf numFmtId="0" fontId="23" fillId="4" borderId="59" xfId="0" applyFont="1" applyFill="1" applyBorder="1" applyAlignment="1">
      <alignment horizontal="center" vertical="center" shrinkToFit="1"/>
    </xf>
    <xf numFmtId="0" fontId="31" fillId="4" borderId="59" xfId="0" applyFont="1" applyFill="1" applyBorder="1" applyAlignment="1" applyProtection="1">
      <alignment horizontal="center" vertical="center" shrinkToFit="1"/>
      <protection locked="0"/>
    </xf>
    <xf numFmtId="0" fontId="23" fillId="4" borderId="59" xfId="0" applyFont="1" applyFill="1" applyBorder="1" applyAlignment="1">
      <alignment horizontal="right" vertical="center" shrinkToFit="1"/>
    </xf>
    <xf numFmtId="0" fontId="11" fillId="4" borderId="71" xfId="0" applyNumberFormat="1" applyFont="1" applyFill="1" applyBorder="1" applyAlignment="1" applyProtection="1">
      <alignment horizontal="center" shrinkToFit="1"/>
    </xf>
    <xf numFmtId="0" fontId="5" fillId="9" borderId="12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28" fillId="4" borderId="53" xfId="0" applyFont="1" applyFill="1" applyBorder="1" applyAlignment="1">
      <alignment horizontal="right" vertical="center" shrinkToFit="1"/>
    </xf>
    <xf numFmtId="0" fontId="28" fillId="4" borderId="53" xfId="0" applyFont="1" applyFill="1" applyBorder="1" applyAlignment="1" applyProtection="1">
      <alignment horizontal="center" vertical="center" shrinkToFit="1"/>
      <protection locked="0"/>
    </xf>
    <xf numFmtId="2" fontId="26" fillId="4" borderId="0" xfId="0" applyNumberFormat="1" applyFont="1" applyFill="1" applyBorder="1" applyAlignment="1">
      <alignment horizontal="center" shrinkToFit="1"/>
    </xf>
    <xf numFmtId="0" fontId="28" fillId="4" borderId="64" xfId="0" applyNumberFormat="1" applyFont="1" applyFill="1" applyBorder="1" applyAlignment="1">
      <alignment shrinkToFit="1"/>
    </xf>
    <xf numFmtId="0" fontId="28" fillId="4" borderId="72" xfId="0" applyNumberFormat="1" applyFont="1" applyFill="1" applyBorder="1" applyAlignment="1">
      <alignment shrinkToFit="1"/>
    </xf>
    <xf numFmtId="0" fontId="28" fillId="4" borderId="73" xfId="0" applyNumberFormat="1" applyFont="1" applyFill="1" applyBorder="1" applyAlignment="1">
      <alignment shrinkToFit="1"/>
    </xf>
    <xf numFmtId="0" fontId="5" fillId="4" borderId="0" xfId="0" applyFont="1" applyFill="1" applyBorder="1" applyAlignment="1" applyProtection="1">
      <alignment horizontal="right"/>
    </xf>
    <xf numFmtId="0" fontId="23" fillId="4" borderId="5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/>
    <xf numFmtId="169" fontId="5" fillId="2" borderId="0" xfId="0" applyNumberFormat="1" applyFont="1" applyFill="1"/>
    <xf numFmtId="4" fontId="6" fillId="2" borderId="0" xfId="0" applyNumberFormat="1" applyFont="1" applyFill="1"/>
    <xf numFmtId="0" fontId="0" fillId="2" borderId="0" xfId="0" applyFont="1" applyFill="1"/>
    <xf numFmtId="169" fontId="0" fillId="2" borderId="0" xfId="0" applyNumberFormat="1" applyFont="1" applyFill="1"/>
    <xf numFmtId="169" fontId="6" fillId="2" borderId="0" xfId="0" applyNumberFormat="1" applyFont="1" applyFill="1"/>
    <xf numFmtId="169" fontId="6" fillId="2" borderId="0" xfId="0" applyNumberFormat="1" applyFont="1" applyFill="1" applyAlignment="1">
      <alignment shrinkToFit="1"/>
    </xf>
    <xf numFmtId="164" fontId="6" fillId="2" borderId="0" xfId="0" applyNumberFormat="1" applyFont="1" applyFill="1"/>
    <xf numFmtId="0" fontId="6" fillId="2" borderId="0" xfId="0" applyFont="1" applyFill="1" applyProtection="1"/>
    <xf numFmtId="169" fontId="5" fillId="2" borderId="0" xfId="0" applyNumberFormat="1" applyFont="1" applyFill="1" applyProtection="1"/>
    <xf numFmtId="10" fontId="6" fillId="2" borderId="0" xfId="0" applyNumberFormat="1" applyFont="1" applyFill="1"/>
    <xf numFmtId="2" fontId="6" fillId="2" borderId="0" xfId="0" applyNumberFormat="1" applyFont="1" applyFill="1" applyBorder="1"/>
    <xf numFmtId="10" fontId="6" fillId="2" borderId="0" xfId="0" applyNumberFormat="1" applyFont="1" applyFill="1" applyBorder="1"/>
    <xf numFmtId="0" fontId="6" fillId="2" borderId="0" xfId="0" applyFont="1" applyFill="1" applyBorder="1" applyProtection="1"/>
    <xf numFmtId="0" fontId="6" fillId="2" borderId="0" xfId="0" applyFont="1" applyFill="1" applyBorder="1"/>
    <xf numFmtId="169" fontId="31" fillId="4" borderId="59" xfId="0" applyNumberFormat="1" applyFont="1" applyFill="1" applyBorder="1" applyAlignment="1" applyProtection="1">
      <alignment horizontal="center" vertical="center" shrinkToFit="1"/>
      <protection locked="0"/>
    </xf>
    <xf numFmtId="169" fontId="31" fillId="4" borderId="53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2" xfId="0" applyNumberFormat="1" applyFont="1" applyFill="1" applyBorder="1" applyAlignment="1" applyProtection="1">
      <alignment shrinkToFit="1"/>
    </xf>
    <xf numFmtId="10" fontId="16" fillId="2" borderId="2" xfId="0" applyNumberFormat="1" applyFont="1" applyFill="1" applyBorder="1" applyProtection="1"/>
    <xf numFmtId="10" fontId="14" fillId="2" borderId="3" xfId="0" applyNumberFormat="1" applyFont="1" applyFill="1" applyBorder="1" applyProtection="1"/>
    <xf numFmtId="2" fontId="16" fillId="2" borderId="16" xfId="0" applyNumberFormat="1" applyFont="1" applyFill="1" applyBorder="1" applyProtection="1"/>
    <xf numFmtId="10" fontId="16" fillId="3" borderId="15" xfId="0" applyNumberFormat="1" applyFont="1" applyFill="1" applyBorder="1" applyProtection="1"/>
    <xf numFmtId="2" fontId="16" fillId="2" borderId="2" xfId="0" applyNumberFormat="1" applyFont="1" applyFill="1" applyBorder="1" applyProtection="1"/>
    <xf numFmtId="2" fontId="16" fillId="2" borderId="3" xfId="0" applyNumberFormat="1" applyFont="1" applyFill="1" applyBorder="1" applyProtection="1"/>
    <xf numFmtId="2" fontId="16" fillId="2" borderId="15" xfId="0" applyNumberFormat="1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4" fontId="5" fillId="4" borderId="0" xfId="0" applyNumberFormat="1" applyFont="1" applyFill="1" applyBorder="1" applyProtection="1"/>
    <xf numFmtId="2" fontId="5" fillId="4" borderId="0" xfId="0" applyNumberFormat="1" applyFont="1" applyFill="1" applyBorder="1" applyProtection="1"/>
    <xf numFmtId="166" fontId="5" fillId="4" borderId="0" xfId="0" applyNumberFormat="1" applyFont="1" applyFill="1" applyBorder="1" applyProtection="1"/>
    <xf numFmtId="0" fontId="5" fillId="4" borderId="23" xfId="0" applyFont="1" applyFill="1" applyBorder="1" applyProtection="1"/>
    <xf numFmtId="164" fontId="5" fillId="4" borderId="0" xfId="0" applyNumberFormat="1" applyFont="1" applyFill="1" applyBorder="1" applyProtection="1"/>
    <xf numFmtId="165" fontId="5" fillId="4" borderId="0" xfId="0" applyNumberFormat="1" applyFont="1" applyFill="1" applyBorder="1" applyProtection="1"/>
    <xf numFmtId="10" fontId="6" fillId="4" borderId="0" xfId="0" applyNumberFormat="1" applyFont="1" applyFill="1" applyBorder="1" applyAlignment="1" applyProtection="1">
      <alignment horizontal="right"/>
    </xf>
    <xf numFmtId="0" fontId="5" fillId="4" borderId="0" xfId="0" applyFont="1" applyFill="1" applyBorder="1" applyAlignment="1" applyProtection="1">
      <alignment horizontal="center" vertical="center"/>
    </xf>
    <xf numFmtId="10" fontId="5" fillId="4" borderId="0" xfId="0" applyNumberFormat="1" applyFont="1" applyFill="1" applyBorder="1" applyAlignment="1" applyProtection="1">
      <alignment horizontal="right"/>
    </xf>
    <xf numFmtId="0" fontId="5" fillId="2" borderId="20" xfId="0" applyFont="1" applyFill="1" applyBorder="1" applyProtection="1"/>
    <xf numFmtId="2" fontId="31" fillId="4" borderId="53" xfId="0" applyNumberFormat="1" applyFont="1" applyFill="1" applyBorder="1" applyAlignment="1">
      <alignment horizontal="center" vertical="center" shrinkToFit="1"/>
    </xf>
    <xf numFmtId="0" fontId="23" fillId="4" borderId="53" xfId="0" applyFont="1" applyFill="1" applyBorder="1" applyAlignment="1" applyProtection="1">
      <alignment horizontal="center" vertical="center" shrinkToFit="1"/>
      <protection locked="0"/>
    </xf>
    <xf numFmtId="0" fontId="38" fillId="6" borderId="44" xfId="0" applyFont="1" applyFill="1" applyBorder="1" applyAlignment="1">
      <alignment horizontal="center" vertical="center" wrapText="1" shrinkToFit="1"/>
    </xf>
    <xf numFmtId="0" fontId="38" fillId="7" borderId="45" xfId="0" applyFont="1" applyFill="1" applyBorder="1" applyAlignment="1">
      <alignment horizontal="center" vertical="center" shrinkToFit="1"/>
    </xf>
    <xf numFmtId="0" fontId="15" fillId="7" borderId="17" xfId="0" applyFont="1" applyFill="1" applyBorder="1" applyAlignment="1">
      <alignment horizontal="center" vertical="center" wrapText="1" shrinkToFit="1"/>
    </xf>
    <xf numFmtId="0" fontId="15" fillId="7" borderId="18" xfId="0" applyFont="1" applyFill="1" applyBorder="1" applyAlignment="1">
      <alignment horizontal="center" vertical="center" wrapText="1" shrinkToFit="1"/>
    </xf>
    <xf numFmtId="2" fontId="9" fillId="4" borderId="76" xfId="0" applyNumberFormat="1" applyFont="1" applyFill="1" applyBorder="1" applyAlignment="1">
      <alignment horizontal="center" vertical="center"/>
    </xf>
    <xf numFmtId="2" fontId="12" fillId="4" borderId="77" xfId="0" applyNumberFormat="1" applyFont="1" applyFill="1" applyBorder="1" applyAlignment="1">
      <alignment horizontal="center" vertical="center"/>
    </xf>
    <xf numFmtId="2" fontId="10" fillId="4" borderId="77" xfId="0" applyNumberFormat="1" applyFont="1" applyFill="1" applyBorder="1" applyAlignment="1">
      <alignment horizontal="center" shrinkToFit="1"/>
    </xf>
    <xf numFmtId="0" fontId="23" fillId="4" borderId="78" xfId="0" applyFont="1" applyFill="1" applyBorder="1" applyAlignment="1">
      <alignment shrinkToFit="1"/>
    </xf>
    <xf numFmtId="0" fontId="0" fillId="2" borderId="0" xfId="0" applyFill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1" fontId="0" fillId="2" borderId="0" xfId="0" applyNumberFormat="1" applyFill="1"/>
    <xf numFmtId="10" fontId="0" fillId="2" borderId="0" xfId="0" applyNumberFormat="1" applyFill="1"/>
    <xf numFmtId="165" fontId="0" fillId="2" borderId="0" xfId="0" applyNumberFormat="1" applyFill="1"/>
    <xf numFmtId="2" fontId="0" fillId="2" borderId="0" xfId="0" applyNumberFormat="1" applyFill="1"/>
    <xf numFmtId="167" fontId="13" fillId="2" borderId="0" xfId="0" applyNumberFormat="1" applyFont="1" applyFill="1"/>
    <xf numFmtId="2" fontId="26" fillId="4" borderId="64" xfId="0" applyNumberFormat="1" applyFont="1" applyFill="1" applyBorder="1" applyAlignment="1">
      <alignment horizontal="center" shrinkToFit="1"/>
    </xf>
    <xf numFmtId="2" fontId="26" fillId="4" borderId="74" xfId="0" applyNumberFormat="1" applyFont="1" applyFill="1" applyBorder="1" applyAlignment="1">
      <alignment horizontal="center" shrinkToFit="1"/>
    </xf>
    <xf numFmtId="0" fontId="17" fillId="6" borderId="68" xfId="0" applyFont="1" applyFill="1" applyBorder="1" applyAlignment="1">
      <alignment horizontal="center" vertical="center" shrinkToFit="1"/>
    </xf>
    <xf numFmtId="0" fontId="17" fillId="6" borderId="69" xfId="0" applyFont="1" applyFill="1" applyBorder="1" applyAlignment="1">
      <alignment horizontal="center" vertical="center" shrinkToFit="1"/>
    </xf>
    <xf numFmtId="0" fontId="17" fillId="6" borderId="54" xfId="0" applyFont="1" applyFill="1" applyBorder="1" applyAlignment="1">
      <alignment horizontal="center" vertical="center" shrinkToFit="1"/>
    </xf>
    <xf numFmtId="0" fontId="17" fillId="6" borderId="55" xfId="0" applyFont="1" applyFill="1" applyBorder="1" applyAlignment="1">
      <alignment horizontal="center" vertical="center" shrinkToFit="1"/>
    </xf>
    <xf numFmtId="2" fontId="33" fillId="8" borderId="57" xfId="0" applyNumberFormat="1" applyFont="1" applyFill="1" applyBorder="1" applyAlignment="1">
      <alignment horizontal="center" vertical="center" shrinkToFit="1"/>
    </xf>
    <xf numFmtId="2" fontId="33" fillId="8" borderId="50" xfId="0" applyNumberFormat="1" applyFont="1" applyFill="1" applyBorder="1" applyAlignment="1">
      <alignment horizontal="center" vertical="center" shrinkToFit="1"/>
    </xf>
    <xf numFmtId="2" fontId="34" fillId="8" borderId="58" xfId="0" applyNumberFormat="1" applyFont="1" applyFill="1" applyBorder="1" applyAlignment="1">
      <alignment horizontal="center" vertical="center" shrinkToFit="1"/>
    </xf>
    <xf numFmtId="2" fontId="34" fillId="8" borderId="49" xfId="0" applyNumberFormat="1" applyFont="1" applyFill="1" applyBorder="1" applyAlignment="1">
      <alignment horizontal="center" vertical="center" shrinkToFit="1"/>
    </xf>
    <xf numFmtId="0" fontId="21" fillId="6" borderId="23" xfId="0" applyFont="1" applyFill="1" applyBorder="1" applyAlignment="1">
      <alignment horizontal="center" shrinkToFit="1"/>
    </xf>
    <xf numFmtId="0" fontId="21" fillId="6" borderId="0" xfId="0" applyFont="1" applyFill="1" applyBorder="1" applyAlignment="1">
      <alignment horizontal="center" shrinkToFit="1"/>
    </xf>
    <xf numFmtId="0" fontId="21" fillId="6" borderId="24" xfId="0" applyFont="1" applyFill="1" applyBorder="1" applyAlignment="1">
      <alignment horizontal="center" shrinkToFit="1"/>
    </xf>
    <xf numFmtId="0" fontId="19" fillId="6" borderId="23" xfId="0" applyFont="1" applyFill="1" applyBorder="1" applyAlignment="1">
      <alignment horizontal="center" shrinkToFit="1"/>
    </xf>
    <xf numFmtId="0" fontId="19" fillId="6" borderId="0" xfId="0" applyFont="1" applyFill="1" applyBorder="1" applyAlignment="1">
      <alignment horizontal="center" shrinkToFit="1"/>
    </xf>
    <xf numFmtId="0" fontId="29" fillId="7" borderId="23" xfId="0" applyFont="1" applyFill="1" applyBorder="1" applyAlignment="1">
      <alignment horizontal="center" vertical="center" shrinkToFit="1"/>
    </xf>
    <xf numFmtId="0" fontId="29" fillId="7" borderId="0" xfId="0" applyFont="1" applyFill="1" applyBorder="1" applyAlignment="1">
      <alignment horizontal="center" vertical="center" shrinkToFit="1"/>
    </xf>
    <xf numFmtId="0" fontId="29" fillId="7" borderId="24" xfId="0" applyFont="1" applyFill="1" applyBorder="1" applyAlignment="1">
      <alignment horizontal="center" vertical="center" shrinkToFit="1"/>
    </xf>
    <xf numFmtId="0" fontId="20" fillId="7" borderId="23" xfId="0" applyFont="1" applyFill="1" applyBorder="1" applyAlignment="1">
      <alignment horizontal="center" vertical="center" shrinkToFit="1"/>
    </xf>
    <xf numFmtId="0" fontId="20" fillId="7" borderId="0" xfId="0" applyFont="1" applyFill="1" applyBorder="1" applyAlignment="1">
      <alignment horizontal="center" vertical="center" shrinkToFit="1"/>
    </xf>
    <xf numFmtId="0" fontId="30" fillId="7" borderId="0" xfId="0" applyFont="1" applyFill="1" applyBorder="1" applyAlignment="1">
      <alignment horizontal="center" vertical="center" shrinkToFit="1"/>
    </xf>
    <xf numFmtId="2" fontId="31" fillId="4" borderId="53" xfId="0" applyNumberFormat="1" applyFont="1" applyFill="1" applyBorder="1" applyAlignment="1">
      <alignment horizontal="center" vertical="center" shrinkToFit="1"/>
    </xf>
    <xf numFmtId="0" fontId="23" fillId="4" borderId="53" xfId="0" applyFont="1" applyFill="1" applyBorder="1" applyAlignment="1" applyProtection="1">
      <alignment horizontal="center" vertical="center" shrinkToFit="1"/>
      <protection locked="0"/>
    </xf>
    <xf numFmtId="2" fontId="24" fillId="4" borderId="53" xfId="0" applyNumberFormat="1" applyFont="1" applyFill="1" applyBorder="1" applyAlignment="1">
      <alignment horizontal="center" vertical="center" shrinkToFit="1"/>
    </xf>
    <xf numFmtId="2" fontId="23" fillId="4" borderId="53" xfId="0" applyNumberFormat="1" applyFont="1" applyFill="1" applyBorder="1" applyAlignment="1">
      <alignment horizontal="center" vertical="center" shrinkToFit="1"/>
    </xf>
    <xf numFmtId="0" fontId="23" fillId="4" borderId="59" xfId="0" applyFont="1" applyFill="1" applyBorder="1" applyAlignment="1" applyProtection="1">
      <alignment horizontal="center" vertical="center" shrinkToFit="1"/>
      <protection locked="0"/>
    </xf>
    <xf numFmtId="2" fontId="24" fillId="4" borderId="59" xfId="0" applyNumberFormat="1" applyFont="1" applyFill="1" applyBorder="1" applyAlignment="1">
      <alignment horizontal="center" vertical="center" shrinkToFit="1"/>
    </xf>
    <xf numFmtId="2" fontId="23" fillId="4" borderId="59" xfId="0" applyNumberFormat="1" applyFont="1" applyFill="1" applyBorder="1" applyAlignment="1">
      <alignment horizontal="center" vertical="center" shrinkToFit="1"/>
    </xf>
    <xf numFmtId="0" fontId="17" fillId="6" borderId="46" xfId="0" applyFont="1" applyFill="1" applyBorder="1" applyAlignment="1">
      <alignment horizontal="center" vertical="center" shrinkToFit="1"/>
    </xf>
    <xf numFmtId="0" fontId="17" fillId="6" borderId="47" xfId="0" applyFont="1" applyFill="1" applyBorder="1" applyAlignment="1">
      <alignment horizontal="center" vertical="center" shrinkToFit="1"/>
    </xf>
    <xf numFmtId="169" fontId="31" fillId="4" borderId="2" xfId="0" applyNumberFormat="1" applyFont="1" applyFill="1" applyBorder="1" applyAlignment="1" applyProtection="1">
      <alignment horizontal="center" vertical="center" shrinkToFit="1"/>
    </xf>
    <xf numFmtId="0" fontId="31" fillId="9" borderId="2" xfId="5" applyFont="1" applyFill="1" applyBorder="1" applyAlignment="1" applyProtection="1">
      <alignment horizontal="center" vertical="center" shrinkToFit="1"/>
      <protection locked="0"/>
    </xf>
    <xf numFmtId="0" fontId="31" fillId="9" borderId="1" xfId="5" applyFont="1" applyFill="1" applyBorder="1" applyAlignment="1" applyProtection="1">
      <alignment horizontal="center" vertical="center" shrinkToFit="1"/>
      <protection locked="0"/>
    </xf>
    <xf numFmtId="169" fontId="31" fillId="4" borderId="3" xfId="0" applyNumberFormat="1" applyFont="1" applyFill="1" applyBorder="1" applyAlignment="1" applyProtection="1">
      <alignment horizontal="center" vertical="center" shrinkToFit="1"/>
    </xf>
    <xf numFmtId="0" fontId="31" fillId="9" borderId="13" xfId="5" applyFont="1" applyFill="1" applyBorder="1" applyAlignment="1" applyProtection="1">
      <alignment horizontal="center" vertical="center" shrinkToFit="1"/>
      <protection locked="0"/>
    </xf>
    <xf numFmtId="169" fontId="31" fillId="4" borderId="4" xfId="0" applyNumberFormat="1" applyFont="1" applyFill="1" applyBorder="1" applyAlignment="1" applyProtection="1">
      <alignment horizontal="center" vertical="center" shrinkToFit="1"/>
    </xf>
    <xf numFmtId="0" fontId="31" fillId="9" borderId="4" xfId="5" applyFont="1" applyFill="1" applyBorder="1" applyAlignment="1" applyProtection="1">
      <alignment horizontal="center" vertical="center" shrinkToFit="1"/>
      <protection locked="0"/>
    </xf>
    <xf numFmtId="169" fontId="31" fillId="4" borderId="14" xfId="0" applyNumberFormat="1" applyFont="1" applyFill="1" applyBorder="1" applyAlignment="1" applyProtection="1">
      <alignment horizontal="center" vertical="center" shrinkToFit="1"/>
    </xf>
    <xf numFmtId="0" fontId="5" fillId="4" borderId="20" xfId="0" applyFont="1" applyFill="1" applyBorder="1" applyAlignment="1" applyProtection="1">
      <alignment horizontal="center" vertical="center"/>
    </xf>
    <xf numFmtId="0" fontId="17" fillId="6" borderId="48" xfId="0" applyFont="1" applyFill="1" applyBorder="1" applyAlignment="1">
      <alignment horizontal="center" vertical="center" shrinkToFit="1"/>
    </xf>
    <xf numFmtId="0" fontId="37" fillId="9" borderId="51" xfId="0" applyFont="1" applyFill="1" applyBorder="1" applyAlignment="1">
      <alignment horizontal="center" vertical="center"/>
    </xf>
    <xf numFmtId="0" fontId="37" fillId="9" borderId="52" xfId="0" applyFont="1" applyFill="1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 shrinkToFit="1"/>
    </xf>
    <xf numFmtId="0" fontId="17" fillId="6" borderId="56" xfId="0" applyFont="1" applyFill="1" applyBorder="1" applyAlignment="1">
      <alignment horizontal="center" vertical="center" shrinkToFit="1"/>
    </xf>
    <xf numFmtId="0" fontId="37" fillId="9" borderId="28" xfId="0" applyFont="1" applyFill="1" applyBorder="1" applyAlignment="1" applyProtection="1">
      <alignment horizontal="center" vertical="center"/>
    </xf>
    <xf numFmtId="0" fontId="37" fillId="9" borderId="29" xfId="0" applyFont="1" applyFill="1" applyBorder="1" applyAlignment="1" applyProtection="1">
      <alignment horizontal="center" vertical="center"/>
    </xf>
    <xf numFmtId="0" fontId="37" fillId="9" borderId="30" xfId="0" applyFont="1" applyFill="1" applyBorder="1" applyAlignment="1" applyProtection="1">
      <alignment horizontal="center" vertical="center"/>
    </xf>
    <xf numFmtId="0" fontId="37" fillId="9" borderId="31" xfId="0" applyFont="1" applyFill="1" applyBorder="1" applyAlignment="1" applyProtection="1">
      <alignment horizontal="center" vertical="center"/>
    </xf>
    <xf numFmtId="0" fontId="16" fillId="2" borderId="32" xfId="0" applyFont="1" applyFill="1" applyBorder="1" applyAlignment="1">
      <alignment horizontal="center" shrinkToFit="1"/>
    </xf>
    <xf numFmtId="0" fontId="16" fillId="2" borderId="15" xfId="0" applyFont="1" applyFill="1" applyBorder="1" applyAlignment="1">
      <alignment horizontal="center" shrinkToFit="1"/>
    </xf>
    <xf numFmtId="0" fontId="16" fillId="2" borderId="60" xfId="0" applyFont="1" applyFill="1" applyBorder="1" applyAlignment="1">
      <alignment horizontal="center" shrinkToFit="1"/>
    </xf>
    <xf numFmtId="2" fontId="26" fillId="4" borderId="59" xfId="0" applyNumberFormat="1" applyFont="1" applyFill="1" applyBorder="1" applyAlignment="1">
      <alignment horizontal="center" shrinkToFit="1"/>
    </xf>
    <xf numFmtId="2" fontId="26" fillId="4" borderId="53" xfId="0" applyNumberFormat="1" applyFont="1" applyFill="1" applyBorder="1" applyAlignment="1">
      <alignment horizontal="center" shrinkToFit="1"/>
    </xf>
    <xf numFmtId="2" fontId="26" fillId="4" borderId="75" xfId="0" applyNumberFormat="1" applyFont="1" applyFill="1" applyBorder="1" applyAlignment="1">
      <alignment horizontal="center" shrinkToFit="1"/>
    </xf>
    <xf numFmtId="0" fontId="28" fillId="4" borderId="64" xfId="0" applyNumberFormat="1" applyFont="1" applyFill="1" applyBorder="1" applyAlignment="1">
      <alignment horizontal="center" shrinkToFit="1"/>
    </xf>
    <xf numFmtId="0" fontId="28" fillId="4" borderId="72" xfId="0" applyNumberFormat="1" applyFont="1" applyFill="1" applyBorder="1" applyAlignment="1">
      <alignment horizontal="center" shrinkToFit="1"/>
    </xf>
    <xf numFmtId="0" fontId="28" fillId="4" borderId="73" xfId="0" applyNumberFormat="1" applyFont="1" applyFill="1" applyBorder="1" applyAlignment="1">
      <alignment horizontal="center" shrinkToFit="1"/>
    </xf>
    <xf numFmtId="2" fontId="24" fillId="4" borderId="75" xfId="0" applyNumberFormat="1" applyFont="1" applyFill="1" applyBorder="1" applyAlignment="1">
      <alignment horizontal="center" vertical="center" shrinkToFit="1"/>
    </xf>
    <xf numFmtId="0" fontId="19" fillId="6" borderId="24" xfId="0" applyFont="1" applyFill="1" applyBorder="1" applyAlignment="1">
      <alignment horizontal="center" shrinkToFit="1"/>
    </xf>
    <xf numFmtId="0" fontId="30" fillId="7" borderId="24" xfId="0" applyFont="1" applyFill="1" applyBorder="1" applyAlignment="1">
      <alignment horizontal="center" vertical="center" shrinkToFit="1"/>
    </xf>
    <xf numFmtId="0" fontId="39" fillId="9" borderId="20" xfId="0" applyFont="1" applyFill="1" applyBorder="1" applyAlignment="1">
      <alignment horizontal="right" shrinkToFit="1"/>
    </xf>
    <xf numFmtId="0" fontId="39" fillId="9" borderId="9" xfId="0" applyFont="1" applyFill="1" applyBorder="1" applyAlignment="1">
      <alignment horizontal="right" shrinkToFit="1"/>
    </xf>
    <xf numFmtId="22" fontId="39" fillId="9" borderId="12" xfId="0" applyNumberFormat="1" applyFont="1" applyFill="1" applyBorder="1" applyAlignment="1">
      <alignment horizontal="left" shrinkToFit="1"/>
    </xf>
    <xf numFmtId="22" fontId="39" fillId="9" borderId="20" xfId="0" applyNumberFormat="1" applyFont="1" applyFill="1" applyBorder="1" applyAlignment="1">
      <alignment horizontal="left" shrinkToFit="1"/>
    </xf>
    <xf numFmtId="0" fontId="20" fillId="7" borderId="24" xfId="0" applyFont="1" applyFill="1" applyBorder="1" applyAlignment="1">
      <alignment horizontal="center" vertical="center" shrinkToFit="1"/>
    </xf>
    <xf numFmtId="0" fontId="28" fillId="4" borderId="53" xfId="0" applyNumberFormat="1" applyFont="1" applyFill="1" applyBorder="1" applyAlignment="1">
      <alignment horizontal="center" shrinkToFit="1"/>
    </xf>
    <xf numFmtId="0" fontId="15" fillId="8" borderId="39" xfId="0" applyFont="1" applyFill="1" applyBorder="1" applyAlignment="1">
      <alignment horizontal="center" vertical="center" shrinkToFit="1"/>
    </xf>
    <xf numFmtId="0" fontId="15" fillId="8" borderId="40" xfId="0" applyFont="1" applyFill="1" applyBorder="1" applyAlignment="1">
      <alignment horizontal="center" vertical="center" shrinkToFit="1"/>
    </xf>
    <xf numFmtId="0" fontId="15" fillId="8" borderId="17" xfId="0" applyFont="1" applyFill="1" applyBorder="1" applyAlignment="1">
      <alignment horizontal="center" vertical="center" shrinkToFit="1"/>
    </xf>
    <xf numFmtId="0" fontId="15" fillId="8" borderId="11" xfId="0" applyFont="1" applyFill="1" applyBorder="1" applyAlignment="1">
      <alignment horizontal="center" vertical="center" shrinkToFit="1"/>
    </xf>
    <xf numFmtId="0" fontId="15" fillId="8" borderId="2" xfId="0" applyFont="1" applyFill="1" applyBorder="1" applyAlignment="1">
      <alignment horizontal="center" vertical="center" shrinkToFit="1"/>
    </xf>
    <xf numFmtId="0" fontId="40" fillId="8" borderId="40" xfId="0" applyFont="1" applyFill="1" applyBorder="1" applyAlignment="1">
      <alignment horizontal="center" vertical="center" shrinkToFit="1"/>
    </xf>
    <xf numFmtId="0" fontId="40" fillId="8" borderId="11" xfId="0" applyFont="1" applyFill="1" applyBorder="1" applyAlignment="1">
      <alignment horizontal="center" vertical="center" shrinkToFit="1"/>
    </xf>
    <xf numFmtId="0" fontId="32" fillId="8" borderId="8" xfId="0" applyFont="1" applyFill="1" applyBorder="1" applyAlignment="1" applyProtection="1">
      <alignment horizontal="right" vertical="center" shrinkToFit="1"/>
    </xf>
    <xf numFmtId="0" fontId="32" fillId="8" borderId="10" xfId="0" applyFont="1" applyFill="1" applyBorder="1" applyAlignment="1" applyProtection="1">
      <alignment horizontal="right" vertical="center" shrinkToFit="1"/>
    </xf>
    <xf numFmtId="1" fontId="0" fillId="8" borderId="21" xfId="0" applyNumberFormat="1" applyFont="1" applyFill="1" applyBorder="1" applyAlignment="1" applyProtection="1">
      <alignment horizontal="center" vertical="center"/>
    </xf>
    <xf numFmtId="1" fontId="0" fillId="8" borderId="22" xfId="0" applyNumberFormat="1" applyFont="1" applyFill="1" applyBorder="1" applyAlignment="1" applyProtection="1">
      <alignment horizontal="center" vertical="center"/>
    </xf>
    <xf numFmtId="0" fontId="40" fillId="8" borderId="41" xfId="0" applyFont="1" applyFill="1" applyBorder="1" applyAlignment="1">
      <alignment horizontal="center" vertical="center" shrinkToFit="1"/>
    </xf>
    <xf numFmtId="0" fontId="40" fillId="8" borderId="5" xfId="0" applyFont="1" applyFill="1" applyBorder="1" applyAlignment="1">
      <alignment horizontal="center" vertical="center" shrinkToFit="1"/>
    </xf>
    <xf numFmtId="0" fontId="38" fillId="8" borderId="35" xfId="5" applyFont="1" applyFill="1" applyBorder="1" applyAlignment="1">
      <alignment horizontal="center"/>
    </xf>
    <xf numFmtId="0" fontId="38" fillId="8" borderId="36" xfId="5" applyFont="1" applyFill="1" applyBorder="1" applyAlignment="1">
      <alignment horizontal="center"/>
    </xf>
    <xf numFmtId="0" fontId="38" fillId="8" borderId="37" xfId="5" applyFont="1" applyFill="1" applyBorder="1" applyAlignment="1">
      <alignment horizontal="center"/>
    </xf>
    <xf numFmtId="0" fontId="15" fillId="6" borderId="39" xfId="0" applyFont="1" applyFill="1" applyBorder="1" applyAlignment="1">
      <alignment horizontal="center" vertical="center" wrapText="1" shrinkToFit="1"/>
    </xf>
    <xf numFmtId="0" fontId="15" fillId="6" borderId="42" xfId="0" applyFont="1" applyFill="1" applyBorder="1" applyAlignment="1">
      <alignment horizontal="center" vertical="center" wrapText="1" shrinkToFit="1"/>
    </xf>
    <xf numFmtId="0" fontId="15" fillId="6" borderId="43" xfId="0" applyFont="1" applyFill="1" applyBorder="1" applyAlignment="1">
      <alignment horizontal="center" vertical="center" wrapText="1" shrinkToFit="1"/>
    </xf>
    <xf numFmtId="0" fontId="15" fillId="7" borderId="18" xfId="0" applyFont="1" applyFill="1" applyBorder="1" applyAlignment="1">
      <alignment horizontal="center" vertical="center" wrapText="1" shrinkToFit="1"/>
    </xf>
    <xf numFmtId="0" fontId="15" fillId="7" borderId="19" xfId="0" applyFont="1" applyFill="1" applyBorder="1" applyAlignment="1">
      <alignment horizontal="center" vertical="center" wrapText="1" shrinkToFit="1"/>
    </xf>
    <xf numFmtId="0" fontId="5" fillId="4" borderId="20" xfId="0" applyFont="1" applyFill="1" applyBorder="1" applyAlignment="1">
      <alignment horizontal="center" vertical="center"/>
    </xf>
    <xf numFmtId="0" fontId="38" fillId="8" borderId="38" xfId="5" applyFont="1" applyFill="1" applyBorder="1" applyAlignment="1">
      <alignment horizontal="center"/>
    </xf>
    <xf numFmtId="169" fontId="31" fillId="4" borderId="6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right"/>
    </xf>
    <xf numFmtId="0" fontId="31" fillId="9" borderId="61" xfId="5" applyFont="1" applyFill="1" applyBorder="1" applyAlignment="1" applyProtection="1">
      <alignment horizontal="center" vertical="center" shrinkToFit="1"/>
      <protection locked="0"/>
    </xf>
    <xf numFmtId="169" fontId="31" fillId="4" borderId="62" xfId="0" applyNumberFormat="1" applyFont="1" applyFill="1" applyBorder="1" applyAlignment="1" applyProtection="1">
      <alignment horizontal="center" vertical="center" shrinkToFit="1"/>
    </xf>
    <xf numFmtId="0" fontId="31" fillId="9" borderId="62" xfId="5" applyFont="1" applyFill="1" applyBorder="1" applyAlignment="1" applyProtection="1">
      <alignment horizontal="center" vertical="center" shrinkToFit="1"/>
      <protection locked="0"/>
    </xf>
    <xf numFmtId="0" fontId="38" fillId="8" borderId="27" xfId="5" applyFont="1" applyFill="1" applyBorder="1" applyAlignment="1">
      <alignment horizontal="center"/>
    </xf>
  </cellXfs>
  <cellStyles count="9"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3" xfId="1"/>
    <cellStyle name="Normal 3 2" xfId="6"/>
    <cellStyle name="Normal 4" xfId="5"/>
  </cellStyles>
  <dxfs count="135"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4"/>
          </stop>
          <stop position="0.5">
            <color theme="3"/>
          </stop>
          <stop position="1">
            <color theme="4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rgb="FFFF00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rgb="FFFF0000"/>
      </font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color theme="1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4"/>
          </stop>
          <stop position="0.5">
            <color theme="3"/>
          </stop>
          <stop position="1">
            <color theme="4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7033"/>
      <color rgb="FF009242"/>
      <color rgb="FF00C85A"/>
      <color rgb="FF003300"/>
      <color rgb="FF00CC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178.51300000000001</v>
        <stp/>
        <stp>ContractData</stp>
        <stp>DRGBPJPY</stp>
        <stp>High</stp>
        <stp/>
        <stp>T</stp>
        <tr r="BE36" s="1"/>
        <tr r="AC36" s="1"/>
      </tp>
      <tp>
        <v>1.4460700000000002</v>
        <stp/>
        <stp>ContractData</stp>
        <stp>DREURAUD</stp>
        <stp>Close</stp>
        <stp/>
        <stp>T</stp>
        <tr r="AJ50" s="1"/>
        <tr r="AK50" s="1"/>
      </tp>
      <tp>
        <v>109.377</v>
        <stp/>
        <stp>ContractData</stp>
        <stp>DRUSDJPY</stp>
        <stp>High</stp>
        <stp/>
        <stp>T</stp>
        <tr r="D36" s="1"/>
        <tr r="AR36" s="1"/>
      </tp>
      <tp>
        <v>139.71</v>
        <stp/>
        <stp>ContractData</stp>
        <stp>DREURJPY</stp>
        <stp>HIgh</stp>
        <stp/>
        <stp>T</stp>
        <tr r="AK54" s="1"/>
      </tp>
      <tp>
        <v>178.51300000000001</v>
        <stp/>
        <stp>ContractData</stp>
        <stp>DRGBPJPY</stp>
        <stp>HIgh</stp>
        <stp/>
        <stp>T</stp>
        <tr r="AK56" s="1"/>
      </tp>
      <tp>
        <v>109.377</v>
        <stp/>
        <stp>ContractData</stp>
        <stp>DRUSDJPY</stp>
        <stp>HIgh</stp>
        <stp/>
        <stp>T</stp>
        <tr r="AK53" s="1"/>
      </tp>
      <tp>
        <v>0.82199999999999995</v>
        <stp/>
        <stp>StudyData</stp>
        <stp>DRCHFJPY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0" s="1"/>
      </tp>
      <tp>
        <v>1.0618000000000001</v>
        <stp/>
        <stp>StudyData</stp>
        <stp>DRCHFJPY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0" s="1"/>
      </tp>
      <tp>
        <v>108692</v>
        <stp/>
        <stp>ContractData</stp>
        <stp>DRUSDJPY</stp>
        <stp>LastQuoteToday</stp>
        <stp/>
        <stp>D</stp>
        <tr r="L7" s="1"/>
      </tp>
      <tp>
        <v>210</v>
        <stp/>
        <stp>ContractData</stp>
        <stp>DRGBPJPY</stp>
        <stp>VolumeLastBid</stp>
        <tr r="AA32" s="1"/>
      </tp>
      <tp>
        <v>0.88160000000000005</v>
        <stp/>
        <stp>ContractData</stp>
        <stp>DRAUDUSD</stp>
        <stp>Close</stp>
        <stp/>
        <stp>T</stp>
        <tr r="AJ57" s="1"/>
        <tr r="AK57" s="1"/>
      </tp>
      <tp>
        <v>100</v>
        <stp/>
        <stp>ContractData</stp>
        <stp>DRGBPJPY</stp>
        <stp>VolumeLastAsk</stp>
        <tr r="AF32" s="1"/>
      </tp>
      <tp>
        <v>1.1058399999999999</v>
        <stp/>
        <stp>StudyData</stp>
        <stp>DRUSDCAD</stp>
        <stp>Bar</stp>
        <stp/>
        <stp>Close</stp>
        <stp>D</stp>
        <stp>-1</stp>
        <stp/>
        <stp/>
        <stp/>
        <stp/>
        <stp>T</stp>
        <tr r="AI39" s="1"/>
        <tr r="AI39" s="1"/>
        <tr r="AI38" s="1"/>
        <tr r="AI38" s="1"/>
      </tp>
      <tp>
        <v>1.0149999999999999E-2</v>
        <stp/>
        <stp>StudyData</stp>
        <stp>DRAUDUSD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8" s="1"/>
      </tp>
      <tp>
        <v>9.776E-3</v>
        <stp/>
        <stp>StudyData</stp>
        <stp>DRAUDUSD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8" s="1"/>
      </tp>
      <tp>
        <v>9.1959999999999993E-3</v>
        <stp/>
        <stp>StudyData</stp>
        <stp>DRNZDUSD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0" s="1"/>
      </tp>
      <tp>
        <v>1.5339999999999999E-2</v>
        <stp/>
        <stp>StudyData</stp>
        <stp>DRNZDUSD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0" s="1"/>
      </tp>
      <tp>
        <v>5.2199999999999998E-3</v>
        <stp/>
        <stp>StudyData</stp>
        <stp>DRUSDSGD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8" s="1"/>
        <tr r="S40" s="1"/>
      </tp>
      <tp>
        <v>5.2240000000000003E-3</v>
        <stp/>
        <stp>StudyData</stp>
        <stp>DRUSDSGD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8" s="1"/>
        <tr r="T40" s="1"/>
      </tp>
      <tp>
        <v>1.21E-2</v>
        <stp/>
        <stp>StudyData</stp>
        <stp>DRAUDNZD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8" s="1"/>
      </tp>
      <tp>
        <v>8.5299999999999994E-3</v>
        <stp/>
        <stp>StudyData</stp>
        <stp>DRAUDNZD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8" s="1"/>
      </tp>
      <tp>
        <v>0.78700000000000003</v>
        <stp/>
        <stp>StudyData</stp>
        <stp>DRCADJPY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6" s="1"/>
      </tp>
      <tp>
        <v>0.86460000000000004</v>
        <stp/>
        <stp>StudyData</stp>
        <stp>DRCADJPY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6" s="1"/>
      </tp>
      <tp>
        <v>0.91979999999999995</v>
        <stp/>
        <stp>StudyData</stp>
        <stp>DRNZDJPY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2" s="1"/>
      </tp>
      <tp>
        <v>1.79</v>
        <stp/>
        <stp>StudyData</stp>
        <stp>DRNZDJPY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2" s="1"/>
      </tp>
      <tp>
        <v>0.77680000000000005</v>
        <stp/>
        <stp>StudyData</stp>
        <stp>DRUSDJPY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4" s="1"/>
      </tp>
      <tp>
        <v>0.70099999999999996</v>
        <stp/>
        <stp>StudyData</stp>
        <stp>DRUSDJPY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4" s="1"/>
      </tp>
      <tp t="s">
        <v/>
        <stp/>
        <stp>StudyData</stp>
        <stp>Close(DRUSDJPY) when (LocalMonth(DRUSDJPY)=9 And LocalDay(DRUSDJPY)=25 And LocalHour(DRUSDJPY)=10 And LocalMinute(DRUSDJPY)=5)</stp>
        <stp>Bar</stp>
        <stp/>
        <stp>Close</stp>
        <stp>A5C</stp>
        <stp>0</stp>
        <stp>all</stp>
        <stp/>
        <stp/>
        <stp>True</stp>
        <stp/>
        <stp/>
        <tr r="R38" s="2"/>
      </tp>
      <tp t="s">
        <v/>
        <stp/>
        <stp>StudyData</stp>
        <stp>Close(DRUSDJPY) when (LocalMonth(DRUSDJPY)=9 And LocalDay(DRUSDJPY)=25 And LocalHour(DRUSDJPY)=15 And LocalMinute(DRUSDJPY)=0)</stp>
        <stp>Bar</stp>
        <stp/>
        <stp>Close</stp>
        <stp>A5C</stp>
        <stp>0</stp>
        <stp>all</stp>
        <stp/>
        <stp/>
        <stp>True</stp>
        <stp/>
        <stp/>
        <tr r="R97" s="2"/>
      </tp>
      <tp t="s">
        <v/>
        <stp/>
        <stp>StudyData</stp>
        <stp>Close(DRUSDJPY) when (LocalMonth(DRUSDJPY)=9 And LocalDay(DRUSDJPY)=25 And LocalHour(DRUSDJPY)=11 And LocalMinute(DRUSDJPY)=5)</stp>
        <stp>Bar</stp>
        <stp/>
        <stp>Close</stp>
        <stp>A5C</stp>
        <stp>0</stp>
        <stp>all</stp>
        <stp/>
        <stp/>
        <stp>True</stp>
        <stp/>
        <stp/>
        <tr r="R50" s="2"/>
      </tp>
      <tp t="s">
        <v/>
        <stp/>
        <stp>StudyData</stp>
        <stp>Close(DRUSDJPY) when (LocalMonth(DRUSDJPY)=9 And LocalDay(DRUSDJPY)=25 And LocalHour(DRUSDJPY)=14 And LocalMinute(DRUSDJPY)=0)</stp>
        <stp>Bar</stp>
        <stp/>
        <stp>Close</stp>
        <stp>A5C</stp>
        <stp>0</stp>
        <stp>all</stp>
        <stp/>
        <stp/>
        <stp>True</stp>
        <stp/>
        <stp/>
        <tr r="R85" s="2"/>
      </tp>
      <tp t="s">
        <v/>
        <stp/>
        <stp>StudyData</stp>
        <stp>Close(DRUSDJPY) when (LocalMonth(DRUSDJPY)=9 And LocalDay(DRUSDJPY)=25 And LocalHour(DRUSDJPY)=12 And LocalMinute(DRUSDJPY)=5)</stp>
        <stp>Bar</stp>
        <stp/>
        <stp>Close</stp>
        <stp>A5C</stp>
        <stp>0</stp>
        <stp>all</stp>
        <stp/>
        <stp/>
        <stp>True</stp>
        <stp/>
        <stp/>
        <tr r="R62" s="2"/>
      </tp>
      <tp t="s">
        <v/>
        <stp/>
        <stp>StudyData</stp>
        <stp>Close(DRUSDJPY) when (LocalMonth(DRUSDJPY)=9 And LocalDay(DRUSDJPY)=25 And LocalHour(DRUSDJPY)=13 And LocalMinute(DRUSDJPY)=5)</stp>
        <stp>Bar</stp>
        <stp/>
        <stp>Close</stp>
        <stp>A5C</stp>
        <stp>0</stp>
        <stp>all</stp>
        <stp/>
        <stp/>
        <stp>True</stp>
        <stp/>
        <stp/>
        <tr r="R74" s="2"/>
      </tp>
      <tp t="s">
        <v/>
        <stp/>
        <stp>StudyData</stp>
        <stp>Close(DRUSDJPY) when (LocalMonth(DRUSDJPY)=9 And LocalDay(DRUSDJPY)=25 And LocalHour(DRUSDJPY)=11 And LocalMinute(DRUSDJPY)=0)</stp>
        <stp>Bar</stp>
        <stp/>
        <stp>Close</stp>
        <stp>A5C</stp>
        <stp>0</stp>
        <stp>all</stp>
        <stp/>
        <stp/>
        <stp>True</stp>
        <stp/>
        <stp/>
        <tr r="R49" s="2"/>
      </tp>
      <tp t="s">
        <v/>
        <stp/>
        <stp>StudyData</stp>
        <stp>Close(DRUSDJPY) when (LocalMonth(DRUSDJPY)=9 And LocalDay(DRUSDJPY)=25 And LocalHour(DRUSDJPY)=14 And LocalMinute(DRUSDJPY)=5)</stp>
        <stp>Bar</stp>
        <stp/>
        <stp>Close</stp>
        <stp>A5C</stp>
        <stp>0</stp>
        <stp>all</stp>
        <stp/>
        <stp/>
        <stp>True</stp>
        <stp/>
        <stp/>
        <tr r="R86" s="2"/>
      </tp>
      <tp t="s">
        <v/>
        <stp/>
        <stp>StudyData</stp>
        <stp>Close(DRUSDJPY) when (LocalMonth(DRUSDJPY)=9 And LocalDay(DRUSDJPY)=25 And LocalHour(DRUSDJPY)=10 And LocalMinute(DRUSDJPY)=0)</stp>
        <stp>Bar</stp>
        <stp/>
        <stp>Close</stp>
        <stp>A5C</stp>
        <stp>0</stp>
        <stp>all</stp>
        <stp/>
        <stp/>
        <stp>True</stp>
        <stp/>
        <stp/>
        <tr r="R37" s="2"/>
      </tp>
      <tp t="s">
        <v/>
        <stp/>
        <stp>StudyData</stp>
        <stp>Close(DRUSDJPY) when (LocalMonth(DRUSDJPY)=9 And LocalDay(DRUSDJPY)=25 And LocalHour(DRUSDJPY)=15 And LocalMinute(DRUSDJPY)=5)</stp>
        <stp>Bar</stp>
        <stp/>
        <stp>Close</stp>
        <stp>A5C</stp>
        <stp>0</stp>
        <stp>all</stp>
        <stp/>
        <stp/>
        <stp>True</stp>
        <stp/>
        <stp/>
        <tr r="R98" s="2"/>
      </tp>
      <tp t="s">
        <v/>
        <stp/>
        <stp>StudyData</stp>
        <stp>Close(DRUSDJPY) when (LocalMonth(DRUSDJPY)=9 And LocalDay(DRUSDJPY)=25 And LocalHour(DRUSDJPY)=13 And LocalMinute(DRUSDJPY)=0)</stp>
        <stp>Bar</stp>
        <stp/>
        <stp>Close</stp>
        <stp>A5C</stp>
        <stp>0</stp>
        <stp>all</stp>
        <stp/>
        <stp/>
        <stp>True</stp>
        <stp/>
        <stp/>
        <tr r="R73" s="2"/>
      </tp>
      <tp t="s">
        <v/>
        <stp/>
        <stp>StudyData</stp>
        <stp>Close(DRUSDJPY) when (LocalMonth(DRUSDJPY)=9 And LocalDay(DRUSDJPY)=25 And LocalHour(DRUSDJPY)=12 And LocalMinute(DRUSDJPY)=0)</stp>
        <stp>Bar</stp>
        <stp/>
        <stp>Close</stp>
        <stp>A5C</stp>
        <stp>0</stp>
        <stp>all</stp>
        <stp/>
        <stp/>
        <stp>True</stp>
        <stp/>
        <stp/>
        <tr r="R61" s="2"/>
      </tp>
      <tp>
        <v>9.8560000000000002E-3</v>
        <stp/>
        <stp>StudyData</stp>
        <stp>DRUSDCAD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6" s="1"/>
      </tp>
      <tp>
        <v>7.2399999999999999E-3</v>
        <stp/>
        <stp>StudyData</stp>
        <stp>DRUSDCAD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6" s="1"/>
      </tp>
      <tp>
        <v>6.9760000000000004E-3</v>
        <stp/>
        <stp>StudyData</stp>
        <stp>DRUSDCHF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2" s="1"/>
      </tp>
      <tp>
        <v>6.3699999999999998E-3</v>
        <stp/>
        <stp>StudyData</stp>
        <stp>DRUSDCHF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2" s="1"/>
      </tp>
      <tp>
        <v>7.0699999999999999E-3</v>
        <stp/>
        <stp>StudyData</stp>
        <stp>DRAUDCAD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8" s="1"/>
      </tp>
      <tp>
        <v>8.4379999999999993E-3</v>
        <stp/>
        <stp>StudyData</stp>
        <stp>DRAUDCAD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8" s="1"/>
      </tp>
      <tp>
        <v>9.8720000000000006E-3</v>
        <stp/>
        <stp>StudyData</stp>
        <stp>DRNZDCAD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6" s="1"/>
      </tp>
      <tp>
        <v>1.5129999999999999E-2</v>
        <stp/>
        <stp>StudyData</stp>
        <stp>DRNZDCAD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6" s="1"/>
      </tp>
      <tp>
        <v>1.1097400000000002</v>
        <stp/>
        <stp>ContractData</stp>
        <stp>DRUSDCAD</stp>
        <stp>Close</stp>
        <stp/>
        <stp>T</stp>
        <tr r="AJ55" s="1"/>
        <tr r="AK55" s="1"/>
      </tp>
      <tp>
        <v>1.2780199999999999</v>
        <stp/>
        <stp>StudyData</stp>
        <stp>DREURUSD</stp>
        <stp>Bar</stp>
        <stp/>
        <stp>Close</stp>
        <stp>D</stp>
        <stp>-1</stp>
        <stp/>
        <stp/>
        <stp/>
        <stp/>
        <stp>T</stp>
        <tr r="AI36" s="1"/>
        <tr r="AI36" s="1"/>
      </tp>
      <tp>
        <v>1.43848</v>
        <stp/>
        <stp>StudyData</stp>
        <stp>DREURAUD</stp>
        <stp>Bar</stp>
        <stp/>
        <stp>Close</stp>
        <stp>D</stp>
        <stp>-1</stp>
        <stp/>
        <stp/>
        <stp/>
        <stp/>
        <stp>T</stp>
        <tr r="AI35" s="1"/>
        <tr r="AI35" s="1"/>
      </tp>
      <tp>
        <v>1.6330900000000002</v>
        <stp/>
        <stp>ContractData</stp>
        <stp>DRGBPUSD</stp>
        <stp>Close</stp>
        <stp/>
        <stp>T</stp>
        <tr r="AK49" s="1"/>
        <tr r="AJ49" s="1"/>
      </tp>
      <tp>
        <v>0.88853000000000004</v>
        <stp/>
        <stp>StudyData</stp>
        <stp>DRAUDUSD</stp>
        <stp>Bar</stp>
        <stp/>
        <stp>Close</stp>
        <stp>D</stp>
        <stp>-1</stp>
        <stp/>
        <stp/>
        <stp/>
        <stp/>
        <stp>T</stp>
        <tr r="AI40" s="1"/>
        <tr r="AI40" s="1"/>
      </tp>
      <tp t="s">
        <v/>
        <stp/>
        <stp>StudyData</stp>
        <stp>Close(DREURJPY) when (LocalMonth(DREURJPY)=9 And LocalDay(DREURJPY)=25 And LocalHour(DREURJPY)=10 And LocalMinute(DREURJPY)=5)</stp>
        <stp>Bar</stp>
        <stp/>
        <stp>Close</stp>
        <stp>A5C</stp>
        <stp>0</stp>
        <stp>all</stp>
        <stp/>
        <stp/>
        <stp>True</stp>
        <stp/>
        <stp/>
        <tr r="AJ38" s="2"/>
      </tp>
      <tp t="s">
        <v/>
        <stp/>
        <stp>StudyData</stp>
        <stp>Close(DREURJPY) when (LocalMonth(DREURJPY)=9 And LocalDay(DREURJPY)=25 And LocalHour(DREURJPY)=15 And LocalMinute(DREURJPY)=0)</stp>
        <stp>Bar</stp>
        <stp/>
        <stp>Close</stp>
        <stp>A5C</stp>
        <stp>0</stp>
        <stp>all</stp>
        <stp/>
        <stp/>
        <stp>True</stp>
        <stp/>
        <stp/>
        <tr r="AJ97" s="2"/>
      </tp>
      <tp t="s">
        <v/>
        <stp/>
        <stp>StudyData</stp>
        <stp>Close(DREURJPY) when (LocalMonth(DREURJPY)=9 And LocalDay(DREURJPY)=25 And LocalHour(DREURJPY)=11 And LocalMinute(DREURJPY)=5)</stp>
        <stp>Bar</stp>
        <stp/>
        <stp>Close</stp>
        <stp>A5C</stp>
        <stp>0</stp>
        <stp>all</stp>
        <stp/>
        <stp/>
        <stp>True</stp>
        <stp/>
        <stp/>
        <tr r="AJ50" s="2"/>
      </tp>
      <tp t="s">
        <v/>
        <stp/>
        <stp>StudyData</stp>
        <stp>Close(DREURJPY) when (LocalMonth(DREURJPY)=9 And LocalDay(DREURJPY)=25 And LocalHour(DREURJPY)=14 And LocalMinute(DREURJPY)=0)</stp>
        <stp>Bar</stp>
        <stp/>
        <stp>Close</stp>
        <stp>A5C</stp>
        <stp>0</stp>
        <stp>all</stp>
        <stp/>
        <stp/>
        <stp>True</stp>
        <stp/>
        <stp/>
        <tr r="AJ85" s="2"/>
      </tp>
      <tp t="s">
        <v/>
        <stp/>
        <stp>StudyData</stp>
        <stp>Close(DREURJPY) when (LocalMonth(DREURJPY)=9 And LocalDay(DREURJPY)=25 And LocalHour(DREURJPY)=12 And LocalMinute(DREURJPY)=5)</stp>
        <stp>Bar</stp>
        <stp/>
        <stp>Close</stp>
        <stp>A5C</stp>
        <stp>0</stp>
        <stp>all</stp>
        <stp/>
        <stp/>
        <stp>True</stp>
        <stp/>
        <stp/>
        <tr r="AJ62" s="2"/>
      </tp>
      <tp t="s">
        <v/>
        <stp/>
        <stp>StudyData</stp>
        <stp>Close(DREURJPY) when (LocalMonth(DREURJPY)=9 And LocalDay(DREURJPY)=25 And LocalHour(DREURJPY)=13 And LocalMinute(DREURJPY)=5)</stp>
        <stp>Bar</stp>
        <stp/>
        <stp>Close</stp>
        <stp>A5C</stp>
        <stp>0</stp>
        <stp>all</stp>
        <stp/>
        <stp/>
        <stp>True</stp>
        <stp/>
        <stp/>
        <tr r="AJ74" s="2"/>
      </tp>
      <tp t="s">
        <v/>
        <stp/>
        <stp>StudyData</stp>
        <stp>Close(DREURJPY) when (LocalMonth(DREURJPY)=9 And LocalDay(DREURJPY)=25 And LocalHour(DREURJPY)=11 And LocalMinute(DREURJPY)=0)</stp>
        <stp>Bar</stp>
        <stp/>
        <stp>Close</stp>
        <stp>A5C</stp>
        <stp>0</stp>
        <stp>all</stp>
        <stp/>
        <stp/>
        <stp>True</stp>
        <stp/>
        <stp/>
        <tr r="AJ49" s="2"/>
      </tp>
      <tp t="s">
        <v/>
        <stp/>
        <stp>StudyData</stp>
        <stp>Close(DREURJPY) when (LocalMonth(DREURJPY)=9 And LocalDay(DREURJPY)=25 And LocalHour(DREURJPY)=14 And LocalMinute(DREURJPY)=5)</stp>
        <stp>Bar</stp>
        <stp/>
        <stp>Close</stp>
        <stp>A5C</stp>
        <stp>0</stp>
        <stp>all</stp>
        <stp/>
        <stp/>
        <stp>True</stp>
        <stp/>
        <stp/>
        <tr r="AJ86" s="2"/>
      </tp>
      <tp t="s">
        <v/>
        <stp/>
        <stp>StudyData</stp>
        <stp>Close(DREURJPY) when (LocalMonth(DREURJPY)=9 And LocalDay(DREURJPY)=25 And LocalHour(DREURJPY)=10 And LocalMinute(DREURJPY)=0)</stp>
        <stp>Bar</stp>
        <stp/>
        <stp>Close</stp>
        <stp>A5C</stp>
        <stp>0</stp>
        <stp>all</stp>
        <stp/>
        <stp/>
        <stp>True</stp>
        <stp/>
        <stp/>
        <tr r="AJ37" s="2"/>
      </tp>
      <tp t="s">
        <v/>
        <stp/>
        <stp>StudyData</stp>
        <stp>Close(DREURJPY) when (LocalMonth(DREURJPY)=9 And LocalDay(DREURJPY)=25 And LocalHour(DREURJPY)=15 And LocalMinute(DREURJPY)=5)</stp>
        <stp>Bar</stp>
        <stp/>
        <stp>Close</stp>
        <stp>A5C</stp>
        <stp>0</stp>
        <stp>all</stp>
        <stp/>
        <stp/>
        <stp>True</stp>
        <stp/>
        <stp/>
        <tr r="AJ98" s="2"/>
      </tp>
      <tp t="s">
        <v/>
        <stp/>
        <stp>StudyData</stp>
        <stp>Close(DREURJPY) when (LocalMonth(DREURJPY)=9 And LocalDay(DREURJPY)=25 And LocalHour(DREURJPY)=13 And LocalMinute(DREURJPY)=0)</stp>
        <stp>Bar</stp>
        <stp/>
        <stp>Close</stp>
        <stp>A5C</stp>
        <stp>0</stp>
        <stp>all</stp>
        <stp/>
        <stp/>
        <stp>True</stp>
        <stp/>
        <stp/>
        <tr r="AJ73" s="2"/>
      </tp>
      <tp t="s">
        <v/>
        <stp/>
        <stp>StudyData</stp>
        <stp>Close(DREURJPY) when (LocalMonth(DREURJPY)=9 And LocalDay(DREURJPY)=25 And LocalHour(DREURJPY)=12 And LocalMinute(DREURJPY)=0)</stp>
        <stp>Bar</stp>
        <stp/>
        <stp>Close</stp>
        <stp>A5C</stp>
        <stp>0</stp>
        <stp>all</stp>
        <stp/>
        <stp/>
        <stp>True</stp>
        <stp/>
        <stp/>
        <tr r="AJ61" s="2"/>
      </tp>
      <tp>
        <v>1.2713699999999999</v>
        <stp/>
        <stp>StudyData</stp>
        <stp>Close(DREURUSD) when (LocalMonth(DREURUSD)=9 And LocalDay(DREURUSD)=25 And LocalHour(DREURUSD)=7 And LocalMinute(DREURUSD)=15)</stp>
        <stp>Bar</stp>
        <stp/>
        <stp>Close</stp>
        <stp>A5C</stp>
        <stp>0</stp>
        <stp>all</stp>
        <stp/>
        <stp/>
        <stp>True</stp>
        <stp/>
        <stp/>
        <tr r="O4" s="2"/>
      </tp>
      <tp>
        <v>1.2712000000000001</v>
        <stp/>
        <stp>StudyData</stp>
        <stp>Close(DREURUSD) when (LocalMonth(DREURUSD)=9 And LocalDay(DREURUSD)=25 And LocalHour(DREURUSD)=7 And LocalMinute(DREURUSD)=10)</stp>
        <stp>Bar</stp>
        <stp/>
        <stp>Close</stp>
        <stp>A5C</stp>
        <stp>0</stp>
        <stp>all</stp>
        <stp/>
        <stp/>
        <stp>True</stp>
        <stp/>
        <stp/>
        <tr r="O3" s="2"/>
      </tp>
      <tp>
        <v>1.2724200000000001</v>
        <stp/>
        <stp>StudyData</stp>
        <stp>Close(DREURUSD) when (LocalMonth(DREURUSD)=9 And LocalDay(DREURUSD)=25 And LocalHour(DREURUSD)=7 And LocalMinute(DREURUSD)=35)</stp>
        <stp>Bar</stp>
        <stp/>
        <stp>Close</stp>
        <stp>A5C</stp>
        <stp>0</stp>
        <stp>all</stp>
        <stp/>
        <stp/>
        <stp>True</stp>
        <stp/>
        <stp/>
        <tr r="O8" s="2"/>
      </tp>
      <tp>
        <v>1.2723100000000001</v>
        <stp/>
        <stp>StudyData</stp>
        <stp>Close(DREURUSD) when (LocalMonth(DREURUSD)=9 And LocalDay(DREURUSD)=25 And LocalHour(DREURUSD)=7 And LocalMinute(DREURUSD)=30)</stp>
        <stp>Bar</stp>
        <stp/>
        <stp>Close</stp>
        <stp>A5C</stp>
        <stp>0</stp>
        <stp>all</stp>
        <stp/>
        <stp/>
        <stp>True</stp>
        <stp/>
        <stp/>
        <tr r="O7" s="2"/>
      </tp>
      <tp>
        <v>1.2719800000000001</v>
        <stp/>
        <stp>StudyData</stp>
        <stp>Close(DREURUSD) when (LocalMonth(DREURUSD)=9 And LocalDay(DREURUSD)=25 And LocalHour(DREURUSD)=7 And LocalMinute(DREURUSD)=25)</stp>
        <stp>Bar</stp>
        <stp/>
        <stp>Close</stp>
        <stp>A5C</stp>
        <stp>0</stp>
        <stp>all</stp>
        <stp/>
        <stp/>
        <stp>True</stp>
        <stp/>
        <stp/>
        <tr r="O6" s="2"/>
      </tp>
      <tp>
        <v>1.27139</v>
        <stp/>
        <stp>StudyData</stp>
        <stp>Close(DREURUSD) when (LocalMonth(DREURUSD)=9 And LocalDay(DREURUSD)=25 And LocalHour(DREURUSD)=7 And LocalMinute(DREURUSD)=20)</stp>
        <stp>Bar</stp>
        <stp/>
        <stp>Close</stp>
        <stp>A5C</stp>
        <stp>0</stp>
        <stp>all</stp>
        <stp/>
        <stp/>
        <stp>True</stp>
        <stp/>
        <stp/>
        <tr r="O5" s="2"/>
      </tp>
      <tp>
        <v>1.27281</v>
        <stp/>
        <stp>StudyData</stp>
        <stp>Close(DREURUSD) when (LocalMonth(DREURUSD)=9 And LocalDay(DREURUSD)=25 And LocalHour(DREURUSD)=7 And LocalMinute(DREURUSD)=55)</stp>
        <stp>Bar</stp>
        <stp/>
        <stp>Close</stp>
        <stp>A5C</stp>
        <stp>0</stp>
        <stp>all</stp>
        <stp/>
        <stp/>
        <stp>True</stp>
        <stp/>
        <stp/>
        <tr r="O12" s="2"/>
      </tp>
      <tp>
        <v>1.27261</v>
        <stp/>
        <stp>StudyData</stp>
        <stp>Close(DREURUSD) when (LocalMonth(DREURUSD)=9 And LocalDay(DREURUSD)=25 And LocalHour(DREURUSD)=7 And LocalMinute(DREURUSD)=50)</stp>
        <stp>Bar</stp>
        <stp/>
        <stp>Close</stp>
        <stp>A5C</stp>
        <stp>0</stp>
        <stp>all</stp>
        <stp/>
        <stp/>
        <stp>True</stp>
        <stp/>
        <stp/>
        <tr r="O11" s="2"/>
      </tp>
      <tp>
        <v>1.27254</v>
        <stp/>
        <stp>StudyData</stp>
        <stp>Close(DREURUSD) when (LocalMonth(DREURUSD)=9 And LocalDay(DREURUSD)=25 And LocalHour(DREURUSD)=7 And LocalMinute(DREURUSD)=45)</stp>
        <stp>Bar</stp>
        <stp/>
        <stp>Close</stp>
        <stp>A5C</stp>
        <stp>0</stp>
        <stp>all</stp>
        <stp/>
        <stp/>
        <stp>True</stp>
        <stp/>
        <stp/>
        <tr r="O10" s="2"/>
      </tp>
      <tp>
        <v>1.2727900000000001</v>
        <stp/>
        <stp>StudyData</stp>
        <stp>Close(DREURUSD) when (LocalMonth(DREURUSD)=9 And LocalDay(DREURUSD)=25 And LocalHour(DREURUSD)=7 And LocalMinute(DREURUSD)=40)</stp>
        <stp>Bar</stp>
        <stp/>
        <stp>Close</stp>
        <stp>A5C</stp>
        <stp>0</stp>
        <stp>all</stp>
        <stp/>
        <stp/>
        <stp>True</stp>
        <stp/>
        <stp/>
        <tr r="O9" s="2"/>
      </tp>
      <tp>
        <v>1.2729900000000001</v>
        <stp/>
        <stp>StudyData</stp>
        <stp>Close(DREURUSD) when (LocalMonth(DREURUSD)=9 And LocalDay(DREURUSD)=25 And LocalHour(DREURUSD)=8 And LocalMinute(DREURUSD)=45)</stp>
        <stp>Bar</stp>
        <stp/>
        <stp>Close</stp>
        <stp>A5C</stp>
        <stp>0</stp>
        <stp>all</stp>
        <stp/>
        <stp/>
        <stp>True</stp>
        <stp/>
        <stp/>
        <tr r="O22" s="2"/>
      </tp>
      <tp t="s">
        <v/>
        <stp/>
        <stp>StudyData</stp>
        <stp>Close(DREURUSD) when (LocalMonth(DREURUSD)=9 And LocalDay(DREURUSD)=25 And LocalHour(DREURUSD)=9 And LocalMinute(DREURUSD)=55)</stp>
        <stp>Bar</stp>
        <stp/>
        <stp>Close</stp>
        <stp>A5C</stp>
        <stp>0</stp>
        <stp>all</stp>
        <stp/>
        <stp/>
        <stp>True</stp>
        <stp/>
        <stp/>
        <tr r="O36" s="2"/>
      </tp>
      <tp>
        <v>1.27119</v>
        <stp/>
        <stp>StudyData</stp>
        <stp>Close(DREURUSD) when (LocalMonth(DREURUSD)=9 And LocalDay(DREURUSD)=25 And LocalHour(DREURUSD)=8 And LocalMinute(DREURUSD)=40)</stp>
        <stp>Bar</stp>
        <stp/>
        <stp>Close</stp>
        <stp>A5C</stp>
        <stp>0</stp>
        <stp>all</stp>
        <stp/>
        <stp/>
        <stp>True</stp>
        <stp/>
        <stp/>
        <tr r="O21" s="2"/>
      </tp>
      <tp t="s">
        <v/>
        <stp/>
        <stp>StudyData</stp>
        <stp>Close(DREURUSD) when (LocalMonth(DREURUSD)=9 And LocalDay(DREURUSD)=25 And LocalHour(DREURUSD)=9 And LocalMinute(DREURUSD)=50)</stp>
        <stp>Bar</stp>
        <stp/>
        <stp>Close</stp>
        <stp>A5C</stp>
        <stp>0</stp>
        <stp>all</stp>
        <stp/>
        <stp/>
        <stp>True</stp>
        <stp/>
        <stp/>
        <tr r="O35" s="2"/>
      </tp>
      <tp>
        <v>1.27329</v>
        <stp/>
        <stp>StudyData</stp>
        <stp>Close(DREURUSD) when (LocalMonth(DREURUSD)=9 And LocalDay(DREURUSD)=25 And LocalHour(DREURUSD)=8 And LocalMinute(DREURUSD)=55)</stp>
        <stp>Bar</stp>
        <stp/>
        <stp>Close</stp>
        <stp>A5C</stp>
        <stp>0</stp>
        <stp>all</stp>
        <stp/>
        <stp/>
        <stp>True</stp>
        <stp/>
        <stp/>
        <tr r="O24" s="2"/>
      </tp>
      <tp t="s">
        <v/>
        <stp/>
        <stp>StudyData</stp>
        <stp>Close(DREURUSD) when (LocalMonth(DREURUSD)=9 And LocalDay(DREURUSD)=25 And LocalHour(DREURUSD)=9 And LocalMinute(DREURUSD)=45)</stp>
        <stp>Bar</stp>
        <stp/>
        <stp>Close</stp>
        <stp>A5C</stp>
        <stp>0</stp>
        <stp>all</stp>
        <stp/>
        <stp/>
        <stp>True</stp>
        <stp/>
        <stp/>
        <tr r="O34" s="2"/>
      </tp>
      <tp>
        <v>1.27359</v>
        <stp/>
        <stp>StudyData</stp>
        <stp>Close(DREURUSD) when (LocalMonth(DREURUSD)=9 And LocalDay(DREURUSD)=25 And LocalHour(DREURUSD)=8 And LocalMinute(DREURUSD)=50)</stp>
        <stp>Bar</stp>
        <stp/>
        <stp>Close</stp>
        <stp>A5C</stp>
        <stp>0</stp>
        <stp>all</stp>
        <stp/>
        <stp/>
        <stp>True</stp>
        <stp/>
        <stp/>
        <tr r="O23" s="2"/>
      </tp>
      <tp>
        <v>1.2747999999999999</v>
        <stp/>
        <stp>StudyData</stp>
        <stp>Close(DREURUSD) when (LocalMonth(DREURUSD)=9 And LocalDay(DREURUSD)=25 And LocalHour(DREURUSD)=9 And LocalMinute(DREURUSD)=40)</stp>
        <stp>Bar</stp>
        <stp/>
        <stp>Close</stp>
        <stp>A5C</stp>
        <stp>0</stp>
        <stp>all</stp>
        <stp/>
        <stp/>
        <stp>True</stp>
        <stp/>
        <stp/>
        <tr r="O33" s="2"/>
      </tp>
      <tp>
        <v>1.27152</v>
        <stp/>
        <stp>StudyData</stp>
        <stp>Close(DREURUSD) when (LocalMonth(DREURUSD)=9 And LocalDay(DREURUSD)=25 And LocalHour(DREURUSD)=8 And LocalMinute(DREURUSD)=25)</stp>
        <stp>Bar</stp>
        <stp/>
        <stp>Close</stp>
        <stp>A5C</stp>
        <stp>0</stp>
        <stp>all</stp>
        <stp/>
        <stp/>
        <stp>True</stp>
        <stp/>
        <stp/>
        <tr r="O18" s="2"/>
      </tp>
      <tp>
        <v>1.27464</v>
        <stp/>
        <stp>StudyData</stp>
        <stp>Close(DREURUSD) when (LocalMonth(DREURUSD)=9 And LocalDay(DREURUSD)=25 And LocalHour(DREURUSD)=9 And LocalMinute(DREURUSD)=35)</stp>
        <stp>Bar</stp>
        <stp/>
        <stp>Close</stp>
        <stp>A5C</stp>
        <stp>0</stp>
        <stp>all</stp>
        <stp/>
        <stp/>
        <stp>True</stp>
        <stp/>
        <stp/>
        <tr r="O32" s="2"/>
      </tp>
      <tp>
        <v>1.27162</v>
        <stp/>
        <stp>StudyData</stp>
        <stp>Close(DREURUSD) when (LocalMonth(DREURUSD)=9 And LocalDay(DREURUSD)=25 And LocalHour(DREURUSD)=8 And LocalMinute(DREURUSD)=20)</stp>
        <stp>Bar</stp>
        <stp/>
        <stp>Close</stp>
        <stp>A5C</stp>
        <stp>0</stp>
        <stp>all</stp>
        <stp/>
        <stp/>
        <stp>True</stp>
        <stp/>
        <stp/>
        <tr r="O17" s="2"/>
      </tp>
      <tp>
        <v>1.27484</v>
        <stp/>
        <stp>StudyData</stp>
        <stp>Close(DREURUSD) when (LocalMonth(DREURUSD)=9 And LocalDay(DREURUSD)=25 And LocalHour(DREURUSD)=9 And LocalMinute(DREURUSD)=30)</stp>
        <stp>Bar</stp>
        <stp/>
        <stp>Close</stp>
        <stp>A5C</stp>
        <stp>0</stp>
        <stp>all</stp>
        <stp/>
        <stp/>
        <stp>True</stp>
        <stp/>
        <stp/>
        <tr r="O31" s="2"/>
      </tp>
      <tp>
        <v>1.27153</v>
        <stp/>
        <stp>StudyData</stp>
        <stp>Close(DREURUSD) when (LocalMonth(DREURUSD)=9 And LocalDay(DREURUSD)=25 And LocalHour(DREURUSD)=8 And LocalMinute(DREURUSD)=35)</stp>
        <stp>Bar</stp>
        <stp/>
        <stp>Close</stp>
        <stp>A5C</stp>
        <stp>0</stp>
        <stp>all</stp>
        <stp/>
        <stp/>
        <stp>True</stp>
        <stp/>
        <stp/>
        <tr r="O20" s="2"/>
      </tp>
      <tp>
        <v>1.2744599999999999</v>
        <stp/>
        <stp>StudyData</stp>
        <stp>Close(DREURUSD) when (LocalMonth(DREURUSD)=9 And LocalDay(DREURUSD)=25 And LocalHour(DREURUSD)=9 And LocalMinute(DREURUSD)=25)</stp>
        <stp>Bar</stp>
        <stp/>
        <stp>Close</stp>
        <stp>A5C</stp>
        <stp>0</stp>
        <stp>all</stp>
        <stp/>
        <stp/>
        <stp>True</stp>
        <stp/>
        <stp/>
        <tr r="O30" s="2"/>
      </tp>
      <tp>
        <v>1.2716799999999999</v>
        <stp/>
        <stp>StudyData</stp>
        <stp>Close(DREURUSD) when (LocalMonth(DREURUSD)=9 And LocalDay(DREURUSD)=25 And LocalHour(DREURUSD)=8 And LocalMinute(DREURUSD)=30)</stp>
        <stp>Bar</stp>
        <stp/>
        <stp>Close</stp>
        <stp>A5C</stp>
        <stp>0</stp>
        <stp>all</stp>
        <stp/>
        <stp/>
        <stp>True</stp>
        <stp/>
        <stp/>
        <tr r="O19" s="2"/>
      </tp>
      <tp>
        <v>1.27481</v>
        <stp/>
        <stp>StudyData</stp>
        <stp>Close(DREURUSD) when (LocalMonth(DREURUSD)=9 And LocalDay(DREURUSD)=25 And LocalHour(DREURUSD)=9 And LocalMinute(DREURUSD)=20)</stp>
        <stp>Bar</stp>
        <stp/>
        <stp>Close</stp>
        <stp>A5C</stp>
        <stp>0</stp>
        <stp>all</stp>
        <stp/>
        <stp/>
        <stp>True</stp>
        <stp/>
        <stp/>
        <tr r="O29" s="2"/>
      </tp>
      <tp>
        <v>1.2737000000000001</v>
        <stp/>
        <stp>StudyData</stp>
        <stp>Close(DREURUSD) when (LocalMonth(DREURUSD)=9 And LocalDay(DREURUSD)=25 And LocalHour(DREURUSD)=9 And LocalMinute(DREURUSD)=15)</stp>
        <stp>Bar</stp>
        <stp/>
        <stp>Close</stp>
        <stp>A5C</stp>
        <stp>0</stp>
        <stp>all</stp>
        <stp/>
        <stp/>
        <stp>True</stp>
        <stp/>
        <stp/>
        <tr r="O28" s="2"/>
      </tp>
      <tp>
        <v>1.2744599999999999</v>
        <stp/>
        <stp>StudyData</stp>
        <stp>Close(DREURUSD) when (LocalMonth(DREURUSD)=9 And LocalDay(DREURUSD)=25 And LocalHour(DREURUSD)=9 And LocalMinute(DREURUSD)=10)</stp>
        <stp>Bar</stp>
        <stp/>
        <stp>Close</stp>
        <stp>A5C</stp>
        <stp>0</stp>
        <stp>all</stp>
        <stp/>
        <stp/>
        <stp>True</stp>
        <stp/>
        <stp/>
        <tr r="O27" s="2"/>
      </tp>
      <tp>
        <v>1.2717700000000001</v>
        <stp/>
        <stp>StudyData</stp>
        <stp>Close(DREURUSD) when (LocalMonth(DREURUSD)=9 And LocalDay(DREURUSD)=25 And LocalHour(DREURUSD)=8 And LocalMinute(DREURUSD)=15)</stp>
        <stp>Bar</stp>
        <stp/>
        <stp>Close</stp>
        <stp>A5C</stp>
        <stp>0</stp>
        <stp>all</stp>
        <stp/>
        <stp/>
        <stp>True</stp>
        <stp/>
        <stp/>
        <tr r="O16" s="2"/>
      </tp>
      <tp>
        <v>1.2722800000000001</v>
        <stp/>
        <stp>StudyData</stp>
        <stp>Close(DREURUSD) when (LocalMonth(DREURUSD)=9 And LocalDay(DREURUSD)=25 And LocalHour(DREURUSD)=8 And LocalMinute(DREURUSD)=10)</stp>
        <stp>Bar</stp>
        <stp/>
        <stp>Close</stp>
        <stp>A5C</stp>
        <stp>0</stp>
        <stp>all</stp>
        <stp/>
        <stp/>
        <stp>True</stp>
        <stp/>
        <stp/>
        <tr r="O15" s="2"/>
      </tp>
      <tp>
        <v>1.20706</v>
        <stp/>
        <stp>StudyData</stp>
        <stp>Close(DREURCHF) when (LocalMonth(DREURCHF)=9 And LocalDay(DREURCHF)=25 And LocalHour(DREURCHF)=8 And LocalMinute(DREURCHF)=55)</stp>
        <stp>Bar</stp>
        <stp/>
        <stp>Close</stp>
        <stp>A5C</stp>
        <stp>0</stp>
        <stp>all</stp>
        <stp/>
        <stp/>
        <stp>True</stp>
        <stp/>
        <stp/>
        <tr r="AG24" s="2"/>
      </tp>
      <tp t="s">
        <v/>
        <stp/>
        <stp>StudyData</stp>
        <stp>Close(DREURCHF) when (LocalMonth(DREURCHF)=9 And LocalDay(DREURCHF)=25 And LocalHour(DREURCHF)=9 And LocalMinute(DREURCHF)=45)</stp>
        <stp>Bar</stp>
        <stp/>
        <stp>Close</stp>
        <stp>A5C</stp>
        <stp>0</stp>
        <stp>all</stp>
        <stp/>
        <stp/>
        <stp>True</stp>
        <stp/>
        <stp/>
        <tr r="AG34" s="2"/>
      </tp>
      <tp>
        <v>1.20722</v>
        <stp/>
        <stp>StudyData</stp>
        <stp>Close(DREURCHF) when (LocalMonth(DREURCHF)=9 And LocalDay(DREURCHF)=25 And LocalHour(DREURCHF)=8 And LocalMinute(DREURCHF)=50)</stp>
        <stp>Bar</stp>
        <stp/>
        <stp>Close</stp>
        <stp>A5C</stp>
        <stp>0</stp>
        <stp>all</stp>
        <stp/>
        <stp/>
        <stp>True</stp>
        <stp/>
        <stp/>
        <tr r="AG23" s="2"/>
      </tp>
      <tp>
        <v>1.2070099999999999</v>
        <stp/>
        <stp>StudyData</stp>
        <stp>Close(DREURCHF) when (LocalMonth(DREURCHF)=9 And LocalDay(DREURCHF)=25 And LocalHour(DREURCHF)=9 And LocalMinute(DREURCHF)=40)</stp>
        <stp>Bar</stp>
        <stp/>
        <stp>Close</stp>
        <stp>A5C</stp>
        <stp>0</stp>
        <stp>all</stp>
        <stp/>
        <stp/>
        <stp>True</stp>
        <stp/>
        <stp/>
        <tr r="AG33" s="2"/>
      </tp>
      <tp>
        <v>1.20733</v>
        <stp/>
        <stp>StudyData</stp>
        <stp>Close(DREURCHF) when (LocalMonth(DREURCHF)=9 And LocalDay(DREURCHF)=25 And LocalHour(DREURCHF)=8 And LocalMinute(DREURCHF)=45)</stp>
        <stp>Bar</stp>
        <stp/>
        <stp>Close</stp>
        <stp>A5C</stp>
        <stp>0</stp>
        <stp>all</stp>
        <stp/>
        <stp/>
        <stp>True</stp>
        <stp/>
        <stp/>
        <tr r="AG22" s="2"/>
      </tp>
      <tp t="s">
        <v/>
        <stp/>
        <stp>StudyData</stp>
        <stp>Close(DREURCHF) when (LocalMonth(DREURCHF)=9 And LocalDay(DREURCHF)=25 And LocalHour(DREURCHF)=9 And LocalMinute(DREURCHF)=55)</stp>
        <stp>Bar</stp>
        <stp/>
        <stp>Close</stp>
        <stp>A5C</stp>
        <stp>0</stp>
        <stp>all</stp>
        <stp/>
        <stp/>
        <stp>True</stp>
        <stp/>
        <stp/>
        <tr r="AG36" s="2"/>
      </tp>
      <tp>
        <v>1.2075800000000001</v>
        <stp/>
        <stp>StudyData</stp>
        <stp>Close(DREURCHF) when (LocalMonth(DREURCHF)=9 And LocalDay(DREURCHF)=25 And LocalHour(DREURCHF)=8 And LocalMinute(DREURCHF)=40)</stp>
        <stp>Bar</stp>
        <stp/>
        <stp>Close</stp>
        <stp>A5C</stp>
        <stp>0</stp>
        <stp>all</stp>
        <stp/>
        <stp/>
        <stp>True</stp>
        <stp/>
        <stp/>
        <tr r="AG21" s="2"/>
      </tp>
      <tp t="s">
        <v/>
        <stp/>
        <stp>StudyData</stp>
        <stp>Close(DREURCHF) when (LocalMonth(DREURCHF)=9 And LocalDay(DREURCHF)=25 And LocalHour(DREURCHF)=9 And LocalMinute(DREURCHF)=50)</stp>
        <stp>Bar</stp>
        <stp/>
        <stp>Close</stp>
        <stp>A5C</stp>
        <stp>0</stp>
        <stp>all</stp>
        <stp/>
        <stp/>
        <stp>True</stp>
        <stp/>
        <stp/>
        <tr r="AG35" s="2"/>
      </tp>
      <tp>
        <v>1.2074199999999999</v>
        <stp/>
        <stp>StudyData</stp>
        <stp>Close(DREURCHF) when (LocalMonth(DREURCHF)=9 And LocalDay(DREURCHF)=25 And LocalHour(DREURCHF)=8 And LocalMinute(DREURCHF)=15)</stp>
        <stp>Bar</stp>
        <stp/>
        <stp>Close</stp>
        <stp>A5C</stp>
        <stp>0</stp>
        <stp>all</stp>
        <stp/>
        <stp/>
        <stp>True</stp>
        <stp/>
        <stp/>
        <tr r="AG16" s="2"/>
      </tp>
      <tp>
        <v>1.2074199999999999</v>
        <stp/>
        <stp>StudyData</stp>
        <stp>Close(DREURCHF) when (LocalMonth(DREURCHF)=9 And LocalDay(DREURCHF)=25 And LocalHour(DREURCHF)=8 And LocalMinute(DREURCHF)=10)</stp>
        <stp>Bar</stp>
        <stp/>
        <stp>Close</stp>
        <stp>A5C</stp>
        <stp>0</stp>
        <stp>all</stp>
        <stp/>
        <stp/>
        <stp>True</stp>
        <stp/>
        <stp/>
        <tr r="AG15" s="2"/>
      </tp>
      <tp>
        <v>1.2070399999999999</v>
        <stp/>
        <stp>StudyData</stp>
        <stp>Close(DREURCHF) when (LocalMonth(DREURCHF)=9 And LocalDay(DREURCHF)=25 And LocalHour(DREURCHF)=9 And LocalMinute(DREURCHF)=15)</stp>
        <stp>Bar</stp>
        <stp/>
        <stp>Close</stp>
        <stp>A5C</stp>
        <stp>0</stp>
        <stp>all</stp>
        <stp/>
        <stp/>
        <stp>True</stp>
        <stp/>
        <stp/>
        <tr r="AG28" s="2"/>
      </tp>
      <tp>
        <v>1.2071099999999999</v>
        <stp/>
        <stp>StudyData</stp>
        <stp>Close(DREURCHF) when (LocalMonth(DREURCHF)=9 And LocalDay(DREURCHF)=25 And LocalHour(DREURCHF)=9 And LocalMinute(DREURCHF)=10)</stp>
        <stp>Bar</stp>
        <stp/>
        <stp>Close</stp>
        <stp>A5C</stp>
        <stp>0</stp>
        <stp>all</stp>
        <stp/>
        <stp/>
        <stp>True</stp>
        <stp/>
        <stp/>
        <tr r="AG27" s="2"/>
      </tp>
      <tp>
        <v>1.20753</v>
        <stp/>
        <stp>StudyData</stp>
        <stp>Close(DREURCHF) when (LocalMonth(DREURCHF)=9 And LocalDay(DREURCHF)=25 And LocalHour(DREURCHF)=8 And LocalMinute(DREURCHF)=35)</stp>
        <stp>Bar</stp>
        <stp/>
        <stp>Close</stp>
        <stp>A5C</stp>
        <stp>0</stp>
        <stp>all</stp>
        <stp/>
        <stp/>
        <stp>True</stp>
        <stp/>
        <stp/>
        <tr r="AG20" s="2"/>
      </tp>
      <tp>
        <v>1.2071499999999999</v>
        <stp/>
        <stp>StudyData</stp>
        <stp>Close(DREURCHF) when (LocalMonth(DREURCHF)=9 And LocalDay(DREURCHF)=25 And LocalHour(DREURCHF)=9 And LocalMinute(DREURCHF)=25)</stp>
        <stp>Bar</stp>
        <stp/>
        <stp>Close</stp>
        <stp>A5C</stp>
        <stp>0</stp>
        <stp>all</stp>
        <stp/>
        <stp/>
        <stp>True</stp>
        <stp/>
        <stp/>
        <tr r="AG30" s="2"/>
      </tp>
      <tp>
        <v>1.20753</v>
        <stp/>
        <stp>StudyData</stp>
        <stp>Close(DREURCHF) when (LocalMonth(DREURCHF)=9 And LocalDay(DREURCHF)=25 And LocalHour(DREURCHF)=8 And LocalMinute(DREURCHF)=30)</stp>
        <stp>Bar</stp>
        <stp/>
        <stp>Close</stp>
        <stp>A5C</stp>
        <stp>0</stp>
        <stp>all</stp>
        <stp/>
        <stp/>
        <stp>True</stp>
        <stp/>
        <stp/>
        <tr r="AG19" s="2"/>
      </tp>
      <tp>
        <v>1.20703</v>
        <stp/>
        <stp>StudyData</stp>
        <stp>Close(DREURCHF) when (LocalMonth(DREURCHF)=9 And LocalDay(DREURCHF)=25 And LocalHour(DREURCHF)=9 And LocalMinute(DREURCHF)=20)</stp>
        <stp>Bar</stp>
        <stp/>
        <stp>Close</stp>
        <stp>A5C</stp>
        <stp>0</stp>
        <stp>all</stp>
        <stp/>
        <stp/>
        <stp>True</stp>
        <stp/>
        <stp/>
        <tr r="AG29" s="2"/>
      </tp>
      <tp>
        <v>1.2074499999999999</v>
        <stp/>
        <stp>StudyData</stp>
        <stp>Close(DREURCHF) when (LocalMonth(DREURCHF)=9 And LocalDay(DREURCHF)=25 And LocalHour(DREURCHF)=8 And LocalMinute(DREURCHF)=25)</stp>
        <stp>Bar</stp>
        <stp/>
        <stp>Close</stp>
        <stp>A5C</stp>
        <stp>0</stp>
        <stp>all</stp>
        <stp/>
        <stp/>
        <stp>True</stp>
        <stp/>
        <stp/>
        <tr r="AG18" s="2"/>
      </tp>
      <tp>
        <v>1.2070799999999999</v>
        <stp/>
        <stp>StudyData</stp>
        <stp>Close(DREURCHF) when (LocalMonth(DREURCHF)=9 And LocalDay(DREURCHF)=25 And LocalHour(DREURCHF)=9 And LocalMinute(DREURCHF)=35)</stp>
        <stp>Bar</stp>
        <stp/>
        <stp>Close</stp>
        <stp>A5C</stp>
        <stp>0</stp>
        <stp>all</stp>
        <stp/>
        <stp/>
        <stp>True</stp>
        <stp/>
        <stp/>
        <tr r="AG32" s="2"/>
      </tp>
      <tp>
        <v>1.2074199999999999</v>
        <stp/>
        <stp>StudyData</stp>
        <stp>Close(DREURCHF) when (LocalMonth(DREURCHF)=9 And LocalDay(DREURCHF)=25 And LocalHour(DREURCHF)=8 And LocalMinute(DREURCHF)=20)</stp>
        <stp>Bar</stp>
        <stp/>
        <stp>Close</stp>
        <stp>A5C</stp>
        <stp>0</stp>
        <stp>all</stp>
        <stp/>
        <stp/>
        <stp>True</stp>
        <stp/>
        <stp/>
        <tr r="AG17" s="2"/>
      </tp>
      <tp>
        <v>1.2071499999999999</v>
        <stp/>
        <stp>StudyData</stp>
        <stp>Close(DREURCHF) when (LocalMonth(DREURCHF)=9 And LocalDay(DREURCHF)=25 And LocalHour(DREURCHF)=9 And LocalMinute(DREURCHF)=30)</stp>
        <stp>Bar</stp>
        <stp/>
        <stp>Close</stp>
        <stp>A5C</stp>
        <stp>0</stp>
        <stp>all</stp>
        <stp/>
        <stp/>
        <stp>True</stp>
        <stp/>
        <stp/>
        <tr r="AG31" s="2"/>
      </tp>
      <tp>
        <v>1.2078100000000001</v>
        <stp/>
        <stp>StudyData</stp>
        <stp>Close(DREURCHF) when (LocalMonth(DREURCHF)=9 And LocalDay(DREURCHF)=25 And LocalHour(DREURCHF)=7 And LocalMinute(DREURCHF)=25)</stp>
        <stp>Bar</stp>
        <stp/>
        <stp>Close</stp>
        <stp>A5C</stp>
        <stp>0</stp>
        <stp>all</stp>
        <stp/>
        <stp/>
        <stp>True</stp>
        <stp/>
        <stp/>
        <tr r="AG6" s="2"/>
      </tp>
      <tp>
        <v>1.2075400000000001</v>
        <stp/>
        <stp>StudyData</stp>
        <stp>Close(DREURCHF) when (LocalMonth(DREURCHF)=9 And LocalDay(DREURCHF)=25 And LocalHour(DREURCHF)=7 And LocalMinute(DREURCHF)=20)</stp>
        <stp>Bar</stp>
        <stp/>
        <stp>Close</stp>
        <stp>A5C</stp>
        <stp>0</stp>
        <stp>all</stp>
        <stp/>
        <stp/>
        <stp>True</stp>
        <stp/>
        <stp/>
        <tr r="AG5" s="2"/>
      </tp>
      <tp>
        <v>1.2075800000000001</v>
        <stp/>
        <stp>StudyData</stp>
        <stp>Close(DREURCHF) when (LocalMonth(DREURCHF)=9 And LocalDay(DREURCHF)=25 And LocalHour(DREURCHF)=7 And LocalMinute(DREURCHF)=35)</stp>
        <stp>Bar</stp>
        <stp/>
        <stp>Close</stp>
        <stp>A5C</stp>
        <stp>0</stp>
        <stp>all</stp>
        <stp/>
        <stp/>
        <stp>True</stp>
        <stp/>
        <stp/>
        <tr r="AG8" s="2"/>
      </tp>
      <tp>
        <v>1.2076499999999999</v>
        <stp/>
        <stp>StudyData</stp>
        <stp>Close(DREURCHF) when (LocalMonth(DREURCHF)=9 And LocalDay(DREURCHF)=25 And LocalHour(DREURCHF)=7 And LocalMinute(DREURCHF)=30)</stp>
        <stp>Bar</stp>
        <stp/>
        <stp>Close</stp>
        <stp>A5C</stp>
        <stp>0</stp>
        <stp>all</stp>
        <stp/>
        <stp/>
        <stp>True</stp>
        <stp/>
        <stp/>
        <tr r="AG7" s="2"/>
      </tp>
      <tp>
        <v>1.2075499999999999</v>
        <stp/>
        <stp>StudyData</stp>
        <stp>Close(DREURCHF) when (LocalMonth(DREURCHF)=9 And LocalDay(DREURCHF)=25 And LocalHour(DREURCHF)=7 And LocalMinute(DREURCHF)=15)</stp>
        <stp>Bar</stp>
        <stp/>
        <stp>Close</stp>
        <stp>A5C</stp>
        <stp>0</stp>
        <stp>all</stp>
        <stp/>
        <stp/>
        <stp>True</stp>
        <stp/>
        <stp/>
        <tr r="AG4" s="2"/>
      </tp>
      <tp>
        <v>1.2076499999999999</v>
        <stp/>
        <stp>StudyData</stp>
        <stp>Close(DREURCHF) when (LocalMonth(DREURCHF)=9 And LocalDay(DREURCHF)=25 And LocalHour(DREURCHF)=7 And LocalMinute(DREURCHF)=10)</stp>
        <stp>Bar</stp>
        <stp/>
        <stp>Close</stp>
        <stp>A5C</stp>
        <stp>0</stp>
        <stp>all</stp>
        <stp/>
        <stp/>
        <stp>True</stp>
        <stp/>
        <stp/>
        <tr r="AG3" s="2"/>
      </tp>
      <tp>
        <v>1.2074400000000001</v>
        <stp/>
        <stp>StudyData</stp>
        <stp>Close(DREURCHF) when (LocalMonth(DREURCHF)=9 And LocalDay(DREURCHF)=25 And LocalHour(DREURCHF)=7 And LocalMinute(DREURCHF)=45)</stp>
        <stp>Bar</stp>
        <stp/>
        <stp>Close</stp>
        <stp>A5C</stp>
        <stp>0</stp>
        <stp>all</stp>
        <stp/>
        <stp/>
        <stp>True</stp>
        <stp/>
        <stp/>
        <tr r="AG10" s="2"/>
      </tp>
      <tp>
        <v>1.20753</v>
        <stp/>
        <stp>StudyData</stp>
        <stp>Close(DREURCHF) when (LocalMonth(DREURCHF)=9 And LocalDay(DREURCHF)=25 And LocalHour(DREURCHF)=7 And LocalMinute(DREURCHF)=40)</stp>
        <stp>Bar</stp>
        <stp/>
        <stp>Close</stp>
        <stp>A5C</stp>
        <stp>0</stp>
        <stp>all</stp>
        <stp/>
        <stp/>
        <stp>True</stp>
        <stp/>
        <stp/>
        <tr r="AG9" s="2"/>
      </tp>
      <tp>
        <v>1.2074800000000001</v>
        <stp/>
        <stp>StudyData</stp>
        <stp>Close(DREURCHF) when (LocalMonth(DREURCHF)=9 And LocalDay(DREURCHF)=25 And LocalHour(DREURCHF)=7 And LocalMinute(DREURCHF)=55)</stp>
        <stp>Bar</stp>
        <stp/>
        <stp>Close</stp>
        <stp>A5C</stp>
        <stp>0</stp>
        <stp>all</stp>
        <stp/>
        <stp/>
        <stp>True</stp>
        <stp/>
        <stp/>
        <tr r="AG12" s="2"/>
      </tp>
      <tp>
        <v>1.2074199999999999</v>
        <stp/>
        <stp>StudyData</stp>
        <stp>Close(DREURCHF) when (LocalMonth(DREURCHF)=9 And LocalDay(DREURCHF)=25 And LocalHour(DREURCHF)=7 And LocalMinute(DREURCHF)=50)</stp>
        <stp>Bar</stp>
        <stp/>
        <stp>Close</stp>
        <stp>A5C</stp>
        <stp>0</stp>
        <stp>all</stp>
        <stp/>
        <stp/>
        <stp>True</stp>
        <stp/>
        <stp/>
        <tr r="AG11" s="2"/>
      </tp>
      <tp>
        <v>1.44547</v>
        <stp/>
        <stp>StudyData</stp>
        <stp>Close(DREURAUD) when (LocalMonth(DREURAUD)=9 And LocalDay(DREURAUD)=25 And LocalHour(DREURAUD)=7 And LocalMinute(DREURAUD)=55)</stp>
        <stp>Bar</stp>
        <stp/>
        <stp>Close</stp>
        <stp>A5C</stp>
        <stp>0</stp>
        <stp>all</stp>
        <stp/>
        <stp/>
        <stp>True</stp>
        <stp/>
        <stp/>
        <tr r="AD12" s="2"/>
      </tp>
      <tp>
        <v>1.4449099999999999</v>
        <stp/>
        <stp>StudyData</stp>
        <stp>Close(DREURAUD) when (LocalMonth(DREURAUD)=9 And LocalDay(DREURAUD)=25 And LocalHour(DREURAUD)=7 And LocalMinute(DREURAUD)=50)</stp>
        <stp>Bar</stp>
        <stp/>
        <stp>Close</stp>
        <stp>A5C</stp>
        <stp>0</stp>
        <stp>all</stp>
        <stp/>
        <stp/>
        <stp>True</stp>
        <stp/>
        <stp/>
        <tr r="AD11" s="2"/>
      </tp>
      <tp>
        <v>1.4447700000000001</v>
        <stp/>
        <stp>StudyData</stp>
        <stp>Close(DREURAUD) when (LocalMonth(DREURAUD)=9 And LocalDay(DREURAUD)=25 And LocalHour(DREURAUD)=7 And LocalMinute(DREURAUD)=45)</stp>
        <stp>Bar</stp>
        <stp/>
        <stp>Close</stp>
        <stp>A5C</stp>
        <stp>0</stp>
        <stp>all</stp>
        <stp/>
        <stp/>
        <stp>True</stp>
        <stp/>
        <stp/>
        <tr r="AD10" s="2"/>
      </tp>
      <tp>
        <v>1.44506</v>
        <stp/>
        <stp>StudyData</stp>
        <stp>Close(DREURAUD) when (LocalMonth(DREURAUD)=9 And LocalDay(DREURAUD)=25 And LocalHour(DREURAUD)=7 And LocalMinute(DREURAUD)=40)</stp>
        <stp>Bar</stp>
        <stp/>
        <stp>Close</stp>
        <stp>A5C</stp>
        <stp>0</stp>
        <stp>all</stp>
        <stp/>
        <stp/>
        <stp>True</stp>
        <stp/>
        <stp/>
        <tr r="AD9" s="2"/>
      </tp>
      <tp>
        <v>1.44428</v>
        <stp/>
        <stp>StudyData</stp>
        <stp>Close(DREURAUD) when (LocalMonth(DREURAUD)=9 And LocalDay(DREURAUD)=25 And LocalHour(DREURAUD)=7 And LocalMinute(DREURAUD)=35)</stp>
        <stp>Bar</stp>
        <stp/>
        <stp>Close</stp>
        <stp>A5C</stp>
        <stp>0</stp>
        <stp>all</stp>
        <stp/>
        <stp/>
        <stp>True</stp>
        <stp/>
        <stp/>
        <tr r="AD8" s="2"/>
      </tp>
      <tp>
        <v>1.44363</v>
        <stp/>
        <stp>StudyData</stp>
        <stp>Close(DREURAUD) when (LocalMonth(DREURAUD)=9 And LocalDay(DREURAUD)=25 And LocalHour(DREURAUD)=7 And LocalMinute(DREURAUD)=30)</stp>
        <stp>Bar</stp>
        <stp/>
        <stp>Close</stp>
        <stp>A5C</stp>
        <stp>0</stp>
        <stp>all</stp>
        <stp/>
        <stp/>
        <stp>True</stp>
        <stp/>
        <stp/>
        <tr r="AD7" s="2"/>
      </tp>
      <tp>
        <v>1.44482</v>
        <stp/>
        <stp>StudyData</stp>
        <stp>Close(DREURAUD) when (LocalMonth(DREURAUD)=9 And LocalDay(DREURAUD)=25 And LocalHour(DREURAUD)=7 And LocalMinute(DREURAUD)=25)</stp>
        <stp>Bar</stp>
        <stp/>
        <stp>Close</stp>
        <stp>A5C</stp>
        <stp>0</stp>
        <stp>all</stp>
        <stp/>
        <stp/>
        <stp>True</stp>
        <stp/>
        <stp/>
        <tr r="AD6" s="2"/>
      </tp>
      <tp>
        <v>1.44414</v>
        <stp/>
        <stp>StudyData</stp>
        <stp>Close(DREURAUD) when (LocalMonth(DREURAUD)=9 And LocalDay(DREURAUD)=25 And LocalHour(DREURAUD)=7 And LocalMinute(DREURAUD)=20)</stp>
        <stp>Bar</stp>
        <stp/>
        <stp>Close</stp>
        <stp>A5C</stp>
        <stp>0</stp>
        <stp>all</stp>
        <stp/>
        <stp/>
        <stp>True</stp>
        <stp/>
        <stp/>
        <tr r="AD5" s="2"/>
      </tp>
      <tp>
        <v>1.4446699999999999</v>
        <stp/>
        <stp>StudyData</stp>
        <stp>Close(DREURAUD) when (LocalMonth(DREURAUD)=9 And LocalDay(DREURAUD)=25 And LocalHour(DREURAUD)=7 And LocalMinute(DREURAUD)=15)</stp>
        <stp>Bar</stp>
        <stp/>
        <stp>Close</stp>
        <stp>A5C</stp>
        <stp>0</stp>
        <stp>all</stp>
        <stp/>
        <stp/>
        <stp>True</stp>
        <stp/>
        <stp/>
        <tr r="AD4" s="2"/>
      </tp>
      <tp>
        <v>1.44326</v>
        <stp/>
        <stp>StudyData</stp>
        <stp>Close(DREURAUD) when (LocalMonth(DREURAUD)=9 And LocalDay(DREURAUD)=25 And LocalHour(DREURAUD)=7 And LocalMinute(DREURAUD)=10)</stp>
        <stp>Bar</stp>
        <stp/>
        <stp>Close</stp>
        <stp>A5C</stp>
        <stp>0</stp>
        <stp>all</stp>
        <stp/>
        <stp/>
        <stp>True</stp>
        <stp/>
        <stp/>
        <tr r="AD3" s="2"/>
      </tp>
      <tp>
        <v>1.4455199999999999</v>
        <stp/>
        <stp>StudyData</stp>
        <stp>Close(DREURAUD) when (LocalMonth(DREURAUD)=9 And LocalDay(DREURAUD)=25 And LocalHour(DREURAUD)=9 And LocalMinute(DREURAUD)=15)</stp>
        <stp>Bar</stp>
        <stp/>
        <stp>Close</stp>
        <stp>A5C</stp>
        <stp>0</stp>
        <stp>all</stp>
        <stp/>
        <stp/>
        <stp>True</stp>
        <stp/>
        <stp/>
        <tr r="AD28" s="2"/>
      </tp>
      <tp>
        <v>1.44651</v>
        <stp/>
        <stp>StudyData</stp>
        <stp>Close(DREURAUD) when (LocalMonth(DREURAUD)=9 And LocalDay(DREURAUD)=25 And LocalHour(DREURAUD)=9 And LocalMinute(DREURAUD)=10)</stp>
        <stp>Bar</stp>
        <stp/>
        <stp>Close</stp>
        <stp>A5C</stp>
        <stp>0</stp>
        <stp>all</stp>
        <stp/>
        <stp/>
        <stp>True</stp>
        <stp/>
        <stp/>
        <tr r="AD27" s="2"/>
      </tp>
      <tp>
        <v>1.44611</v>
        <stp/>
        <stp>StudyData</stp>
        <stp>Close(DREURAUD) when (LocalMonth(DREURAUD)=9 And LocalDay(DREURAUD)=25 And LocalHour(DREURAUD)=8 And LocalMinute(DREURAUD)=15)</stp>
        <stp>Bar</stp>
        <stp/>
        <stp>Close</stp>
        <stp>A5C</stp>
        <stp>0</stp>
        <stp>all</stp>
        <stp/>
        <stp/>
        <stp>True</stp>
        <stp/>
        <stp/>
        <tr r="AD16" s="2"/>
      </tp>
      <tp>
        <v>1.44543</v>
        <stp/>
        <stp>StudyData</stp>
        <stp>Close(DREURAUD) when (LocalMonth(DREURAUD)=9 And LocalDay(DREURAUD)=25 And LocalHour(DREURAUD)=8 And LocalMinute(DREURAUD)=10)</stp>
        <stp>Bar</stp>
        <stp/>
        <stp>Close</stp>
        <stp>A5C</stp>
        <stp>0</stp>
        <stp>all</stp>
        <stp/>
        <stp/>
        <stp>True</stp>
        <stp/>
        <stp/>
        <tr r="AD15" s="2"/>
      </tp>
      <tp>
        <v>1.44662</v>
        <stp/>
        <stp>StudyData</stp>
        <stp>Close(DREURAUD) when (LocalMonth(DREURAUD)=9 And LocalDay(DREURAUD)=25 And LocalHour(DREURAUD)=8 And LocalMinute(DREURAUD)=25)</stp>
        <stp>Bar</stp>
        <stp/>
        <stp>Close</stp>
        <stp>A5C</stp>
        <stp>0</stp>
        <stp>all</stp>
        <stp/>
        <stp/>
        <stp>True</stp>
        <stp/>
        <stp/>
        <tr r="AD18" s="2"/>
      </tp>
      <tp>
        <v>1.44635</v>
        <stp/>
        <stp>StudyData</stp>
        <stp>Close(DREURAUD) when (LocalMonth(DREURAUD)=9 And LocalDay(DREURAUD)=25 And LocalHour(DREURAUD)=9 And LocalMinute(DREURAUD)=35)</stp>
        <stp>Bar</stp>
        <stp/>
        <stp>Close</stp>
        <stp>A5C</stp>
        <stp>0</stp>
        <stp>all</stp>
        <stp/>
        <stp/>
        <stp>True</stp>
        <stp/>
        <stp/>
        <tr r="AD32" s="2"/>
      </tp>
      <tp>
        <v>1.4462600000000001</v>
        <stp/>
        <stp>StudyData</stp>
        <stp>Close(DREURAUD) when (LocalMonth(DREURAUD)=9 And LocalDay(DREURAUD)=25 And LocalHour(DREURAUD)=8 And LocalMinute(DREURAUD)=20)</stp>
        <stp>Bar</stp>
        <stp/>
        <stp>Close</stp>
        <stp>A5C</stp>
        <stp>0</stp>
        <stp>all</stp>
        <stp/>
        <stp/>
        <stp>True</stp>
        <stp/>
        <stp/>
        <tr r="AD17" s="2"/>
      </tp>
      <tp>
        <v>1.44686</v>
        <stp/>
        <stp>StudyData</stp>
        <stp>Close(DREURAUD) when (LocalMonth(DREURAUD)=9 And LocalDay(DREURAUD)=25 And LocalHour(DREURAUD)=9 And LocalMinute(DREURAUD)=30)</stp>
        <stp>Bar</stp>
        <stp/>
        <stp>Close</stp>
        <stp>A5C</stp>
        <stp>0</stp>
        <stp>all</stp>
        <stp/>
        <stp/>
        <stp>True</stp>
        <stp/>
        <stp/>
        <tr r="AD31" s="2"/>
      </tp>
      <tp>
        <v>1.44634</v>
        <stp/>
        <stp>StudyData</stp>
        <stp>Close(DREURAUD) when (LocalMonth(DREURAUD)=9 And LocalDay(DREURAUD)=25 And LocalHour(DREURAUD)=8 And LocalMinute(DREURAUD)=35)</stp>
        <stp>Bar</stp>
        <stp/>
        <stp>Close</stp>
        <stp>A5C</stp>
        <stp>0</stp>
        <stp>all</stp>
        <stp/>
        <stp/>
        <stp>True</stp>
        <stp/>
        <stp/>
        <tr r="AD20" s="2"/>
      </tp>
      <tp>
        <v>1.44651</v>
        <stp/>
        <stp>StudyData</stp>
        <stp>Close(DREURAUD) when (LocalMonth(DREURAUD)=9 And LocalDay(DREURAUD)=25 And LocalHour(DREURAUD)=9 And LocalMinute(DREURAUD)=25)</stp>
        <stp>Bar</stp>
        <stp/>
        <stp>Close</stp>
        <stp>A5C</stp>
        <stp>0</stp>
        <stp>all</stp>
        <stp/>
        <stp/>
        <stp>True</stp>
        <stp/>
        <stp/>
        <tr r="AD30" s="2"/>
      </tp>
      <tp>
        <v>1.4464900000000001</v>
        <stp/>
        <stp>StudyData</stp>
        <stp>Close(DREURAUD) when (LocalMonth(DREURAUD)=9 And LocalDay(DREURAUD)=25 And LocalHour(DREURAUD)=8 And LocalMinute(DREURAUD)=30)</stp>
        <stp>Bar</stp>
        <stp/>
        <stp>Close</stp>
        <stp>A5C</stp>
        <stp>0</stp>
        <stp>all</stp>
        <stp/>
        <stp/>
        <stp>True</stp>
        <stp/>
        <stp/>
        <tr r="AD19" s="2"/>
      </tp>
      <tp>
        <v>1.4459599999999999</v>
        <stp/>
        <stp>StudyData</stp>
        <stp>Close(DREURAUD) when (LocalMonth(DREURAUD)=9 And LocalDay(DREURAUD)=25 And LocalHour(DREURAUD)=9 And LocalMinute(DREURAUD)=20)</stp>
        <stp>Bar</stp>
        <stp/>
        <stp>Close</stp>
        <stp>A5C</stp>
        <stp>0</stp>
        <stp>all</stp>
        <stp/>
        <stp/>
        <stp>True</stp>
        <stp/>
        <stp/>
        <tr r="AD29" s="2"/>
      </tp>
      <tp>
        <v>1.4454800000000001</v>
        <stp/>
        <stp>StudyData</stp>
        <stp>Close(DREURAUD) when (LocalMonth(DREURAUD)=9 And LocalDay(DREURAUD)=25 And LocalHour(DREURAUD)=8 And LocalMinute(DREURAUD)=45)</stp>
        <stp>Bar</stp>
        <stp/>
        <stp>Close</stp>
        <stp>A5C</stp>
        <stp>0</stp>
        <stp>all</stp>
        <stp/>
        <stp/>
        <stp>True</stp>
        <stp/>
        <stp/>
        <tr r="AD22" s="2"/>
      </tp>
      <tp t="s">
        <v/>
        <stp/>
        <stp>StudyData</stp>
        <stp>Close(DREURAUD) when (LocalMonth(DREURAUD)=9 And LocalDay(DREURAUD)=25 And LocalHour(DREURAUD)=9 And LocalMinute(DREURAUD)=55)</stp>
        <stp>Bar</stp>
        <stp/>
        <stp>Close</stp>
        <stp>A5C</stp>
        <stp>0</stp>
        <stp>all</stp>
        <stp/>
        <stp/>
        <stp>True</stp>
        <stp/>
        <stp/>
        <tr r="AD36" s="2"/>
      </tp>
      <tp>
        <v>1.4458200000000001</v>
        <stp/>
        <stp>StudyData</stp>
        <stp>Close(DREURAUD) when (LocalMonth(DREURAUD)=9 And LocalDay(DREURAUD)=25 And LocalHour(DREURAUD)=8 And LocalMinute(DREURAUD)=40)</stp>
        <stp>Bar</stp>
        <stp/>
        <stp>Close</stp>
        <stp>A5C</stp>
        <stp>0</stp>
        <stp>all</stp>
        <stp/>
        <stp/>
        <stp>True</stp>
        <stp/>
        <stp/>
        <tr r="AD21" s="2"/>
      </tp>
      <tp t="s">
        <v/>
        <stp/>
        <stp>StudyData</stp>
        <stp>Close(DREURAUD) when (LocalMonth(DREURAUD)=9 And LocalDay(DREURAUD)=25 And LocalHour(DREURAUD)=9 And LocalMinute(DREURAUD)=50)</stp>
        <stp>Bar</stp>
        <stp/>
        <stp>Close</stp>
        <stp>A5C</stp>
        <stp>0</stp>
        <stp>all</stp>
        <stp/>
        <stp/>
        <stp>True</stp>
        <stp/>
        <stp/>
        <tr r="AD35" s="2"/>
      </tp>
      <tp>
        <v>1.4463200000000001</v>
        <stp/>
        <stp>StudyData</stp>
        <stp>Close(DREURAUD) when (LocalMonth(DREURAUD)=9 And LocalDay(DREURAUD)=25 And LocalHour(DREURAUD)=8 And LocalMinute(DREURAUD)=55)</stp>
        <stp>Bar</stp>
        <stp/>
        <stp>Close</stp>
        <stp>A5C</stp>
        <stp>0</stp>
        <stp>all</stp>
        <stp/>
        <stp/>
        <stp>True</stp>
        <stp/>
        <stp/>
        <tr r="AD24" s="2"/>
      </tp>
      <tp t="s">
        <v/>
        <stp/>
        <stp>StudyData</stp>
        <stp>Close(DREURAUD) when (LocalMonth(DREURAUD)=9 And LocalDay(DREURAUD)=25 And LocalHour(DREURAUD)=9 And LocalMinute(DREURAUD)=45)</stp>
        <stp>Bar</stp>
        <stp/>
        <stp>Close</stp>
        <stp>A5C</stp>
        <stp>0</stp>
        <stp>all</stp>
        <stp/>
        <stp/>
        <stp>True</stp>
        <stp/>
        <stp/>
        <tr r="AD34" s="2"/>
      </tp>
      <tp>
        <v>1.44617</v>
        <stp/>
        <stp>StudyData</stp>
        <stp>Close(DREURAUD) when (LocalMonth(DREURAUD)=9 And LocalDay(DREURAUD)=25 And LocalHour(DREURAUD)=8 And LocalMinute(DREURAUD)=50)</stp>
        <stp>Bar</stp>
        <stp/>
        <stp>Close</stp>
        <stp>A5C</stp>
        <stp>0</stp>
        <stp>all</stp>
        <stp/>
        <stp/>
        <stp>True</stp>
        <stp/>
        <stp/>
        <tr r="AD23" s="2"/>
      </tp>
      <tp>
        <v>1.44607</v>
        <stp/>
        <stp>StudyData</stp>
        <stp>Close(DREURAUD) when (LocalMonth(DREURAUD)=9 And LocalDay(DREURAUD)=25 And LocalHour(DREURAUD)=9 And LocalMinute(DREURAUD)=40)</stp>
        <stp>Bar</stp>
        <stp/>
        <stp>Close</stp>
        <stp>A5C</stp>
        <stp>0</stp>
        <stp>all</stp>
        <stp/>
        <stp/>
        <stp>True</stp>
        <stp/>
        <stp/>
        <tr r="AD33" s="2"/>
      </tp>
      <tp>
        <v>0.78044999999999998</v>
        <stp/>
        <stp>StudyData</stp>
        <stp>Close(DREURGBP) when (LocalMonth(DREURGBP)=9 And LocalDay(DREURGBP)=25 And LocalHour(DREURGBP)=7 And LocalMinute(DREURGBP)=10)</stp>
        <stp>Bar</stp>
        <stp/>
        <stp>Close</stp>
        <stp>A5C</stp>
        <stp>0</stp>
        <stp>all</stp>
        <stp/>
        <stp/>
        <stp>True</stp>
        <stp/>
        <stp/>
        <tr r="AA3" s="2"/>
      </tp>
      <tp>
        <v>0.78076999999999996</v>
        <stp/>
        <stp>StudyData</stp>
        <stp>Close(DREURGBP) when (LocalMonth(DREURGBP)=9 And LocalDay(DREURGBP)=25 And LocalHour(DREURGBP)=7 And LocalMinute(DREURGBP)=15)</stp>
        <stp>Bar</stp>
        <stp/>
        <stp>Close</stp>
        <stp>A5C</stp>
        <stp>0</stp>
        <stp>all</stp>
        <stp/>
        <stp/>
        <stp>True</stp>
        <stp/>
        <stp/>
        <tr r="AA4" s="2"/>
      </tp>
      <tp>
        <v>0.78093000000000001</v>
        <stp/>
        <stp>StudyData</stp>
        <stp>Close(DREURGBP) when (LocalMonth(DREURGBP)=9 And LocalDay(DREURGBP)=25 And LocalHour(DREURGBP)=7 And LocalMinute(DREURGBP)=20)</stp>
        <stp>Bar</stp>
        <stp/>
        <stp>Close</stp>
        <stp>A5C</stp>
        <stp>0</stp>
        <stp>all</stp>
        <stp/>
        <stp/>
        <stp>True</stp>
        <stp/>
        <stp/>
        <tr r="AA5" s="2"/>
      </tp>
      <tp>
        <v>0.78113999999999995</v>
        <stp/>
        <stp>StudyData</stp>
        <stp>Close(DREURGBP) when (LocalMonth(DREURGBP)=9 And LocalDay(DREURGBP)=25 And LocalHour(DREURGBP)=7 And LocalMinute(DREURGBP)=25)</stp>
        <stp>Bar</stp>
        <stp/>
        <stp>Close</stp>
        <stp>A5C</stp>
        <stp>0</stp>
        <stp>all</stp>
        <stp/>
        <stp/>
        <stp>True</stp>
        <stp/>
        <stp/>
        <tr r="AA6" s="2"/>
      </tp>
      <tp>
        <v>0.78078000000000003</v>
        <stp/>
        <stp>StudyData</stp>
        <stp>Close(DREURGBP) when (LocalMonth(DREURGBP)=9 And LocalDay(DREURGBP)=25 And LocalHour(DREURGBP)=7 And LocalMinute(DREURGBP)=30)</stp>
        <stp>Bar</stp>
        <stp/>
        <stp>Close</stp>
        <stp>A5C</stp>
        <stp>0</stp>
        <stp>all</stp>
        <stp/>
        <stp/>
        <stp>True</stp>
        <stp/>
        <stp/>
        <tr r="AA7" s="2"/>
      </tp>
      <tp>
        <v>0.78059999999999996</v>
        <stp/>
        <stp>StudyData</stp>
        <stp>Close(DREURGBP) when (LocalMonth(DREURGBP)=9 And LocalDay(DREURGBP)=25 And LocalHour(DREURGBP)=7 And LocalMinute(DREURGBP)=35)</stp>
        <stp>Bar</stp>
        <stp/>
        <stp>Close</stp>
        <stp>A5C</stp>
        <stp>0</stp>
        <stp>all</stp>
        <stp/>
        <stp/>
        <stp>True</stp>
        <stp/>
        <stp/>
        <tr r="AA8" s="2"/>
      </tp>
      <tp>
        <v>0.77963000000000005</v>
        <stp/>
        <stp>StudyData</stp>
        <stp>Close(DREURGBP) when (LocalMonth(DREURGBP)=9 And LocalDay(DREURGBP)=25 And LocalHour(DREURGBP)=7 And LocalMinute(DREURGBP)=40)</stp>
        <stp>Bar</stp>
        <stp/>
        <stp>Close</stp>
        <stp>A5C</stp>
        <stp>0</stp>
        <stp>all</stp>
        <stp/>
        <stp/>
        <stp>True</stp>
        <stp/>
        <stp/>
        <tr r="AA9" s="2"/>
      </tp>
      <tp>
        <v>0.77927000000000002</v>
        <stp/>
        <stp>StudyData</stp>
        <stp>Close(DREURGBP) when (LocalMonth(DREURGBP)=9 And LocalDay(DREURGBP)=25 And LocalHour(DREURGBP)=7 And LocalMinute(DREURGBP)=45)</stp>
        <stp>Bar</stp>
        <stp/>
        <stp>Close</stp>
        <stp>A5C</stp>
        <stp>0</stp>
        <stp>all</stp>
        <stp/>
        <stp/>
        <stp>True</stp>
        <stp/>
        <stp/>
        <tr r="AA10" s="2"/>
      </tp>
      <tp>
        <v>0.77951999999999999</v>
        <stp/>
        <stp>StudyData</stp>
        <stp>Close(DREURGBP) when (LocalMonth(DREURGBP)=9 And LocalDay(DREURGBP)=25 And LocalHour(DREURGBP)=7 And LocalMinute(DREURGBP)=50)</stp>
        <stp>Bar</stp>
        <stp/>
        <stp>Close</stp>
        <stp>A5C</stp>
        <stp>0</stp>
        <stp>all</stp>
        <stp/>
        <stp/>
        <stp>True</stp>
        <stp/>
        <stp/>
        <tr r="AA11" s="2"/>
      </tp>
      <tp>
        <v>0.77952999999999995</v>
        <stp/>
        <stp>StudyData</stp>
        <stp>Close(DREURGBP) when (LocalMonth(DREURGBP)=9 And LocalDay(DREURGBP)=25 And LocalHour(DREURGBP)=7 And LocalMinute(DREURGBP)=55)</stp>
        <stp>Bar</stp>
        <stp/>
        <stp>Close</stp>
        <stp>A5C</stp>
        <stp>0</stp>
        <stp>all</stp>
        <stp/>
        <stp/>
        <stp>True</stp>
        <stp/>
        <stp/>
        <tr r="AA12" s="2"/>
      </tp>
      <tp>
        <v>0.77939999999999998</v>
        <stp/>
        <stp>StudyData</stp>
        <stp>Close(DREURGBP) when (LocalMonth(DREURGBP)=9 And LocalDay(DREURGBP)=25 And LocalHour(DREURGBP)=8 And LocalMinute(DREURGBP)=50)</stp>
        <stp>Bar</stp>
        <stp/>
        <stp>Close</stp>
        <stp>A5C</stp>
        <stp>0</stp>
        <stp>all</stp>
        <stp/>
        <stp/>
        <stp>True</stp>
        <stp/>
        <stp/>
        <tr r="AA23" s="2"/>
      </tp>
      <tp>
        <v>0.78061999999999998</v>
        <stp/>
        <stp>StudyData</stp>
        <stp>Close(DREURGBP) when (LocalMonth(DREURGBP)=9 And LocalDay(DREURGBP)=25 And LocalHour(DREURGBP)=9 And LocalMinute(DREURGBP)=40)</stp>
        <stp>Bar</stp>
        <stp/>
        <stp>Close</stp>
        <stp>A5C</stp>
        <stp>0</stp>
        <stp>all</stp>
        <stp/>
        <stp/>
        <stp>True</stp>
        <stp/>
        <stp/>
        <tr r="AA33" s="2"/>
      </tp>
      <tp>
        <v>0.77939999999999998</v>
        <stp/>
        <stp>StudyData</stp>
        <stp>Close(DREURGBP) when (LocalMonth(DREURGBP)=9 And LocalDay(DREURGBP)=25 And LocalHour(DREURGBP)=8 And LocalMinute(DREURGBP)=55)</stp>
        <stp>Bar</stp>
        <stp/>
        <stp>Close</stp>
        <stp>A5C</stp>
        <stp>0</stp>
        <stp>all</stp>
        <stp/>
        <stp/>
        <stp>True</stp>
        <stp/>
        <stp/>
        <tr r="AA24" s="2"/>
      </tp>
      <tp t="s">
        <v/>
        <stp/>
        <stp>StudyData</stp>
        <stp>Close(DREURGBP) when (LocalMonth(DREURGBP)=9 And LocalDay(DREURGBP)=25 And LocalHour(DREURGBP)=9 And LocalMinute(DREURGBP)=45)</stp>
        <stp>Bar</stp>
        <stp/>
        <stp>Close</stp>
        <stp>A5C</stp>
        <stp>0</stp>
        <stp>all</stp>
        <stp/>
        <stp/>
        <stp>True</stp>
        <stp/>
        <stp/>
        <tr r="AA34" s="2"/>
      </tp>
      <tp>
        <v>0.77891999999999995</v>
        <stp/>
        <stp>StudyData</stp>
        <stp>Close(DREURGBP) when (LocalMonth(DREURGBP)=9 And LocalDay(DREURGBP)=25 And LocalHour(DREURGBP)=8 And LocalMinute(DREURGBP)=40)</stp>
        <stp>Bar</stp>
        <stp/>
        <stp>Close</stp>
        <stp>A5C</stp>
        <stp>0</stp>
        <stp>all</stp>
        <stp/>
        <stp/>
        <stp>True</stp>
        <stp/>
        <stp/>
        <tr r="AA21" s="2"/>
      </tp>
      <tp t="s">
        <v/>
        <stp/>
        <stp>StudyData</stp>
        <stp>Close(DREURGBP) when (LocalMonth(DREURGBP)=9 And LocalDay(DREURGBP)=25 And LocalHour(DREURGBP)=9 And LocalMinute(DREURGBP)=50)</stp>
        <stp>Bar</stp>
        <stp/>
        <stp>Close</stp>
        <stp>A5C</stp>
        <stp>0</stp>
        <stp>all</stp>
        <stp/>
        <stp/>
        <stp>True</stp>
        <stp/>
        <stp/>
        <tr r="AA35" s="2"/>
      </tp>
      <tp>
        <v>0.77907000000000004</v>
        <stp/>
        <stp>StudyData</stp>
        <stp>Close(DREURGBP) when (LocalMonth(DREURGBP)=9 And LocalDay(DREURGBP)=25 And LocalHour(DREURGBP)=8 And LocalMinute(DREURGBP)=45)</stp>
        <stp>Bar</stp>
        <stp/>
        <stp>Close</stp>
        <stp>A5C</stp>
        <stp>0</stp>
        <stp>all</stp>
        <stp/>
        <stp/>
        <stp>True</stp>
        <stp/>
        <stp/>
        <tr r="AA22" s="2"/>
      </tp>
      <tp t="s">
        <v/>
        <stp/>
        <stp>StudyData</stp>
        <stp>Close(DREURGBP) when (LocalMonth(DREURGBP)=9 And LocalDay(DREURGBP)=25 And LocalHour(DREURGBP)=9 And LocalMinute(DREURGBP)=55)</stp>
        <stp>Bar</stp>
        <stp/>
        <stp>Close</stp>
        <stp>A5C</stp>
        <stp>0</stp>
        <stp>all</stp>
        <stp/>
        <stp/>
        <stp>True</stp>
        <stp/>
        <stp/>
        <tr r="AA36" s="2"/>
      </tp>
      <tp>
        <v>0.77934999999999999</v>
        <stp/>
        <stp>StudyData</stp>
        <stp>Close(DREURGBP) when (LocalMonth(DREURGBP)=9 And LocalDay(DREURGBP)=25 And LocalHour(DREURGBP)=8 And LocalMinute(DREURGBP)=30)</stp>
        <stp>Bar</stp>
        <stp/>
        <stp>Close</stp>
        <stp>A5C</stp>
        <stp>0</stp>
        <stp>all</stp>
        <stp/>
        <stp/>
        <stp>True</stp>
        <stp/>
        <stp/>
        <tr r="AA19" s="2"/>
      </tp>
      <tp>
        <v>0.78039999999999998</v>
        <stp/>
        <stp>StudyData</stp>
        <stp>Close(DREURGBP) when (LocalMonth(DREURGBP)=9 And LocalDay(DREURGBP)=25 And LocalHour(DREURGBP)=9 And LocalMinute(DREURGBP)=20)</stp>
        <stp>Bar</stp>
        <stp/>
        <stp>Close</stp>
        <stp>A5C</stp>
        <stp>0</stp>
        <stp>all</stp>
        <stp/>
        <stp/>
        <stp>True</stp>
        <stp/>
        <stp/>
        <tr r="AA29" s="2"/>
      </tp>
      <tp>
        <v>0.7792</v>
        <stp/>
        <stp>StudyData</stp>
        <stp>Close(DREURGBP) when (LocalMonth(DREURGBP)=9 And LocalDay(DREURGBP)=25 And LocalHour(DREURGBP)=8 And LocalMinute(DREURGBP)=35)</stp>
        <stp>Bar</stp>
        <stp/>
        <stp>Close</stp>
        <stp>A5C</stp>
        <stp>0</stp>
        <stp>all</stp>
        <stp/>
        <stp/>
        <stp>True</stp>
        <stp/>
        <stp/>
        <tr r="AA20" s="2"/>
      </tp>
      <tp>
        <v>0.78019000000000005</v>
        <stp/>
        <stp>StudyData</stp>
        <stp>Close(DREURGBP) when (LocalMonth(DREURGBP)=9 And LocalDay(DREURGBP)=25 And LocalHour(DREURGBP)=9 And LocalMinute(DREURGBP)=25)</stp>
        <stp>Bar</stp>
        <stp/>
        <stp>Close</stp>
        <stp>A5C</stp>
        <stp>0</stp>
        <stp>all</stp>
        <stp/>
        <stp/>
        <stp>True</stp>
        <stp/>
        <stp/>
        <tr r="AA30" s="2"/>
      </tp>
      <tp>
        <v>0.77890999999999999</v>
        <stp/>
        <stp>StudyData</stp>
        <stp>Close(DREURGBP) when (LocalMonth(DREURGBP)=9 And LocalDay(DREURGBP)=25 And LocalHour(DREURGBP)=8 And LocalMinute(DREURGBP)=20)</stp>
        <stp>Bar</stp>
        <stp/>
        <stp>Close</stp>
        <stp>A5C</stp>
        <stp>0</stp>
        <stp>all</stp>
        <stp/>
        <stp/>
        <stp>True</stp>
        <stp/>
        <stp/>
        <tr r="AA17" s="2"/>
      </tp>
      <tp>
        <v>0.78064</v>
        <stp/>
        <stp>StudyData</stp>
        <stp>Close(DREURGBP) when (LocalMonth(DREURGBP)=9 And LocalDay(DREURGBP)=25 And LocalHour(DREURGBP)=9 And LocalMinute(DREURGBP)=30)</stp>
        <stp>Bar</stp>
        <stp/>
        <stp>Close</stp>
        <stp>A5C</stp>
        <stp>0</stp>
        <stp>all</stp>
        <stp/>
        <stp/>
        <stp>True</stp>
        <stp/>
        <stp/>
        <tr r="AA31" s="2"/>
      </tp>
      <tp>
        <v>0.77871000000000001</v>
        <stp/>
        <stp>StudyData</stp>
        <stp>Close(DREURGBP) when (LocalMonth(DREURGBP)=9 And LocalDay(DREURGBP)=25 And LocalHour(DREURGBP)=8 And LocalMinute(DREURGBP)=25)</stp>
        <stp>Bar</stp>
        <stp/>
        <stp>Close</stp>
        <stp>A5C</stp>
        <stp>0</stp>
        <stp>all</stp>
        <stp/>
        <stp/>
        <stp>True</stp>
        <stp/>
        <stp/>
        <tr r="AA18" s="2"/>
      </tp>
      <tp>
        <v>0.78064999999999996</v>
        <stp/>
        <stp>StudyData</stp>
        <stp>Close(DREURGBP) when (LocalMonth(DREURGBP)=9 And LocalDay(DREURGBP)=25 And LocalHour(DREURGBP)=9 And LocalMinute(DREURGBP)=35)</stp>
        <stp>Bar</stp>
        <stp/>
        <stp>Close</stp>
        <stp>A5C</stp>
        <stp>0</stp>
        <stp>all</stp>
        <stp/>
        <stp/>
        <stp>True</stp>
        <stp/>
        <stp/>
        <tr r="AA32" s="2"/>
      </tp>
      <tp>
        <v>0.77864</v>
        <stp/>
        <stp>StudyData</stp>
        <stp>Close(DREURGBP) when (LocalMonth(DREURGBP)=9 And LocalDay(DREURGBP)=25 And LocalHour(DREURGBP)=8 And LocalMinute(DREURGBP)=10)</stp>
        <stp>Bar</stp>
        <stp/>
        <stp>Close</stp>
        <stp>A5C</stp>
        <stp>0</stp>
        <stp>all</stp>
        <stp/>
        <stp/>
        <stp>True</stp>
        <stp/>
        <stp/>
        <tr r="AA15" s="2"/>
      </tp>
      <tp>
        <v>0.77885000000000004</v>
        <stp/>
        <stp>StudyData</stp>
        <stp>Close(DREURGBP) when (LocalMonth(DREURGBP)=9 And LocalDay(DREURGBP)=25 And LocalHour(DREURGBP)=8 And LocalMinute(DREURGBP)=15)</stp>
        <stp>Bar</stp>
        <stp/>
        <stp>Close</stp>
        <stp>A5C</stp>
        <stp>0</stp>
        <stp>all</stp>
        <stp/>
        <stp/>
        <stp>True</stp>
        <stp/>
        <stp/>
        <tr r="AA16" s="2"/>
      </tp>
      <tp>
        <v>0.78000999999999998</v>
        <stp/>
        <stp>StudyData</stp>
        <stp>Close(DREURGBP) when (LocalMonth(DREURGBP)=9 And LocalDay(DREURGBP)=25 And LocalHour(DREURGBP)=9 And LocalMinute(DREURGBP)=10)</stp>
        <stp>Bar</stp>
        <stp/>
        <stp>Close</stp>
        <stp>A5C</stp>
        <stp>0</stp>
        <stp>all</stp>
        <stp/>
        <stp/>
        <stp>True</stp>
        <stp/>
        <stp/>
        <tr r="AA27" s="2"/>
      </tp>
      <tp>
        <v>0.77988999999999997</v>
        <stp/>
        <stp>StudyData</stp>
        <stp>Close(DREURGBP) when (LocalMonth(DREURGBP)=9 And LocalDay(DREURGBP)=25 And LocalHour(DREURGBP)=9 And LocalMinute(DREURGBP)=15)</stp>
        <stp>Bar</stp>
        <stp/>
        <stp>Close</stp>
        <stp>A5C</stp>
        <stp>0</stp>
        <stp>all</stp>
        <stp/>
        <stp/>
        <stp>True</stp>
        <stp/>
        <stp/>
        <tr r="AA28" s="2"/>
      </tp>
      <tp>
        <v>138.893</v>
        <stp/>
        <stp>StudyData</stp>
        <stp>Close(DREURJPY) when (LocalMonth(DREURJPY)=9 And LocalDay(DREURJPY)=25 And LocalHour(DREURJPY)=7 And LocalMinute(DREURJPY)=20)</stp>
        <stp>Bar</stp>
        <stp/>
        <stp>Close</stp>
        <stp>A5C</stp>
        <stp>0</stp>
        <stp>all</stp>
        <stp/>
        <stp/>
        <stp>True</stp>
        <stp/>
        <stp/>
        <tr r="AJ5" s="2"/>
      </tp>
      <tp>
        <v>138.97499999999999</v>
        <stp/>
        <stp>StudyData</stp>
        <stp>Close(DREURJPY) when (LocalMonth(DREURJPY)=9 And LocalDay(DREURJPY)=25 And LocalHour(DREURJPY)=7 And LocalMinute(DREURJPY)=25)</stp>
        <stp>Bar</stp>
        <stp/>
        <stp>Close</stp>
        <stp>A5C</stp>
        <stp>0</stp>
        <stp>all</stp>
        <stp/>
        <stp/>
        <stp>True</stp>
        <stp/>
        <stp/>
        <tr r="AJ6" s="2"/>
      </tp>
      <tp>
        <v>138.98599999999999</v>
        <stp/>
        <stp>StudyData</stp>
        <stp>Close(DREURJPY) when (LocalMonth(DREURJPY)=9 And LocalDay(DREURJPY)=25 And LocalHour(DREURJPY)=7 And LocalMinute(DREURJPY)=30)</stp>
        <stp>Bar</stp>
        <stp/>
        <stp>Close</stp>
        <stp>A5C</stp>
        <stp>0</stp>
        <stp>all</stp>
        <stp/>
        <stp/>
        <stp>True</stp>
        <stp/>
        <stp/>
        <tr r="AJ7" s="2"/>
      </tp>
      <tp>
        <v>138.96299999999999</v>
        <stp/>
        <stp>StudyData</stp>
        <stp>Close(DREURJPY) when (LocalMonth(DREURJPY)=9 And LocalDay(DREURJPY)=25 And LocalHour(DREURJPY)=7 And LocalMinute(DREURJPY)=35)</stp>
        <stp>Bar</stp>
        <stp/>
        <stp>Close</stp>
        <stp>A5C</stp>
        <stp>0</stp>
        <stp>all</stp>
        <stp/>
        <stp/>
        <stp>True</stp>
        <stp/>
        <stp/>
        <tr r="AJ8" s="2"/>
      </tp>
      <tp>
        <v>138.88200000000001</v>
        <stp/>
        <stp>StudyData</stp>
        <stp>Close(DREURJPY) when (LocalMonth(DREURJPY)=9 And LocalDay(DREURJPY)=25 And LocalHour(DREURJPY)=7 And LocalMinute(DREURJPY)=10)</stp>
        <stp>Bar</stp>
        <stp/>
        <stp>Close</stp>
        <stp>A5C</stp>
        <stp>0</stp>
        <stp>all</stp>
        <stp/>
        <stp/>
        <stp>True</stp>
        <stp/>
        <stp/>
        <tr r="AJ3" s="2"/>
      </tp>
      <tp>
        <v>138.898</v>
        <stp/>
        <stp>StudyData</stp>
        <stp>Close(DREURJPY) when (LocalMonth(DREURJPY)=9 And LocalDay(DREURJPY)=25 And LocalHour(DREURJPY)=7 And LocalMinute(DREURJPY)=15)</stp>
        <stp>Bar</stp>
        <stp/>
        <stp>Close</stp>
        <stp>A5C</stp>
        <stp>0</stp>
        <stp>all</stp>
        <stp/>
        <stp/>
        <stp>True</stp>
        <stp/>
        <stp/>
        <tr r="AJ4" s="2"/>
      </tp>
      <tp>
        <v>138.964</v>
        <stp/>
        <stp>StudyData</stp>
        <stp>Close(DREURJPY) when (LocalMonth(DREURJPY)=9 And LocalDay(DREURJPY)=25 And LocalHour(DREURJPY)=7 And LocalMinute(DREURJPY)=40)</stp>
        <stp>Bar</stp>
        <stp/>
        <stp>Close</stp>
        <stp>A5C</stp>
        <stp>0</stp>
        <stp>all</stp>
        <stp/>
        <stp/>
        <stp>True</stp>
        <stp/>
        <stp/>
        <tr r="AJ9" s="2"/>
      </tp>
      <tp>
        <v>138.935</v>
        <stp/>
        <stp>StudyData</stp>
        <stp>Close(DREURJPY) when (LocalMonth(DREURJPY)=9 And LocalDay(DREURJPY)=25 And LocalHour(DREURJPY)=7 And LocalMinute(DREURJPY)=45)</stp>
        <stp>Bar</stp>
        <stp/>
        <stp>Close</stp>
        <stp>A5C</stp>
        <stp>0</stp>
        <stp>all</stp>
        <stp/>
        <stp/>
        <stp>True</stp>
        <stp/>
        <stp/>
        <tr r="AJ10" s="2"/>
      </tp>
      <tp>
        <v>138.935</v>
        <stp/>
        <stp>StudyData</stp>
        <stp>Close(DREURJPY) when (LocalMonth(DREURJPY)=9 And LocalDay(DREURJPY)=25 And LocalHour(DREURJPY)=7 And LocalMinute(DREURJPY)=50)</stp>
        <stp>Bar</stp>
        <stp/>
        <stp>Close</stp>
        <stp>A5C</stp>
        <stp>0</stp>
        <stp>all</stp>
        <stp/>
        <stp/>
        <stp>True</stp>
        <stp/>
        <stp/>
        <tr r="AJ11" s="2"/>
      </tp>
      <tp>
        <v>138.92500000000001</v>
        <stp/>
        <stp>StudyData</stp>
        <stp>Close(DREURJPY) when (LocalMonth(DREURJPY)=9 And LocalDay(DREURJPY)=25 And LocalHour(DREURJPY)=7 And LocalMinute(DREURJPY)=55)</stp>
        <stp>Bar</stp>
        <stp/>
        <stp>Close</stp>
        <stp>A5C</stp>
        <stp>0</stp>
        <stp>all</stp>
        <stp/>
        <stp/>
        <stp>True</stp>
        <stp/>
        <stp/>
        <tr r="AJ12" s="2"/>
      </tp>
      <tp>
        <v>138.67699999999999</v>
        <stp/>
        <stp>StudyData</stp>
        <stp>Close(DREURJPY) when (LocalMonth(DREURJPY)=9 And LocalDay(DREURJPY)=25 And LocalHour(DREURJPY)=8 And LocalMinute(DREURJPY)=50)</stp>
        <stp>Bar</stp>
        <stp/>
        <stp>Close</stp>
        <stp>A5C</stp>
        <stp>0</stp>
        <stp>all</stp>
        <stp/>
        <stp/>
        <stp>True</stp>
        <stp/>
        <stp/>
        <tr r="AJ23" s="2"/>
      </tp>
      <tp>
        <v>138.56</v>
        <stp/>
        <stp>StudyData</stp>
        <stp>Close(DREURJPY) when (LocalMonth(DREURJPY)=9 And LocalDay(DREURJPY)=25 And LocalHour(DREURJPY)=9 And LocalMinute(DREURJPY)=40)</stp>
        <stp>Bar</stp>
        <stp/>
        <stp>Close</stp>
        <stp>A5C</stp>
        <stp>0</stp>
        <stp>all</stp>
        <stp/>
        <stp/>
        <stp>True</stp>
        <stp/>
        <stp/>
        <tr r="AJ33" s="2"/>
      </tp>
      <tp>
        <v>138.702</v>
        <stp/>
        <stp>StudyData</stp>
        <stp>Close(DREURJPY) when (LocalMonth(DREURJPY)=9 And LocalDay(DREURJPY)=25 And LocalHour(DREURJPY)=8 And LocalMinute(DREURJPY)=55)</stp>
        <stp>Bar</stp>
        <stp/>
        <stp>Close</stp>
        <stp>A5C</stp>
        <stp>0</stp>
        <stp>all</stp>
        <stp/>
        <stp/>
        <stp>True</stp>
        <stp/>
        <stp/>
        <tr r="AJ24" s="2"/>
      </tp>
      <tp t="s">
        <v/>
        <stp/>
        <stp>StudyData</stp>
        <stp>Close(DREURJPY) when (LocalMonth(DREURJPY)=9 And LocalDay(DREURJPY)=25 And LocalHour(DREURJPY)=9 And LocalMinute(DREURJPY)=45)</stp>
        <stp>Bar</stp>
        <stp/>
        <stp>Close</stp>
        <stp>A5C</stp>
        <stp>0</stp>
        <stp>all</stp>
        <stp/>
        <stp/>
        <stp>True</stp>
        <stp/>
        <stp/>
        <tr r="AJ34" s="2"/>
      </tp>
      <tp>
        <v>138.77500000000001</v>
        <stp/>
        <stp>StudyData</stp>
        <stp>Close(DREURJPY) when (LocalMonth(DREURJPY)=9 And LocalDay(DREURJPY)=25 And LocalHour(DREURJPY)=8 And LocalMinute(DREURJPY)=40)</stp>
        <stp>Bar</stp>
        <stp/>
        <stp>Close</stp>
        <stp>A5C</stp>
        <stp>0</stp>
        <stp>all</stp>
        <stp/>
        <stp/>
        <stp>True</stp>
        <stp/>
        <stp/>
        <tr r="AJ21" s="2"/>
      </tp>
      <tp t="s">
        <v/>
        <stp/>
        <stp>StudyData</stp>
        <stp>Close(DREURJPY) when (LocalMonth(DREURJPY)=9 And LocalDay(DREURJPY)=25 And LocalHour(DREURJPY)=9 And LocalMinute(DREURJPY)=50)</stp>
        <stp>Bar</stp>
        <stp/>
        <stp>Close</stp>
        <stp>A5C</stp>
        <stp>0</stp>
        <stp>all</stp>
        <stp/>
        <stp/>
        <stp>True</stp>
        <stp/>
        <stp/>
        <tr r="AJ35" s="2"/>
      </tp>
      <tp>
        <v>138.70500000000001</v>
        <stp/>
        <stp>StudyData</stp>
        <stp>Close(DREURJPY) when (LocalMonth(DREURJPY)=9 And LocalDay(DREURJPY)=25 And LocalHour(DREURJPY)=8 And LocalMinute(DREURJPY)=45)</stp>
        <stp>Bar</stp>
        <stp/>
        <stp>Close</stp>
        <stp>A5C</stp>
        <stp>0</stp>
        <stp>all</stp>
        <stp/>
        <stp/>
        <stp>True</stp>
        <stp/>
        <stp/>
        <tr r="AJ22" s="2"/>
      </tp>
      <tp t="s">
        <v/>
        <stp/>
        <stp>StudyData</stp>
        <stp>Close(DREURJPY) when (LocalMonth(DREURJPY)=9 And LocalDay(DREURJPY)=25 And LocalHour(DREURJPY)=9 And LocalMinute(DREURJPY)=55)</stp>
        <stp>Bar</stp>
        <stp/>
        <stp>Close</stp>
        <stp>A5C</stp>
        <stp>0</stp>
        <stp>all</stp>
        <stp/>
        <stp/>
        <stp>True</stp>
        <stp/>
        <stp/>
        <tr r="AJ36" s="2"/>
      </tp>
      <tp>
        <v>138.94</v>
        <stp/>
        <stp>StudyData</stp>
        <stp>Close(DREURJPY) when (LocalMonth(DREURJPY)=9 And LocalDay(DREURJPY)=25 And LocalHour(DREURJPY)=8 And LocalMinute(DREURJPY)=10)</stp>
        <stp>Bar</stp>
        <stp/>
        <stp>Close</stp>
        <stp>A5C</stp>
        <stp>0</stp>
        <stp>all</stp>
        <stp/>
        <stp/>
        <stp>True</stp>
        <stp/>
        <stp/>
        <tr r="AJ15" s="2"/>
      </tp>
      <tp>
        <v>138.893</v>
        <stp/>
        <stp>StudyData</stp>
        <stp>Close(DREURJPY) when (LocalMonth(DREURJPY)=9 And LocalDay(DREURJPY)=25 And LocalHour(DREURJPY)=8 And LocalMinute(DREURJPY)=15)</stp>
        <stp>Bar</stp>
        <stp/>
        <stp>Close</stp>
        <stp>A5C</stp>
        <stp>0</stp>
        <stp>all</stp>
        <stp/>
        <stp/>
        <stp>True</stp>
        <stp/>
        <stp/>
        <tr r="AJ16" s="2"/>
      </tp>
      <tp>
        <v>138.751</v>
        <stp/>
        <stp>StudyData</stp>
        <stp>Close(DREURJPY) when (LocalMonth(DREURJPY)=9 And LocalDay(DREURJPY)=25 And LocalHour(DREURJPY)=9 And LocalMinute(DREURJPY)=10)</stp>
        <stp>Bar</stp>
        <stp/>
        <stp>Close</stp>
        <stp>A5C</stp>
        <stp>0</stp>
        <stp>all</stp>
        <stp/>
        <stp/>
        <stp>True</stp>
        <stp/>
        <stp/>
        <tr r="AJ27" s="2"/>
      </tp>
      <tp>
        <v>138.63900000000001</v>
        <stp/>
        <stp>StudyData</stp>
        <stp>Close(DREURJPY) when (LocalMonth(DREURJPY)=9 And LocalDay(DREURJPY)=25 And LocalHour(DREURJPY)=9 And LocalMinute(DREURJPY)=15)</stp>
        <stp>Bar</stp>
        <stp/>
        <stp>Close</stp>
        <stp>A5C</stp>
        <stp>0</stp>
        <stp>all</stp>
        <stp/>
        <stp/>
        <stp>True</stp>
        <stp/>
        <stp/>
        <tr r="AJ28" s="2"/>
      </tp>
      <tp>
        <v>138.88900000000001</v>
        <stp/>
        <stp>StudyData</stp>
        <stp>Close(DREURJPY) when (LocalMonth(DREURJPY)=9 And LocalDay(DREURJPY)=25 And LocalHour(DREURJPY)=8 And LocalMinute(DREURJPY)=30)</stp>
        <stp>Bar</stp>
        <stp/>
        <stp>Close</stp>
        <stp>A5C</stp>
        <stp>0</stp>
        <stp>all</stp>
        <stp/>
        <stp/>
        <stp>True</stp>
        <stp/>
        <stp/>
        <tr r="AJ19" s="2"/>
      </tp>
      <tp>
        <v>138.60599999999999</v>
        <stp/>
        <stp>StudyData</stp>
        <stp>Close(DREURJPY) when (LocalMonth(DREURJPY)=9 And LocalDay(DREURJPY)=25 And LocalHour(DREURJPY)=9 And LocalMinute(DREURJPY)=20)</stp>
        <stp>Bar</stp>
        <stp/>
        <stp>Close</stp>
        <stp>A5C</stp>
        <stp>0</stp>
        <stp>all</stp>
        <stp/>
        <stp/>
        <stp>True</stp>
        <stp/>
        <stp/>
        <tr r="AJ29" s="2"/>
      </tp>
      <tp>
        <v>138.87299999999999</v>
        <stp/>
        <stp>StudyData</stp>
        <stp>Close(DREURJPY) when (LocalMonth(DREURJPY)=9 And LocalDay(DREURJPY)=25 And LocalHour(DREURJPY)=8 And LocalMinute(DREURJPY)=35)</stp>
        <stp>Bar</stp>
        <stp/>
        <stp>Close</stp>
        <stp>A5C</stp>
        <stp>0</stp>
        <stp>all</stp>
        <stp/>
        <stp/>
        <stp>True</stp>
        <stp/>
        <stp/>
        <tr r="AJ20" s="2"/>
      </tp>
      <tp>
        <v>138.65899999999999</v>
        <stp/>
        <stp>StudyData</stp>
        <stp>Close(DREURJPY) when (LocalMonth(DREURJPY)=9 And LocalDay(DREURJPY)=25 And LocalHour(DREURJPY)=9 And LocalMinute(DREURJPY)=25)</stp>
        <stp>Bar</stp>
        <stp/>
        <stp>Close</stp>
        <stp>A5C</stp>
        <stp>0</stp>
        <stp>all</stp>
        <stp/>
        <stp/>
        <stp>True</stp>
        <stp/>
        <stp/>
        <tr r="AJ30" s="2"/>
      </tp>
      <tp>
        <v>138.91499999999999</v>
        <stp/>
        <stp>StudyData</stp>
        <stp>Close(DREURJPY) when (LocalMonth(DREURJPY)=9 And LocalDay(DREURJPY)=25 And LocalHour(DREURJPY)=8 And LocalMinute(DREURJPY)=20)</stp>
        <stp>Bar</stp>
        <stp/>
        <stp>Close</stp>
        <stp>A5C</stp>
        <stp>0</stp>
        <stp>all</stp>
        <stp/>
        <stp/>
        <stp>True</stp>
        <stp/>
        <stp/>
        <tr r="AJ17" s="2"/>
      </tp>
      <tp>
        <v>138.643</v>
        <stp/>
        <stp>StudyData</stp>
        <stp>Close(DREURJPY) when (LocalMonth(DREURJPY)=9 And LocalDay(DREURJPY)=25 And LocalHour(DREURJPY)=9 And LocalMinute(DREURJPY)=30)</stp>
        <stp>Bar</stp>
        <stp/>
        <stp>Close</stp>
        <stp>A5C</stp>
        <stp>0</stp>
        <stp>all</stp>
        <stp/>
        <stp/>
        <stp>True</stp>
        <stp/>
        <stp/>
        <tr r="AJ31" s="2"/>
      </tp>
      <tp>
        <v>138.89599999999999</v>
        <stp/>
        <stp>StudyData</stp>
        <stp>Close(DREURJPY) when (LocalMonth(DREURJPY)=9 And LocalDay(DREURJPY)=25 And LocalHour(DREURJPY)=8 And LocalMinute(DREURJPY)=25)</stp>
        <stp>Bar</stp>
        <stp/>
        <stp>Close</stp>
        <stp>A5C</stp>
        <stp>0</stp>
        <stp>all</stp>
        <stp/>
        <stp/>
        <stp>True</stp>
        <stp/>
        <stp/>
        <tr r="AJ18" s="2"/>
      </tp>
      <tp>
        <v>138.65799999999999</v>
        <stp/>
        <stp>StudyData</stp>
        <stp>Close(DREURJPY) when (LocalMonth(DREURJPY)=9 And LocalDay(DREURJPY)=25 And LocalHour(DREURJPY)=9 And LocalMinute(DREURJPY)=35)</stp>
        <stp>Bar</stp>
        <stp/>
        <stp>Close</stp>
        <stp>A5C</stp>
        <stp>0</stp>
        <stp>all</stp>
        <stp/>
        <stp/>
        <stp>True</stp>
        <stp/>
        <stp/>
        <tr r="AJ32" s="2"/>
      </tp>
      <tp>
        <v>138.56</v>
        <stp/>
        <stp>ContractData</stp>
        <stp>DREURJPY</stp>
        <stp>Close</stp>
        <stp/>
        <stp>T</stp>
        <tr r="AJ54" s="1"/>
        <tr r="AK54" s="1"/>
      </tp>
      <tp>
        <v>1.2085600000000001</v>
        <stp/>
        <stp>StudyData</stp>
        <stp>DREURCHF</stp>
        <stp>Bar</stp>
        <stp/>
        <stp>Close</stp>
        <stp>D</stp>
        <stp>-1</stp>
        <stp/>
        <stp/>
        <stp/>
        <stp/>
        <stp>T</stp>
        <tr r="AI37" s="1"/>
        <tr r="AI37" s="1"/>
      </tp>
      <tp>
        <v>1.2748000000000002</v>
        <stp/>
        <stp>ContractData</stp>
        <stp>DREURUSD</stp>
        <stp>Close</stp>
        <stp/>
        <stp>T</stp>
        <tr r="AK51" s="1"/>
        <tr r="AJ51" s="1"/>
      </tp>
      <tp>
        <v>1.6295599999999999</v>
        <stp/>
        <stp>StudyData</stp>
        <stp>Close(DRGBPUSD) when (LocalMonth(DRGBPUSD)=9 And LocalDay(DRGBPUSD)=25 And LocalHour(DRGBPUSD)=7 And LocalMinute(DRGBPUSD)=30)</stp>
        <stp>Bar</stp>
        <stp/>
        <stp>Close</stp>
        <stp>A5C</stp>
        <stp>0</stp>
        <stp>all</stp>
        <stp/>
        <stp/>
        <stp>True</stp>
        <stp/>
        <stp/>
        <tr r="J7" s="2"/>
      </tp>
      <tp>
        <v>1.6301099999999999</v>
        <stp/>
        <stp>StudyData</stp>
        <stp>Close(DRGBPUSD) when (LocalMonth(DRGBPUSD)=9 And LocalDay(DRGBPUSD)=25 And LocalHour(DRGBPUSD)=7 And LocalMinute(DRGBPUSD)=35)</stp>
        <stp>Bar</stp>
        <stp/>
        <stp>Close</stp>
        <stp>A5C</stp>
        <stp>0</stp>
        <stp>all</stp>
        <stp/>
        <stp/>
        <stp>True</stp>
        <stp/>
        <stp/>
        <tr r="J8" s="2"/>
      </tp>
      <tp>
        <v>1.6281399999999999</v>
        <stp/>
        <stp>StudyData</stp>
        <stp>Close(DRGBPUSD) when (LocalMonth(DRGBPUSD)=9 And LocalDay(DRGBPUSD)=25 And LocalHour(DRGBPUSD)=7 And LocalMinute(DRGBPUSD)=20)</stp>
        <stp>Bar</stp>
        <stp/>
        <stp>Close</stp>
        <stp>A5C</stp>
        <stp>0</stp>
        <stp>all</stp>
        <stp/>
        <stp/>
        <stp>True</stp>
        <stp/>
        <stp/>
        <tr r="J5" s="2"/>
      </tp>
      <tp>
        <v>1.6288800000000001</v>
        <stp/>
        <stp>StudyData</stp>
        <stp>Close(DRGBPUSD) when (LocalMonth(DRGBPUSD)=9 And LocalDay(DRGBPUSD)=25 And LocalHour(DRGBPUSD)=7 And LocalMinute(DRGBPUSD)=25)</stp>
        <stp>Bar</stp>
        <stp/>
        <stp>Close</stp>
        <stp>A5C</stp>
        <stp>0</stp>
        <stp>all</stp>
        <stp/>
        <stp/>
        <stp>True</stp>
        <stp/>
        <stp/>
        <tr r="J6" s="2"/>
      </tp>
      <tp>
        <v>1.6288899999999999</v>
        <stp/>
        <stp>StudyData</stp>
        <stp>Close(DRGBPUSD) when (LocalMonth(DRGBPUSD)=9 And LocalDay(DRGBPUSD)=25 And LocalHour(DRGBPUSD)=7 And LocalMinute(DRGBPUSD)=10)</stp>
        <stp>Bar</stp>
        <stp/>
        <stp>Close</stp>
        <stp>A5C</stp>
        <stp>0</stp>
        <stp>all</stp>
        <stp/>
        <stp/>
        <stp>True</stp>
        <stp/>
        <stp/>
        <tr r="J3" s="2"/>
      </tp>
      <tp>
        <v>1.6284799999999999</v>
        <stp/>
        <stp>StudyData</stp>
        <stp>Close(DRGBPUSD) when (LocalMonth(DRGBPUSD)=9 And LocalDay(DRGBPUSD)=25 And LocalHour(DRGBPUSD)=7 And LocalMinute(DRGBPUSD)=15)</stp>
        <stp>Bar</stp>
        <stp/>
        <stp>Close</stp>
        <stp>A5C</stp>
        <stp>0</stp>
        <stp>all</stp>
        <stp/>
        <stp/>
        <stp>True</stp>
        <stp/>
        <stp/>
        <tr r="J4" s="2"/>
      </tp>
      <tp>
        <v>1.6326400000000001</v>
        <stp/>
        <stp>StudyData</stp>
        <stp>Close(DRGBPUSD) when (LocalMonth(DRGBPUSD)=9 And LocalDay(DRGBPUSD)=25 And LocalHour(DRGBPUSD)=7 And LocalMinute(DRGBPUSD)=50)</stp>
        <stp>Bar</stp>
        <stp/>
        <stp>Close</stp>
        <stp>A5C</stp>
        <stp>0</stp>
        <stp>all</stp>
        <stp/>
        <stp/>
        <stp>True</stp>
        <stp/>
        <stp/>
        <tr r="J11" s="2"/>
      </tp>
      <tp>
        <v>1.6328800000000001</v>
        <stp/>
        <stp>StudyData</stp>
        <stp>Close(DRGBPUSD) when (LocalMonth(DRGBPUSD)=9 And LocalDay(DRGBPUSD)=25 And LocalHour(DRGBPUSD)=7 And LocalMinute(DRGBPUSD)=55)</stp>
        <stp>Bar</stp>
        <stp/>
        <stp>Close</stp>
        <stp>A5C</stp>
        <stp>0</stp>
        <stp>all</stp>
        <stp/>
        <stp/>
        <stp>True</stp>
        <stp/>
        <stp/>
        <tr r="J12" s="2"/>
      </tp>
      <tp>
        <v>1.6326700000000001</v>
        <stp/>
        <stp>StudyData</stp>
        <stp>Close(DRGBPUSD) when (LocalMonth(DRGBPUSD)=9 And LocalDay(DRGBPUSD)=25 And LocalHour(DRGBPUSD)=7 And LocalMinute(DRGBPUSD)=40)</stp>
        <stp>Bar</stp>
        <stp/>
        <stp>Close</stp>
        <stp>A5C</stp>
        <stp>0</stp>
        <stp>all</stp>
        <stp/>
        <stp/>
        <stp>True</stp>
        <stp/>
        <stp/>
        <tr r="J9" s="2"/>
      </tp>
      <tp>
        <v>1.6330899999999999</v>
        <stp/>
        <stp>StudyData</stp>
        <stp>Close(DRGBPUSD) when (LocalMonth(DRGBPUSD)=9 And LocalDay(DRGBPUSD)=25 And LocalHour(DRGBPUSD)=7 And LocalMinute(DRGBPUSD)=45)</stp>
        <stp>Bar</stp>
        <stp/>
        <stp>Close</stp>
        <stp>A5C</stp>
        <stp>0</stp>
        <stp>all</stp>
        <stp/>
        <stp/>
        <stp>True</stp>
        <stp/>
        <stp/>
        <tr r="J10" s="2"/>
      </tp>
      <tp>
        <v>1.63212</v>
        <stp/>
        <stp>StudyData</stp>
        <stp>Close(DRGBPUSD) when (LocalMonth(DRGBPUSD)=9 And LocalDay(DRGBPUSD)=25 And LocalHour(DRGBPUSD)=8 And LocalMinute(DRGBPUSD)=40)</stp>
        <stp>Bar</stp>
        <stp/>
        <stp>Close</stp>
        <stp>A5C</stp>
        <stp>0</stp>
        <stp>all</stp>
        <stp/>
        <stp/>
        <stp>True</stp>
        <stp/>
        <stp/>
        <tr r="J21" s="2"/>
      </tp>
      <tp t="s">
        <v/>
        <stp/>
        <stp>StudyData</stp>
        <stp>Close(DRGBPUSD) when (LocalMonth(DRGBPUSD)=9 And LocalDay(DRGBPUSD)=25 And LocalHour(DRGBPUSD)=9 And LocalMinute(DRGBPUSD)=50)</stp>
        <stp>Bar</stp>
        <stp/>
        <stp>Close</stp>
        <stp>A5C</stp>
        <stp>0</stp>
        <stp>all</stp>
        <stp/>
        <stp/>
        <stp>True</stp>
        <stp/>
        <stp/>
        <tr r="J35" s="2"/>
      </tp>
      <tp>
        <v>1.6340399999999999</v>
        <stp/>
        <stp>StudyData</stp>
        <stp>Close(DRGBPUSD) when (LocalMonth(DRGBPUSD)=9 And LocalDay(DRGBPUSD)=25 And LocalHour(DRGBPUSD)=8 And LocalMinute(DRGBPUSD)=45)</stp>
        <stp>Bar</stp>
        <stp/>
        <stp>Close</stp>
        <stp>A5C</stp>
        <stp>0</stp>
        <stp>all</stp>
        <stp/>
        <stp/>
        <stp>True</stp>
        <stp/>
        <stp/>
        <tr r="J22" s="2"/>
      </tp>
      <tp t="s">
        <v/>
        <stp/>
        <stp>StudyData</stp>
        <stp>Close(DRGBPUSD) when (LocalMonth(DRGBPUSD)=9 And LocalDay(DRGBPUSD)=25 And LocalHour(DRGBPUSD)=9 And LocalMinute(DRGBPUSD)=55)</stp>
        <stp>Bar</stp>
        <stp/>
        <stp>Close</stp>
        <stp>A5C</stp>
        <stp>0</stp>
        <stp>all</stp>
        <stp/>
        <stp/>
        <stp>True</stp>
        <stp/>
        <stp/>
        <tr r="J36" s="2"/>
      </tp>
      <tp>
        <v>1.6341399999999999</v>
        <stp/>
        <stp>StudyData</stp>
        <stp>Close(DRGBPUSD) when (LocalMonth(DRGBPUSD)=9 And LocalDay(DRGBPUSD)=25 And LocalHour(DRGBPUSD)=8 And LocalMinute(DRGBPUSD)=50)</stp>
        <stp>Bar</stp>
        <stp/>
        <stp>Close</stp>
        <stp>A5C</stp>
        <stp>0</stp>
        <stp>all</stp>
        <stp/>
        <stp/>
        <stp>True</stp>
        <stp/>
        <stp/>
        <tr r="J23" s="2"/>
      </tp>
      <tp>
        <v>1.6330899999999999</v>
        <stp/>
        <stp>StudyData</stp>
        <stp>Close(DRGBPUSD) when (LocalMonth(DRGBPUSD)=9 And LocalDay(DRGBPUSD)=25 And LocalHour(DRGBPUSD)=9 And LocalMinute(DRGBPUSD)=40)</stp>
        <stp>Bar</stp>
        <stp/>
        <stp>Close</stp>
        <stp>A5C</stp>
        <stp>0</stp>
        <stp>all</stp>
        <stp/>
        <stp/>
        <stp>True</stp>
        <stp/>
        <stp/>
        <tr r="J33" s="2"/>
      </tp>
      <tp>
        <v>1.6337900000000001</v>
        <stp/>
        <stp>StudyData</stp>
        <stp>Close(DRGBPUSD) when (LocalMonth(DRGBPUSD)=9 And LocalDay(DRGBPUSD)=25 And LocalHour(DRGBPUSD)=8 And LocalMinute(DRGBPUSD)=55)</stp>
        <stp>Bar</stp>
        <stp/>
        <stp>Close</stp>
        <stp>A5C</stp>
        <stp>0</stp>
        <stp>all</stp>
        <stp/>
        <stp/>
        <stp>True</stp>
        <stp/>
        <stp/>
        <tr r="J24" s="2"/>
      </tp>
      <tp t="s">
        <v/>
        <stp/>
        <stp>StudyData</stp>
        <stp>Close(DRGBPUSD) when (LocalMonth(DRGBPUSD)=9 And LocalDay(DRGBPUSD)=25 And LocalHour(DRGBPUSD)=9 And LocalMinute(DRGBPUSD)=45)</stp>
        <stp>Bar</stp>
        <stp/>
        <stp>Close</stp>
        <stp>A5C</stp>
        <stp>0</stp>
        <stp>all</stp>
        <stp/>
        <stp/>
        <stp>True</stp>
        <stp/>
        <stp/>
        <tr r="J34" s="2"/>
      </tp>
      <tp>
        <v>1.63391</v>
        <stp/>
        <stp>StudyData</stp>
        <stp>Close(DRGBPUSD) when (LocalMonth(DRGBPUSD)=9 And LocalDay(DRGBPUSD)=25 And LocalHour(DRGBPUSD)=9 And LocalMinute(DRGBPUSD)=10)</stp>
        <stp>Bar</stp>
        <stp/>
        <stp>Close</stp>
        <stp>A5C</stp>
        <stp>0</stp>
        <stp>all</stp>
        <stp/>
        <stp/>
        <stp>True</stp>
        <stp/>
        <stp/>
        <tr r="J27" s="2"/>
      </tp>
      <tp>
        <v>1.63324</v>
        <stp/>
        <stp>StudyData</stp>
        <stp>Close(DRGBPUSD) when (LocalMonth(DRGBPUSD)=9 And LocalDay(DRGBPUSD)=25 And LocalHour(DRGBPUSD)=9 And LocalMinute(DRGBPUSD)=15)</stp>
        <stp>Bar</stp>
        <stp/>
        <stp>Close</stp>
        <stp>A5C</stp>
        <stp>0</stp>
        <stp>all</stp>
        <stp/>
        <stp/>
        <stp>True</stp>
        <stp/>
        <stp/>
        <tr r="J28" s="2"/>
      </tp>
      <tp>
        <v>1.6339699999999999</v>
        <stp/>
        <stp>StudyData</stp>
        <stp>Close(DRGBPUSD) when (LocalMonth(DRGBPUSD)=9 And LocalDay(DRGBPUSD)=25 And LocalHour(DRGBPUSD)=8 And LocalMinute(DRGBPUSD)=10)</stp>
        <stp>Bar</stp>
        <stp/>
        <stp>Close</stp>
        <stp>A5C</stp>
        <stp>0</stp>
        <stp>all</stp>
        <stp/>
        <stp/>
        <stp>True</stp>
        <stp/>
        <stp/>
        <tr r="J15" s="2"/>
      </tp>
      <tp>
        <v>1.6330100000000001</v>
        <stp/>
        <stp>StudyData</stp>
        <stp>Close(DRGBPUSD) when (LocalMonth(DRGBPUSD)=9 And LocalDay(DRGBPUSD)=25 And LocalHour(DRGBPUSD)=8 And LocalMinute(DRGBPUSD)=15)</stp>
        <stp>Bar</stp>
        <stp/>
        <stp>Close</stp>
        <stp>A5C</stp>
        <stp>0</stp>
        <stp>all</stp>
        <stp/>
        <stp/>
        <stp>True</stp>
        <stp/>
        <stp/>
        <tr r="J16" s="2"/>
      </tp>
      <tp>
        <v>1.63262</v>
        <stp/>
        <stp>StudyData</stp>
        <stp>Close(DRGBPUSD) when (LocalMonth(DRGBPUSD)=9 And LocalDay(DRGBPUSD)=25 And LocalHour(DRGBPUSD)=8 And LocalMinute(DRGBPUSD)=20)</stp>
        <stp>Bar</stp>
        <stp/>
        <stp>Close</stp>
        <stp>A5C</stp>
        <stp>0</stp>
        <stp>all</stp>
        <stp/>
        <stp/>
        <stp>True</stp>
        <stp/>
        <stp/>
        <tr r="J17" s="2"/>
      </tp>
      <tp>
        <v>1.6330899999999999</v>
        <stp/>
        <stp>StudyData</stp>
        <stp>Close(DRGBPUSD) when (LocalMonth(DRGBPUSD)=9 And LocalDay(DRGBPUSD)=25 And LocalHour(DRGBPUSD)=9 And LocalMinute(DRGBPUSD)=30)</stp>
        <stp>Bar</stp>
        <stp/>
        <stp>Close</stp>
        <stp>A5C</stp>
        <stp>0</stp>
        <stp>all</stp>
        <stp/>
        <stp/>
        <stp>True</stp>
        <stp/>
        <stp/>
        <tr r="J31" s="2"/>
      </tp>
      <tp>
        <v>1.6329</v>
        <stp/>
        <stp>StudyData</stp>
        <stp>Close(DRGBPUSD) when (LocalMonth(DRGBPUSD)=9 And LocalDay(DRGBPUSD)=25 And LocalHour(DRGBPUSD)=8 And LocalMinute(DRGBPUSD)=25)</stp>
        <stp>Bar</stp>
        <stp/>
        <stp>Close</stp>
        <stp>A5C</stp>
        <stp>0</stp>
        <stp>all</stp>
        <stp/>
        <stp/>
        <stp>True</stp>
        <stp/>
        <stp/>
        <tr r="J18" s="2"/>
      </tp>
      <tp>
        <v>1.6328400000000001</v>
        <stp/>
        <stp>StudyData</stp>
        <stp>Close(DRGBPUSD) when (LocalMonth(DRGBPUSD)=9 And LocalDay(DRGBPUSD)=25 And LocalHour(DRGBPUSD)=9 And LocalMinute(DRGBPUSD)=35)</stp>
        <stp>Bar</stp>
        <stp/>
        <stp>Close</stp>
        <stp>A5C</stp>
        <stp>0</stp>
        <stp>all</stp>
        <stp/>
        <stp/>
        <stp>True</stp>
        <stp/>
        <stp/>
        <tr r="J32" s="2"/>
      </tp>
      <tp>
        <v>1.6317699999999999</v>
        <stp/>
        <stp>StudyData</stp>
        <stp>Close(DRGBPUSD) when (LocalMonth(DRGBPUSD)=9 And LocalDay(DRGBPUSD)=25 And LocalHour(DRGBPUSD)=8 And LocalMinute(DRGBPUSD)=30)</stp>
        <stp>Bar</stp>
        <stp/>
        <stp>Close</stp>
        <stp>A5C</stp>
        <stp>0</stp>
        <stp>all</stp>
        <stp/>
        <stp/>
        <stp>True</stp>
        <stp/>
        <stp/>
        <tr r="J19" s="2"/>
      </tp>
      <tp>
        <v>1.63361</v>
        <stp/>
        <stp>StudyData</stp>
        <stp>Close(DRGBPUSD) when (LocalMonth(DRGBPUSD)=9 And LocalDay(DRGBPUSD)=25 And LocalHour(DRGBPUSD)=9 And LocalMinute(DRGBPUSD)=20)</stp>
        <stp>Bar</stp>
        <stp/>
        <stp>Close</stp>
        <stp>A5C</stp>
        <stp>0</stp>
        <stp>all</stp>
        <stp/>
        <stp/>
        <stp>True</stp>
        <stp/>
        <stp/>
        <tr r="J29" s="2"/>
      </tp>
      <tp>
        <v>1.63191</v>
        <stp/>
        <stp>StudyData</stp>
        <stp>Close(DRGBPUSD) when (LocalMonth(DRGBPUSD)=9 And LocalDay(DRGBPUSD)=25 And LocalHour(DRGBPUSD)=8 And LocalMinute(DRGBPUSD)=35)</stp>
        <stp>Bar</stp>
        <stp/>
        <stp>Close</stp>
        <stp>A5C</stp>
        <stp>0</stp>
        <stp>all</stp>
        <stp/>
        <stp/>
        <stp>True</stp>
        <stp/>
        <stp/>
        <tr r="J20" s="2"/>
      </tp>
      <tp>
        <v>1.6335999999999999</v>
        <stp/>
        <stp>StudyData</stp>
        <stp>Close(DRGBPUSD) when (LocalMonth(DRGBPUSD)=9 And LocalDay(DRGBPUSD)=25 And LocalHour(DRGBPUSD)=9 And LocalMinute(DRGBPUSD)=25)</stp>
        <stp>Bar</stp>
        <stp/>
        <stp>Close</stp>
        <stp>A5C</stp>
        <stp>0</stp>
        <stp>all</stp>
        <stp/>
        <stp/>
        <stp>True</stp>
        <stp/>
        <stp/>
        <tr r="J30" s="2"/>
      </tp>
      <tp>
        <v>109.039</v>
        <stp/>
        <stp>ContractData</stp>
        <stp>DRUSDJPY</stp>
        <stp>Open</stp>
        <stp/>
        <stp>T</stp>
        <tr r="AU36" s="1"/>
        <tr r="C36" s="1"/>
      </tp>
      <tp>
        <v>177.50200000000001</v>
        <stp/>
        <stp>ContractData</stp>
        <stp>DRGBPJPY</stp>
        <stp>Close</stp>
        <stp/>
        <stp>T</stp>
        <tr r="AJ56" s="1"/>
        <tr r="AK56" s="1"/>
      </tp>
      <tp>
        <v>138560</v>
        <stp/>
        <stp>ContractData</stp>
        <stp>DREURJPY</stp>
        <stp>LastQuoteToday</stp>
        <stp/>
        <stp>D</stp>
        <tr r="L13" s="1"/>
      </tp>
      <tp>
        <v>178.15800000000002</v>
        <stp/>
        <stp>ContractData</stp>
        <stp>DRGBPJPY</stp>
        <stp>Open</stp>
        <stp/>
        <stp>T</stp>
        <tr r="BH36" s="1"/>
        <tr r="AB36" s="1"/>
      </tp>
      <tp>
        <v>100</v>
        <stp/>
        <stp>ContractData</stp>
        <stp>DRAUDUSD</stp>
        <stp>VolumeLastAsk</stp>
        <tr r="G45" s="1"/>
      </tp>
      <tp>
        <v>390</v>
        <stp/>
        <stp>ContractData</stp>
        <stp>DREURAUD</stp>
        <stp>VolumeLastAsk</stp>
        <tr r="AF45" s="1"/>
      </tp>
      <tp>
        <v>500</v>
        <stp/>
        <stp>ContractData</stp>
        <stp>DREURUSD</stp>
        <stp>VolumeLastAsk</stp>
        <tr r="G19" s="1"/>
      </tp>
      <tp t="s">
        <v>DRAUDUSD</v>
        <stp/>
        <stp>ContractData</stp>
        <stp>DRAUDUSD</stp>
        <stp>Symbol</stp>
        <tr r="AH40" s="1"/>
        <tr r="AI57" s="1"/>
      </tp>
      <tp t="s">
        <v>DRUSDJPY</v>
        <stp/>
        <stp>ContractData</stp>
        <stp>DRUSDJPY</stp>
        <stp>Symbol</stp>
        <tr r="AI53" s="1"/>
      </tp>
      <tp t="s">
        <v>DRAUDCAD</v>
        <stp/>
        <stp>ContractData</stp>
        <stp>DRAUDCAD</stp>
        <stp>Symbol</stp>
        <tr r="AI58" s="1"/>
      </tp>
      <tp t="s">
        <v>DRUSDCAD</v>
        <stp/>
        <stp>ContractData</stp>
        <stp>DRUSDCAD</stp>
        <stp>Symbol</stp>
        <tr r="AH38" s="1"/>
        <tr r="AH39" s="1"/>
        <tr r="AI55" s="1"/>
      </tp>
      <tp>
        <v>1.1127900000000002</v>
        <stp/>
        <stp>ContractData</stp>
        <stp>DRUSDCAD</stp>
        <stp>High</stp>
        <stp/>
        <stp>T</stp>
        <tr r="AC10" s="1"/>
        <tr r="BE10" s="1"/>
      </tp>
      <tp>
        <v>1.1127900000000002</v>
        <stp/>
        <stp>ContractData</stp>
        <stp>DRUSDCAD</stp>
        <stp>HIgh</stp>
        <stp/>
        <stp>T</stp>
        <tr r="AK55" s="1"/>
      </tp>
      <tp>
        <v>1.41629</v>
        <stp/>
        <stp>ContractData</stp>
        <stp>DREURCAD</stp>
        <stp>HIgh</stp>
        <stp/>
        <stp>T</stp>
        <tr r="AK60" s="1"/>
      </tp>
      <tp>
        <v>0.98291000000000006</v>
        <stp/>
        <stp>ContractData</stp>
        <stp>DRAUDCAD</stp>
        <stp>HIgh</stp>
        <stp/>
        <stp>T</stp>
        <tr r="AK58" s="1"/>
      </tp>
      <tp>
        <v>1.2089400000000001</v>
        <stp/>
        <stp>ContractData</stp>
        <stp>DREURCHF</stp>
        <stp>HIgh</stp>
        <stp/>
        <stp>T</stp>
        <tr r="AK52" s="1"/>
      </tp>
      <tp>
        <v>0.78193000000000001</v>
        <stp/>
        <stp>ContractData</stp>
        <stp>DREURGBP</stp>
        <stp>Open</stp>
        <stp/>
        <stp>T</stp>
        <tr r="AB23" s="1"/>
        <tr r="BH23" s="1"/>
      </tp>
      <tp>
        <v>1.4496200000000001</v>
        <stp/>
        <stp>ContractData</stp>
        <stp>DREURAUD</stp>
        <stp>High</stp>
        <stp/>
        <stp>T</stp>
        <tr r="AC49" s="1"/>
        <tr r="BE49" s="1"/>
      </tp>
      <tp>
        <v>200</v>
        <stp/>
        <stp>ContractData</stp>
        <stp>DREURAUD</stp>
        <stp>VolumeLastBid</stp>
        <tr r="AA45" s="1"/>
      </tp>
      <tp>
        <v>50</v>
        <stp/>
        <stp>ContractData</stp>
        <stp>DREURUSD</stp>
        <stp>VolumeLastBid</stp>
        <tr r="B19" s="1"/>
      </tp>
      <tp>
        <v>150</v>
        <stp/>
        <stp>ContractData</stp>
        <stp>DRAUDUSD</stp>
        <stp>VolumeLastBid</stp>
        <tr r="B45" s="1"/>
      </tp>
      <tp>
        <v>1.4496200000000001</v>
        <stp/>
        <stp>ContractData</stp>
        <stp>DREURAUD</stp>
        <stp>HIgh</stp>
        <stp/>
        <stp>T</stp>
        <tr r="AK50" s="1"/>
      </tp>
      <tp>
        <v>1.43818</v>
        <stp/>
        <stp>ContractData</stp>
        <stp>DREURAUD</stp>
        <stp>Open</stp>
        <stp/>
        <stp>T</stp>
        <tr r="AB49" s="1"/>
        <tr r="BH49" s="1"/>
      </tp>
      <tp>
        <v>163309</v>
        <stp/>
        <stp>ContractData</stp>
        <stp>DRGBPUSD</stp>
        <stp>LastQuoteToday</stp>
        <stp/>
        <stp>D</stp>
        <tr r="L5" s="1"/>
      </tp>
      <tp>
        <v>0.78307000000000004</v>
        <stp/>
        <stp>ContractData</stp>
        <stp>DREURGBP</stp>
        <stp>High</stp>
        <stp/>
        <stp>T</stp>
        <tr r="BE23" s="1"/>
        <tr r="AC23" s="1"/>
      </tp>
      <tp>
        <v>100</v>
        <stp/>
        <stp>ContractData</stp>
        <stp>DRUSDCAD</stp>
        <stp>VolumeLastBid</stp>
        <tr r="AA6" s="1"/>
      </tp>
      <tp>
        <v>0.78307000000000004</v>
        <stp/>
        <stp>ContractData</stp>
        <stp>DREURGBP</stp>
        <stp>HIgh</stp>
        <stp/>
        <stp>T</stp>
        <tr r="AK59" s="1"/>
      </tp>
      <tp t="s">
        <v/>
        <stp/>
        <stp>StudyData</stp>
        <stp>Close(DREURGBP) when (LocalMonth(DREURGBP)=9 And LocalDay(DREURGBP)=25 And LocalHour(DREURGBP)=12 And LocalMinute(DREURGBP)=5)</stp>
        <stp>Bar</stp>
        <stp/>
        <stp>Close</stp>
        <stp>A5C</stp>
        <stp>0</stp>
        <stp>all</stp>
        <stp/>
        <stp/>
        <stp>True</stp>
        <stp/>
        <stp/>
        <tr r="AA62" s="2"/>
      </tp>
      <tp t="s">
        <v/>
        <stp/>
        <stp>StudyData</stp>
        <stp>Close(DREURGBP) when (LocalMonth(DREURGBP)=9 And LocalDay(DREURGBP)=25 And LocalHour(DREURGBP)=13 And LocalMinute(DREURGBP)=5)</stp>
        <stp>Bar</stp>
        <stp/>
        <stp>Close</stp>
        <stp>A5C</stp>
        <stp>0</stp>
        <stp>all</stp>
        <stp/>
        <stp/>
        <stp>True</stp>
        <stp/>
        <stp/>
        <tr r="AA74" s="2"/>
      </tp>
      <tp t="s">
        <v/>
        <stp/>
        <stp>StudyData</stp>
        <stp>Close(DREURGBP) when (LocalMonth(DREURGBP)=9 And LocalDay(DREURGBP)=25 And LocalHour(DREURGBP)=10 And LocalMinute(DREURGBP)=5)</stp>
        <stp>Bar</stp>
        <stp/>
        <stp>Close</stp>
        <stp>A5C</stp>
        <stp>0</stp>
        <stp>all</stp>
        <stp/>
        <stp/>
        <stp>True</stp>
        <stp/>
        <stp/>
        <tr r="AA38" s="2"/>
      </tp>
      <tp t="s">
        <v/>
        <stp/>
        <stp>StudyData</stp>
        <stp>Close(DREURGBP) when (LocalMonth(DREURGBP)=9 And LocalDay(DREURGBP)=25 And LocalHour(DREURGBP)=15 And LocalMinute(DREURGBP)=0)</stp>
        <stp>Bar</stp>
        <stp/>
        <stp>Close</stp>
        <stp>A5C</stp>
        <stp>0</stp>
        <stp>all</stp>
        <stp/>
        <stp/>
        <stp>True</stp>
        <stp/>
        <stp/>
        <tr r="AA97" s="2"/>
      </tp>
      <tp t="s">
        <v/>
        <stp/>
        <stp>StudyData</stp>
        <stp>Close(DREURGBP) when (LocalMonth(DREURGBP)=9 And LocalDay(DREURGBP)=25 And LocalHour(DREURGBP)=11 And LocalMinute(DREURGBP)=5)</stp>
        <stp>Bar</stp>
        <stp/>
        <stp>Close</stp>
        <stp>A5C</stp>
        <stp>0</stp>
        <stp>all</stp>
        <stp/>
        <stp/>
        <stp>True</stp>
        <stp/>
        <stp/>
        <tr r="AA50" s="2"/>
      </tp>
      <tp t="s">
        <v/>
        <stp/>
        <stp>StudyData</stp>
        <stp>Close(DREURGBP) when (LocalMonth(DREURGBP)=9 And LocalDay(DREURGBP)=25 And LocalHour(DREURGBP)=14 And LocalMinute(DREURGBP)=0)</stp>
        <stp>Bar</stp>
        <stp/>
        <stp>Close</stp>
        <stp>A5C</stp>
        <stp>0</stp>
        <stp>all</stp>
        <stp/>
        <stp/>
        <stp>True</stp>
        <stp/>
        <stp/>
        <tr r="AA85" s="2"/>
      </tp>
      <tp t="s">
        <v/>
        <stp/>
        <stp>StudyData</stp>
        <stp>Close(DREURGBP) when (LocalMonth(DREURGBP)=9 And LocalDay(DREURGBP)=25 And LocalHour(DREURGBP)=13 And LocalMinute(DREURGBP)=0)</stp>
        <stp>Bar</stp>
        <stp/>
        <stp>Close</stp>
        <stp>A5C</stp>
        <stp>0</stp>
        <stp>all</stp>
        <stp/>
        <stp/>
        <stp>True</stp>
        <stp/>
        <stp/>
        <tr r="AA73" s="2"/>
      </tp>
      <tp t="s">
        <v/>
        <stp/>
        <stp>StudyData</stp>
        <stp>Close(DREURGBP) when (LocalMonth(DREURGBP)=9 And LocalDay(DREURGBP)=25 And LocalHour(DREURGBP)=12 And LocalMinute(DREURGBP)=0)</stp>
        <stp>Bar</stp>
        <stp/>
        <stp>Close</stp>
        <stp>A5C</stp>
        <stp>0</stp>
        <stp>all</stp>
        <stp/>
        <stp/>
        <stp>True</stp>
        <stp/>
        <stp/>
        <tr r="AA61" s="2"/>
      </tp>
      <tp t="s">
        <v/>
        <stp/>
        <stp>StudyData</stp>
        <stp>Close(DREURGBP) when (LocalMonth(DREURGBP)=9 And LocalDay(DREURGBP)=25 And LocalHour(DREURGBP)=11 And LocalMinute(DREURGBP)=0)</stp>
        <stp>Bar</stp>
        <stp/>
        <stp>Close</stp>
        <stp>A5C</stp>
        <stp>0</stp>
        <stp>all</stp>
        <stp/>
        <stp/>
        <stp>True</stp>
        <stp/>
        <stp/>
        <tr r="AA49" s="2"/>
      </tp>
      <tp t="s">
        <v/>
        <stp/>
        <stp>StudyData</stp>
        <stp>Close(DREURGBP) when (LocalMonth(DREURGBP)=9 And LocalDay(DREURGBP)=25 And LocalHour(DREURGBP)=14 And LocalMinute(DREURGBP)=5)</stp>
        <stp>Bar</stp>
        <stp/>
        <stp>Close</stp>
        <stp>A5C</stp>
        <stp>0</stp>
        <stp>all</stp>
        <stp/>
        <stp/>
        <stp>True</stp>
        <stp/>
        <stp/>
        <tr r="AA86" s="2"/>
      </tp>
      <tp t="s">
        <v/>
        <stp/>
        <stp>StudyData</stp>
        <stp>Close(DREURGBP) when (LocalMonth(DREURGBP)=9 And LocalDay(DREURGBP)=25 And LocalHour(DREURGBP)=10 And LocalMinute(DREURGBP)=0)</stp>
        <stp>Bar</stp>
        <stp/>
        <stp>Close</stp>
        <stp>A5C</stp>
        <stp>0</stp>
        <stp>all</stp>
        <stp/>
        <stp/>
        <stp>True</stp>
        <stp/>
        <stp/>
        <tr r="AA37" s="2"/>
      </tp>
      <tp t="s">
        <v/>
        <stp/>
        <stp>StudyData</stp>
        <stp>Close(DREURGBP) when (LocalMonth(DREURGBP)=9 And LocalDay(DREURGBP)=25 And LocalHour(DREURGBP)=15 And LocalMinute(DREURGBP)=5)</stp>
        <stp>Bar</stp>
        <stp/>
        <stp>Close</stp>
        <stp>A5C</stp>
        <stp>0</stp>
        <stp>all</stp>
        <stp/>
        <stp/>
        <stp>True</stp>
        <stp/>
        <stp/>
        <tr r="AA98" s="2"/>
      </tp>
      <tp>
        <v>178.184</v>
        <stp/>
        <stp>StudyData</stp>
        <stp>DRGBPJPY</stp>
        <stp>Bar</stp>
        <stp/>
        <stp>Close</stp>
        <stp>D</stp>
        <stp>-1</stp>
        <stp/>
        <stp/>
        <stp/>
        <stp/>
        <stp>T</stp>
        <tr r="AI43" s="1"/>
        <tr r="AI43" s="1"/>
      </tp>
      <tp>
        <v>100</v>
        <stp/>
        <stp>ContractData</stp>
        <stp>DRUSDCAD</stp>
        <stp>VolumeLastAsk</stp>
        <tr r="AF6" s="1"/>
      </tp>
      <tp>
        <v>78062</v>
        <stp/>
        <stp>ContractData</stp>
        <stp>DREURGBP</stp>
        <stp>LastQuoteToday</stp>
        <stp/>
        <stp>D</stp>
        <tr r="L10" s="1"/>
      </tp>
      <tp>
        <v>1.1056900000000001</v>
        <stp/>
        <stp>ContractData</stp>
        <stp>DRUSDCAD</stp>
        <stp>Open</stp>
        <stp/>
        <stp>T</stp>
        <tr r="BH10" s="1"/>
        <tr r="AB10" s="1"/>
      </tp>
      <tp t="s">
        <v/>
        <stp/>
        <stp>StudyData</stp>
        <stp>Close(DRGBPUSD) when (LocalMonth(DRGBPUSD)=9 And LocalDay(DRGBPUSD)=25 And LocalHour(DRGBPUSD)=11 And LocalMinute(DRGBPUSD)=5)</stp>
        <stp>Bar</stp>
        <stp/>
        <stp>Close</stp>
        <stp>A5C</stp>
        <stp>0</stp>
        <stp>all</stp>
        <stp/>
        <stp/>
        <stp>True</stp>
        <stp/>
        <stp/>
        <tr r="J50" s="2"/>
      </tp>
      <tp t="s">
        <v/>
        <stp/>
        <stp>StudyData</stp>
        <stp>Close(DRGBPUSD) when (LocalMonth(DRGBPUSD)=9 And LocalDay(DRGBPUSD)=25 And LocalHour(DRGBPUSD)=14 And LocalMinute(DRGBPUSD)=0)</stp>
        <stp>Bar</stp>
        <stp/>
        <stp>Close</stp>
        <stp>A5C</stp>
        <stp>0</stp>
        <stp>all</stp>
        <stp/>
        <stp/>
        <stp>True</stp>
        <stp/>
        <stp/>
        <tr r="J85" s="2"/>
      </tp>
      <tp t="s">
        <v/>
        <stp/>
        <stp>StudyData</stp>
        <stp>Close(DRGBPUSD) when (LocalMonth(DRGBPUSD)=9 And LocalDay(DRGBPUSD)=25 And LocalHour(DRGBPUSD)=10 And LocalMinute(DRGBPUSD)=5)</stp>
        <stp>Bar</stp>
        <stp/>
        <stp>Close</stp>
        <stp>A5C</stp>
        <stp>0</stp>
        <stp>all</stp>
        <stp/>
        <stp/>
        <stp>True</stp>
        <stp/>
        <stp/>
        <tr r="J38" s="2"/>
      </tp>
      <tp t="s">
        <v/>
        <stp/>
        <stp>StudyData</stp>
        <stp>Close(DRGBPUSD) when (LocalMonth(DRGBPUSD)=9 And LocalDay(DRGBPUSD)=25 And LocalHour(DRGBPUSD)=15 And LocalMinute(DRGBPUSD)=0)</stp>
        <stp>Bar</stp>
        <stp/>
        <stp>Close</stp>
        <stp>A5C</stp>
        <stp>0</stp>
        <stp>all</stp>
        <stp/>
        <stp/>
        <stp>True</stp>
        <stp/>
        <stp/>
        <tr r="J97" s="2"/>
      </tp>
      <tp t="s">
        <v/>
        <stp/>
        <stp>StudyData</stp>
        <stp>Close(DRGBPUSD) when (LocalMonth(DRGBPUSD)=9 And LocalDay(DRGBPUSD)=25 And LocalHour(DRGBPUSD)=13 And LocalMinute(DRGBPUSD)=5)</stp>
        <stp>Bar</stp>
        <stp/>
        <stp>Close</stp>
        <stp>A5C</stp>
        <stp>0</stp>
        <stp>all</stp>
        <stp/>
        <stp/>
        <stp>True</stp>
        <stp/>
        <stp/>
        <tr r="J74" s="2"/>
      </tp>
      <tp t="s">
        <v/>
        <stp/>
        <stp>StudyData</stp>
        <stp>Close(DRGBPUSD) when (LocalMonth(DRGBPUSD)=9 And LocalDay(DRGBPUSD)=25 And LocalHour(DRGBPUSD)=12 And LocalMinute(DRGBPUSD)=5)</stp>
        <stp>Bar</stp>
        <stp/>
        <stp>Close</stp>
        <stp>A5C</stp>
        <stp>0</stp>
        <stp>all</stp>
        <stp/>
        <stp/>
        <stp>True</stp>
        <stp/>
        <stp/>
        <tr r="J62" s="2"/>
      </tp>
      <tp t="s">
        <v/>
        <stp/>
        <stp>StudyData</stp>
        <stp>Close(DRGBPUSD) when (LocalMonth(DRGBPUSD)=9 And LocalDay(DRGBPUSD)=25 And LocalHour(DRGBPUSD)=10 And LocalMinute(DRGBPUSD)=0)</stp>
        <stp>Bar</stp>
        <stp/>
        <stp>Close</stp>
        <stp>A5C</stp>
        <stp>0</stp>
        <stp>all</stp>
        <stp/>
        <stp/>
        <stp>True</stp>
        <stp/>
        <stp/>
        <tr r="J37" s="2"/>
      </tp>
      <tp t="s">
        <v/>
        <stp/>
        <stp>StudyData</stp>
        <stp>Close(DRGBPUSD) when (LocalMonth(DRGBPUSD)=9 And LocalDay(DRGBPUSD)=25 And LocalHour(DRGBPUSD)=15 And LocalMinute(DRGBPUSD)=5)</stp>
        <stp>Bar</stp>
        <stp/>
        <stp>Close</stp>
        <stp>A5C</stp>
        <stp>0</stp>
        <stp>all</stp>
        <stp/>
        <stp/>
        <stp>True</stp>
        <stp/>
        <stp/>
        <tr r="J98" s="2"/>
      </tp>
      <tp t="s">
        <v/>
        <stp/>
        <stp>StudyData</stp>
        <stp>Close(DRGBPUSD) when (LocalMonth(DRGBPUSD)=9 And LocalDay(DRGBPUSD)=25 And LocalHour(DRGBPUSD)=11 And LocalMinute(DRGBPUSD)=0)</stp>
        <stp>Bar</stp>
        <stp/>
        <stp>Close</stp>
        <stp>A5C</stp>
        <stp>0</stp>
        <stp>all</stp>
        <stp/>
        <stp/>
        <stp>True</stp>
        <stp/>
        <stp/>
        <tr r="J49" s="2"/>
      </tp>
      <tp t="s">
        <v/>
        <stp/>
        <stp>StudyData</stp>
        <stp>Close(DRGBPUSD) when (LocalMonth(DRGBPUSD)=9 And LocalDay(DRGBPUSD)=25 And LocalHour(DRGBPUSD)=14 And LocalMinute(DRGBPUSD)=5)</stp>
        <stp>Bar</stp>
        <stp/>
        <stp>Close</stp>
        <stp>A5C</stp>
        <stp>0</stp>
        <stp>all</stp>
        <stp/>
        <stp/>
        <stp>True</stp>
        <stp/>
        <stp/>
        <tr r="J86" s="2"/>
      </tp>
      <tp t="s">
        <v/>
        <stp/>
        <stp>StudyData</stp>
        <stp>Close(DRGBPUSD) when (LocalMonth(DRGBPUSD)=9 And LocalDay(DRGBPUSD)=25 And LocalHour(DRGBPUSD)=12 And LocalMinute(DRGBPUSD)=0)</stp>
        <stp>Bar</stp>
        <stp/>
        <stp>Close</stp>
        <stp>A5C</stp>
        <stp>0</stp>
        <stp>all</stp>
        <stp/>
        <stp/>
        <stp>True</stp>
        <stp/>
        <stp/>
        <tr r="J61" s="2"/>
      </tp>
      <tp t="s">
        <v/>
        <stp/>
        <stp>StudyData</stp>
        <stp>Close(DRGBPUSD) when (LocalMonth(DRGBPUSD)=9 And LocalDay(DRGBPUSD)=25 And LocalHour(DRGBPUSD)=13 And LocalMinute(DRGBPUSD)=0)</stp>
        <stp>Bar</stp>
        <stp/>
        <stp>Close</stp>
        <stp>A5C</stp>
        <stp>0</stp>
        <stp>all</stp>
        <stp/>
        <stp/>
        <stp>True</stp>
        <stp/>
        <stp/>
        <tr r="J73" s="2"/>
      </tp>
      <tp>
        <v>0.78219000000000005</v>
        <stp/>
        <stp>StudyData</stp>
        <stp>DREURGBP</stp>
        <stp>Bar</stp>
        <stp/>
        <stp>Close</stp>
        <stp>D</stp>
        <stp>-1</stp>
        <stp/>
        <stp/>
        <stp/>
        <stp/>
        <stp>T</stp>
        <tr r="AI42" s="1"/>
        <tr r="AI42" s="1"/>
      </tp>
      <tp>
        <v>0.97843000000000013</v>
        <stp/>
        <stp>ContractData</stp>
        <stp>DRAUDCAD</stp>
        <stp>Close</stp>
        <stp/>
        <stp>T</stp>
        <tr r="AJ58" s="1"/>
        <tr r="AK58" s="1"/>
      </tp>
      <tp>
        <v>100</v>
        <stp/>
        <stp>ContractData</stp>
        <stp>DRUSDJPY</stp>
        <stp>VolumeLastBid</stp>
        <tr r="B32" s="1"/>
      </tp>
      <tp>
        <v>0.88061</v>
        <stp/>
        <stp>StudyData</stp>
        <stp>Close(DRAUDUSD) when (LocalMonth(DRAUDUSD)=9 And LocalDay(DRAUDUSD)=25 And LocalHour(DRAUDUSD)=7 And LocalMinute(DRAUDUSD)=55)</stp>
        <stp>Bar</stp>
        <stp/>
        <stp>Close</stp>
        <stp>A5C</stp>
        <stp>0</stp>
        <stp>all</stp>
        <stp/>
        <stp/>
        <stp>True</stp>
        <stp/>
        <stp/>
        <tr r="X12" s="2"/>
      </tp>
      <tp>
        <v>0.88078999999999996</v>
        <stp/>
        <stp>StudyData</stp>
        <stp>Close(DRAUDUSD) when (LocalMonth(DRAUDUSD)=9 And LocalDay(DRAUDUSD)=25 And LocalHour(DRAUDUSD)=7 And LocalMinute(DRAUDUSD)=50)</stp>
        <stp>Bar</stp>
        <stp/>
        <stp>Close</stp>
        <stp>A5C</stp>
        <stp>0</stp>
        <stp>all</stp>
        <stp/>
        <stp/>
        <stp>True</stp>
        <stp/>
        <stp/>
        <tr r="X11" s="2"/>
      </tp>
      <tp>
        <v>0.88085000000000002</v>
        <stp/>
        <stp>StudyData</stp>
        <stp>Close(DRAUDUSD) when (LocalMonth(DRAUDUSD)=9 And LocalDay(DRAUDUSD)=25 And LocalHour(DRAUDUSD)=7 And LocalMinute(DRAUDUSD)=45)</stp>
        <stp>Bar</stp>
        <stp/>
        <stp>Close</stp>
        <stp>A5C</stp>
        <stp>0</stp>
        <stp>all</stp>
        <stp/>
        <stp/>
        <stp>True</stp>
        <stp/>
        <stp/>
        <tr r="X10" s="2"/>
      </tp>
      <tp>
        <v>0.88080999999999998</v>
        <stp/>
        <stp>StudyData</stp>
        <stp>Close(DRAUDUSD) when (LocalMonth(DRAUDUSD)=9 And LocalDay(DRAUDUSD)=25 And LocalHour(DRAUDUSD)=7 And LocalMinute(DRAUDUSD)=40)</stp>
        <stp>Bar</stp>
        <stp/>
        <stp>Close</stp>
        <stp>A5C</stp>
        <stp>0</stp>
        <stp>all</stp>
        <stp/>
        <stp/>
        <stp>True</stp>
        <stp/>
        <stp/>
        <tr r="X9" s="2"/>
      </tp>
      <tp>
        <v>0.88007000000000002</v>
        <stp/>
        <stp>StudyData</stp>
        <stp>Close(DRAUDUSD) when (LocalMonth(DRAUDUSD)=9 And LocalDay(DRAUDUSD)=25 And LocalHour(DRAUDUSD)=7 And LocalMinute(DRAUDUSD)=15)</stp>
        <stp>Bar</stp>
        <stp/>
        <stp>Close</stp>
        <stp>A5C</stp>
        <stp>0</stp>
        <stp>all</stp>
        <stp/>
        <stp/>
        <stp>True</stp>
        <stp/>
        <stp/>
        <tr r="X4" s="2"/>
      </tp>
      <tp>
        <v>0.88082000000000005</v>
        <stp/>
        <stp>StudyData</stp>
        <stp>Close(DRAUDUSD) when (LocalMonth(DRAUDUSD)=9 And LocalDay(DRAUDUSD)=25 And LocalHour(DRAUDUSD)=7 And LocalMinute(DRAUDUSD)=10)</stp>
        <stp>Bar</stp>
        <stp/>
        <stp>Close</stp>
        <stp>A5C</stp>
        <stp>0</stp>
        <stp>all</stp>
        <stp/>
        <stp/>
        <stp>True</stp>
        <stp/>
        <stp/>
        <tr r="X3" s="2"/>
      </tp>
      <tp>
        <v>0.88104000000000005</v>
        <stp/>
        <stp>StudyData</stp>
        <stp>Close(DRAUDUSD) when (LocalMonth(DRAUDUSD)=9 And LocalDay(DRAUDUSD)=25 And LocalHour(DRAUDUSD)=7 And LocalMinute(DRAUDUSD)=35)</stp>
        <stp>Bar</stp>
        <stp/>
        <stp>Close</stp>
        <stp>A5C</stp>
        <stp>0</stp>
        <stp>all</stp>
        <stp/>
        <stp/>
        <stp>True</stp>
        <stp/>
        <stp/>
        <tr r="X8" s="2"/>
      </tp>
      <tp>
        <v>0.88138000000000005</v>
        <stp/>
        <stp>StudyData</stp>
        <stp>Close(DRAUDUSD) when (LocalMonth(DRAUDUSD)=9 And LocalDay(DRAUDUSD)=25 And LocalHour(DRAUDUSD)=7 And LocalMinute(DRAUDUSD)=30)</stp>
        <stp>Bar</stp>
        <stp/>
        <stp>Close</stp>
        <stp>A5C</stp>
        <stp>0</stp>
        <stp>all</stp>
        <stp/>
        <stp/>
        <stp>True</stp>
        <stp/>
        <stp/>
        <tr r="X7" s="2"/>
      </tp>
      <tp>
        <v>0.88055000000000005</v>
        <stp/>
        <stp>StudyData</stp>
        <stp>Close(DRAUDUSD) when (LocalMonth(DRAUDUSD)=9 And LocalDay(DRAUDUSD)=25 And LocalHour(DRAUDUSD)=7 And LocalMinute(DRAUDUSD)=25)</stp>
        <stp>Bar</stp>
        <stp/>
        <stp>Close</stp>
        <stp>A5C</stp>
        <stp>0</stp>
        <stp>all</stp>
        <stp/>
        <stp/>
        <stp>True</stp>
        <stp/>
        <stp/>
        <tr r="X6" s="2"/>
      </tp>
      <tp>
        <v>0.88044</v>
        <stp/>
        <stp>StudyData</stp>
        <stp>Close(DRAUDUSD) when (LocalMonth(DRAUDUSD)=9 And LocalDay(DRAUDUSD)=25 And LocalHour(DRAUDUSD)=7 And LocalMinute(DRAUDUSD)=20)</stp>
        <stp>Bar</stp>
        <stp/>
        <stp>Close</stp>
        <stp>A5C</stp>
        <stp>0</stp>
        <stp>all</stp>
        <stp/>
        <stp/>
        <stp>True</stp>
        <stp/>
        <stp/>
        <tr r="X5" s="2"/>
      </tp>
      <tp>
        <v>0.87900999999999996</v>
        <stp/>
        <stp>StudyData</stp>
        <stp>Close(DRAUDUSD) when (LocalMonth(DRAUDUSD)=9 And LocalDay(DRAUDUSD)=25 And LocalHour(DRAUDUSD)=8 And LocalMinute(DRAUDUSD)=25)</stp>
        <stp>Bar</stp>
        <stp/>
        <stp>Close</stp>
        <stp>A5C</stp>
        <stp>0</stp>
        <stp>all</stp>
        <stp/>
        <stp/>
        <stp>True</stp>
        <stp/>
        <stp/>
        <tr r="X18" s="2"/>
      </tp>
      <tp>
        <v>0.88131999999999999</v>
        <stp/>
        <stp>StudyData</stp>
        <stp>Close(DRAUDUSD) when (LocalMonth(DRAUDUSD)=9 And LocalDay(DRAUDUSD)=25 And LocalHour(DRAUDUSD)=9 And LocalMinute(DRAUDUSD)=35)</stp>
        <stp>Bar</stp>
        <stp/>
        <stp>Close</stp>
        <stp>A5C</stp>
        <stp>0</stp>
        <stp>all</stp>
        <stp/>
        <stp/>
        <stp>True</stp>
        <stp/>
        <stp/>
        <tr r="X32" s="2"/>
      </tp>
      <tp>
        <v>0.87929000000000002</v>
        <stp/>
        <stp>StudyData</stp>
        <stp>Close(DRAUDUSD) when (LocalMonth(DRAUDUSD)=9 And LocalDay(DRAUDUSD)=25 And LocalHour(DRAUDUSD)=8 And LocalMinute(DRAUDUSD)=20)</stp>
        <stp>Bar</stp>
        <stp/>
        <stp>Close</stp>
        <stp>A5C</stp>
        <stp>0</stp>
        <stp>all</stp>
        <stp/>
        <stp/>
        <stp>True</stp>
        <stp/>
        <stp/>
        <tr r="X17" s="2"/>
      </tp>
      <tp>
        <v>0.88114999999999999</v>
        <stp/>
        <stp>StudyData</stp>
        <stp>Close(DRAUDUSD) when (LocalMonth(DRAUDUSD)=9 And LocalDay(DRAUDUSD)=25 And LocalHour(DRAUDUSD)=9 And LocalMinute(DRAUDUSD)=30)</stp>
        <stp>Bar</stp>
        <stp/>
        <stp>Close</stp>
        <stp>A5C</stp>
        <stp>0</stp>
        <stp>all</stp>
        <stp/>
        <stp/>
        <stp>True</stp>
        <stp/>
        <stp/>
        <tr r="X31" s="2"/>
      </tp>
      <tp>
        <v>0.87919000000000003</v>
        <stp/>
        <stp>StudyData</stp>
        <stp>Close(DRAUDUSD) when (LocalMonth(DRAUDUSD)=9 And LocalDay(DRAUDUSD)=25 And LocalHour(DRAUDUSD)=8 And LocalMinute(DRAUDUSD)=35)</stp>
        <stp>Bar</stp>
        <stp/>
        <stp>Close</stp>
        <stp>A5C</stp>
        <stp>0</stp>
        <stp>all</stp>
        <stp/>
        <stp/>
        <stp>True</stp>
        <stp/>
        <stp/>
        <tr r="X20" s="2"/>
      </tp>
      <tp>
        <v>0.88110999999999995</v>
        <stp/>
        <stp>StudyData</stp>
        <stp>Close(DRAUDUSD) when (LocalMonth(DRAUDUSD)=9 And LocalDay(DRAUDUSD)=25 And LocalHour(DRAUDUSD)=9 And LocalMinute(DRAUDUSD)=25)</stp>
        <stp>Bar</stp>
        <stp/>
        <stp>Close</stp>
        <stp>A5C</stp>
        <stp>0</stp>
        <stp>all</stp>
        <stp/>
        <stp/>
        <stp>True</stp>
        <stp/>
        <stp/>
        <tr r="X30" s="2"/>
      </tp>
      <tp>
        <v>0.87917999999999996</v>
        <stp/>
        <stp>StudyData</stp>
        <stp>Close(DRAUDUSD) when (LocalMonth(DRAUDUSD)=9 And LocalDay(DRAUDUSD)=25 And LocalHour(DRAUDUSD)=8 And LocalMinute(DRAUDUSD)=30)</stp>
        <stp>Bar</stp>
        <stp/>
        <stp>Close</stp>
        <stp>A5C</stp>
        <stp>0</stp>
        <stp>all</stp>
        <stp/>
        <stp/>
        <stp>True</stp>
        <stp/>
        <stp/>
        <tr r="X19" s="2"/>
      </tp>
      <tp>
        <v>0.88168000000000002</v>
        <stp/>
        <stp>StudyData</stp>
        <stp>Close(DRAUDUSD) when (LocalMonth(DRAUDUSD)=9 And LocalDay(DRAUDUSD)=25 And LocalHour(DRAUDUSD)=9 And LocalMinute(DRAUDUSD)=20)</stp>
        <stp>Bar</stp>
        <stp/>
        <stp>Close</stp>
        <stp>A5C</stp>
        <stp>0</stp>
        <stp>all</stp>
        <stp/>
        <stp/>
        <stp>True</stp>
        <stp/>
        <stp/>
        <tr r="X29" s="2"/>
      </tp>
      <tp>
        <v>0.88119999999999998</v>
        <stp/>
        <stp>StudyData</stp>
        <stp>Close(DRAUDUSD) when (LocalMonth(DRAUDUSD)=9 And LocalDay(DRAUDUSD)=25 And LocalHour(DRAUDUSD)=9 And LocalMinute(DRAUDUSD)=15)</stp>
        <stp>Bar</stp>
        <stp/>
        <stp>Close</stp>
        <stp>A5C</stp>
        <stp>0</stp>
        <stp>all</stp>
        <stp/>
        <stp/>
        <stp>True</stp>
        <stp/>
        <stp/>
        <tr r="X28" s="2"/>
      </tp>
      <tp>
        <v>0.88110999999999995</v>
        <stp/>
        <stp>StudyData</stp>
        <stp>Close(DRAUDUSD) when (LocalMonth(DRAUDUSD)=9 And LocalDay(DRAUDUSD)=25 And LocalHour(DRAUDUSD)=9 And LocalMinute(DRAUDUSD)=10)</stp>
        <stp>Bar</stp>
        <stp/>
        <stp>Close</stp>
        <stp>A5C</stp>
        <stp>0</stp>
        <stp>all</stp>
        <stp/>
        <stp/>
        <stp>True</stp>
        <stp/>
        <stp/>
        <tr r="X27" s="2"/>
      </tp>
      <tp>
        <v>0.87948999999999999</v>
        <stp/>
        <stp>StudyData</stp>
        <stp>Close(DRAUDUSD) when (LocalMonth(DRAUDUSD)=9 And LocalDay(DRAUDUSD)=25 And LocalHour(DRAUDUSD)=8 And LocalMinute(DRAUDUSD)=15)</stp>
        <stp>Bar</stp>
        <stp/>
        <stp>Close</stp>
        <stp>A5C</stp>
        <stp>0</stp>
        <stp>all</stp>
        <stp/>
        <stp/>
        <stp>True</stp>
        <stp/>
        <stp/>
        <tr r="X16" s="2"/>
      </tp>
      <tp>
        <v>0.88021000000000005</v>
        <stp/>
        <stp>StudyData</stp>
        <stp>Close(DRAUDUSD) when (LocalMonth(DRAUDUSD)=9 And LocalDay(DRAUDUSD)=25 And LocalHour(DRAUDUSD)=8 And LocalMinute(DRAUDUSD)=10)</stp>
        <stp>Bar</stp>
        <stp/>
        <stp>Close</stp>
        <stp>A5C</stp>
        <stp>0</stp>
        <stp>all</stp>
        <stp/>
        <stp/>
        <stp>True</stp>
        <stp/>
        <stp/>
        <tr r="X15" s="2"/>
      </tp>
      <tp>
        <v>0.88075000000000003</v>
        <stp/>
        <stp>StudyData</stp>
        <stp>Close(DRAUDUSD) when (LocalMonth(DRAUDUSD)=9 And LocalDay(DRAUDUSD)=25 And LocalHour(DRAUDUSD)=8 And LocalMinute(DRAUDUSD)=45)</stp>
        <stp>Bar</stp>
        <stp/>
        <stp>Close</stp>
        <stp>A5C</stp>
        <stp>0</stp>
        <stp>all</stp>
        <stp/>
        <stp/>
        <stp>True</stp>
        <stp/>
        <stp/>
        <tr r="X22" s="2"/>
      </tp>
      <tp t="s">
        <v/>
        <stp/>
        <stp>StudyData</stp>
        <stp>Close(DRAUDUSD) when (LocalMonth(DRAUDUSD)=9 And LocalDay(DRAUDUSD)=25 And LocalHour(DRAUDUSD)=9 And LocalMinute(DRAUDUSD)=55)</stp>
        <stp>Bar</stp>
        <stp/>
        <stp>Close</stp>
        <stp>A5C</stp>
        <stp>0</stp>
        <stp>all</stp>
        <stp/>
        <stp/>
        <stp>True</stp>
        <stp/>
        <stp/>
        <tr r="X36" s="2"/>
      </tp>
      <tp>
        <v>0.87926000000000004</v>
        <stp/>
        <stp>StudyData</stp>
        <stp>Close(DRAUDUSD) when (LocalMonth(DRAUDUSD)=9 And LocalDay(DRAUDUSD)=25 And LocalHour(DRAUDUSD)=8 And LocalMinute(DRAUDUSD)=40)</stp>
        <stp>Bar</stp>
        <stp/>
        <stp>Close</stp>
        <stp>A5C</stp>
        <stp>0</stp>
        <stp>all</stp>
        <stp/>
        <stp/>
        <stp>True</stp>
        <stp/>
        <stp/>
        <tr r="X21" s="2"/>
      </tp>
      <tp t="s">
        <v/>
        <stp/>
        <stp>StudyData</stp>
        <stp>Close(DRAUDUSD) when (LocalMonth(DRAUDUSD)=9 And LocalDay(DRAUDUSD)=25 And LocalHour(DRAUDUSD)=9 And LocalMinute(DRAUDUSD)=50)</stp>
        <stp>Bar</stp>
        <stp/>
        <stp>Close</stp>
        <stp>A5C</stp>
        <stp>0</stp>
        <stp>all</stp>
        <stp/>
        <stp/>
        <stp>True</stp>
        <stp/>
        <stp/>
        <tr r="X35" s="2"/>
      </tp>
      <tp>
        <v>0.88041000000000003</v>
        <stp/>
        <stp>StudyData</stp>
        <stp>Close(DRAUDUSD) when (LocalMonth(DRAUDUSD)=9 And LocalDay(DRAUDUSD)=25 And LocalHour(DRAUDUSD)=8 And LocalMinute(DRAUDUSD)=55)</stp>
        <stp>Bar</stp>
        <stp/>
        <stp>Close</stp>
        <stp>A5C</stp>
        <stp>0</stp>
        <stp>all</stp>
        <stp/>
        <stp/>
        <stp>True</stp>
        <stp/>
        <stp/>
        <tr r="X24" s="2"/>
      </tp>
      <tp t="s">
        <v/>
        <stp/>
        <stp>StudyData</stp>
        <stp>Close(DRAUDUSD) when (LocalMonth(DRAUDUSD)=9 And LocalDay(DRAUDUSD)=25 And LocalHour(DRAUDUSD)=9 And LocalMinute(DRAUDUSD)=45)</stp>
        <stp>Bar</stp>
        <stp/>
        <stp>Close</stp>
        <stp>A5C</stp>
        <stp>0</stp>
        <stp>all</stp>
        <stp/>
        <stp/>
        <stp>True</stp>
        <stp/>
        <stp/>
        <tr r="X34" s="2"/>
      </tp>
      <tp>
        <v>0.88071999999999995</v>
        <stp/>
        <stp>StudyData</stp>
        <stp>Close(DRAUDUSD) when (LocalMonth(DRAUDUSD)=9 And LocalDay(DRAUDUSD)=25 And LocalHour(DRAUDUSD)=8 And LocalMinute(DRAUDUSD)=50)</stp>
        <stp>Bar</stp>
        <stp/>
        <stp>Close</stp>
        <stp>A5C</stp>
        <stp>0</stp>
        <stp>all</stp>
        <stp/>
        <stp/>
        <stp>True</stp>
        <stp/>
        <stp/>
        <tr r="X23" s="2"/>
      </tp>
      <tp>
        <v>0.88160000000000005</v>
        <stp/>
        <stp>StudyData</stp>
        <stp>Close(DRAUDUSD) when (LocalMonth(DRAUDUSD)=9 And LocalDay(DRAUDUSD)=25 And LocalHour(DRAUDUSD)=9 And LocalMinute(DRAUDUSD)=40)</stp>
        <stp>Bar</stp>
        <stp/>
        <stp>Close</stp>
        <stp>A5C</stp>
        <stp>0</stp>
        <stp>all</stp>
        <stp/>
        <stp/>
        <stp>True</stp>
        <stp/>
        <stp/>
        <tr r="X33" s="2"/>
      </tp>
      <tp>
        <v>1.1109899999999999</v>
        <stp/>
        <stp>StudyData</stp>
        <stp>Close(DRUSDCAD) when (LocalMonth(DRUSDCAD)=9 And LocalDay(DRUSDCAD)=25 And LocalHour(DRUSDCAD)=7 And LocalMinute(DRUSDCAD)=30)</stp>
        <stp>Bar</stp>
        <stp/>
        <stp>Close</stp>
        <stp>A5C</stp>
        <stp>0</stp>
        <stp>all</stp>
        <stp/>
        <stp/>
        <stp>True</stp>
        <stp/>
        <stp/>
        <tr r="U7" s="2"/>
      </tp>
      <tp>
        <v>1.1112200000000001</v>
        <stp/>
        <stp>StudyData</stp>
        <stp>Close(DRUSDCAD) when (LocalMonth(DRUSDCAD)=9 And LocalDay(DRUSDCAD)=25 And LocalHour(DRUSDCAD)=7 And LocalMinute(DRUSDCAD)=35)</stp>
        <stp>Bar</stp>
        <stp/>
        <stp>Close</stp>
        <stp>A5C</stp>
        <stp>0</stp>
        <stp>all</stp>
        <stp/>
        <stp/>
        <stp>True</stp>
        <stp/>
        <stp/>
        <tr r="U8" s="2"/>
      </tp>
      <tp>
        <v>1.11236</v>
        <stp/>
        <stp>StudyData</stp>
        <stp>Close(DRUSDCAD) when (LocalMonth(DRUSDCAD)=9 And LocalDay(DRUSDCAD)=25 And LocalHour(DRUSDCAD)=7 And LocalMinute(DRUSDCAD)=20)</stp>
        <stp>Bar</stp>
        <stp/>
        <stp>Close</stp>
        <stp>A5C</stp>
        <stp>0</stp>
        <stp>all</stp>
        <stp/>
        <stp/>
        <stp>True</stp>
        <stp/>
        <stp/>
        <tr r="U5" s="2"/>
      </tp>
      <tp>
        <v>1.1120699999999999</v>
        <stp/>
        <stp>StudyData</stp>
        <stp>Close(DRUSDCAD) when (LocalMonth(DRUSDCAD)=9 And LocalDay(DRUSDCAD)=25 And LocalHour(DRUSDCAD)=7 And LocalMinute(DRUSDCAD)=25)</stp>
        <stp>Bar</stp>
        <stp/>
        <stp>Close</stp>
        <stp>A5C</stp>
        <stp>0</stp>
        <stp>all</stp>
        <stp/>
        <stp/>
        <stp>True</stp>
        <stp/>
        <stp/>
        <tr r="U6" s="2"/>
      </tp>
      <tp>
        <v>1.1120300000000001</v>
        <stp/>
        <stp>StudyData</stp>
        <stp>Close(DRUSDCAD) when (LocalMonth(DRUSDCAD)=9 And LocalDay(DRUSDCAD)=25 And LocalHour(DRUSDCAD)=7 And LocalMinute(DRUSDCAD)=10)</stp>
        <stp>Bar</stp>
        <stp/>
        <stp>Close</stp>
        <stp>A5C</stp>
        <stp>0</stp>
        <stp>all</stp>
        <stp/>
        <stp/>
        <stp>True</stp>
        <stp/>
        <stp/>
        <tr r="U3" s="2"/>
      </tp>
      <tp>
        <v>1.1124099999999999</v>
        <stp/>
        <stp>StudyData</stp>
        <stp>Close(DRUSDCAD) when (LocalMonth(DRUSDCAD)=9 And LocalDay(DRUSDCAD)=25 And LocalHour(DRUSDCAD)=7 And LocalMinute(DRUSDCAD)=15)</stp>
        <stp>Bar</stp>
        <stp/>
        <stp>Close</stp>
        <stp>A5C</stp>
        <stp>0</stp>
        <stp>all</stp>
        <stp/>
        <stp/>
        <stp>True</stp>
        <stp/>
        <stp/>
        <tr r="U4" s="2"/>
      </tp>
      <tp>
        <v>1.1113500000000001</v>
        <stp/>
        <stp>StudyData</stp>
        <stp>Close(DRUSDCAD) when (LocalMonth(DRUSDCAD)=9 And LocalDay(DRUSDCAD)=25 And LocalHour(DRUSDCAD)=7 And LocalMinute(DRUSDCAD)=50)</stp>
        <stp>Bar</stp>
        <stp/>
        <stp>Close</stp>
        <stp>A5C</stp>
        <stp>0</stp>
        <stp>all</stp>
        <stp/>
        <stp/>
        <stp>True</stp>
        <stp/>
        <stp/>
        <tr r="U11" s="2"/>
      </tp>
      <tp>
        <v>1.1113200000000001</v>
        <stp/>
        <stp>StudyData</stp>
        <stp>Close(DRUSDCAD) when (LocalMonth(DRUSDCAD)=9 And LocalDay(DRUSDCAD)=25 And LocalHour(DRUSDCAD)=7 And LocalMinute(DRUSDCAD)=55)</stp>
        <stp>Bar</stp>
        <stp/>
        <stp>Close</stp>
        <stp>A5C</stp>
        <stp>0</stp>
        <stp>all</stp>
        <stp/>
        <stp/>
        <stp>True</stp>
        <stp/>
        <stp/>
        <tr r="U12" s="2"/>
      </tp>
      <tp>
        <v>1.1120000000000001</v>
        <stp/>
        <stp>StudyData</stp>
        <stp>Close(DRUSDCAD) when (LocalMonth(DRUSDCAD)=9 And LocalDay(DRUSDCAD)=25 And LocalHour(DRUSDCAD)=7 And LocalMinute(DRUSDCAD)=40)</stp>
        <stp>Bar</stp>
        <stp/>
        <stp>Close</stp>
        <stp>A5C</stp>
        <stp>0</stp>
        <stp>all</stp>
        <stp/>
        <stp/>
        <stp>True</stp>
        <stp/>
        <stp/>
        <tr r="U9" s="2"/>
      </tp>
      <tp>
        <v>1.1112</v>
        <stp/>
        <stp>StudyData</stp>
        <stp>Close(DRUSDCAD) when (LocalMonth(DRUSDCAD)=9 And LocalDay(DRUSDCAD)=25 And LocalHour(DRUSDCAD)=7 And LocalMinute(DRUSDCAD)=45)</stp>
        <stp>Bar</stp>
        <stp/>
        <stp>Close</stp>
        <stp>A5C</stp>
        <stp>0</stp>
        <stp>all</stp>
        <stp/>
        <stp/>
        <stp>True</stp>
        <stp/>
        <stp/>
        <tr r="U10" s="2"/>
      </tp>
      <tp>
        <v>1.1105799999999999</v>
        <stp/>
        <stp>StudyData</stp>
        <stp>Close(DRUSDCAD) when (LocalMonth(DRUSDCAD)=9 And LocalDay(DRUSDCAD)=25 And LocalHour(DRUSDCAD)=8 And LocalMinute(DRUSDCAD)=40)</stp>
        <stp>Bar</stp>
        <stp/>
        <stp>Close</stp>
        <stp>A5C</stp>
        <stp>0</stp>
        <stp>all</stp>
        <stp/>
        <stp/>
        <stp>True</stp>
        <stp/>
        <stp/>
        <tr r="U21" s="2"/>
      </tp>
      <tp t="s">
        <v/>
        <stp/>
        <stp>StudyData</stp>
        <stp>Close(DRUSDCAD) when (LocalMonth(DRUSDCAD)=9 And LocalDay(DRUSDCAD)=25 And LocalHour(DRUSDCAD)=9 And LocalMinute(DRUSDCAD)=50)</stp>
        <stp>Bar</stp>
        <stp/>
        <stp>Close</stp>
        <stp>A5C</stp>
        <stp>0</stp>
        <stp>all</stp>
        <stp/>
        <stp/>
        <stp>True</stp>
        <stp/>
        <stp/>
        <tr r="U35" s="2"/>
      </tp>
      <tp>
        <v>1.1088499999999999</v>
        <stp/>
        <stp>StudyData</stp>
        <stp>Close(DRUSDCAD) when (LocalMonth(DRUSDCAD)=9 And LocalDay(DRUSDCAD)=25 And LocalHour(DRUSDCAD)=8 And LocalMinute(DRUSDCAD)=45)</stp>
        <stp>Bar</stp>
        <stp/>
        <stp>Close</stp>
        <stp>A5C</stp>
        <stp>0</stp>
        <stp>all</stp>
        <stp/>
        <stp/>
        <stp>True</stp>
        <stp/>
        <stp/>
        <tr r="U22" s="2"/>
      </tp>
      <tp t="s">
        <v/>
        <stp/>
        <stp>StudyData</stp>
        <stp>Close(DRUSDCAD) when (LocalMonth(DRUSDCAD)=9 And LocalDay(DRUSDCAD)=25 And LocalHour(DRUSDCAD)=9 And LocalMinute(DRUSDCAD)=55)</stp>
        <stp>Bar</stp>
        <stp/>
        <stp>Close</stp>
        <stp>A5C</stp>
        <stp>0</stp>
        <stp>all</stp>
        <stp/>
        <stp/>
        <stp>True</stp>
        <stp/>
        <stp/>
        <tr r="U36" s="2"/>
      </tp>
      <tp>
        <v>1.1092299999999999</v>
        <stp/>
        <stp>StudyData</stp>
        <stp>Close(DRUSDCAD) when (LocalMonth(DRUSDCAD)=9 And LocalDay(DRUSDCAD)=25 And LocalHour(DRUSDCAD)=8 And LocalMinute(DRUSDCAD)=50)</stp>
        <stp>Bar</stp>
        <stp/>
        <stp>Close</stp>
        <stp>A5C</stp>
        <stp>0</stp>
        <stp>all</stp>
        <stp/>
        <stp/>
        <stp>True</stp>
        <stp/>
        <stp/>
        <tr r="U23" s="2"/>
      </tp>
      <tp>
        <v>1.1097399999999999</v>
        <stp/>
        <stp>StudyData</stp>
        <stp>Close(DRUSDCAD) when (LocalMonth(DRUSDCAD)=9 And LocalDay(DRUSDCAD)=25 And LocalHour(DRUSDCAD)=9 And LocalMinute(DRUSDCAD)=40)</stp>
        <stp>Bar</stp>
        <stp/>
        <stp>Close</stp>
        <stp>A5C</stp>
        <stp>0</stp>
        <stp>all</stp>
        <stp/>
        <stp/>
        <stp>True</stp>
        <stp/>
        <stp/>
        <tr r="U33" s="2"/>
      </tp>
      <tp>
        <v>1.1096600000000001</v>
        <stp/>
        <stp>StudyData</stp>
        <stp>Close(DRUSDCAD) when (LocalMonth(DRUSDCAD)=9 And LocalDay(DRUSDCAD)=25 And LocalHour(DRUSDCAD)=8 And LocalMinute(DRUSDCAD)=55)</stp>
        <stp>Bar</stp>
        <stp/>
        <stp>Close</stp>
        <stp>A5C</stp>
        <stp>0</stp>
        <stp>all</stp>
        <stp/>
        <stp/>
        <stp>True</stp>
        <stp/>
        <stp/>
        <tr r="U24" s="2"/>
      </tp>
      <tp t="s">
        <v/>
        <stp/>
        <stp>StudyData</stp>
        <stp>Close(DRUSDCAD) when (LocalMonth(DRUSDCAD)=9 And LocalDay(DRUSDCAD)=25 And LocalHour(DRUSDCAD)=9 And LocalMinute(DRUSDCAD)=45)</stp>
        <stp>Bar</stp>
        <stp/>
        <stp>Close</stp>
        <stp>A5C</stp>
        <stp>0</stp>
        <stp>all</stp>
        <stp/>
        <stp/>
        <stp>True</stp>
        <stp/>
        <stp/>
        <tr r="U34" s="2"/>
      </tp>
      <tp>
        <v>1.1091899999999999</v>
        <stp/>
        <stp>StudyData</stp>
        <stp>Close(DRUSDCAD) when (LocalMonth(DRUSDCAD)=9 And LocalDay(DRUSDCAD)=25 And LocalHour(DRUSDCAD)=9 And LocalMinute(DRUSDCAD)=10)</stp>
        <stp>Bar</stp>
        <stp/>
        <stp>Close</stp>
        <stp>A5C</stp>
        <stp>0</stp>
        <stp>all</stp>
        <stp/>
        <stp/>
        <stp>True</stp>
        <stp/>
        <stp/>
        <tr r="U27" s="2"/>
      </tp>
      <tp>
        <v>1.1092500000000001</v>
        <stp/>
        <stp>StudyData</stp>
        <stp>Close(DRUSDCAD) when (LocalMonth(DRUSDCAD)=9 And LocalDay(DRUSDCAD)=25 And LocalHour(DRUSDCAD)=9 And LocalMinute(DRUSDCAD)=15)</stp>
        <stp>Bar</stp>
        <stp/>
        <stp>Close</stp>
        <stp>A5C</stp>
        <stp>0</stp>
        <stp>all</stp>
        <stp/>
        <stp/>
        <stp>True</stp>
        <stp/>
        <stp/>
        <tr r="U28" s="2"/>
      </tp>
      <tp>
        <v>1.1107499999999999</v>
        <stp/>
        <stp>StudyData</stp>
        <stp>Close(DRUSDCAD) when (LocalMonth(DRUSDCAD)=9 And LocalDay(DRUSDCAD)=25 And LocalHour(DRUSDCAD)=8 And LocalMinute(DRUSDCAD)=10)</stp>
        <stp>Bar</stp>
        <stp/>
        <stp>Close</stp>
        <stp>A5C</stp>
        <stp>0</stp>
        <stp>all</stp>
        <stp/>
        <stp/>
        <stp>True</stp>
        <stp/>
        <stp/>
        <tr r="U15" s="2"/>
      </tp>
      <tp>
        <v>1.1110199999999999</v>
        <stp/>
        <stp>StudyData</stp>
        <stp>Close(DRUSDCAD) when (LocalMonth(DRUSDCAD)=9 And LocalDay(DRUSDCAD)=25 And LocalHour(DRUSDCAD)=8 And LocalMinute(DRUSDCAD)=15)</stp>
        <stp>Bar</stp>
        <stp/>
        <stp>Close</stp>
        <stp>A5C</stp>
        <stp>0</stp>
        <stp>all</stp>
        <stp/>
        <stp/>
        <stp>True</stp>
        <stp/>
        <stp/>
        <tr r="U16" s="2"/>
      </tp>
      <tp>
        <v>1.1109500000000001</v>
        <stp/>
        <stp>StudyData</stp>
        <stp>Close(DRUSDCAD) when (LocalMonth(DRUSDCAD)=9 And LocalDay(DRUSDCAD)=25 And LocalHour(DRUSDCAD)=8 And LocalMinute(DRUSDCAD)=20)</stp>
        <stp>Bar</stp>
        <stp/>
        <stp>Close</stp>
        <stp>A5C</stp>
        <stp>0</stp>
        <stp>all</stp>
        <stp/>
        <stp/>
        <stp>True</stp>
        <stp/>
        <stp/>
        <tr r="U17" s="2"/>
      </tp>
      <tp>
        <v>1.10951</v>
        <stp/>
        <stp>StudyData</stp>
        <stp>Close(DRUSDCAD) when (LocalMonth(DRUSDCAD)=9 And LocalDay(DRUSDCAD)=25 And LocalHour(DRUSDCAD)=9 And LocalMinute(DRUSDCAD)=30)</stp>
        <stp>Bar</stp>
        <stp/>
        <stp>Close</stp>
        <stp>A5C</stp>
        <stp>0</stp>
        <stp>all</stp>
        <stp/>
        <stp/>
        <stp>True</stp>
        <stp/>
        <stp/>
        <tr r="U31" s="2"/>
      </tp>
      <tp>
        <v>1.11097</v>
        <stp/>
        <stp>StudyData</stp>
        <stp>Close(DRUSDCAD) when (LocalMonth(DRUSDCAD)=9 And LocalDay(DRUSDCAD)=25 And LocalHour(DRUSDCAD)=8 And LocalMinute(DRUSDCAD)=25)</stp>
        <stp>Bar</stp>
        <stp/>
        <stp>Close</stp>
        <stp>A5C</stp>
        <stp>0</stp>
        <stp>all</stp>
        <stp/>
        <stp/>
        <stp>True</stp>
        <stp/>
        <stp/>
        <tr r="U18" s="2"/>
      </tp>
      <tp>
        <v>1.1096200000000001</v>
        <stp/>
        <stp>StudyData</stp>
        <stp>Close(DRUSDCAD) when (LocalMonth(DRUSDCAD)=9 And LocalDay(DRUSDCAD)=25 And LocalHour(DRUSDCAD)=9 And LocalMinute(DRUSDCAD)=35)</stp>
        <stp>Bar</stp>
        <stp/>
        <stp>Close</stp>
        <stp>A5C</stp>
        <stp>0</stp>
        <stp>all</stp>
        <stp/>
        <stp/>
        <stp>True</stp>
        <stp/>
        <stp/>
        <tr r="U32" s="2"/>
      </tp>
      <tp>
        <v>1.11059</v>
        <stp/>
        <stp>StudyData</stp>
        <stp>Close(DRUSDCAD) when (LocalMonth(DRUSDCAD)=9 And LocalDay(DRUSDCAD)=25 And LocalHour(DRUSDCAD)=8 And LocalMinute(DRUSDCAD)=30)</stp>
        <stp>Bar</stp>
        <stp/>
        <stp>Close</stp>
        <stp>A5C</stp>
        <stp>0</stp>
        <stp>all</stp>
        <stp/>
        <stp/>
        <stp>True</stp>
        <stp/>
        <stp/>
        <tr r="U19" s="2"/>
      </tp>
      <tp>
        <v>1.1090100000000001</v>
        <stp/>
        <stp>StudyData</stp>
        <stp>Close(DRUSDCAD) when (LocalMonth(DRUSDCAD)=9 And LocalDay(DRUSDCAD)=25 And LocalHour(DRUSDCAD)=9 And LocalMinute(DRUSDCAD)=20)</stp>
        <stp>Bar</stp>
        <stp/>
        <stp>Close</stp>
        <stp>A5C</stp>
        <stp>0</stp>
        <stp>all</stp>
        <stp/>
        <stp/>
        <stp>True</stp>
        <stp/>
        <stp/>
        <tr r="U29" s="2"/>
      </tp>
      <tp>
        <v>1.1107199999999999</v>
        <stp/>
        <stp>StudyData</stp>
        <stp>Close(DRUSDCAD) when (LocalMonth(DRUSDCAD)=9 And LocalDay(DRUSDCAD)=25 And LocalHour(DRUSDCAD)=8 And LocalMinute(DRUSDCAD)=35)</stp>
        <stp>Bar</stp>
        <stp/>
        <stp>Close</stp>
        <stp>A5C</stp>
        <stp>0</stp>
        <stp>all</stp>
        <stp/>
        <stp/>
        <stp>True</stp>
        <stp/>
        <stp/>
        <tr r="U20" s="2"/>
      </tp>
      <tp>
        <v>1.1093500000000001</v>
        <stp/>
        <stp>StudyData</stp>
        <stp>Close(DRUSDCAD) when (LocalMonth(DRUSDCAD)=9 And LocalDay(DRUSDCAD)=25 And LocalHour(DRUSDCAD)=9 And LocalMinute(DRUSDCAD)=25)</stp>
        <stp>Bar</stp>
        <stp/>
        <stp>Close</stp>
        <stp>A5C</stp>
        <stp>0</stp>
        <stp>all</stp>
        <stp/>
        <stp/>
        <stp>True</stp>
        <stp/>
        <stp/>
        <tr r="U30" s="2"/>
      </tp>
      <tp>
        <v>109.248</v>
        <stp/>
        <stp>StudyData</stp>
        <stp>Close(DRUSDJPY) when (LocalMonth(DRUSDJPY)=9 And LocalDay(DRUSDJPY)=25 And LocalHour(DRUSDJPY)=7 And LocalMinute(DRUSDJPY)=25)</stp>
        <stp>Bar</stp>
        <stp/>
        <stp>Close</stp>
        <stp>A5C</stp>
        <stp>0</stp>
        <stp>all</stp>
        <stp/>
        <stp/>
        <stp>True</stp>
        <stp/>
        <stp/>
        <tr r="R6" s="2"/>
      </tp>
      <tp>
        <v>109.245</v>
        <stp/>
        <stp>StudyData</stp>
        <stp>Close(DRUSDJPY) when (LocalMonth(DRUSDJPY)=9 And LocalDay(DRUSDJPY)=25 And LocalHour(DRUSDJPY)=7 And LocalMinute(DRUSDJPY)=20)</stp>
        <stp>Bar</stp>
        <stp/>
        <stp>Close</stp>
        <stp>A5C</stp>
        <stp>0</stp>
        <stp>all</stp>
        <stp/>
        <stp/>
        <stp>True</stp>
        <stp/>
        <stp/>
        <tr r="R5" s="2"/>
      </tp>
      <tp>
        <v>109.215</v>
        <stp/>
        <stp>StudyData</stp>
        <stp>Close(DRUSDJPY) when (LocalMonth(DRUSDJPY)=9 And LocalDay(DRUSDJPY)=25 And LocalHour(DRUSDJPY)=7 And LocalMinute(DRUSDJPY)=35)</stp>
        <stp>Bar</stp>
        <stp/>
        <stp>Close</stp>
        <stp>A5C</stp>
        <stp>0</stp>
        <stp>all</stp>
        <stp/>
        <stp/>
        <stp>True</stp>
        <stp/>
        <stp/>
        <tr r="R8" s="2"/>
      </tp>
      <tp>
        <v>109.24</v>
        <stp/>
        <stp>StudyData</stp>
        <stp>Close(DRUSDJPY) when (LocalMonth(DRUSDJPY)=9 And LocalDay(DRUSDJPY)=25 And LocalHour(DRUSDJPY)=7 And LocalMinute(DRUSDJPY)=30)</stp>
        <stp>Bar</stp>
        <stp/>
        <stp>Close</stp>
        <stp>A5C</stp>
        <stp>0</stp>
        <stp>all</stp>
        <stp/>
        <stp/>
        <stp>True</stp>
        <stp/>
        <stp/>
        <tr r="R7" s="2"/>
      </tp>
      <tp>
        <v>109.25</v>
        <stp/>
        <stp>StudyData</stp>
        <stp>Close(DRUSDJPY) when (LocalMonth(DRUSDJPY)=9 And LocalDay(DRUSDJPY)=25 And LocalHour(DRUSDJPY)=7 And LocalMinute(DRUSDJPY)=15)</stp>
        <stp>Bar</stp>
        <stp/>
        <stp>Close</stp>
        <stp>A5C</stp>
        <stp>0</stp>
        <stp>all</stp>
        <stp/>
        <stp/>
        <stp>True</stp>
        <stp/>
        <stp/>
        <tr r="R4" s="2"/>
      </tp>
      <tp>
        <v>109.254</v>
        <stp/>
        <stp>StudyData</stp>
        <stp>Close(DRUSDJPY) when (LocalMonth(DRUSDJPY)=9 And LocalDay(DRUSDJPY)=25 And LocalHour(DRUSDJPY)=7 And LocalMinute(DRUSDJPY)=10)</stp>
        <stp>Bar</stp>
        <stp/>
        <stp>Close</stp>
        <stp>A5C</stp>
        <stp>0</stp>
        <stp>all</stp>
        <stp/>
        <stp/>
        <stp>True</stp>
        <stp/>
        <stp/>
        <tr r="R3" s="2"/>
      </tp>
      <tp>
        <v>109.181</v>
        <stp/>
        <stp>StudyData</stp>
        <stp>Close(DRUSDJPY) when (LocalMonth(DRUSDJPY)=9 And LocalDay(DRUSDJPY)=25 And LocalHour(DRUSDJPY)=7 And LocalMinute(DRUSDJPY)=45)</stp>
        <stp>Bar</stp>
        <stp/>
        <stp>Close</stp>
        <stp>A5C</stp>
        <stp>0</stp>
        <stp>all</stp>
        <stp/>
        <stp/>
        <stp>True</stp>
        <stp/>
        <stp/>
        <tr r="R10" s="2"/>
      </tp>
      <tp>
        <v>109.184</v>
        <stp/>
        <stp>StudyData</stp>
        <stp>Close(DRUSDJPY) when (LocalMonth(DRUSDJPY)=9 And LocalDay(DRUSDJPY)=25 And LocalHour(DRUSDJPY)=7 And LocalMinute(DRUSDJPY)=40)</stp>
        <stp>Bar</stp>
        <stp/>
        <stp>Close</stp>
        <stp>A5C</stp>
        <stp>0</stp>
        <stp>all</stp>
        <stp/>
        <stp/>
        <stp>True</stp>
        <stp/>
        <stp/>
        <tr r="R9" s="2"/>
      </tp>
      <tp>
        <v>109.149</v>
        <stp/>
        <stp>StudyData</stp>
        <stp>Close(DRUSDJPY) when (LocalMonth(DRUSDJPY)=9 And LocalDay(DRUSDJPY)=25 And LocalHour(DRUSDJPY)=7 And LocalMinute(DRUSDJPY)=55)</stp>
        <stp>Bar</stp>
        <stp/>
        <stp>Close</stp>
        <stp>A5C</stp>
        <stp>0</stp>
        <stp>all</stp>
        <stp/>
        <stp/>
        <stp>True</stp>
        <stp/>
        <stp/>
        <tr r="R12" s="2"/>
      </tp>
      <tp>
        <v>109.176</v>
        <stp/>
        <stp>StudyData</stp>
        <stp>Close(DRUSDJPY) when (LocalMonth(DRUSDJPY)=9 And LocalDay(DRUSDJPY)=25 And LocalHour(DRUSDJPY)=7 And LocalMinute(DRUSDJPY)=50)</stp>
        <stp>Bar</stp>
        <stp/>
        <stp>Close</stp>
        <stp>A5C</stp>
        <stp>0</stp>
        <stp>all</stp>
        <stp/>
        <stp/>
        <stp>True</stp>
        <stp/>
        <stp/>
        <tr r="R11" s="2"/>
      </tp>
      <tp>
        <v>108.93300000000001</v>
        <stp/>
        <stp>StudyData</stp>
        <stp>Close(DRUSDJPY) when (LocalMonth(DRUSDJPY)=9 And LocalDay(DRUSDJPY)=25 And LocalHour(DRUSDJPY)=8 And LocalMinute(DRUSDJPY)=55)</stp>
        <stp>Bar</stp>
        <stp/>
        <stp>Close</stp>
        <stp>A5C</stp>
        <stp>0</stp>
        <stp>all</stp>
        <stp/>
        <stp/>
        <stp>True</stp>
        <stp/>
        <stp/>
        <tr r="R24" s="2"/>
      </tp>
      <tp t="s">
        <v/>
        <stp/>
        <stp>StudyData</stp>
        <stp>Close(DRUSDJPY) when (LocalMonth(DRUSDJPY)=9 And LocalDay(DRUSDJPY)=25 And LocalHour(DRUSDJPY)=9 And LocalMinute(DRUSDJPY)=45)</stp>
        <stp>Bar</stp>
        <stp/>
        <stp>Close</stp>
        <stp>A5C</stp>
        <stp>0</stp>
        <stp>all</stp>
        <stp/>
        <stp/>
        <stp>True</stp>
        <stp/>
        <stp/>
        <tr r="R34" s="2"/>
      </tp>
      <tp>
        <v>108.88800000000001</v>
        <stp/>
        <stp>StudyData</stp>
        <stp>Close(DRUSDJPY) when (LocalMonth(DRUSDJPY)=9 And LocalDay(DRUSDJPY)=25 And LocalHour(DRUSDJPY)=8 And LocalMinute(DRUSDJPY)=50)</stp>
        <stp>Bar</stp>
        <stp/>
        <stp>Close</stp>
        <stp>A5C</stp>
        <stp>0</stp>
        <stp>all</stp>
        <stp/>
        <stp/>
        <stp>True</stp>
        <stp/>
        <stp/>
        <tr r="R23" s="2"/>
      </tp>
      <tp>
        <v>108.69199999999999</v>
        <stp/>
        <stp>StudyData</stp>
        <stp>Close(DRUSDJPY) when (LocalMonth(DRUSDJPY)=9 And LocalDay(DRUSDJPY)=25 And LocalHour(DRUSDJPY)=9 And LocalMinute(DRUSDJPY)=40)</stp>
        <stp>Bar</stp>
        <stp/>
        <stp>Close</stp>
        <stp>A5C</stp>
        <stp>0</stp>
        <stp>all</stp>
        <stp/>
        <stp/>
        <stp>True</stp>
        <stp/>
        <stp/>
        <tr r="R33" s="2"/>
      </tp>
      <tp>
        <v>108.962</v>
        <stp/>
        <stp>StudyData</stp>
        <stp>Close(DRUSDJPY) when (LocalMonth(DRUSDJPY)=9 And LocalDay(DRUSDJPY)=25 And LocalHour(DRUSDJPY)=8 And LocalMinute(DRUSDJPY)=45)</stp>
        <stp>Bar</stp>
        <stp/>
        <stp>Close</stp>
        <stp>A5C</stp>
        <stp>0</stp>
        <stp>all</stp>
        <stp/>
        <stp/>
        <stp>True</stp>
        <stp/>
        <stp/>
        <tr r="R22" s="2"/>
      </tp>
      <tp t="s">
        <v/>
        <stp/>
        <stp>StudyData</stp>
        <stp>Close(DRUSDJPY) when (LocalMonth(DRUSDJPY)=9 And LocalDay(DRUSDJPY)=25 And LocalHour(DRUSDJPY)=9 And LocalMinute(DRUSDJPY)=55)</stp>
        <stp>Bar</stp>
        <stp/>
        <stp>Close</stp>
        <stp>A5C</stp>
        <stp>0</stp>
        <stp>all</stp>
        <stp/>
        <stp/>
        <stp>True</stp>
        <stp/>
        <stp/>
        <tr r="R36" s="2"/>
      </tp>
      <tp>
        <v>109.17</v>
        <stp/>
        <stp>StudyData</stp>
        <stp>Close(DRUSDJPY) when (LocalMonth(DRUSDJPY)=9 And LocalDay(DRUSDJPY)=25 And LocalHour(DRUSDJPY)=8 And LocalMinute(DRUSDJPY)=40)</stp>
        <stp>Bar</stp>
        <stp/>
        <stp>Close</stp>
        <stp>A5C</stp>
        <stp>0</stp>
        <stp>all</stp>
        <stp/>
        <stp/>
        <stp>True</stp>
        <stp/>
        <stp/>
        <tr r="R21" s="2"/>
      </tp>
      <tp t="s">
        <v/>
        <stp/>
        <stp>StudyData</stp>
        <stp>Close(DRUSDJPY) when (LocalMonth(DRUSDJPY)=9 And LocalDay(DRUSDJPY)=25 And LocalHour(DRUSDJPY)=9 And LocalMinute(DRUSDJPY)=50)</stp>
        <stp>Bar</stp>
        <stp/>
        <stp>Close</stp>
        <stp>A5C</stp>
        <stp>0</stp>
        <stp>all</stp>
        <stp/>
        <stp/>
        <stp>True</stp>
        <stp/>
        <stp/>
        <tr r="R35" s="2"/>
      </tp>
      <tp>
        <v>109.212</v>
        <stp/>
        <stp>StudyData</stp>
        <stp>Close(DRUSDJPY) when (LocalMonth(DRUSDJPY)=9 And LocalDay(DRUSDJPY)=25 And LocalHour(DRUSDJPY)=8 And LocalMinute(DRUSDJPY)=15)</stp>
        <stp>Bar</stp>
        <stp/>
        <stp>Close</stp>
        <stp>A5C</stp>
        <stp>0</stp>
        <stp>all</stp>
        <stp/>
        <stp/>
        <stp>True</stp>
        <stp/>
        <stp/>
        <tr r="R16" s="2"/>
      </tp>
      <tp>
        <v>109.208</v>
        <stp/>
        <stp>StudyData</stp>
        <stp>Close(DRUSDJPY) when (LocalMonth(DRUSDJPY)=9 And LocalDay(DRUSDJPY)=25 And LocalHour(DRUSDJPY)=8 And LocalMinute(DRUSDJPY)=10)</stp>
        <stp>Bar</stp>
        <stp/>
        <stp>Close</stp>
        <stp>A5C</stp>
        <stp>0</stp>
        <stp>all</stp>
        <stp/>
        <stp/>
        <stp>True</stp>
        <stp/>
        <stp/>
        <tr r="R15" s="2"/>
      </tp>
      <tp>
        <v>108.846</v>
        <stp/>
        <stp>StudyData</stp>
        <stp>Close(DRUSDJPY) when (LocalMonth(DRUSDJPY)=9 And LocalDay(DRUSDJPY)=25 And LocalHour(DRUSDJPY)=9 And LocalMinute(DRUSDJPY)=15)</stp>
        <stp>Bar</stp>
        <stp/>
        <stp>Close</stp>
        <stp>A5C</stp>
        <stp>0</stp>
        <stp>all</stp>
        <stp/>
        <stp/>
        <stp>True</stp>
        <stp/>
        <stp/>
        <tr r="R28" s="2"/>
      </tp>
      <tp>
        <v>108.873</v>
        <stp/>
        <stp>StudyData</stp>
        <stp>Close(DRUSDJPY) when (LocalMonth(DRUSDJPY)=9 And LocalDay(DRUSDJPY)=25 And LocalHour(DRUSDJPY)=9 And LocalMinute(DRUSDJPY)=10)</stp>
        <stp>Bar</stp>
        <stp/>
        <stp>Close</stp>
        <stp>A5C</stp>
        <stp>0</stp>
        <stp>all</stp>
        <stp/>
        <stp/>
        <stp>True</stp>
        <stp/>
        <stp/>
        <tr r="R27" s="2"/>
      </tp>
      <tp>
        <v>109.217</v>
        <stp/>
        <stp>StudyData</stp>
        <stp>Close(DRUSDJPY) when (LocalMonth(DRUSDJPY)=9 And LocalDay(DRUSDJPY)=25 And LocalHour(DRUSDJPY)=8 And LocalMinute(DRUSDJPY)=35)</stp>
        <stp>Bar</stp>
        <stp/>
        <stp>Close</stp>
        <stp>A5C</stp>
        <stp>0</stp>
        <stp>all</stp>
        <stp/>
        <stp/>
        <stp>True</stp>
        <stp/>
        <stp/>
        <tr r="R20" s="2"/>
      </tp>
      <tp>
        <v>108.79900000000001</v>
        <stp/>
        <stp>StudyData</stp>
        <stp>Close(DRUSDJPY) when (LocalMonth(DRUSDJPY)=9 And LocalDay(DRUSDJPY)=25 And LocalHour(DRUSDJPY)=9 And LocalMinute(DRUSDJPY)=25)</stp>
        <stp>Bar</stp>
        <stp/>
        <stp>Close</stp>
        <stp>A5C</stp>
        <stp>0</stp>
        <stp>all</stp>
        <stp/>
        <stp/>
        <stp>True</stp>
        <stp/>
        <stp/>
        <tr r="R30" s="2"/>
      </tp>
      <tp>
        <v>109.217</v>
        <stp/>
        <stp>StudyData</stp>
        <stp>Close(DRUSDJPY) when (LocalMonth(DRUSDJPY)=9 And LocalDay(DRUSDJPY)=25 And LocalHour(DRUSDJPY)=8 And LocalMinute(DRUSDJPY)=30)</stp>
        <stp>Bar</stp>
        <stp/>
        <stp>Close</stp>
        <stp>A5C</stp>
        <stp>0</stp>
        <stp>all</stp>
        <stp/>
        <stp/>
        <stp>True</stp>
        <stp/>
        <stp/>
        <tr r="R19" s="2"/>
      </tp>
      <tp>
        <v>108.727</v>
        <stp/>
        <stp>StudyData</stp>
        <stp>Close(DRUSDJPY) when (LocalMonth(DRUSDJPY)=9 And LocalDay(DRUSDJPY)=25 And LocalHour(DRUSDJPY)=9 And LocalMinute(DRUSDJPY)=20)</stp>
        <stp>Bar</stp>
        <stp/>
        <stp>Close</stp>
        <stp>A5C</stp>
        <stp>0</stp>
        <stp>all</stp>
        <stp/>
        <stp/>
        <stp>True</stp>
        <stp/>
        <stp/>
        <tr r="R29" s="2"/>
      </tp>
      <tp>
        <v>109.239</v>
        <stp/>
        <stp>StudyData</stp>
        <stp>Close(DRUSDJPY) when (LocalMonth(DRUSDJPY)=9 And LocalDay(DRUSDJPY)=25 And LocalHour(DRUSDJPY)=8 And LocalMinute(DRUSDJPY)=25)</stp>
        <stp>Bar</stp>
        <stp/>
        <stp>Close</stp>
        <stp>A5C</stp>
        <stp>0</stp>
        <stp>all</stp>
        <stp/>
        <stp/>
        <stp>True</stp>
        <stp/>
        <stp/>
        <tr r="R18" s="2"/>
      </tp>
      <tp>
        <v>108.783</v>
        <stp/>
        <stp>StudyData</stp>
        <stp>Close(DRUSDJPY) when (LocalMonth(DRUSDJPY)=9 And LocalDay(DRUSDJPY)=25 And LocalHour(DRUSDJPY)=9 And LocalMinute(DRUSDJPY)=35)</stp>
        <stp>Bar</stp>
        <stp/>
        <stp>Close</stp>
        <stp>A5C</stp>
        <stp>0</stp>
        <stp>all</stp>
        <stp/>
        <stp/>
        <stp>True</stp>
        <stp/>
        <stp/>
        <tr r="R32" s="2"/>
      </tp>
      <tp>
        <v>109.24299999999999</v>
        <stp/>
        <stp>StudyData</stp>
        <stp>Close(DRUSDJPY) when (LocalMonth(DRUSDJPY)=9 And LocalDay(DRUSDJPY)=25 And LocalHour(DRUSDJPY)=8 And LocalMinute(DRUSDJPY)=20)</stp>
        <stp>Bar</stp>
        <stp/>
        <stp>Close</stp>
        <stp>A5C</stp>
        <stp>0</stp>
        <stp>all</stp>
        <stp/>
        <stp/>
        <stp>True</stp>
        <stp/>
        <stp/>
        <tr r="R17" s="2"/>
      </tp>
      <tp>
        <v>108.755</v>
        <stp/>
        <stp>StudyData</stp>
        <stp>Close(DRUSDJPY) when (LocalMonth(DRUSDJPY)=9 And LocalDay(DRUSDJPY)=25 And LocalHour(DRUSDJPY)=9 And LocalMinute(DRUSDJPY)=30)</stp>
        <stp>Bar</stp>
        <stp/>
        <stp>Close</stp>
        <stp>A5C</stp>
        <stp>0</stp>
        <stp>all</stp>
        <stp/>
        <stp/>
        <stp>True</stp>
        <stp/>
        <stp/>
        <tr r="R31" s="2"/>
      </tp>
      <tp>
        <v>1.63405</v>
        <stp/>
        <stp>StudyData</stp>
        <stp>DRGBPUSD</stp>
        <stp>Bar</stp>
        <stp/>
        <stp>Close</stp>
        <stp>D</stp>
        <stp>-1</stp>
        <stp/>
        <stp/>
        <stp/>
        <stp/>
        <stp>T</stp>
        <tr r="AI34" s="1"/>
        <tr r="AI34" s="1"/>
      </tp>
      <tp>
        <v>550</v>
        <stp/>
        <stp>ContractData</stp>
        <stp>DRUSDJPY</stp>
        <stp>VolumeLastAsk</stp>
        <tr r="G32" s="1"/>
      </tp>
      <tp>
        <v>1.4148100000000001</v>
        <stp/>
        <stp>ContractData</stp>
        <stp>DREURCAD</stp>
        <stp>Close</stp>
        <stp/>
        <stp>T</stp>
        <tr r="AJ60" s="1"/>
        <tr r="AK60" s="1"/>
      </tp>
      <tp>
        <v>9.0080000000000004E-3</v>
        <stp/>
        <stp>StudyData</stp>
        <stp>DREURUSD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2" s="1"/>
      </tp>
      <tp>
        <v>8.7200000000000003E-3</v>
        <stp/>
        <stp>StudyData</stp>
        <stp>DREURUSD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2" s="1"/>
      </tp>
      <tp>
        <v>1.8502000000000001E-2</v>
        <stp/>
        <stp>StudyData</stp>
        <stp>DREURNZD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2" s="1"/>
      </tp>
      <tp>
        <v>2.3199999999999998E-2</v>
        <stp/>
        <stp>StudyData</stp>
        <stp>DREURNZD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2" s="1"/>
      </tp>
      <tp>
        <v>1.2447999999999999</v>
        <stp/>
        <stp>StudyData</stp>
        <stp>DREURJPY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4" s="1"/>
      </tp>
      <tp>
        <v>1.18</v>
        <stp/>
        <stp>StudyData</stp>
        <stp>DREURJPY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4" s="1"/>
      </tp>
      <tp>
        <v>5.7080000000000004E-3</v>
        <stp/>
        <stp>StudyData</stp>
        <stp>DREURGBP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0" s="1"/>
      </tp>
      <tp>
        <v>4.5599999999999998E-3</v>
        <stp/>
        <stp>StudyData</stp>
        <stp>DREURGBP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0" s="1"/>
      </tp>
      <tp>
        <v>1.1440000000000001E-2</v>
        <stp/>
        <stp>StudyData</stp>
        <stp>DREURAUD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2" s="1"/>
      </tp>
      <tp>
        <v>1.5498E-2</v>
        <stp/>
        <stp>StudyData</stp>
        <stp>DREURAUD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2" s="1"/>
      </tp>
      <tp>
        <v>1.209E-2</v>
        <stp/>
        <stp>StudyData</stp>
        <stp>DREURCAD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0" s="1"/>
      </tp>
      <tp>
        <v>6.3600000000000002E-3</v>
        <stp/>
        <stp>StudyData</stp>
        <stp>DREURCAD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0" s="1"/>
      </tp>
      <tp>
        <v>108.69200000000001</v>
        <stp/>
        <stp>ContractData</stp>
        <stp>DRUSDJPY</stp>
        <stp>Close</stp>
        <stp/>
        <stp>T</stp>
        <tr r="AK53" s="1"/>
        <tr r="AJ53" s="1"/>
      </tp>
      <tp>
        <v>1.504E-2</v>
        <stp/>
        <stp>StudyData</stp>
        <stp>DRGBPUSD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0" s="1"/>
      </tp>
      <tp>
        <v>6.7799999999999996E-3</v>
        <stp/>
        <stp>StudyData</stp>
        <stp>DRGBPUSD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0" s="1"/>
      </tp>
      <tp>
        <v>2.113</v>
        <stp/>
        <stp>StudyData</stp>
        <stp>DRGBPJPY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6" s="1"/>
      </tp>
      <tp>
        <v>1.0369999999999999</v>
        <stp/>
        <stp>StudyData</stp>
        <stp>DRGBPJPY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6" s="1"/>
      </tp>
      <tp>
        <v>2.0480000000000002E-2</v>
        <stp/>
        <stp>StudyData</stp>
        <stp>DRGBPAUD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2" s="1"/>
      </tp>
      <tp>
        <v>2.3023999999999999E-2</v>
        <stp/>
        <stp>StudyData</stp>
        <stp>DRGBPAUD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2" s="1"/>
      </tp>
      <tp>
        <v>2.0742E-2</v>
        <stp/>
        <stp>StudyData</stp>
        <stp>DRGBPCAD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4" s="1"/>
      </tp>
      <tp>
        <v>1.001E-2</v>
        <stp/>
        <stp>StudyData</stp>
        <stp>DRGBPCAD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4" s="1"/>
      </tp>
      <tp>
        <v>1.1390000000000001E-2</v>
        <stp/>
        <stp>StudyData</stp>
        <stp>DRGBPCHF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4" s="1"/>
      </tp>
      <tp>
        <v>8.2699999999999996E-3</v>
        <stp/>
        <stp>StudyData</stp>
        <stp>DRGBPCHF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4" s="1"/>
      </tp>
      <tp>
        <v>0.78062000000000009</v>
        <stp/>
        <stp>ContractData</stp>
        <stp>DREURGBP</stp>
        <stp>Close</stp>
        <stp/>
        <stp>T</stp>
        <tr r="AK59" s="1"/>
        <tr r="AJ59" s="1"/>
      </tp>
      <tp>
        <v>120701</v>
        <stp/>
        <stp>ContractData</stp>
        <stp>DREURCHF</stp>
        <stp>LastQuoteToday</stp>
        <stp/>
        <stp>D</stp>
        <tr r="L12" s="1"/>
      </tp>
      <tp>
        <v>1.6338400000000002</v>
        <stp/>
        <stp>ContractData</stp>
        <stp>DRGBPUSD</stp>
        <stp>Open</stp>
        <stp/>
        <stp>T</stp>
        <tr r="AU10" s="1"/>
        <tr r="C10" s="1"/>
      </tp>
      <tp>
        <v>1.278</v>
        <stp/>
        <stp>ContractData</stp>
        <stp>DREURUSD</stp>
        <stp>Open</stp>
        <stp/>
        <stp>T</stp>
        <tr r="AU23" s="1"/>
        <tr r="C23" s="1"/>
      </tp>
      <tp>
        <v>0.88843000000000005</v>
        <stp/>
        <stp>ContractData</stp>
        <stp>DRAUDUSD</stp>
        <stp>Open</stp>
        <stp/>
        <stp>T</stp>
        <tr r="AU49" s="1"/>
        <tr r="C49" s="1"/>
      </tp>
      <tp>
        <v>139.363</v>
        <stp/>
        <stp>StudyData</stp>
        <stp>DREURJPY</stp>
        <stp>Bar</stp>
        <stp/>
        <stp>Close</stp>
        <stp>D</stp>
        <stp>-1</stp>
        <stp/>
        <stp/>
        <stp/>
        <stp/>
        <stp>T</stp>
        <tr r="AI41" s="1"/>
        <tr r="AI41" s="1"/>
      </tp>
      <tp t="s">
        <v/>
        <stp/>
        <stp>StudyData</stp>
        <stp>Close(DREURUSD) when (LocalMonth(DREURUSD)=9 And LocalDay(DREURUSD)=25 And LocalHour(DREURUSD)=13 And LocalMinute(DREURUSD)=5)</stp>
        <stp>Bar</stp>
        <stp/>
        <stp>Close</stp>
        <stp>A5C</stp>
        <stp>0</stp>
        <stp>all</stp>
        <stp/>
        <stp/>
        <stp>True</stp>
        <stp/>
        <stp/>
        <tr r="O74" s="2"/>
      </tp>
      <tp t="s">
        <v/>
        <stp/>
        <stp>StudyData</stp>
        <stp>Close(DREURUSD) when (LocalMonth(DREURUSD)=9 And LocalDay(DREURUSD)=25 And LocalHour(DREURUSD)=12 And LocalMinute(DREURUSD)=5)</stp>
        <stp>Bar</stp>
        <stp/>
        <stp>Close</stp>
        <stp>A5C</stp>
        <stp>0</stp>
        <stp>all</stp>
        <stp/>
        <stp/>
        <stp>True</stp>
        <stp/>
        <stp/>
        <tr r="O62" s="2"/>
      </tp>
      <tp t="s">
        <v/>
        <stp/>
        <stp>StudyData</stp>
        <stp>Close(DREURUSD) when (LocalMonth(DREURUSD)=9 And LocalDay(DREURUSD)=25 And LocalHour(DREURUSD)=11 And LocalMinute(DREURUSD)=5)</stp>
        <stp>Bar</stp>
        <stp/>
        <stp>Close</stp>
        <stp>A5C</stp>
        <stp>0</stp>
        <stp>all</stp>
        <stp/>
        <stp/>
        <stp>True</stp>
        <stp/>
        <stp/>
        <tr r="O50" s="2"/>
      </tp>
      <tp t="s">
        <v/>
        <stp/>
        <stp>StudyData</stp>
        <stp>Close(DREURUSD) when (LocalMonth(DREURUSD)=9 And LocalDay(DREURUSD)=25 And LocalHour(DREURUSD)=14 And LocalMinute(DREURUSD)=0)</stp>
        <stp>Bar</stp>
        <stp/>
        <stp>Close</stp>
        <stp>A5C</stp>
        <stp>0</stp>
        <stp>all</stp>
        <stp/>
        <stp/>
        <stp>True</stp>
        <stp/>
        <stp/>
        <tr r="O85" s="2"/>
      </tp>
      <tp t="s">
        <v/>
        <stp/>
        <stp>StudyData</stp>
        <stp>Close(DREURUSD) when (LocalMonth(DREURUSD)=9 And LocalDay(DREURUSD)=25 And LocalHour(DREURUSD)=10 And LocalMinute(DREURUSD)=5)</stp>
        <stp>Bar</stp>
        <stp/>
        <stp>Close</stp>
        <stp>A5C</stp>
        <stp>0</stp>
        <stp>all</stp>
        <stp/>
        <stp/>
        <stp>True</stp>
        <stp/>
        <stp/>
        <tr r="O38" s="2"/>
      </tp>
      <tp t="s">
        <v/>
        <stp/>
        <stp>StudyData</stp>
        <stp>Close(DREURUSD) when (LocalMonth(DREURUSD)=9 And LocalDay(DREURUSD)=25 And LocalHour(DREURUSD)=15 And LocalMinute(DREURUSD)=0)</stp>
        <stp>Bar</stp>
        <stp/>
        <stp>Close</stp>
        <stp>A5C</stp>
        <stp>0</stp>
        <stp>all</stp>
        <stp/>
        <stp/>
        <stp>True</stp>
        <stp/>
        <stp/>
        <tr r="O97" s="2"/>
      </tp>
      <tp t="s">
        <v/>
        <stp/>
        <stp>StudyData</stp>
        <stp>Close(DREURUSD) when (LocalMonth(DREURUSD)=9 And LocalDay(DREURUSD)=25 And LocalHour(DREURUSD)=12 And LocalMinute(DREURUSD)=0)</stp>
        <stp>Bar</stp>
        <stp/>
        <stp>Close</stp>
        <stp>A5C</stp>
        <stp>0</stp>
        <stp>all</stp>
        <stp/>
        <stp/>
        <stp>True</stp>
        <stp/>
        <stp/>
        <tr r="O61" s="2"/>
      </tp>
      <tp t="s">
        <v/>
        <stp/>
        <stp>StudyData</stp>
        <stp>Close(DREURUSD) when (LocalMonth(DREURUSD)=9 And LocalDay(DREURUSD)=25 And LocalHour(DREURUSD)=13 And LocalMinute(DREURUSD)=0)</stp>
        <stp>Bar</stp>
        <stp/>
        <stp>Close</stp>
        <stp>A5C</stp>
        <stp>0</stp>
        <stp>all</stp>
        <stp/>
        <stp/>
        <stp>True</stp>
        <stp/>
        <stp/>
        <tr r="O73" s="2"/>
      </tp>
      <tp t="s">
        <v/>
        <stp/>
        <stp>StudyData</stp>
        <stp>Close(DREURUSD) when (LocalMonth(DREURUSD)=9 And LocalDay(DREURUSD)=25 And LocalHour(DREURUSD)=10 And LocalMinute(DREURUSD)=0)</stp>
        <stp>Bar</stp>
        <stp/>
        <stp>Close</stp>
        <stp>A5C</stp>
        <stp>0</stp>
        <stp>all</stp>
        <stp/>
        <stp/>
        <stp>True</stp>
        <stp/>
        <stp/>
        <tr r="O37" s="2"/>
      </tp>
      <tp t="s">
        <v/>
        <stp/>
        <stp>StudyData</stp>
        <stp>Close(DREURUSD) when (LocalMonth(DREURUSD)=9 And LocalDay(DREURUSD)=25 And LocalHour(DREURUSD)=15 And LocalMinute(DREURUSD)=5)</stp>
        <stp>Bar</stp>
        <stp/>
        <stp>Close</stp>
        <stp>A5C</stp>
        <stp>0</stp>
        <stp>all</stp>
        <stp/>
        <stp/>
        <stp>True</stp>
        <stp/>
        <stp/>
        <tr r="O98" s="2"/>
      </tp>
      <tp t="s">
        <v/>
        <stp/>
        <stp>StudyData</stp>
        <stp>Close(DREURUSD) when (LocalMonth(DREURUSD)=9 And LocalDay(DREURUSD)=25 And LocalHour(DREURUSD)=11 And LocalMinute(DREURUSD)=0)</stp>
        <stp>Bar</stp>
        <stp/>
        <stp>Close</stp>
        <stp>A5C</stp>
        <stp>0</stp>
        <stp>all</stp>
        <stp/>
        <stp/>
        <stp>True</stp>
        <stp/>
        <stp/>
        <tr r="O49" s="2"/>
      </tp>
      <tp t="s">
        <v/>
        <stp/>
        <stp>StudyData</stp>
        <stp>Close(DREURUSD) when (LocalMonth(DREURUSD)=9 And LocalDay(DREURUSD)=25 And LocalHour(DREURUSD)=14 And LocalMinute(DREURUSD)=5)</stp>
        <stp>Bar</stp>
        <stp/>
        <stp>Close</stp>
        <stp>A5C</stp>
        <stp>0</stp>
        <stp>all</stp>
        <stp/>
        <stp/>
        <stp>True</stp>
        <stp/>
        <stp/>
        <tr r="O86" s="2"/>
      </tp>
      <tp t="s">
        <v/>
        <stp/>
        <stp>StudyData</stp>
        <stp>Close(DREURAUD) when (LocalMonth(DREURAUD)=9 And LocalDay(DREURAUD)=25 And LocalHour(DREURAUD)=10 And LocalMinute(DREURAUD)=0)</stp>
        <stp>Bar</stp>
        <stp/>
        <stp>Close</stp>
        <stp>A5C</stp>
        <stp>0</stp>
        <stp>all</stp>
        <stp/>
        <stp/>
        <stp>True</stp>
        <stp/>
        <stp/>
        <tr r="AD37" s="2"/>
      </tp>
      <tp t="s">
        <v/>
        <stp/>
        <stp>StudyData</stp>
        <stp>Close(DREURAUD) when (LocalMonth(DREURAUD)=9 And LocalDay(DREURAUD)=25 And LocalHour(DREURAUD)=15 And LocalMinute(DREURAUD)=5)</stp>
        <stp>Bar</stp>
        <stp/>
        <stp>Close</stp>
        <stp>A5C</stp>
        <stp>0</stp>
        <stp>all</stp>
        <stp/>
        <stp/>
        <stp>True</stp>
        <stp/>
        <stp/>
        <tr r="AD98" s="2"/>
      </tp>
      <tp t="s">
        <v/>
        <stp/>
        <stp>StudyData</stp>
        <stp>Close(DREURAUD) when (LocalMonth(DREURAUD)=9 And LocalDay(DREURAUD)=25 And LocalHour(DREURAUD)=11 And LocalMinute(DREURAUD)=0)</stp>
        <stp>Bar</stp>
        <stp/>
        <stp>Close</stp>
        <stp>A5C</stp>
        <stp>0</stp>
        <stp>all</stp>
        <stp/>
        <stp/>
        <stp>True</stp>
        <stp/>
        <stp/>
        <tr r="AD49" s="2"/>
      </tp>
      <tp t="s">
        <v/>
        <stp/>
        <stp>StudyData</stp>
        <stp>Close(DREURAUD) when (LocalMonth(DREURAUD)=9 And LocalDay(DREURAUD)=25 And LocalHour(DREURAUD)=14 And LocalMinute(DREURAUD)=5)</stp>
        <stp>Bar</stp>
        <stp/>
        <stp>Close</stp>
        <stp>A5C</stp>
        <stp>0</stp>
        <stp>all</stp>
        <stp/>
        <stp/>
        <stp>True</stp>
        <stp/>
        <stp/>
        <tr r="AD86" s="2"/>
      </tp>
      <tp t="s">
        <v/>
        <stp/>
        <stp>StudyData</stp>
        <stp>Close(DREURAUD) when (LocalMonth(DREURAUD)=9 And LocalDay(DREURAUD)=25 And LocalHour(DREURAUD)=12 And LocalMinute(DREURAUD)=0)</stp>
        <stp>Bar</stp>
        <stp/>
        <stp>Close</stp>
        <stp>A5C</stp>
        <stp>0</stp>
        <stp>all</stp>
        <stp/>
        <stp/>
        <stp>True</stp>
        <stp/>
        <stp/>
        <tr r="AD61" s="2"/>
      </tp>
      <tp t="s">
        <v/>
        <stp/>
        <stp>StudyData</stp>
        <stp>Close(DREURAUD) when (LocalMonth(DREURAUD)=9 And LocalDay(DREURAUD)=25 And LocalHour(DREURAUD)=13 And LocalMinute(DREURAUD)=0)</stp>
        <stp>Bar</stp>
        <stp/>
        <stp>Close</stp>
        <stp>A5C</stp>
        <stp>0</stp>
        <stp>all</stp>
        <stp/>
        <stp/>
        <stp>True</stp>
        <stp/>
        <stp/>
        <tr r="AD73" s="2"/>
      </tp>
      <tp t="s">
        <v/>
        <stp/>
        <stp>StudyData</stp>
        <stp>Close(DREURAUD) when (LocalMonth(DREURAUD)=9 And LocalDay(DREURAUD)=25 And LocalHour(DREURAUD)=11 And LocalMinute(DREURAUD)=5)</stp>
        <stp>Bar</stp>
        <stp/>
        <stp>Close</stp>
        <stp>A5C</stp>
        <stp>0</stp>
        <stp>all</stp>
        <stp/>
        <stp/>
        <stp>True</stp>
        <stp/>
        <stp/>
        <tr r="AD50" s="2"/>
      </tp>
      <tp t="s">
        <v/>
        <stp/>
        <stp>StudyData</stp>
        <stp>Close(DREURAUD) when (LocalMonth(DREURAUD)=9 And LocalDay(DREURAUD)=25 And LocalHour(DREURAUD)=14 And LocalMinute(DREURAUD)=0)</stp>
        <stp>Bar</stp>
        <stp/>
        <stp>Close</stp>
        <stp>A5C</stp>
        <stp>0</stp>
        <stp>all</stp>
        <stp/>
        <stp/>
        <stp>True</stp>
        <stp/>
        <stp/>
        <tr r="AD85" s="2"/>
      </tp>
      <tp t="s">
        <v/>
        <stp/>
        <stp>StudyData</stp>
        <stp>Close(DREURAUD) when (LocalMonth(DREURAUD)=9 And LocalDay(DREURAUD)=25 And LocalHour(DREURAUD)=10 And LocalMinute(DREURAUD)=5)</stp>
        <stp>Bar</stp>
        <stp/>
        <stp>Close</stp>
        <stp>A5C</stp>
        <stp>0</stp>
        <stp>all</stp>
        <stp/>
        <stp/>
        <stp>True</stp>
        <stp/>
        <stp/>
        <tr r="AD38" s="2"/>
      </tp>
      <tp t="s">
        <v/>
        <stp/>
        <stp>StudyData</stp>
        <stp>Close(DREURAUD) when (LocalMonth(DREURAUD)=9 And LocalDay(DREURAUD)=25 And LocalHour(DREURAUD)=15 And LocalMinute(DREURAUD)=0)</stp>
        <stp>Bar</stp>
        <stp/>
        <stp>Close</stp>
        <stp>A5C</stp>
        <stp>0</stp>
        <stp>all</stp>
        <stp/>
        <stp/>
        <stp>True</stp>
        <stp/>
        <stp/>
        <tr r="AD97" s="2"/>
      </tp>
      <tp t="s">
        <v/>
        <stp/>
        <stp>StudyData</stp>
        <stp>Close(DREURAUD) when (LocalMonth(DREURAUD)=9 And LocalDay(DREURAUD)=25 And LocalHour(DREURAUD)=13 And LocalMinute(DREURAUD)=5)</stp>
        <stp>Bar</stp>
        <stp/>
        <stp>Close</stp>
        <stp>A5C</stp>
        <stp>0</stp>
        <stp>all</stp>
        <stp/>
        <stp/>
        <stp>True</stp>
        <stp/>
        <stp/>
        <tr r="AD74" s="2"/>
      </tp>
      <tp t="s">
        <v/>
        <stp/>
        <stp>StudyData</stp>
        <stp>Close(DREURAUD) when (LocalMonth(DREURAUD)=9 And LocalDay(DREURAUD)=25 And LocalHour(DREURAUD)=12 And LocalMinute(DREURAUD)=5)</stp>
        <stp>Bar</stp>
        <stp/>
        <stp>Close</stp>
        <stp>A5C</stp>
        <stp>0</stp>
        <stp>all</stp>
        <stp/>
        <stp/>
        <stp>True</stp>
        <stp/>
        <stp/>
        <tr r="AD62" s="2"/>
      </tp>
      <tp t="s">
        <v/>
        <stp/>
        <stp>StudyData</stp>
        <stp>Close(DRAUDUSD) when (LocalMonth(DRAUDUSD)=9 And LocalDay(DRAUDUSD)=25 And LocalHour(DRAUDUSD)=12 And LocalMinute(DRAUDUSD)=0)</stp>
        <stp>Bar</stp>
        <stp/>
        <stp>Close</stp>
        <stp>A5C</stp>
        <stp>0</stp>
        <stp>all</stp>
        <stp/>
        <stp/>
        <stp>True</stp>
        <stp/>
        <stp/>
        <tr r="X61" s="2"/>
      </tp>
      <tp t="s">
        <v/>
        <stp/>
        <stp>StudyData</stp>
        <stp>Close(DRAUDUSD) when (LocalMonth(DRAUDUSD)=9 And LocalDay(DRAUDUSD)=25 And LocalHour(DRAUDUSD)=13 And LocalMinute(DRAUDUSD)=0)</stp>
        <stp>Bar</stp>
        <stp/>
        <stp>Close</stp>
        <stp>A5C</stp>
        <stp>0</stp>
        <stp>all</stp>
        <stp/>
        <stp/>
        <stp>True</stp>
        <stp/>
        <stp/>
        <tr r="X73" s="2"/>
      </tp>
      <tp t="s">
        <v/>
        <stp/>
        <stp>StudyData</stp>
        <stp>Close(DRAUDUSD) when (LocalMonth(DRAUDUSD)=9 And LocalDay(DRAUDUSD)=25 And LocalHour(DRAUDUSD)=10 And LocalMinute(DRAUDUSD)=0)</stp>
        <stp>Bar</stp>
        <stp/>
        <stp>Close</stp>
        <stp>A5C</stp>
        <stp>0</stp>
        <stp>all</stp>
        <stp/>
        <stp/>
        <stp>True</stp>
        <stp/>
        <stp/>
        <tr r="X37" s="2"/>
      </tp>
      <tp t="s">
        <v/>
        <stp/>
        <stp>StudyData</stp>
        <stp>Close(DRAUDUSD) when (LocalMonth(DRAUDUSD)=9 And LocalDay(DRAUDUSD)=25 And LocalHour(DRAUDUSD)=15 And LocalMinute(DRAUDUSD)=5)</stp>
        <stp>Bar</stp>
        <stp/>
        <stp>Close</stp>
        <stp>A5C</stp>
        <stp>0</stp>
        <stp>all</stp>
        <stp/>
        <stp/>
        <stp>True</stp>
        <stp/>
        <stp/>
        <tr r="X98" s="2"/>
      </tp>
      <tp t="s">
        <v/>
        <stp/>
        <stp>StudyData</stp>
        <stp>Close(DRAUDUSD) when (LocalMonth(DRAUDUSD)=9 And LocalDay(DRAUDUSD)=25 And LocalHour(DRAUDUSD)=11 And LocalMinute(DRAUDUSD)=0)</stp>
        <stp>Bar</stp>
        <stp/>
        <stp>Close</stp>
        <stp>A5C</stp>
        <stp>0</stp>
        <stp>all</stp>
        <stp/>
        <stp/>
        <stp>True</stp>
        <stp/>
        <stp/>
        <tr r="X49" s="2"/>
      </tp>
      <tp t="s">
        <v/>
        <stp/>
        <stp>StudyData</stp>
        <stp>Close(DRAUDUSD) when (LocalMonth(DRAUDUSD)=9 And LocalDay(DRAUDUSD)=25 And LocalHour(DRAUDUSD)=14 And LocalMinute(DRAUDUSD)=5)</stp>
        <stp>Bar</stp>
        <stp/>
        <stp>Close</stp>
        <stp>A5C</stp>
        <stp>0</stp>
        <stp>all</stp>
        <stp/>
        <stp/>
        <stp>True</stp>
        <stp/>
        <stp/>
        <tr r="X86" s="2"/>
      </tp>
      <tp t="s">
        <v/>
        <stp/>
        <stp>StudyData</stp>
        <stp>Close(DRAUDUSD) when (LocalMonth(DRAUDUSD)=9 And LocalDay(DRAUDUSD)=25 And LocalHour(DRAUDUSD)=13 And LocalMinute(DRAUDUSD)=5)</stp>
        <stp>Bar</stp>
        <stp/>
        <stp>Close</stp>
        <stp>A5C</stp>
        <stp>0</stp>
        <stp>all</stp>
        <stp/>
        <stp/>
        <stp>True</stp>
        <stp/>
        <stp/>
        <tr r="X74" s="2"/>
      </tp>
      <tp t="s">
        <v/>
        <stp/>
        <stp>StudyData</stp>
        <stp>Close(DRAUDUSD) when (LocalMonth(DRAUDUSD)=9 And LocalDay(DRAUDUSD)=25 And LocalHour(DRAUDUSD)=12 And LocalMinute(DRAUDUSD)=5)</stp>
        <stp>Bar</stp>
        <stp/>
        <stp>Close</stp>
        <stp>A5C</stp>
        <stp>0</stp>
        <stp>all</stp>
        <stp/>
        <stp/>
        <stp>True</stp>
        <stp/>
        <stp/>
        <tr r="X62" s="2"/>
      </tp>
      <tp t="s">
        <v/>
        <stp/>
        <stp>StudyData</stp>
        <stp>Close(DRAUDUSD) when (LocalMonth(DRAUDUSD)=9 And LocalDay(DRAUDUSD)=25 And LocalHour(DRAUDUSD)=11 And LocalMinute(DRAUDUSD)=5)</stp>
        <stp>Bar</stp>
        <stp/>
        <stp>Close</stp>
        <stp>A5C</stp>
        <stp>0</stp>
        <stp>all</stp>
        <stp/>
        <stp/>
        <stp>True</stp>
        <stp/>
        <stp/>
        <tr r="X50" s="2"/>
      </tp>
      <tp t="s">
        <v/>
        <stp/>
        <stp>StudyData</stp>
        <stp>Close(DRAUDUSD) when (LocalMonth(DRAUDUSD)=9 And LocalDay(DRAUDUSD)=25 And LocalHour(DRAUDUSD)=14 And LocalMinute(DRAUDUSD)=0)</stp>
        <stp>Bar</stp>
        <stp/>
        <stp>Close</stp>
        <stp>A5C</stp>
        <stp>0</stp>
        <stp>all</stp>
        <stp/>
        <stp/>
        <stp>True</stp>
        <stp/>
        <stp/>
        <tr r="X85" s="2"/>
      </tp>
      <tp t="s">
        <v/>
        <stp/>
        <stp>StudyData</stp>
        <stp>Close(DRAUDUSD) when (LocalMonth(DRAUDUSD)=9 And LocalDay(DRAUDUSD)=25 And LocalHour(DRAUDUSD)=10 And LocalMinute(DRAUDUSD)=5)</stp>
        <stp>Bar</stp>
        <stp/>
        <stp>Close</stp>
        <stp>A5C</stp>
        <stp>0</stp>
        <stp>all</stp>
        <stp/>
        <stp/>
        <stp>True</stp>
        <stp/>
        <stp/>
        <tr r="X38" s="2"/>
      </tp>
      <tp t="s">
        <v/>
        <stp/>
        <stp>StudyData</stp>
        <stp>Close(DRAUDUSD) when (LocalMonth(DRAUDUSD)=9 And LocalDay(DRAUDUSD)=25 And LocalHour(DRAUDUSD)=15 And LocalMinute(DRAUDUSD)=0)</stp>
        <stp>Bar</stp>
        <stp/>
        <stp>Close</stp>
        <stp>A5C</stp>
        <stp>0</stp>
        <stp>all</stp>
        <stp/>
        <stp/>
        <stp>True</stp>
        <stp/>
        <stp/>
        <tr r="X97" s="2"/>
      </tp>
      <tp>
        <v>88160</v>
        <stp/>
        <stp>ContractData</stp>
        <stp>DRAUDUSD</stp>
        <stp>LastQuoteToday</stp>
        <stp/>
        <stp>D</stp>
        <tr r="L9" s="1"/>
      </tp>
      <tp>
        <v>127480</v>
        <stp/>
        <stp>ContractData</stp>
        <stp>DREURUSD</stp>
        <stp>LastQuoteToday</stp>
        <stp/>
        <stp>D</stp>
        <tr r="L6" s="1"/>
      </tp>
      <tp>
        <v>144607</v>
        <stp/>
        <stp>ContractData</stp>
        <stp>DREURAUD</stp>
        <stp>LastQuoteToday</stp>
        <stp/>
        <stp>D</stp>
        <tr r="L11" s="1"/>
      </tp>
      <tp t="s">
        <v/>
        <stp/>
        <stp>StudyData</stp>
        <stp>Close(DREURCHF) when (LocalMonth(DREURCHF)=9 And LocalDay(DREURCHF)=25 And LocalHour(DREURCHF)=10 And LocalMinute(DREURCHF)=5)</stp>
        <stp>Bar</stp>
        <stp/>
        <stp>Close</stp>
        <stp>A5C</stp>
        <stp>0</stp>
        <stp>all</stp>
        <stp/>
        <stp/>
        <stp>True</stp>
        <stp/>
        <stp/>
        <tr r="AG38" s="2"/>
      </tp>
      <tp t="s">
        <v/>
        <stp/>
        <stp>StudyData</stp>
        <stp>Close(DREURCHF) when (LocalMonth(DREURCHF)=9 And LocalDay(DREURCHF)=25 And LocalHour(DREURCHF)=15 And LocalMinute(DREURCHF)=0)</stp>
        <stp>Bar</stp>
        <stp/>
        <stp>Close</stp>
        <stp>A5C</stp>
        <stp>0</stp>
        <stp>all</stp>
        <stp/>
        <stp/>
        <stp>True</stp>
        <stp/>
        <stp/>
        <tr r="AG97" s="2"/>
      </tp>
      <tp t="s">
        <v/>
        <stp/>
        <stp>StudyData</stp>
        <stp>Close(DREURCHF) when (LocalMonth(DREURCHF)=9 And LocalDay(DREURCHF)=25 And LocalHour(DREURCHF)=11 And LocalMinute(DREURCHF)=5)</stp>
        <stp>Bar</stp>
        <stp/>
        <stp>Close</stp>
        <stp>A5C</stp>
        <stp>0</stp>
        <stp>all</stp>
        <stp/>
        <stp/>
        <stp>True</stp>
        <stp/>
        <stp/>
        <tr r="AG50" s="2"/>
      </tp>
      <tp t="s">
        <v/>
        <stp/>
        <stp>StudyData</stp>
        <stp>Close(DREURCHF) when (LocalMonth(DREURCHF)=9 And LocalDay(DREURCHF)=25 And LocalHour(DREURCHF)=14 And LocalMinute(DREURCHF)=0)</stp>
        <stp>Bar</stp>
        <stp/>
        <stp>Close</stp>
        <stp>A5C</stp>
        <stp>0</stp>
        <stp>all</stp>
        <stp/>
        <stp/>
        <stp>True</stp>
        <stp/>
        <stp/>
        <tr r="AG85" s="2"/>
      </tp>
      <tp t="s">
        <v/>
        <stp/>
        <stp>StudyData</stp>
        <stp>Close(DREURCHF) when (LocalMonth(DREURCHF)=9 And LocalDay(DREURCHF)=25 And LocalHour(DREURCHF)=12 And LocalMinute(DREURCHF)=5)</stp>
        <stp>Bar</stp>
        <stp/>
        <stp>Close</stp>
        <stp>A5C</stp>
        <stp>0</stp>
        <stp>all</stp>
        <stp/>
        <stp/>
        <stp>True</stp>
        <stp/>
        <stp/>
        <tr r="AG62" s="2"/>
      </tp>
      <tp t="s">
        <v/>
        <stp/>
        <stp>StudyData</stp>
        <stp>Close(DREURCHF) when (LocalMonth(DREURCHF)=9 And LocalDay(DREURCHF)=25 And LocalHour(DREURCHF)=13 And LocalMinute(DREURCHF)=5)</stp>
        <stp>Bar</stp>
        <stp/>
        <stp>Close</stp>
        <stp>A5C</stp>
        <stp>0</stp>
        <stp>all</stp>
        <stp/>
        <stp/>
        <stp>True</stp>
        <stp/>
        <stp/>
        <tr r="AG74" s="2"/>
      </tp>
      <tp t="s">
        <v/>
        <stp/>
        <stp>StudyData</stp>
        <stp>Close(DREURCHF) when (LocalMonth(DREURCHF)=9 And LocalDay(DREURCHF)=25 And LocalHour(DREURCHF)=11 And LocalMinute(DREURCHF)=0)</stp>
        <stp>Bar</stp>
        <stp/>
        <stp>Close</stp>
        <stp>A5C</stp>
        <stp>0</stp>
        <stp>all</stp>
        <stp/>
        <stp/>
        <stp>True</stp>
        <stp/>
        <stp/>
        <tr r="AG49" s="2"/>
      </tp>
      <tp t="s">
        <v/>
        <stp/>
        <stp>StudyData</stp>
        <stp>Close(DREURCHF) when (LocalMonth(DREURCHF)=9 And LocalDay(DREURCHF)=25 And LocalHour(DREURCHF)=14 And LocalMinute(DREURCHF)=5)</stp>
        <stp>Bar</stp>
        <stp/>
        <stp>Close</stp>
        <stp>A5C</stp>
        <stp>0</stp>
        <stp>all</stp>
        <stp/>
        <stp/>
        <stp>True</stp>
        <stp/>
        <stp/>
        <tr r="AG86" s="2"/>
      </tp>
      <tp t="s">
        <v/>
        <stp/>
        <stp>StudyData</stp>
        <stp>Close(DREURCHF) when (LocalMonth(DREURCHF)=9 And LocalDay(DREURCHF)=25 And LocalHour(DREURCHF)=10 And LocalMinute(DREURCHF)=0)</stp>
        <stp>Bar</stp>
        <stp/>
        <stp>Close</stp>
        <stp>A5C</stp>
        <stp>0</stp>
        <stp>all</stp>
        <stp/>
        <stp/>
        <stp>True</stp>
        <stp/>
        <stp/>
        <tr r="AG37" s="2"/>
      </tp>
      <tp t="s">
        <v/>
        <stp/>
        <stp>StudyData</stp>
        <stp>Close(DREURCHF) when (LocalMonth(DREURCHF)=9 And LocalDay(DREURCHF)=25 And LocalHour(DREURCHF)=15 And LocalMinute(DREURCHF)=5)</stp>
        <stp>Bar</stp>
        <stp/>
        <stp>Close</stp>
        <stp>A5C</stp>
        <stp>0</stp>
        <stp>all</stp>
        <stp/>
        <stp/>
        <stp>True</stp>
        <stp/>
        <stp/>
        <tr r="AG98" s="2"/>
      </tp>
      <tp t="s">
        <v/>
        <stp/>
        <stp>StudyData</stp>
        <stp>Close(DREURCHF) when (LocalMonth(DREURCHF)=9 And LocalDay(DREURCHF)=25 And LocalHour(DREURCHF)=13 And LocalMinute(DREURCHF)=0)</stp>
        <stp>Bar</stp>
        <stp/>
        <stp>Close</stp>
        <stp>A5C</stp>
        <stp>0</stp>
        <stp>all</stp>
        <stp/>
        <stp/>
        <stp>True</stp>
        <stp/>
        <stp/>
        <tr r="AG73" s="2"/>
      </tp>
      <tp t="s">
        <v/>
        <stp/>
        <stp>StudyData</stp>
        <stp>Close(DREURCHF) when (LocalMonth(DREURCHF)=9 And LocalDay(DREURCHF)=25 And LocalHour(DREURCHF)=12 And LocalMinute(DREURCHF)=0)</stp>
        <stp>Bar</stp>
        <stp/>
        <stp>Close</stp>
        <stp>A5C</stp>
        <stp>0</stp>
        <stp>all</stp>
        <stp/>
        <stp/>
        <stp>True</stp>
        <stp/>
        <stp/>
        <tr r="AG61" s="2"/>
      </tp>
      <tp>
        <v>110974</v>
        <stp/>
        <stp>ContractData</stp>
        <stp>DRUSDCAD</stp>
        <stp>LastQuoteToday</stp>
        <stp/>
        <stp>D</stp>
        <tr r="L8" s="1"/>
      </tp>
      <tp>
        <v>50</v>
        <stp/>
        <stp>ContractData</stp>
        <stp>DRGBPUSD</stp>
        <stp>VolumeLastBid</stp>
        <tr r="B6" s="1"/>
      </tp>
      <tp>
        <v>50</v>
        <stp/>
        <stp>ContractData</stp>
        <stp>DREURGBP</stp>
        <stp>VolumeLastAsk</stp>
        <tr r="AF19" s="1"/>
      </tp>
      <tp t="s">
        <v>DRGBPUSD</v>
        <stp/>
        <stp>ContractData</stp>
        <stp>DRGBPUSD</stp>
        <stp>Symbol</stp>
        <tr r="AH34" s="1"/>
        <tr r="AI49" s="1"/>
      </tp>
      <tp t="s">
        <v>DRGBPJPY</v>
        <stp/>
        <stp>ContractData</stp>
        <stp>DRGBPJPY</stp>
        <stp>Symbol</stp>
        <tr r="AH43" s="1"/>
        <tr r="AI56" s="1"/>
      </tp>
      <tp>
        <v>1.2070100000000001</v>
        <stp/>
        <stp>ContractData</stp>
        <stp>DREURCHF</stp>
        <stp>Close</stp>
        <stp/>
        <stp>T</stp>
        <tr r="AK52" s="1"/>
        <tr r="AJ52" s="1"/>
      </tp>
      <tp t="s">
        <v>DREURUSD</v>
        <stp/>
        <stp>ContractData</stp>
        <stp>DREURUSD</stp>
        <stp>Symbol</stp>
        <tr r="AI51" s="1"/>
        <tr r="AH36" s="1"/>
      </tp>
      <tp t="s">
        <v>DREURJPY</v>
        <stp/>
        <stp>ContractData</stp>
        <stp>DREURJPY</stp>
        <stp>Symbol</stp>
        <tr r="AH41" s="1"/>
        <tr r="AI54" s="1"/>
      </tp>
      <tp t="s">
        <v>DREURGBP</v>
        <stp/>
        <stp>ContractData</stp>
        <stp>DREURGBP</stp>
        <stp>Symbol</stp>
        <tr r="AH42" s="1"/>
        <tr r="AI59" s="1"/>
      </tp>
      <tp t="s">
        <v>DREURCHF</v>
        <stp/>
        <stp>ContractData</stp>
        <stp>DREURCHF</stp>
        <stp>Symbol</stp>
        <tr r="AH37" s="1"/>
        <tr r="AI52" s="1"/>
      </tp>
      <tp t="s">
        <v>DREURCAD</v>
        <stp/>
        <stp>ContractData</stp>
        <stp>DREURCAD</stp>
        <stp>Symbol</stp>
        <tr r="AI60" s="1"/>
      </tp>
      <tp t="s">
        <v>DREURAUD</v>
        <stp/>
        <stp>ContractData</stp>
        <stp>DREURAUD</stp>
        <stp>Symbol</stp>
        <tr r="AH35" s="1"/>
        <tr r="AI50" s="1"/>
      </tp>
      <tp>
        <v>1.6343700000000001</v>
        <stp/>
        <stp>ContractData</stp>
        <stp>DRGBPUSD</stp>
        <stp>High</stp>
        <stp/>
        <stp>T</stp>
        <tr r="D10" s="1"/>
        <tr r="AR10" s="1"/>
      </tp>
      <tp>
        <v>1.2783600000000002</v>
        <stp/>
        <stp>ContractData</stp>
        <stp>DREURUSD</stp>
        <stp>High</stp>
        <stp/>
        <stp>T</stp>
        <tr r="AR23" s="1"/>
        <tr r="D23" s="1"/>
      </tp>
      <tp>
        <v>0.88861000000000012</v>
        <stp/>
        <stp>ContractData</stp>
        <stp>DRAUDUSD</stp>
        <stp>High</stp>
        <stp/>
        <stp>T</stp>
        <tr r="AR49" s="1"/>
        <tr r="D49" s="1"/>
      </tp>
      <tp>
        <v>100</v>
        <stp/>
        <stp>ContractData</stp>
        <stp>DREURGBP</stp>
        <stp>VolumeLastBid</stp>
        <tr r="AA19" s="1"/>
      </tp>
      <tp>
        <v>100</v>
        <stp/>
        <stp>ContractData</stp>
        <stp>DRGBPUSD</stp>
        <stp>VolumeLastAsk</stp>
        <tr r="G6" s="1"/>
      </tp>
      <tp>
        <v>1.6343700000000001</v>
        <stp/>
        <stp>ContractData</stp>
        <stp>DRGBPUSD</stp>
        <stp>HIgh</stp>
        <stp/>
        <stp>T</stp>
        <tr r="AK49" s="1"/>
      </tp>
      <tp>
        <v>1.2783600000000002</v>
        <stp/>
        <stp>ContractData</stp>
        <stp>DREURUSD</stp>
        <stp>HIgh</stp>
        <stp/>
        <stp>T</stp>
        <tr r="AK51" s="1"/>
      </tp>
      <tp>
        <v>0.88861000000000012</v>
        <stp/>
        <stp>ContractData</stp>
        <stp>DRAUDUSD</stp>
        <stp>HIgh</stp>
        <stp/>
        <stp>T</stp>
        <tr r="AK57" s="1"/>
      </tp>
      <tp t="s">
        <v/>
        <stp/>
        <stp>StudyData</stp>
        <stp>Close(DRUSDCAD) when (LocalMonth(DRUSDCAD)=9 And LocalDay(DRUSDCAD)=25 And LocalHour(DRUSDCAD)=11 And LocalMinute(DRUSDCAD)=5)</stp>
        <stp>Bar</stp>
        <stp/>
        <stp>Close</stp>
        <stp>A5C</stp>
        <stp>0</stp>
        <stp>all</stp>
        <stp/>
        <stp/>
        <stp>True</stp>
        <stp/>
        <stp/>
        <tr r="U50" s="2"/>
      </tp>
      <tp t="s">
        <v/>
        <stp/>
        <stp>StudyData</stp>
        <stp>Close(DRUSDCAD) when (LocalMonth(DRUSDCAD)=9 And LocalDay(DRUSDCAD)=25 And LocalHour(DRUSDCAD)=14 And LocalMinute(DRUSDCAD)=0)</stp>
        <stp>Bar</stp>
        <stp/>
        <stp>Close</stp>
        <stp>A5C</stp>
        <stp>0</stp>
        <stp>all</stp>
        <stp/>
        <stp/>
        <stp>True</stp>
        <stp/>
        <stp/>
        <tr r="U85" s="2"/>
      </tp>
      <tp t="s">
        <v/>
        <stp/>
        <stp>StudyData</stp>
        <stp>Close(DRUSDCAD) when (LocalMonth(DRUSDCAD)=9 And LocalDay(DRUSDCAD)=25 And LocalHour(DRUSDCAD)=10 And LocalMinute(DRUSDCAD)=5)</stp>
        <stp>Bar</stp>
        <stp/>
        <stp>Close</stp>
        <stp>A5C</stp>
        <stp>0</stp>
        <stp>all</stp>
        <stp/>
        <stp/>
        <stp>True</stp>
        <stp/>
        <stp/>
        <tr r="U38" s="2"/>
      </tp>
      <tp t="s">
        <v/>
        <stp/>
        <stp>StudyData</stp>
        <stp>Close(DRUSDCAD) when (LocalMonth(DRUSDCAD)=9 And LocalDay(DRUSDCAD)=25 And LocalHour(DRUSDCAD)=15 And LocalMinute(DRUSDCAD)=0)</stp>
        <stp>Bar</stp>
        <stp/>
        <stp>Close</stp>
        <stp>A5C</stp>
        <stp>0</stp>
        <stp>all</stp>
        <stp/>
        <stp/>
        <stp>True</stp>
        <stp/>
        <stp/>
        <tr r="U97" s="2"/>
      </tp>
      <tp t="s">
        <v/>
        <stp/>
        <stp>StudyData</stp>
        <stp>Close(DRUSDCAD) when (LocalMonth(DRUSDCAD)=9 And LocalDay(DRUSDCAD)=25 And LocalHour(DRUSDCAD)=13 And LocalMinute(DRUSDCAD)=5)</stp>
        <stp>Bar</stp>
        <stp/>
        <stp>Close</stp>
        <stp>A5C</stp>
        <stp>0</stp>
        <stp>all</stp>
        <stp/>
        <stp/>
        <stp>True</stp>
        <stp/>
        <stp/>
        <tr r="U74" s="2"/>
      </tp>
      <tp t="s">
        <v/>
        <stp/>
        <stp>StudyData</stp>
        <stp>Close(DRUSDCAD) when (LocalMonth(DRUSDCAD)=9 And LocalDay(DRUSDCAD)=25 And LocalHour(DRUSDCAD)=12 And LocalMinute(DRUSDCAD)=5)</stp>
        <stp>Bar</stp>
        <stp/>
        <stp>Close</stp>
        <stp>A5C</stp>
        <stp>0</stp>
        <stp>all</stp>
        <stp/>
        <stp/>
        <stp>True</stp>
        <stp/>
        <stp/>
        <tr r="U62" s="2"/>
      </tp>
      <tp t="s">
        <v/>
        <stp/>
        <stp>StudyData</stp>
        <stp>Close(DRUSDCAD) when (LocalMonth(DRUSDCAD)=9 And LocalDay(DRUSDCAD)=25 And LocalHour(DRUSDCAD)=10 And LocalMinute(DRUSDCAD)=0)</stp>
        <stp>Bar</stp>
        <stp/>
        <stp>Close</stp>
        <stp>A5C</stp>
        <stp>0</stp>
        <stp>all</stp>
        <stp/>
        <stp/>
        <stp>True</stp>
        <stp/>
        <stp/>
        <tr r="U37" s="2"/>
      </tp>
      <tp t="s">
        <v/>
        <stp/>
        <stp>StudyData</stp>
        <stp>Close(DRUSDCAD) when (LocalMonth(DRUSDCAD)=9 And LocalDay(DRUSDCAD)=25 And LocalHour(DRUSDCAD)=15 And LocalMinute(DRUSDCAD)=5)</stp>
        <stp>Bar</stp>
        <stp/>
        <stp>Close</stp>
        <stp>A5C</stp>
        <stp>0</stp>
        <stp>all</stp>
        <stp/>
        <stp/>
        <stp>True</stp>
        <stp/>
        <stp/>
        <tr r="U98" s="2"/>
      </tp>
      <tp t="s">
        <v/>
        <stp/>
        <stp>StudyData</stp>
        <stp>Close(DRUSDCAD) when (LocalMonth(DRUSDCAD)=9 And LocalDay(DRUSDCAD)=25 And LocalHour(DRUSDCAD)=11 And LocalMinute(DRUSDCAD)=0)</stp>
        <stp>Bar</stp>
        <stp/>
        <stp>Close</stp>
        <stp>A5C</stp>
        <stp>0</stp>
        <stp>all</stp>
        <stp/>
        <stp/>
        <stp>True</stp>
        <stp/>
        <stp/>
        <tr r="U49" s="2"/>
      </tp>
      <tp t="s">
        <v/>
        <stp/>
        <stp>StudyData</stp>
        <stp>Close(DRUSDCAD) when (LocalMonth(DRUSDCAD)=9 And LocalDay(DRUSDCAD)=25 And LocalHour(DRUSDCAD)=14 And LocalMinute(DRUSDCAD)=5)</stp>
        <stp>Bar</stp>
        <stp/>
        <stp>Close</stp>
        <stp>A5C</stp>
        <stp>0</stp>
        <stp>all</stp>
        <stp/>
        <stp/>
        <stp>True</stp>
        <stp/>
        <stp/>
        <tr r="U86" s="2"/>
      </tp>
      <tp t="s">
        <v/>
        <stp/>
        <stp>StudyData</stp>
        <stp>Close(DRUSDCAD) when (LocalMonth(DRUSDCAD)=9 And LocalDay(DRUSDCAD)=25 And LocalHour(DRUSDCAD)=12 And LocalMinute(DRUSDCAD)=0)</stp>
        <stp>Bar</stp>
        <stp/>
        <stp>Close</stp>
        <stp>A5C</stp>
        <stp>0</stp>
        <stp>all</stp>
        <stp/>
        <stp/>
        <stp>True</stp>
        <stp/>
        <stp/>
        <tr r="U61" s="2"/>
      </tp>
      <tp t="s">
        <v/>
        <stp/>
        <stp>StudyData</stp>
        <stp>Close(DRUSDCAD) when (LocalMonth(DRUSDCAD)=9 And LocalDay(DRUSDCAD)=25 And LocalHour(DRUSDCAD)=13 And LocalMinute(DRUSDCAD)=0)</stp>
        <stp>Bar</stp>
        <stp/>
        <stp>Close</stp>
        <stp>A5C</stp>
        <stp>0</stp>
        <stp>all</stp>
        <stp/>
        <stp/>
        <stp>True</stp>
        <stp/>
        <stp/>
        <tr r="U73" s="2"/>
      </tp>
      <tp>
        <v>1.1078000000000001</v>
        <stp/>
        <stp>ContractData</stp>
        <stp>DRUSDCAD</stp>
        <stp>Y_Open</stp>
        <stp/>
        <stp>T</stp>
        <tr r="AB4" s="1"/>
      </tp>
      <tp>
        <v>0.88976000000000011</v>
        <stp/>
        <stp>ContractData</stp>
        <stp>DRAUDUSD</stp>
        <stp>Y_High</stp>
        <stp/>
        <stp>T</stp>
        <tr r="D43" s="1"/>
      </tp>
      <tp>
        <v>1.4535400000000001</v>
        <stp/>
        <stp>ContractData</stp>
        <stp>DREURAUD</stp>
        <stp>Y_High</stp>
        <stp/>
        <stp>T</stp>
        <tr r="AC43" s="1"/>
      </tp>
      <tp>
        <v>1.2864100000000001</v>
        <stp/>
        <stp>ContractData</stp>
        <stp>DREURUSD</stp>
        <stp>Y_High</stp>
        <stp/>
        <stp>T</stp>
        <tr r="D17" s="1"/>
      </tp>
      <tp>
        <v>138.56</v>
        <stp/>
        <stp>StudyData</stp>
        <stp>DREURJPY</stp>
        <stp>Bar</stp>
        <stp/>
        <stp>Close</stp>
        <stp>D</stp>
        <stp/>
        <stp/>
        <stp/>
        <stp/>
        <stp/>
        <stp>T</stp>
        <tr r="AI41" s="1"/>
      </tp>
      <tp>
        <v>177.50200000000001</v>
        <stp/>
        <stp>StudyData</stp>
        <stp>DRGBPJPY</stp>
        <stp>Bar</stp>
        <stp/>
        <stp>Close</stp>
        <stp>D</stp>
        <stp/>
        <stp/>
        <stp/>
        <stp/>
        <stp/>
        <stp>T</stp>
        <tr r="AI43" s="1"/>
      </tp>
      <tp>
        <v>0.78124000000000005</v>
        <stp/>
        <stp>ContractData</stp>
        <stp>DREURGBP</stp>
        <stp>Y_Low</stp>
        <stp/>
        <stp>T</stp>
        <tr r="AD17" s="1"/>
      </tp>
      <tp>
        <v>1.4530200000000002</v>
        <stp/>
        <stp>ContractData</stp>
        <stp>DREURAUD</stp>
        <stp>Y_Open</stp>
        <stp/>
        <stp>T</stp>
        <tr r="AB43" s="1"/>
      </tp>
      <tp>
        <v>1.28461</v>
        <stp/>
        <stp>ContractData</stp>
        <stp>DREURUSD</stp>
        <stp>Y_Open</stp>
        <stp/>
        <stp>T</stp>
        <tr r="C17" s="1"/>
      </tp>
      <tp>
        <v>0.88391000000000008</v>
        <stp/>
        <stp>ContractData</stp>
        <stp>DRAUDUSD</stp>
        <stp>Y_Open</stp>
        <stp/>
        <stp>T</stp>
        <tr r="C43" s="1"/>
      </tp>
      <tp>
        <v>108.459</v>
        <stp/>
        <stp>ContractData</stp>
        <stp>DRUSDJPY</stp>
        <stp>Y_Low</stp>
        <stp/>
        <stp>T</stp>
        <tr r="E30" s="1"/>
      </tp>
      <tp>
        <v>1.1122500000000002</v>
        <stp/>
        <stp>ContractData</stp>
        <stp>DRUSDCAD</stp>
        <stp>Y_High</stp>
        <stp/>
        <stp>T</stp>
        <tr r="AC4" s="1"/>
      </tp>
      <tp>
        <v>0.88853000000000004</v>
        <stp/>
        <stp>ContractData</stp>
        <stp>DRAUDUSD</stp>
        <stp>Y_CLose</stp>
        <stp/>
        <stp>T</stp>
        <tr r="F43" s="1"/>
      </tp>
      <tp>
        <v>1.1058400000000002</v>
        <stp/>
        <stp>ContractData</stp>
        <stp>DRUSDCAD</stp>
        <stp>Y_CLose</stp>
        <stp/>
        <stp>T</stp>
        <tr r="AE4" s="1"/>
      </tp>
      <tp>
        <v>109.048</v>
        <stp/>
        <stp>ContractData</stp>
        <stp>DRUSDJPY</stp>
        <stp>Y_CLose</stp>
        <stp/>
        <stp>T</stp>
        <tr r="F30" s="1"/>
      </tp>
      <tp>
        <v>0.78061999999999998</v>
        <stp/>
        <stp>StudyData</stp>
        <stp>DREURGBP</stp>
        <stp>Bar</stp>
        <stp/>
        <stp>Close</stp>
        <stp>D</stp>
        <stp/>
        <stp/>
        <stp/>
        <stp/>
        <stp/>
        <stp>T</stp>
        <tr r="AI42" s="1"/>
      </tp>
      <tp>
        <v>0.34305555555555556</v>
        <stp/>
        <stp>ContractData</stp>
        <stp>DREURGBP</stp>
        <stp>LowTime</stp>
        <stp/>
        <stp>T</stp>
        <tr r="AD22" s="1"/>
      </tp>
      <tp>
        <v>0.66666666666666663</v>
        <stp/>
        <stp>ContractData</stp>
        <stp>DREURAUD</stp>
        <stp>LowTime</stp>
        <stp/>
        <stp>T</stp>
        <tr r="AD48" s="1"/>
      </tp>
      <tp>
        <v>0.12847222222222221</v>
        <stp/>
        <stp>ContractData</stp>
        <stp>DREURUSD</stp>
        <stp>LowTime</stp>
        <stp/>
        <stp>T</stp>
        <tr r="E22" s="1"/>
      </tp>
      <tp>
        <v>1.1114599999999999</v>
        <stp/>
        <stp>StudyData</stp>
        <stp>Close(DRUSDCAD) when (LocalMonth(DRUSDCAD)=9 And LocalDay(DRUSDCAD)=25 And LocalHour(DRUSDCAD)=7 And LocalMinute(DRUSDCAD)=0)</stp>
        <stp>Bar</stp>
        <stp/>
        <stp>Close</stp>
        <stp>A5C</stp>
        <stp>0</stp>
        <stp>all</stp>
        <stp/>
        <stp/>
        <stp>True</stp>
        <stp/>
        <stp/>
        <tr r="U1" s="2"/>
      </tp>
      <tp>
        <v>1.1119600000000001</v>
        <stp/>
        <stp>StudyData</stp>
        <stp>Close(DRUSDCAD) when (LocalMonth(DRUSDCAD)=9 And LocalDay(DRUSDCAD)=25 And LocalHour(DRUSDCAD)=7 And LocalMinute(DRUSDCAD)=5)</stp>
        <stp>Bar</stp>
        <stp/>
        <stp>Close</stp>
        <stp>A5C</stp>
        <stp>0</stp>
        <stp>all</stp>
        <stp/>
        <stp/>
        <stp>True</stp>
        <stp/>
        <stp/>
        <tr r="U2" s="2"/>
      </tp>
      <tp>
        <v>1.1108800000000001</v>
        <stp/>
        <stp>StudyData</stp>
        <stp>Close(DRUSDCAD) when (LocalMonth(DRUSDCAD)=9 And LocalDay(DRUSDCAD)=25 And LocalHour(DRUSDCAD)=8 And LocalMinute(DRUSDCAD)=5)</stp>
        <stp>Bar</stp>
        <stp/>
        <stp>Close</stp>
        <stp>A5C</stp>
        <stp>0</stp>
        <stp>all</stp>
        <stp/>
        <stp/>
        <stp>True</stp>
        <stp/>
        <stp/>
        <tr r="U14" s="2"/>
      </tp>
      <tp>
        <v>1.1096299999999999</v>
        <stp/>
        <stp>StudyData</stp>
        <stp>Close(DRUSDCAD) when (LocalMonth(DRUSDCAD)=9 And LocalDay(DRUSDCAD)=25 And LocalHour(DRUSDCAD)=9 And LocalMinute(DRUSDCAD)=5)</stp>
        <stp>Bar</stp>
        <stp/>
        <stp>Close</stp>
        <stp>A5C</stp>
        <stp>0</stp>
        <stp>all</stp>
        <stp/>
        <stp/>
        <stp>True</stp>
        <stp/>
        <stp/>
        <tr r="U26" s="2"/>
      </tp>
      <tp>
        <v>1.10948</v>
        <stp/>
        <stp>StudyData</stp>
        <stp>Close(DRUSDCAD) when (LocalMonth(DRUSDCAD)=9 And LocalDay(DRUSDCAD)=25 And LocalHour(DRUSDCAD)=9 And LocalMinute(DRUSDCAD)=0)</stp>
        <stp>Bar</stp>
        <stp/>
        <stp>Close</stp>
        <stp>A5C</stp>
        <stp>0</stp>
        <stp>all</stp>
        <stp/>
        <stp/>
        <stp>True</stp>
        <stp/>
        <stp/>
        <tr r="U25" s="2"/>
      </tp>
      <tp>
        <v>1.11067</v>
        <stp/>
        <stp>StudyData</stp>
        <stp>Close(DRUSDCAD) when (LocalMonth(DRUSDCAD)=9 And LocalDay(DRUSDCAD)=25 And LocalHour(DRUSDCAD)=8 And LocalMinute(DRUSDCAD)=0)</stp>
        <stp>Bar</stp>
        <stp/>
        <stp>Close</stp>
        <stp>A5C</stp>
        <stp>0</stp>
        <stp>all</stp>
        <stp/>
        <stp/>
        <stp>True</stp>
        <stp/>
        <stp/>
        <tr r="U13" s="2"/>
      </tp>
      <tp>
        <v>178.51</v>
        <stp/>
        <stp>ContractData</stp>
        <stp>DRGBPJPY</stp>
        <stp>Y_High</stp>
        <stp/>
        <stp>T</stp>
        <tr r="AC30" s="1"/>
      </tp>
      <tp>
        <v>0.40347222222222223</v>
        <stp/>
        <stp>ContractData</stp>
        <stp>DRGBPJPY</stp>
        <stp>LowTime</stp>
        <stp/>
        <stp>T</stp>
        <tr r="AD35" s="1"/>
      </tp>
      <tp>
        <v>9.4444444444444442E-2</v>
        <stp/>
        <stp>ContractData</stp>
        <stp>DRGBPUSD</stp>
        <stp>LowTime</stp>
        <stp/>
        <stp>T</stp>
        <tr r="E9" s="1"/>
      </tp>
      <tp>
        <v>178.43899999999999</v>
        <stp/>
        <stp>ContractData</stp>
        <stp>DRGBPJPY</stp>
        <stp>Y_Open</stp>
        <stp/>
        <stp>T</stp>
        <tr r="AB30" s="1"/>
      </tp>
      <tp>
        <v>1.2070099999999999</v>
        <stp/>
        <stp>StudyData</stp>
        <stp>DREURCHF</stp>
        <stp>Bar</stp>
        <stp/>
        <stp>Close</stp>
        <stp>D</stp>
        <stp/>
        <stp/>
        <stp/>
        <stp/>
        <stp/>
        <stp>T</stp>
        <tr r="AI37" s="1"/>
      </tp>
      <tp>
        <v>0.88080999999999998</v>
        <stp/>
        <stp>StudyData</stp>
        <stp>Close(DRAUDUSD) when (LocalMonth(DRAUDUSD)=9 And LocalDay(DRAUDUSD)=25 And LocalHour(DRAUDUSD)=7 And LocalMinute(DRAUDUSD)=5)</stp>
        <stp>Bar</stp>
        <stp/>
        <stp>Close</stp>
        <stp>A5C</stp>
        <stp>0</stp>
        <stp>all</stp>
        <stp/>
        <stp/>
        <stp>True</stp>
        <stp/>
        <stp/>
        <tr r="X2" s="2"/>
      </tp>
      <tp>
        <v>0.88124999999999998</v>
        <stp/>
        <stp>StudyData</stp>
        <stp>Close(DRAUDUSD) when (LocalMonth(DRAUDUSD)=9 And LocalDay(DRAUDUSD)=25 And LocalHour(DRAUDUSD)=7 And LocalMinute(DRAUDUSD)=0)</stp>
        <stp>Bar</stp>
        <stp/>
        <stp>Close</stp>
        <stp>A5C</stp>
        <stp>0</stp>
        <stp>all</stp>
        <stp/>
        <stp/>
        <stp>True</stp>
        <stp/>
        <stp/>
        <tr r="X1" s="2"/>
      </tp>
      <tp>
        <v>0.88051999999999997</v>
        <stp/>
        <stp>StudyData</stp>
        <stp>Close(DRAUDUSD) when (LocalMonth(DRAUDUSD)=9 And LocalDay(DRAUDUSD)=25 And LocalHour(DRAUDUSD)=9 And LocalMinute(DRAUDUSD)=0)</stp>
        <stp>Bar</stp>
        <stp/>
        <stp>Close</stp>
        <stp>A5C</stp>
        <stp>0</stp>
        <stp>all</stp>
        <stp/>
        <stp/>
        <stp>True</stp>
        <stp/>
        <stp/>
        <tr r="X25" s="2"/>
      </tp>
      <tp>
        <v>0.88071999999999995</v>
        <stp/>
        <stp>StudyData</stp>
        <stp>Close(DRAUDUSD) when (LocalMonth(DRAUDUSD)=9 And LocalDay(DRAUDUSD)=25 And LocalHour(DRAUDUSD)=8 And LocalMinute(DRAUDUSD)=0)</stp>
        <stp>Bar</stp>
        <stp/>
        <stp>Close</stp>
        <stp>A5C</stp>
        <stp>0</stp>
        <stp>all</stp>
        <stp/>
        <stp/>
        <stp>True</stp>
        <stp/>
        <stp/>
        <tr r="X13" s="2"/>
      </tp>
      <tp>
        <v>0.88021000000000005</v>
        <stp/>
        <stp>StudyData</stp>
        <stp>Close(DRAUDUSD) when (LocalMonth(DRAUDUSD)=9 And LocalDay(DRAUDUSD)=25 And LocalHour(DRAUDUSD)=8 And LocalMinute(DRAUDUSD)=5)</stp>
        <stp>Bar</stp>
        <stp/>
        <stp>Close</stp>
        <stp>A5C</stp>
        <stp>0</stp>
        <stp>all</stp>
        <stp/>
        <stp/>
        <stp>True</stp>
        <stp/>
        <stp/>
        <tr r="X14" s="2"/>
      </tp>
      <tp>
        <v>0.88071999999999995</v>
        <stp/>
        <stp>StudyData</stp>
        <stp>Close(DRAUDUSD) when (LocalMonth(DRAUDUSD)=9 And LocalDay(DRAUDUSD)=25 And LocalHour(DRAUDUSD)=9 And LocalMinute(DRAUDUSD)=5)</stp>
        <stp>Bar</stp>
        <stp/>
        <stp>Close</stp>
        <stp>A5C</stp>
        <stp>0</stp>
        <stp>all</stp>
        <stp/>
        <stp/>
        <stp>True</stp>
        <stp/>
        <stp/>
        <tr r="X26" s="2"/>
      </tp>
      <tp>
        <v>1.4434</v>
        <stp/>
        <stp>StudyData</stp>
        <stp>Close(DREURAUD) when (LocalMonth(DREURAUD)=9 And LocalDay(DREURAUD)=25 And LocalHour(DREURAUD)=7 And LocalMinute(DREURAUD)=5)</stp>
        <stp>Bar</stp>
        <stp/>
        <stp>Close</stp>
        <stp>A5C</stp>
        <stp>0</stp>
        <stp>all</stp>
        <stp/>
        <stp/>
        <stp>True</stp>
        <stp/>
        <stp/>
        <tr r="AD2" s="2"/>
      </tp>
      <tp>
        <v>1.4433199999999999</v>
        <stp/>
        <stp>StudyData</stp>
        <stp>Close(DREURAUD) when (LocalMonth(DREURAUD)=9 And LocalDay(DREURAUD)=25 And LocalHour(DREURAUD)=7 And LocalMinute(DREURAUD)=0)</stp>
        <stp>Bar</stp>
        <stp/>
        <stp>Close</stp>
        <stp>A5C</stp>
        <stp>0</stp>
        <stp>all</stp>
        <stp/>
        <stp/>
        <stp>True</stp>
        <stp/>
        <stp/>
        <tr r="AD1" s="2"/>
      </tp>
      <tp>
        <v>1.44621</v>
        <stp/>
        <stp>StudyData</stp>
        <stp>Close(DREURAUD) when (LocalMonth(DREURAUD)=9 And LocalDay(DREURAUD)=25 And LocalHour(DREURAUD)=9 And LocalMinute(DREURAUD)=0)</stp>
        <stp>Bar</stp>
        <stp/>
        <stp>Close</stp>
        <stp>A5C</stp>
        <stp>0</stp>
        <stp>all</stp>
        <stp/>
        <stp/>
        <stp>True</stp>
        <stp/>
        <stp/>
        <tr r="AD25" s="2"/>
      </tp>
      <tp>
        <v>1.4449799999999999</v>
        <stp/>
        <stp>StudyData</stp>
        <stp>Close(DREURAUD) when (LocalMonth(DREURAUD)=9 And LocalDay(DREURAUD)=25 And LocalHour(DREURAUD)=8 And LocalMinute(DREURAUD)=0)</stp>
        <stp>Bar</stp>
        <stp/>
        <stp>Close</stp>
        <stp>A5C</stp>
        <stp>0</stp>
        <stp>all</stp>
        <stp/>
        <stp/>
        <stp>True</stp>
        <stp/>
        <stp/>
        <tr r="AD13" s="2"/>
      </tp>
      <tp>
        <v>1.44567</v>
        <stp/>
        <stp>StudyData</stp>
        <stp>Close(DREURAUD) when (LocalMonth(DREURAUD)=9 And LocalDay(DREURAUD)=25 And LocalHour(DREURAUD)=8 And LocalMinute(DREURAUD)=5)</stp>
        <stp>Bar</stp>
        <stp/>
        <stp>Close</stp>
        <stp>A5C</stp>
        <stp>0</stp>
        <stp>all</stp>
        <stp/>
        <stp/>
        <stp>True</stp>
        <stp/>
        <stp/>
        <tr r="AD14" s="2"/>
      </tp>
      <tp>
        <v>1.44615</v>
        <stp/>
        <stp>StudyData</stp>
        <stp>Close(DREURAUD) when (LocalMonth(DREURAUD)=9 And LocalDay(DREURAUD)=25 And LocalHour(DREURAUD)=9 And LocalMinute(DREURAUD)=5)</stp>
        <stp>Bar</stp>
        <stp/>
        <stp>Close</stp>
        <stp>A5C</stp>
        <stp>0</stp>
        <stp>all</stp>
        <stp/>
        <stp/>
        <stp>True</stp>
        <stp/>
        <stp/>
        <tr r="AD26" s="2"/>
      </tp>
      <tp>
        <v>1.2718499999999999</v>
        <stp/>
        <stp>StudyData</stp>
        <stp>Close(DREURUSD) when (LocalMonth(DREURUSD)=9 And LocalDay(DREURUSD)=25 And LocalHour(DREURUSD)=7 And LocalMinute(DREURUSD)=0)</stp>
        <stp>Bar</stp>
        <stp/>
        <stp>Close</stp>
        <stp>A5C</stp>
        <stp>0</stp>
        <stp>all</stp>
        <stp/>
        <stp/>
        <stp>True</stp>
        <stp/>
        <stp/>
        <tr r="O1" s="2"/>
      </tp>
      <tp>
        <v>1.27128</v>
        <stp/>
        <stp>StudyData</stp>
        <stp>Close(DREURUSD) when (LocalMonth(DREURUSD)=9 And LocalDay(DREURUSD)=25 And LocalHour(DREURUSD)=7 And LocalMinute(DREURUSD)=5)</stp>
        <stp>Bar</stp>
        <stp/>
        <stp>Close</stp>
        <stp>A5C</stp>
        <stp>0</stp>
        <stp>all</stp>
        <stp/>
        <stp/>
        <stp>True</stp>
        <stp/>
        <stp/>
        <tr r="O2" s="2"/>
      </tp>
      <tp>
        <v>1.27247</v>
        <stp/>
        <stp>StudyData</stp>
        <stp>Close(DREURUSD) when (LocalMonth(DREURUSD)=9 And LocalDay(DREURUSD)=25 And LocalHour(DREURUSD)=8 And LocalMinute(DREURUSD)=5)</stp>
        <stp>Bar</stp>
        <stp/>
        <stp>Close</stp>
        <stp>A5C</stp>
        <stp>0</stp>
        <stp>all</stp>
        <stp/>
        <stp/>
        <stp>True</stp>
        <stp/>
        <stp/>
        <tr r="O14" s="2"/>
      </tp>
      <tp>
        <v>1.2736000000000001</v>
        <stp/>
        <stp>StudyData</stp>
        <stp>Close(DREURUSD) when (LocalMonth(DREURUSD)=9 And LocalDay(DREURUSD)=25 And LocalHour(DREURUSD)=9 And LocalMinute(DREURUSD)=5)</stp>
        <stp>Bar</stp>
        <stp/>
        <stp>Close</stp>
        <stp>A5C</stp>
        <stp>0</stp>
        <stp>all</stp>
        <stp/>
        <stp/>
        <stp>True</stp>
        <stp/>
        <stp/>
        <tr r="O26" s="2"/>
      </tp>
      <tp>
        <v>1.27336</v>
        <stp/>
        <stp>StudyData</stp>
        <stp>Close(DREURUSD) when (LocalMonth(DREURUSD)=9 And LocalDay(DREURUSD)=25 And LocalHour(DREURUSD)=9 And LocalMinute(DREURUSD)=0)</stp>
        <stp>Bar</stp>
        <stp/>
        <stp>Close</stp>
        <stp>A5C</stp>
        <stp>0</stp>
        <stp>all</stp>
        <stp/>
        <stp/>
        <stp>True</stp>
        <stp/>
        <stp/>
        <tr r="O25" s="2"/>
      </tp>
      <tp>
        <v>1.27257</v>
        <stp/>
        <stp>StudyData</stp>
        <stp>Close(DREURUSD) when (LocalMonth(DREURUSD)=9 And LocalDay(DREURUSD)=25 And LocalHour(DREURUSD)=8 And LocalMinute(DREURUSD)=0)</stp>
        <stp>Bar</stp>
        <stp/>
        <stp>Close</stp>
        <stp>A5C</stp>
        <stp>0</stp>
        <stp>all</stp>
        <stp/>
        <stp/>
        <stp>True</stp>
        <stp/>
        <stp/>
        <tr r="O13" s="2"/>
      </tp>
      <tp>
        <v>1.1097399999999999</v>
        <stp/>
        <stp>StudyData</stp>
        <stp>DRUSDCAD</stp>
        <stp>Bar</stp>
        <stp/>
        <stp>Close</stp>
        <stp>D</stp>
        <stp/>
        <stp/>
        <stp/>
        <stp/>
        <stp/>
        <stp>T</stp>
        <tr r="AI39" s="1"/>
        <tr r="AI38" s="1"/>
      </tp>
      <tp>
        <v>1.44607</v>
        <stp/>
        <stp>StudyData</stp>
        <stp>DREURAUD</stp>
        <stp>Bar</stp>
        <stp/>
        <stp>Close</stp>
        <stp>D</stp>
        <stp/>
        <stp/>
        <stp/>
        <stp/>
        <stp/>
        <stp>T</stp>
        <tr r="AI35" s="1"/>
      </tp>
      <tp>
        <v>1.2069700000000001</v>
        <stp/>
        <stp>StudyData</stp>
        <stp>Close(DREURCHF) when (LocalMonth(DREURCHF)=9 And LocalDay(DREURCHF)=25 And LocalHour(DREURCHF)=9 And LocalMinute(DREURCHF)=5)</stp>
        <stp>Bar</stp>
        <stp/>
        <stp>Close</stp>
        <stp>A5C</stp>
        <stp>0</stp>
        <stp>all</stp>
        <stp/>
        <stp/>
        <stp>True</stp>
        <stp/>
        <stp/>
        <tr r="AG26" s="2"/>
      </tp>
      <tp>
        <v>1.2074499999999999</v>
        <stp/>
        <stp>StudyData</stp>
        <stp>Close(DREURCHF) when (LocalMonth(DREURCHF)=9 And LocalDay(DREURCHF)=25 And LocalHour(DREURCHF)=8 And LocalMinute(DREURCHF)=5)</stp>
        <stp>Bar</stp>
        <stp/>
        <stp>Close</stp>
        <stp>A5C</stp>
        <stp>0</stp>
        <stp>all</stp>
        <stp/>
        <stp/>
        <stp>True</stp>
        <stp/>
        <stp/>
        <tr r="AG14" s="2"/>
      </tp>
      <tp>
        <v>1.20756</v>
        <stp/>
        <stp>StudyData</stp>
        <stp>Close(DREURCHF) when (LocalMonth(DREURCHF)=9 And LocalDay(DREURCHF)=25 And LocalHour(DREURCHF)=8 And LocalMinute(DREURCHF)=0)</stp>
        <stp>Bar</stp>
        <stp/>
        <stp>Close</stp>
        <stp>A5C</stp>
        <stp>0</stp>
        <stp>all</stp>
        <stp/>
        <stp/>
        <stp>True</stp>
        <stp/>
        <stp/>
        <tr r="AG13" s="2"/>
      </tp>
      <tp>
        <v>1.2069700000000001</v>
        <stp/>
        <stp>StudyData</stp>
        <stp>Close(DREURCHF) when (LocalMonth(DREURCHF)=9 And LocalDay(DREURCHF)=25 And LocalHour(DREURCHF)=9 And LocalMinute(DREURCHF)=0)</stp>
        <stp>Bar</stp>
        <stp/>
        <stp>Close</stp>
        <stp>A5C</stp>
        <stp>0</stp>
        <stp>all</stp>
        <stp/>
        <stp/>
        <stp>True</stp>
        <stp/>
        <stp/>
        <tr r="AG25" s="2"/>
      </tp>
      <tp>
        <v>1.2075899999999999</v>
        <stp/>
        <stp>StudyData</stp>
        <stp>Close(DREURCHF) when (LocalMonth(DREURCHF)=9 And LocalDay(DREURCHF)=25 And LocalHour(DREURCHF)=7 And LocalMinute(DREURCHF)=0)</stp>
        <stp>Bar</stp>
        <stp/>
        <stp>Close</stp>
        <stp>A5C</stp>
        <stp>0</stp>
        <stp>all</stp>
        <stp/>
        <stp/>
        <stp>True</stp>
        <stp/>
        <stp/>
        <tr r="AG1" s="2"/>
      </tp>
      <tp>
        <v>1.2077899999999999</v>
        <stp/>
        <stp>StudyData</stp>
        <stp>Close(DREURCHF) when (LocalMonth(DREURCHF)=9 And LocalDay(DREURCHF)=25 And LocalHour(DREURCHF)=7 And LocalMinute(DREURCHF)=5)</stp>
        <stp>Bar</stp>
        <stp/>
        <stp>Close</stp>
        <stp>A5C</stp>
        <stp>0</stp>
        <stp>all</stp>
        <stp/>
        <stp/>
        <stp>True</stp>
        <stp/>
        <stp/>
        <tr r="AG2" s="2"/>
      </tp>
      <tp>
        <v>138.93600000000001</v>
        <stp/>
        <stp>StudyData</stp>
        <stp>Close(DREURJPY) when (LocalMonth(DREURJPY)=9 And LocalDay(DREURJPY)=25 And LocalHour(DREURJPY)=7 And LocalMinute(DREURJPY)=0)</stp>
        <stp>Bar</stp>
        <stp/>
        <stp>Close</stp>
        <stp>A5C</stp>
        <stp>0</stp>
        <stp>all</stp>
        <stp/>
        <stp/>
        <stp>True</stp>
        <stp/>
        <stp/>
        <tr r="AJ1" s="2"/>
      </tp>
      <tp>
        <v>138.88499999999999</v>
        <stp/>
        <stp>StudyData</stp>
        <stp>Close(DREURJPY) when (LocalMonth(DREURJPY)=9 And LocalDay(DREURJPY)=25 And LocalHour(DREURJPY)=7 And LocalMinute(DREURJPY)=5)</stp>
        <stp>Bar</stp>
        <stp/>
        <stp>Close</stp>
        <stp>A5C</stp>
        <stp>0</stp>
        <stp>all</stp>
        <stp/>
        <stp/>
        <stp>True</stp>
        <stp/>
        <stp/>
        <tr r="AJ2" s="2"/>
      </tp>
      <tp>
        <v>138.71799999999999</v>
        <stp/>
        <stp>StudyData</stp>
        <stp>Close(DREURJPY) when (LocalMonth(DREURJPY)=9 And LocalDay(DREURJPY)=25 And LocalHour(DREURJPY)=9 And LocalMinute(DREURJPY)=5)</stp>
        <stp>Bar</stp>
        <stp/>
        <stp>Close</stp>
        <stp>A5C</stp>
        <stp>0</stp>
        <stp>all</stp>
        <stp/>
        <stp/>
        <stp>True</stp>
        <stp/>
        <stp/>
        <tr r="AJ26" s="2"/>
      </tp>
      <tp>
        <v>138.959</v>
        <stp/>
        <stp>StudyData</stp>
        <stp>Close(DREURJPY) when (LocalMonth(DREURJPY)=9 And LocalDay(DREURJPY)=25 And LocalHour(DREURJPY)=8 And LocalMinute(DREURJPY)=5)</stp>
        <stp>Bar</stp>
        <stp/>
        <stp>Close</stp>
        <stp>A5C</stp>
        <stp>0</stp>
        <stp>all</stp>
        <stp/>
        <stp/>
        <stp>True</stp>
        <stp/>
        <stp/>
        <tr r="AJ14" s="2"/>
      </tp>
      <tp>
        <v>138.91200000000001</v>
        <stp/>
        <stp>StudyData</stp>
        <stp>Close(DREURJPY) when (LocalMonth(DREURJPY)=9 And LocalDay(DREURJPY)=25 And LocalHour(DREURJPY)=8 And LocalMinute(DREURJPY)=0)</stp>
        <stp>Bar</stp>
        <stp/>
        <stp>Close</stp>
        <stp>A5C</stp>
        <stp>0</stp>
        <stp>all</stp>
        <stp/>
        <stp/>
        <stp>True</stp>
        <stp/>
        <stp/>
        <tr r="AJ13" s="2"/>
      </tp>
      <tp>
        <v>138.696</v>
        <stp/>
        <stp>StudyData</stp>
        <stp>Close(DREURJPY) when (LocalMonth(DREURJPY)=9 And LocalDay(DREURJPY)=25 And LocalHour(DREURJPY)=9 And LocalMinute(DREURJPY)=0)</stp>
        <stp>Bar</stp>
        <stp/>
        <stp>Close</stp>
        <stp>A5C</stp>
        <stp>0</stp>
        <stp>all</stp>
        <stp/>
        <stp/>
        <stp>True</stp>
        <stp/>
        <stp/>
        <tr r="AJ25" s="2"/>
      </tp>
      <tp>
        <v>1.6388</v>
        <stp/>
        <stp>ContractData</stp>
        <stp>DRGBPUSD</stp>
        <stp>Y_Open</stp>
        <stp/>
        <stp>T</stp>
        <tr r="C4" s="1"/>
      </tp>
      <tp>
        <v>0.88385000000000002</v>
        <stp/>
        <stp>ContractData</stp>
        <stp>DRAUDUSD</stp>
        <stp>Y_Low</stp>
        <stp/>
        <stp>T</stp>
        <tr r="E43" s="1"/>
      </tp>
      <tp>
        <v>1.2780200000000002</v>
        <stp/>
        <stp>ContractData</stp>
        <stp>DREURUSD</stp>
        <stp>Y_CLose</stp>
        <stp/>
        <stp>T</stp>
        <tr r="F17" s="1"/>
      </tp>
      <tp>
        <v>0.78219000000000005</v>
        <stp/>
        <stp>ContractData</stp>
        <stp>DREURGBP</stp>
        <stp>Y_CLose</stp>
        <stp/>
        <stp>T</stp>
        <tr r="AE17" s="1"/>
      </tp>
      <tp>
        <v>1.4384800000000002</v>
        <stp/>
        <stp>ContractData</stp>
        <stp>DREURAUD</stp>
        <stp>Y_CLose</stp>
        <stp/>
        <stp>T</stp>
        <tr r="AE43" s="1"/>
      </tp>
      <tp>
        <v>0.78380000000000005</v>
        <stp/>
        <stp>ContractData</stp>
        <stp>DREURGBP</stp>
        <stp>Y_Open</stp>
        <stp/>
        <stp>T</stp>
        <tr r="AB17" s="1"/>
      </tp>
      <tp>
        <v>1.4378900000000001</v>
        <stp/>
        <stp>ContractData</stp>
        <stp>DREURAUD</stp>
        <stp>Y_Low</stp>
        <stp/>
        <stp>T</stp>
        <tr r="AD43" s="1"/>
      </tp>
      <tp>
        <v>1.6340500000000002</v>
        <stp/>
        <stp>ContractData</stp>
        <stp>DRGBPUSD</stp>
        <stp>Y_CLose</stp>
        <stp/>
        <stp>T</stp>
        <tr r="F4" s="1"/>
      </tp>
      <tp>
        <v>178.184</v>
        <stp/>
        <stp>ContractData</stp>
        <stp>DRGBPJPY</stp>
        <stp>Y_CLose</stp>
        <stp/>
        <stp>T</stp>
        <tr r="AE30" s="1"/>
      </tp>
      <tp>
        <v>177.63499999999999</v>
        <stp/>
        <stp>ContractData</stp>
        <stp>DRGBPJPY</stp>
        <stp>Y_Low</stp>
        <stp/>
        <stp>T</stp>
        <tr r="AD30" s="1"/>
      </tp>
      <tp>
        <v>0.78514000000000006</v>
        <stp/>
        <stp>ContractData</stp>
        <stp>DREURGBP</stp>
        <stp>Y_High</stp>
        <stp/>
        <stp>T</stp>
        <tr r="AC17" s="1"/>
      </tp>
      <tp>
        <v>1.2774100000000002</v>
        <stp/>
        <stp>ContractData</stp>
        <stp>DREURUSD</stp>
        <stp>Y_Low</stp>
        <stp/>
        <stp>T</stp>
        <tr r="E17" s="1"/>
      </tp>
      <tp>
        <v>109.239</v>
        <stp/>
        <stp>StudyData</stp>
        <stp>Close(DRUSDJPY) when (LocalMonth(DRUSDJPY)=9 And LocalDay(DRUSDJPY)=25 And LocalHour(DRUSDJPY)=7 And LocalMinute(DRUSDJPY)=0)</stp>
        <stp>Bar</stp>
        <stp/>
        <stp>Close</stp>
        <stp>A5C</stp>
        <stp>0</stp>
        <stp>all</stp>
        <stp/>
        <stp/>
        <stp>True</stp>
        <stp/>
        <stp/>
        <tr r="R1" s="2"/>
      </tp>
      <tp>
        <v>109.248</v>
        <stp/>
        <stp>StudyData</stp>
        <stp>Close(DRUSDJPY) when (LocalMonth(DRUSDJPY)=9 And LocalDay(DRUSDJPY)=25 And LocalHour(DRUSDJPY)=7 And LocalMinute(DRUSDJPY)=5)</stp>
        <stp>Bar</stp>
        <stp/>
        <stp>Close</stp>
        <stp>A5C</stp>
        <stp>0</stp>
        <stp>all</stp>
        <stp/>
        <stp/>
        <stp>True</stp>
        <stp/>
        <stp/>
        <tr r="R2" s="2"/>
      </tp>
      <tp>
        <v>108.919</v>
        <stp/>
        <stp>StudyData</stp>
        <stp>Close(DRUSDJPY) when (LocalMonth(DRUSDJPY)=9 And LocalDay(DRUSDJPY)=25 And LocalHour(DRUSDJPY)=9 And LocalMinute(DRUSDJPY)=5)</stp>
        <stp>Bar</stp>
        <stp/>
        <stp>Close</stp>
        <stp>A5C</stp>
        <stp>0</stp>
        <stp>all</stp>
        <stp/>
        <stp/>
        <stp>True</stp>
        <stp/>
        <stp/>
        <tr r="R26" s="2"/>
      </tp>
      <tp>
        <v>109.20399999999999</v>
        <stp/>
        <stp>StudyData</stp>
        <stp>Close(DRUSDJPY) when (LocalMonth(DRUSDJPY)=9 And LocalDay(DRUSDJPY)=25 And LocalHour(DRUSDJPY)=8 And LocalMinute(DRUSDJPY)=5)</stp>
        <stp>Bar</stp>
        <stp/>
        <stp>Close</stp>
        <stp>A5C</stp>
        <stp>0</stp>
        <stp>all</stp>
        <stp/>
        <stp/>
        <stp>True</stp>
        <stp/>
        <stp/>
        <tr r="R14" s="2"/>
      </tp>
      <tp>
        <v>109.15900000000001</v>
        <stp/>
        <stp>StudyData</stp>
        <stp>Close(DRUSDJPY) when (LocalMonth(DRUSDJPY)=9 And LocalDay(DRUSDJPY)=25 And LocalHour(DRUSDJPY)=8 And LocalMinute(DRUSDJPY)=0)</stp>
        <stp>Bar</stp>
        <stp/>
        <stp>Close</stp>
        <stp>A5C</stp>
        <stp>0</stp>
        <stp>all</stp>
        <stp/>
        <stp/>
        <stp>True</stp>
        <stp/>
        <stp/>
        <tr r="R13" s="2"/>
      </tp>
      <tp>
        <v>108.922</v>
        <stp/>
        <stp>StudyData</stp>
        <stp>Close(DRUSDJPY) when (LocalMonth(DRUSDJPY)=9 And LocalDay(DRUSDJPY)=25 And LocalHour(DRUSDJPY)=9 And LocalMinute(DRUSDJPY)=0)</stp>
        <stp>Bar</stp>
        <stp/>
        <stp>Close</stp>
        <stp>A5C</stp>
        <stp>0</stp>
        <stp>all</stp>
        <stp/>
        <stp/>
        <stp>True</stp>
        <stp/>
        <stp/>
        <tr r="R25" s="2"/>
      </tp>
      <tp>
        <v>1.6413800000000001</v>
        <stp/>
        <stp>ContractData</stp>
        <stp>DRGBPUSD</stp>
        <stp>Y_High</stp>
        <stp/>
        <stp>T</stp>
        <tr r="D4" s="1"/>
      </tp>
      <tp>
        <v>1.1053200000000001</v>
        <stp/>
        <stp>ContractData</stp>
        <stp>DRUSDCAD</stp>
        <stp>Y_Low</stp>
        <stp/>
        <stp>T</stp>
        <tr r="AD4" s="1"/>
      </tp>
      <tp>
        <v>1.6327100000000001</v>
        <stp/>
        <stp>ContractData</stp>
        <stp>DRGBPUSD</stp>
        <stp>Y_Low</stp>
        <stp/>
        <stp>T</stp>
        <tr r="E4" s="1"/>
      </tp>
      <tp>
        <v>0.78093999999999997</v>
        <stp/>
        <stp>StudyData</stp>
        <stp>Close(DREURGBP) when (LocalMonth(DREURGBP)=9 And LocalDay(DREURGBP)=25 And LocalHour(DREURGBP)=7 And LocalMinute(DREURGBP)=0)</stp>
        <stp>Bar</stp>
        <stp/>
        <stp>Close</stp>
        <stp>A5C</stp>
        <stp>0</stp>
        <stp>all</stp>
        <stp/>
        <stp/>
        <stp>True</stp>
        <stp/>
        <stp/>
        <tr r="AA1" s="2"/>
      </tp>
      <tp>
        <v>0.78037000000000001</v>
        <stp/>
        <stp>StudyData</stp>
        <stp>Close(DREURGBP) when (LocalMonth(DREURGBP)=9 And LocalDay(DREURGBP)=25 And LocalHour(DREURGBP)=7 And LocalMinute(DREURGBP)=5)</stp>
        <stp>Bar</stp>
        <stp/>
        <stp>Close</stp>
        <stp>A5C</stp>
        <stp>0</stp>
        <stp>all</stp>
        <stp/>
        <stp/>
        <stp>True</stp>
        <stp/>
        <stp/>
        <tr r="AA2" s="2"/>
      </tp>
      <tp>
        <v>0.77949000000000002</v>
        <stp/>
        <stp>StudyData</stp>
        <stp>Close(DREURGBP) when (LocalMonth(DREURGBP)=9 And LocalDay(DREURGBP)=25 And LocalHour(DREURGBP)=9 And LocalMinute(DREURGBP)=5)</stp>
        <stp>Bar</stp>
        <stp/>
        <stp>Close</stp>
        <stp>A5C</stp>
        <stp>0</stp>
        <stp>all</stp>
        <stp/>
        <stp/>
        <stp>True</stp>
        <stp/>
        <stp/>
        <tr r="AA26" s="2"/>
      </tp>
      <tp>
        <v>0.77895000000000003</v>
        <stp/>
        <stp>StudyData</stp>
        <stp>Close(DREURGBP) when (LocalMonth(DREURGBP)=9 And LocalDay(DREURGBP)=25 And LocalHour(DREURGBP)=8 And LocalMinute(DREURGBP)=5)</stp>
        <stp>Bar</stp>
        <stp/>
        <stp>Close</stp>
        <stp>A5C</stp>
        <stp>0</stp>
        <stp>all</stp>
        <stp/>
        <stp/>
        <stp>True</stp>
        <stp/>
        <stp/>
        <tr r="AA14" s="2"/>
      </tp>
      <tp>
        <v>0.77914000000000005</v>
        <stp/>
        <stp>StudyData</stp>
        <stp>Close(DREURGBP) when (LocalMonth(DREURGBP)=9 And LocalDay(DREURGBP)=25 And LocalHour(DREURGBP)=8 And LocalMinute(DREURGBP)=0)</stp>
        <stp>Bar</stp>
        <stp/>
        <stp>Close</stp>
        <stp>A5C</stp>
        <stp>0</stp>
        <stp>all</stp>
        <stp/>
        <stp/>
        <stp>True</stp>
        <stp/>
        <stp/>
        <tr r="AA13" s="2"/>
      </tp>
      <tp>
        <v>0.77954000000000001</v>
        <stp/>
        <stp>StudyData</stp>
        <stp>Close(DREURGBP) when (LocalMonth(DREURGBP)=9 And LocalDay(DREURGBP)=25 And LocalHour(DREURGBP)=9 And LocalMinute(DREURGBP)=0)</stp>
        <stp>Bar</stp>
        <stp/>
        <stp>Close</stp>
        <stp>A5C</stp>
        <stp>0</stp>
        <stp>all</stp>
        <stp/>
        <stp/>
        <stp>True</stp>
        <stp/>
        <stp/>
        <tr r="AA25" s="2"/>
      </tp>
      <tp>
        <v>1.63405</v>
        <stp/>
        <stp>StudyData</stp>
        <stp>DRGBPUSD</stp>
        <stp>Bar</stp>
        <stp/>
        <stp>Close</stp>
        <stp>D</stp>
        <stp>-1</stp>
        <tr r="H2" s="2"/>
      </tp>
      <tp>
        <v>109.155</v>
        <stp/>
        <stp>ContractData</stp>
        <stp>DRUSDJPY</stp>
        <stp>Y_High</stp>
        <stp/>
        <stp>T</stp>
        <tr r="D30" s="1"/>
      </tp>
      <tp>
        <v>1.6287100000000001</v>
        <stp/>
        <stp>StudyData</stp>
        <stp>Close(DRGBPUSD) when (LocalMonth(DRGBPUSD)=9 And LocalDay(DRGBPUSD)=25 And LocalHour(DRGBPUSD)=7 And LocalMinute(DRGBPUSD)=0)</stp>
        <stp>Bar</stp>
        <stp/>
        <stp>Close</stp>
        <stp>A5C</stp>
        <stp>0</stp>
        <stp>all</stp>
        <stp/>
        <stp/>
        <stp>True</stp>
        <stp/>
        <stp/>
        <tr r="J1" s="2"/>
      </tp>
      <tp>
        <v>1.6291</v>
        <stp/>
        <stp>StudyData</stp>
        <stp>Close(DRGBPUSD) when (LocalMonth(DRGBPUSD)=9 And LocalDay(DRGBPUSD)=25 And LocalHour(DRGBPUSD)=7 And LocalMinute(DRGBPUSD)=5)</stp>
        <stp>Bar</stp>
        <stp/>
        <stp>Close</stp>
        <stp>A5C</stp>
        <stp>0</stp>
        <stp>all</stp>
        <stp/>
        <stp/>
        <stp>True</stp>
        <stp/>
        <stp/>
        <tr r="J2" s="2"/>
      </tp>
      <tp>
        <v>1.6336200000000001</v>
        <stp/>
        <stp>StudyData</stp>
        <stp>Close(DRGBPUSD) when (LocalMonth(DRGBPUSD)=9 And LocalDay(DRGBPUSD)=25 And LocalHour(DRGBPUSD)=8 And LocalMinute(DRGBPUSD)=5)</stp>
        <stp>Bar</stp>
        <stp/>
        <stp>Close</stp>
        <stp>A5C</stp>
        <stp>0</stp>
        <stp>all</stp>
        <stp/>
        <stp/>
        <stp>True</stp>
        <stp/>
        <stp/>
        <tr r="J14" s="2"/>
      </tp>
      <tp>
        <v>1.6338999999999999</v>
        <stp/>
        <stp>StudyData</stp>
        <stp>Close(DRGBPUSD) when (LocalMonth(DRGBPUSD)=9 And LocalDay(DRGBPUSD)=25 And LocalHour(DRGBPUSD)=9 And LocalMinute(DRGBPUSD)=5)</stp>
        <stp>Bar</stp>
        <stp/>
        <stp>Close</stp>
        <stp>A5C</stp>
        <stp>0</stp>
        <stp>all</stp>
        <stp/>
        <stp/>
        <stp>True</stp>
        <stp/>
        <stp/>
        <tr r="J26" s="2"/>
      </tp>
      <tp>
        <v>1.6335</v>
        <stp/>
        <stp>StudyData</stp>
        <stp>Close(DRGBPUSD) when (LocalMonth(DRGBPUSD)=9 And LocalDay(DRGBPUSD)=25 And LocalHour(DRGBPUSD)=9 And LocalMinute(DRGBPUSD)=0)</stp>
        <stp>Bar</stp>
        <stp/>
        <stp>Close</stp>
        <stp>A5C</stp>
        <stp>0</stp>
        <stp>all</stp>
        <stp/>
        <stp/>
        <stp>True</stp>
        <stp/>
        <stp/>
        <tr r="J25" s="2"/>
      </tp>
      <tp>
        <v>1.6333899999999999</v>
        <stp/>
        <stp>StudyData</stp>
        <stp>Close(DRGBPUSD) when (LocalMonth(DRGBPUSD)=9 And LocalDay(DRGBPUSD)=25 And LocalHour(DRGBPUSD)=8 And LocalMinute(DRGBPUSD)=0)</stp>
        <stp>Bar</stp>
        <stp/>
        <stp>Close</stp>
        <stp>A5C</stp>
        <stp>0</stp>
        <stp>all</stp>
        <stp/>
        <stp/>
        <stp>True</stp>
        <stp/>
        <stp/>
        <tr r="J13" s="2"/>
      </tp>
      <tp>
        <v>0.88160000000000005</v>
        <stp/>
        <stp>StudyData</stp>
        <stp>DRAUDUSD</stp>
        <stp>Bar</stp>
        <stp/>
        <stp>Close</stp>
        <stp>D</stp>
        <stp/>
        <stp/>
        <stp/>
        <stp/>
        <stp/>
        <stp>T</stp>
        <tr r="AI40" s="1"/>
      </tp>
      <tp>
        <v>1.6330899999999999</v>
        <stp/>
        <stp>StudyData</stp>
        <stp>DRGBPUSD</stp>
        <stp>Bar</stp>
        <stp/>
        <stp>Close</stp>
        <stp>D</stp>
        <stp/>
        <stp/>
        <stp/>
        <stp/>
        <stp/>
        <stp>T</stp>
        <tr r="AI34" s="1"/>
      </tp>
      <tp>
        <v>1.2747999999999999</v>
        <stp/>
        <stp>StudyData</stp>
        <stp>DREURUSD</stp>
        <stp>Bar</stp>
        <stp/>
        <stp>Close</stp>
        <stp>D</stp>
        <stp/>
        <stp/>
        <stp/>
        <stp/>
        <stp/>
        <stp>T</stp>
        <tr r="AI36" s="1"/>
      </tp>
      <tp>
        <v>108.88200000000001</v>
        <stp/>
        <stp>ContractData</stp>
        <stp>DRUSDJPY</stp>
        <stp>Y_Open</stp>
        <stp/>
        <stp>T</stp>
        <tr r="C30" s="1"/>
      </tp>
      <tp>
        <v>0.66805555555555551</v>
        <stp/>
        <stp>ContractData</stp>
        <stp>DRUSDCAD</stp>
        <stp>LowTime</stp>
        <stp/>
        <stp>T</stp>
        <tr r="AD9" s="1"/>
      </tp>
      <tp>
        <v>0.39097222222222222</v>
        <stp/>
        <stp>ContractData</stp>
        <stp>DRUSDJPY</stp>
        <stp>LowTime</stp>
        <stp/>
        <stp>T</stp>
        <tr r="E35" s="1"/>
      </tp>
      <tp>
        <v>0.35138888888888886</v>
        <stp/>
        <stp>ContractData</stp>
        <stp>DRAUDUSD</stp>
        <stp>LowTime</stp>
        <stp/>
        <stp>T</stp>
        <tr r="E48" s="1"/>
      </tp>
      <tp>
        <v>3.0494961799999998</v>
        <stp/>
        <stp>StudyData</stp>
        <stp>Correlation(DRUSDJPY,DREURGBP,Period:=10,InputChoice1:=Close,InputChoice2:=Close)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7" s="1"/>
      </tp>
      <tp>
        <v>1.1093500000000001</v>
        <stp/>
        <stp>StudyData</stp>
        <stp>DRUSDCAD</stp>
        <stp>FG</stp>
        <stp/>
        <stp>Close</stp>
        <stp>30</stp>
        <stp>-1</stp>
        <stp/>
        <stp/>
        <stp/>
        <stp/>
        <stp>T</stp>
        <tr r="I20" s="1"/>
        <tr r="I20" s="1"/>
        <tr r="AJ8" s="1"/>
      </tp>
      <tp>
        <v>1.1096600000000001</v>
        <stp/>
        <stp>StudyData</stp>
        <stp>DRUSDCAD</stp>
        <stp>FG</stp>
        <stp/>
        <stp>Close</stp>
        <stp>30</stp>
        <stp>-2</stp>
        <stp/>
        <stp/>
        <stp/>
        <stp/>
        <stp>T</stp>
        <tr r="AK8" s="1"/>
      </tp>
      <tp t="s">
        <v/>
        <stp/>
        <stp>StudyData</stp>
        <stp>Close(DRUSDJPY) when (LocalMonth(DRUSDJPY)=9 And LocalDay(DRUSDJPY)=25 And LocalHour(DRUSDJPY)=10 And LocalMinute(DRUSDJPY)=50)</stp>
        <stp>Bar</stp>
        <stp/>
        <stp>Close</stp>
        <stp>A5C</stp>
        <stp>0</stp>
        <stp>all</stp>
        <stp/>
        <stp/>
        <stp>True</stp>
        <stp/>
        <stp/>
        <tr r="R47" s="2"/>
      </tp>
      <tp t="s">
        <v/>
        <stp/>
        <stp>StudyData</stp>
        <stp>Close(DRUSDJPY) when (LocalMonth(DRUSDJPY)=9 And LocalDay(DRUSDJPY)=25 And LocalHour(DRUSDJPY)=11 And LocalMinute(DRUSDJPY)=40)</stp>
        <stp>Bar</stp>
        <stp/>
        <stp>Close</stp>
        <stp>A5C</stp>
        <stp>0</stp>
        <stp>all</stp>
        <stp/>
        <stp/>
        <stp>True</stp>
        <stp/>
        <stp/>
        <tr r="R57" s="2"/>
      </tp>
      <tp t="s">
        <v/>
        <stp/>
        <stp>StudyData</stp>
        <stp>Close(DRUSDJPY) when (LocalMonth(DRUSDJPY)=9 And LocalDay(DRUSDJPY)=25 And LocalHour(DRUSDJPY)=14 And LocalMinute(DRUSDJPY)=10)</stp>
        <stp>Bar</stp>
        <stp/>
        <stp>Close</stp>
        <stp>A5C</stp>
        <stp>0</stp>
        <stp>all</stp>
        <stp/>
        <stp/>
        <stp>True</stp>
        <stp/>
        <stp/>
        <tr r="R87" s="2"/>
      </tp>
      <tp t="s">
        <v/>
        <stp/>
        <stp>StudyData</stp>
        <stp>Close(DRUSDJPY) when (LocalMonth(DRUSDJPY)=9 And LocalDay(DRUSDJPY)=25 And LocalHour(DRUSDJPY)=10 And LocalMinute(DRUSDJPY)=55)</stp>
        <stp>Bar</stp>
        <stp/>
        <stp>Close</stp>
        <stp>A5C</stp>
        <stp>0</stp>
        <stp>all</stp>
        <stp/>
        <stp/>
        <stp>True</stp>
        <stp/>
        <stp/>
        <tr r="R48" s="2"/>
      </tp>
      <tp t="s">
        <v/>
        <stp/>
        <stp>StudyData</stp>
        <stp>Close(DRUSDJPY) when (LocalMonth(DRUSDJPY)=9 And LocalDay(DRUSDJPY)=25 And LocalHour(DRUSDJPY)=11 And LocalMinute(DRUSDJPY)=45)</stp>
        <stp>Bar</stp>
        <stp/>
        <stp>Close</stp>
        <stp>A5C</stp>
        <stp>0</stp>
        <stp>all</stp>
        <stp/>
        <stp/>
        <stp>True</stp>
        <stp/>
        <stp/>
        <tr r="R58" s="2"/>
      </tp>
      <tp t="s">
        <v/>
        <stp/>
        <stp>StudyData</stp>
        <stp>Close(DRUSDJPY) when (LocalMonth(DRUSDJPY)=9 And LocalDay(DRUSDJPY)=25 And LocalHour(DRUSDJPY)=14 And LocalMinute(DRUSDJPY)=15)</stp>
        <stp>Bar</stp>
        <stp/>
        <stp>Close</stp>
        <stp>A5C</stp>
        <stp>0</stp>
        <stp>all</stp>
        <stp/>
        <stp/>
        <stp>True</stp>
        <stp/>
        <stp/>
        <tr r="R88" s="2"/>
      </tp>
      <tp t="s">
        <v/>
        <stp/>
        <stp>StudyData</stp>
        <stp>Close(DRUSDJPY) when (LocalMonth(DRUSDJPY)=9 And LocalDay(DRUSDJPY)=25 And LocalHour(DRUSDJPY)=10 And LocalMinute(DRUSDJPY)=40)</stp>
        <stp>Bar</stp>
        <stp/>
        <stp>Close</stp>
        <stp>A5C</stp>
        <stp>0</stp>
        <stp>all</stp>
        <stp/>
        <stp/>
        <stp>True</stp>
        <stp/>
        <stp/>
        <tr r="R45" s="2"/>
      </tp>
      <tp t="s">
        <v/>
        <stp/>
        <stp>StudyData</stp>
        <stp>Close(DRUSDJPY) when (LocalMonth(DRUSDJPY)=9 And LocalDay(DRUSDJPY)=25 And LocalHour(DRUSDJPY)=11 And LocalMinute(DRUSDJPY)=50)</stp>
        <stp>Bar</stp>
        <stp/>
        <stp>Close</stp>
        <stp>A5C</stp>
        <stp>0</stp>
        <stp>all</stp>
        <stp/>
        <stp/>
        <stp>True</stp>
        <stp/>
        <stp/>
        <tr r="R59" s="2"/>
      </tp>
      <tp t="s">
        <v/>
        <stp/>
        <stp>StudyData</stp>
        <stp>Close(DRUSDJPY) when (LocalMonth(DRUSDJPY)=9 And LocalDay(DRUSDJPY)=25 And LocalHour(DRUSDJPY)=15 And LocalMinute(DRUSDJPY)=10)</stp>
        <stp>Bar</stp>
        <stp/>
        <stp>Close</stp>
        <stp>A5C</stp>
        <stp>0</stp>
        <stp>all</stp>
        <stp/>
        <stp/>
        <stp>True</stp>
        <stp/>
        <stp/>
        <tr r="R99" s="2"/>
      </tp>
      <tp t="s">
        <v/>
        <stp/>
        <stp>StudyData</stp>
        <stp>Close(DRUSDJPY) when (LocalMonth(DRUSDJPY)=9 And LocalDay(DRUSDJPY)=25 And LocalHour(DRUSDJPY)=10 And LocalMinute(DRUSDJPY)=45)</stp>
        <stp>Bar</stp>
        <stp/>
        <stp>Close</stp>
        <stp>A5C</stp>
        <stp>0</stp>
        <stp>all</stp>
        <stp/>
        <stp/>
        <stp>True</stp>
        <stp/>
        <stp/>
        <tr r="R46" s="2"/>
      </tp>
      <tp t="s">
        <v/>
        <stp/>
        <stp>StudyData</stp>
        <stp>Close(DRUSDJPY) when (LocalMonth(DRUSDJPY)=9 And LocalDay(DRUSDJPY)=25 And LocalHour(DRUSDJPY)=11 And LocalMinute(DRUSDJPY)=55)</stp>
        <stp>Bar</stp>
        <stp/>
        <stp>Close</stp>
        <stp>A5C</stp>
        <stp>0</stp>
        <stp>all</stp>
        <stp/>
        <stp/>
        <stp>True</stp>
        <stp/>
        <stp/>
        <tr r="R60" s="2"/>
      </tp>
      <tp t="s">
        <v/>
        <stp/>
        <stp>StudyData</stp>
        <stp>Close(DRUSDJPY) when (LocalMonth(DRUSDJPY)=9 And LocalDay(DRUSDJPY)=25 And LocalHour(DRUSDJPY)=12 And LocalMinute(DRUSDJPY)=50)</stp>
        <stp>Bar</stp>
        <stp/>
        <stp>Close</stp>
        <stp>A5C</stp>
        <stp>0</stp>
        <stp>all</stp>
        <stp/>
        <stp/>
        <stp>True</stp>
        <stp/>
        <stp/>
        <tr r="R71" s="2"/>
      </tp>
      <tp t="s">
        <v/>
        <stp/>
        <stp>StudyData</stp>
        <stp>Close(DRUSDJPY) when (LocalMonth(DRUSDJPY)=9 And LocalDay(DRUSDJPY)=25 And LocalHour(DRUSDJPY)=13 And LocalMinute(DRUSDJPY)=40)</stp>
        <stp>Bar</stp>
        <stp/>
        <stp>Close</stp>
        <stp>A5C</stp>
        <stp>0</stp>
        <stp>all</stp>
        <stp/>
        <stp/>
        <stp>True</stp>
        <stp/>
        <stp/>
        <tr r="R81" s="2"/>
      </tp>
      <tp t="s">
        <v/>
        <stp/>
        <stp>StudyData</stp>
        <stp>Close(DRUSDJPY) when (LocalMonth(DRUSDJPY)=9 And LocalDay(DRUSDJPY)=25 And LocalHour(DRUSDJPY)=14 And LocalMinute(DRUSDJPY)=30)</stp>
        <stp>Bar</stp>
        <stp/>
        <stp>Close</stp>
        <stp>A5C</stp>
        <stp>0</stp>
        <stp>all</stp>
        <stp/>
        <stp/>
        <stp>True</stp>
        <stp/>
        <stp/>
        <tr r="R91" s="2"/>
      </tp>
      <tp t="s">
        <v/>
        <stp/>
        <stp>StudyData</stp>
        <stp>Close(DRUSDJPY) when (LocalMonth(DRUSDJPY)=9 And LocalDay(DRUSDJPY)=25 And LocalHour(DRUSDJPY)=12 And LocalMinute(DRUSDJPY)=55)</stp>
        <stp>Bar</stp>
        <stp/>
        <stp>Close</stp>
        <stp>A5C</stp>
        <stp>0</stp>
        <stp>all</stp>
        <stp/>
        <stp/>
        <stp>True</stp>
        <stp/>
        <stp/>
        <tr r="R72" s="2"/>
      </tp>
      <tp t="s">
        <v/>
        <stp/>
        <stp>StudyData</stp>
        <stp>Close(DRUSDJPY) when (LocalMonth(DRUSDJPY)=9 And LocalDay(DRUSDJPY)=25 And LocalHour(DRUSDJPY)=13 And LocalMinute(DRUSDJPY)=45)</stp>
        <stp>Bar</stp>
        <stp/>
        <stp>Close</stp>
        <stp>A5C</stp>
        <stp>0</stp>
        <stp>all</stp>
        <stp/>
        <stp/>
        <stp>True</stp>
        <stp/>
        <stp/>
        <tr r="R82" s="2"/>
      </tp>
      <tp t="s">
        <v/>
        <stp/>
        <stp>StudyData</stp>
        <stp>Close(DRUSDJPY) when (LocalMonth(DRUSDJPY)=9 And LocalDay(DRUSDJPY)=25 And LocalHour(DRUSDJPY)=14 And LocalMinute(DRUSDJPY)=35)</stp>
        <stp>Bar</stp>
        <stp/>
        <stp>Close</stp>
        <stp>A5C</stp>
        <stp>0</stp>
        <stp>all</stp>
        <stp/>
        <stp/>
        <stp>True</stp>
        <stp/>
        <stp/>
        <tr r="R92" s="2"/>
      </tp>
      <tp t="s">
        <v/>
        <stp/>
        <stp>StudyData</stp>
        <stp>Close(DRUSDJPY) when (LocalMonth(DRUSDJPY)=9 And LocalDay(DRUSDJPY)=25 And LocalHour(DRUSDJPY)=12 And LocalMinute(DRUSDJPY)=40)</stp>
        <stp>Bar</stp>
        <stp/>
        <stp>Close</stp>
        <stp>A5C</stp>
        <stp>0</stp>
        <stp>all</stp>
        <stp/>
        <stp/>
        <stp>True</stp>
        <stp/>
        <stp/>
        <tr r="R69" s="2"/>
      </tp>
      <tp t="s">
        <v/>
        <stp/>
        <stp>StudyData</stp>
        <stp>Close(DRUSDJPY) when (LocalMonth(DRUSDJPY)=9 And LocalDay(DRUSDJPY)=25 And LocalHour(DRUSDJPY)=13 And LocalMinute(DRUSDJPY)=50)</stp>
        <stp>Bar</stp>
        <stp/>
        <stp>Close</stp>
        <stp>A5C</stp>
        <stp>0</stp>
        <stp>all</stp>
        <stp/>
        <stp/>
        <stp>True</stp>
        <stp/>
        <stp/>
        <tr r="R83" s="2"/>
      </tp>
      <tp t="s">
        <v/>
        <stp/>
        <stp>StudyData</stp>
        <stp>Close(DRUSDJPY) when (LocalMonth(DRUSDJPY)=9 And LocalDay(DRUSDJPY)=25 And LocalHour(DRUSDJPY)=14 And LocalMinute(DRUSDJPY)=20)</stp>
        <stp>Bar</stp>
        <stp/>
        <stp>Close</stp>
        <stp>A5C</stp>
        <stp>0</stp>
        <stp>all</stp>
        <stp/>
        <stp/>
        <stp>True</stp>
        <stp/>
        <stp/>
        <tr r="R89" s="2"/>
      </tp>
      <tp t="s">
        <v/>
        <stp/>
        <stp>StudyData</stp>
        <stp>Close(DRUSDJPY) when (LocalMonth(DRUSDJPY)=9 And LocalDay(DRUSDJPY)=25 And LocalHour(DRUSDJPY)=12 And LocalMinute(DRUSDJPY)=45)</stp>
        <stp>Bar</stp>
        <stp/>
        <stp>Close</stp>
        <stp>A5C</stp>
        <stp>0</stp>
        <stp>all</stp>
        <stp/>
        <stp/>
        <stp>True</stp>
        <stp/>
        <stp/>
        <tr r="R70" s="2"/>
      </tp>
      <tp t="s">
        <v/>
        <stp/>
        <stp>StudyData</stp>
        <stp>Close(DRUSDJPY) when (LocalMonth(DRUSDJPY)=9 And LocalDay(DRUSDJPY)=25 And LocalHour(DRUSDJPY)=13 And LocalMinute(DRUSDJPY)=55)</stp>
        <stp>Bar</stp>
        <stp/>
        <stp>Close</stp>
        <stp>A5C</stp>
        <stp>0</stp>
        <stp>all</stp>
        <stp/>
        <stp/>
        <stp>True</stp>
        <stp/>
        <stp/>
        <tr r="R84" s="2"/>
      </tp>
      <tp t="s">
        <v/>
        <stp/>
        <stp>StudyData</stp>
        <stp>Close(DRUSDJPY) when (LocalMonth(DRUSDJPY)=9 And LocalDay(DRUSDJPY)=25 And LocalHour(DRUSDJPY)=14 And LocalMinute(DRUSDJPY)=25)</stp>
        <stp>Bar</stp>
        <stp/>
        <stp>Close</stp>
        <stp>A5C</stp>
        <stp>0</stp>
        <stp>all</stp>
        <stp/>
        <stp/>
        <stp>True</stp>
        <stp/>
        <stp/>
        <tr r="R90" s="2"/>
      </tp>
      <tp t="s">
        <v/>
        <stp/>
        <stp>StudyData</stp>
        <stp>Close(DRUSDJPY) when (LocalMonth(DRUSDJPY)=9 And LocalDay(DRUSDJPY)=25 And LocalHour(DRUSDJPY)=10 And LocalMinute(DRUSDJPY)=10)</stp>
        <stp>Bar</stp>
        <stp/>
        <stp>Close</stp>
        <stp>A5C</stp>
        <stp>0</stp>
        <stp>all</stp>
        <stp/>
        <stp/>
        <stp>True</stp>
        <stp/>
        <stp/>
        <tr r="R39" s="2"/>
      </tp>
      <tp t="s">
        <v/>
        <stp/>
        <stp>StudyData</stp>
        <stp>Close(DRUSDJPY) when (LocalMonth(DRUSDJPY)=9 And LocalDay(DRUSDJPY)=25 And LocalHour(DRUSDJPY)=12 And LocalMinute(DRUSDJPY)=30)</stp>
        <stp>Bar</stp>
        <stp/>
        <stp>Close</stp>
        <stp>A5C</stp>
        <stp>0</stp>
        <stp>all</stp>
        <stp/>
        <stp/>
        <stp>True</stp>
        <stp/>
        <stp/>
        <tr r="R67" s="2"/>
      </tp>
      <tp t="s">
        <v/>
        <stp/>
        <stp>StudyData</stp>
        <stp>Close(DRUSDJPY) when (LocalMonth(DRUSDJPY)=9 And LocalDay(DRUSDJPY)=25 And LocalHour(DRUSDJPY)=13 And LocalMinute(DRUSDJPY)=20)</stp>
        <stp>Bar</stp>
        <stp/>
        <stp>Close</stp>
        <stp>A5C</stp>
        <stp>0</stp>
        <stp>all</stp>
        <stp/>
        <stp/>
        <stp>True</stp>
        <stp/>
        <stp/>
        <tr r="R77" s="2"/>
      </tp>
      <tp t="s">
        <v/>
        <stp/>
        <stp>StudyData</stp>
        <stp>Close(DRUSDJPY) when (LocalMonth(DRUSDJPY)=9 And LocalDay(DRUSDJPY)=25 And LocalHour(DRUSDJPY)=14 And LocalMinute(DRUSDJPY)=50)</stp>
        <stp>Bar</stp>
        <stp/>
        <stp>Close</stp>
        <stp>A5C</stp>
        <stp>0</stp>
        <stp>all</stp>
        <stp/>
        <stp/>
        <stp>True</stp>
        <stp/>
        <stp/>
        <tr r="R95" s="2"/>
      </tp>
      <tp t="s">
        <v/>
        <stp/>
        <stp>StudyData</stp>
        <stp>Close(DRUSDJPY) when (LocalMonth(DRUSDJPY)=9 And LocalDay(DRUSDJPY)=25 And LocalHour(DRUSDJPY)=10 And LocalMinute(DRUSDJPY)=15)</stp>
        <stp>Bar</stp>
        <stp/>
        <stp>Close</stp>
        <stp>A5C</stp>
        <stp>0</stp>
        <stp>all</stp>
        <stp/>
        <stp/>
        <stp>True</stp>
        <stp/>
        <stp/>
        <tr r="R40" s="2"/>
      </tp>
      <tp t="s">
        <v/>
        <stp/>
        <stp>StudyData</stp>
        <stp>Close(DRUSDJPY) when (LocalMonth(DRUSDJPY)=9 And LocalDay(DRUSDJPY)=25 And LocalHour(DRUSDJPY)=12 And LocalMinute(DRUSDJPY)=35)</stp>
        <stp>Bar</stp>
        <stp/>
        <stp>Close</stp>
        <stp>A5C</stp>
        <stp>0</stp>
        <stp>all</stp>
        <stp/>
        <stp/>
        <stp>True</stp>
        <stp/>
        <stp/>
        <tr r="R68" s="2"/>
      </tp>
      <tp t="s">
        <v/>
        <stp/>
        <stp>StudyData</stp>
        <stp>Close(DRUSDJPY) when (LocalMonth(DRUSDJPY)=9 And LocalDay(DRUSDJPY)=25 And LocalHour(DRUSDJPY)=13 And LocalMinute(DRUSDJPY)=25)</stp>
        <stp>Bar</stp>
        <stp/>
        <stp>Close</stp>
        <stp>A5C</stp>
        <stp>0</stp>
        <stp>all</stp>
        <stp/>
        <stp/>
        <stp>True</stp>
        <stp/>
        <stp/>
        <tr r="R78" s="2"/>
      </tp>
      <tp t="s">
        <v/>
        <stp/>
        <stp>StudyData</stp>
        <stp>Close(DRUSDJPY) when (LocalMonth(DRUSDJPY)=9 And LocalDay(DRUSDJPY)=25 And LocalHour(DRUSDJPY)=14 And LocalMinute(DRUSDJPY)=55)</stp>
        <stp>Bar</stp>
        <stp/>
        <stp>Close</stp>
        <stp>A5C</stp>
        <stp>0</stp>
        <stp>all</stp>
        <stp/>
        <stp/>
        <stp>True</stp>
        <stp/>
        <stp/>
        <tr r="R96" s="2"/>
      </tp>
      <tp t="s">
        <v/>
        <stp/>
        <stp>StudyData</stp>
        <stp>Close(DRUSDJPY) when (LocalMonth(DRUSDJPY)=9 And LocalDay(DRUSDJPY)=25 And LocalHour(DRUSDJPY)=11 And LocalMinute(DRUSDJPY)=10)</stp>
        <stp>Bar</stp>
        <stp/>
        <stp>Close</stp>
        <stp>A5C</stp>
        <stp>0</stp>
        <stp>all</stp>
        <stp/>
        <stp/>
        <stp>True</stp>
        <stp/>
        <stp/>
        <tr r="R51" s="2"/>
      </tp>
      <tp t="s">
        <v/>
        <stp/>
        <stp>StudyData</stp>
        <stp>Close(DRUSDJPY) when (LocalMonth(DRUSDJPY)=9 And LocalDay(DRUSDJPY)=25 And LocalHour(DRUSDJPY)=12 And LocalMinute(DRUSDJPY)=20)</stp>
        <stp>Bar</stp>
        <stp/>
        <stp>Close</stp>
        <stp>A5C</stp>
        <stp>0</stp>
        <stp>all</stp>
        <stp/>
        <stp/>
        <stp>True</stp>
        <stp/>
        <stp/>
        <tr r="R65" s="2"/>
      </tp>
      <tp t="s">
        <v/>
        <stp/>
        <stp>StudyData</stp>
        <stp>Close(DRUSDJPY) when (LocalMonth(DRUSDJPY)=9 And LocalDay(DRUSDJPY)=25 And LocalHour(DRUSDJPY)=13 And LocalMinute(DRUSDJPY)=30)</stp>
        <stp>Bar</stp>
        <stp/>
        <stp>Close</stp>
        <stp>A5C</stp>
        <stp>0</stp>
        <stp>all</stp>
        <stp/>
        <stp/>
        <stp>True</stp>
        <stp/>
        <stp/>
        <tr r="R79" s="2"/>
      </tp>
      <tp t="s">
        <v/>
        <stp/>
        <stp>StudyData</stp>
        <stp>Close(DRUSDJPY) when (LocalMonth(DRUSDJPY)=9 And LocalDay(DRUSDJPY)=25 And LocalHour(DRUSDJPY)=14 And LocalMinute(DRUSDJPY)=40)</stp>
        <stp>Bar</stp>
        <stp/>
        <stp>Close</stp>
        <stp>A5C</stp>
        <stp>0</stp>
        <stp>all</stp>
        <stp/>
        <stp/>
        <stp>True</stp>
        <stp/>
        <stp/>
        <tr r="R93" s="2"/>
      </tp>
      <tp t="s">
        <v/>
        <stp/>
        <stp>StudyData</stp>
        <stp>Close(DRUSDJPY) when (LocalMonth(DRUSDJPY)=9 And LocalDay(DRUSDJPY)=25 And LocalHour(DRUSDJPY)=11 And LocalMinute(DRUSDJPY)=15)</stp>
        <stp>Bar</stp>
        <stp/>
        <stp>Close</stp>
        <stp>A5C</stp>
        <stp>0</stp>
        <stp>all</stp>
        <stp/>
        <stp/>
        <stp>True</stp>
        <stp/>
        <stp/>
        <tr r="R52" s="2"/>
      </tp>
      <tp t="s">
        <v/>
        <stp/>
        <stp>StudyData</stp>
        <stp>Close(DRUSDJPY) when (LocalMonth(DRUSDJPY)=9 And LocalDay(DRUSDJPY)=25 And LocalHour(DRUSDJPY)=12 And LocalMinute(DRUSDJPY)=25)</stp>
        <stp>Bar</stp>
        <stp/>
        <stp>Close</stp>
        <stp>A5C</stp>
        <stp>0</stp>
        <stp>all</stp>
        <stp/>
        <stp/>
        <stp>True</stp>
        <stp/>
        <stp/>
        <tr r="R66" s="2"/>
      </tp>
      <tp t="s">
        <v/>
        <stp/>
        <stp>StudyData</stp>
        <stp>Close(DRUSDJPY) when (LocalMonth(DRUSDJPY)=9 And LocalDay(DRUSDJPY)=25 And LocalHour(DRUSDJPY)=13 And LocalMinute(DRUSDJPY)=35)</stp>
        <stp>Bar</stp>
        <stp/>
        <stp>Close</stp>
        <stp>A5C</stp>
        <stp>0</stp>
        <stp>all</stp>
        <stp/>
        <stp/>
        <stp>True</stp>
        <stp/>
        <stp/>
        <tr r="R80" s="2"/>
      </tp>
      <tp t="s">
        <v/>
        <stp/>
        <stp>StudyData</stp>
        <stp>Close(DRUSDJPY) when (LocalMonth(DRUSDJPY)=9 And LocalDay(DRUSDJPY)=25 And LocalHour(DRUSDJPY)=14 And LocalMinute(DRUSDJPY)=45)</stp>
        <stp>Bar</stp>
        <stp/>
        <stp>Close</stp>
        <stp>A5C</stp>
        <stp>0</stp>
        <stp>all</stp>
        <stp/>
        <stp/>
        <stp>True</stp>
        <stp/>
        <stp/>
        <tr r="R94" s="2"/>
      </tp>
      <tp t="s">
        <v/>
        <stp/>
        <stp>StudyData</stp>
        <stp>Close(DRUSDJPY) when (LocalMonth(DRUSDJPY)=9 And LocalDay(DRUSDJPY)=25 And LocalHour(DRUSDJPY)=10 And LocalMinute(DRUSDJPY)=30)</stp>
        <stp>Bar</stp>
        <stp/>
        <stp>Close</stp>
        <stp>A5C</stp>
        <stp>0</stp>
        <stp>all</stp>
        <stp/>
        <stp/>
        <stp>True</stp>
        <stp/>
        <stp/>
        <tr r="R43" s="2"/>
      </tp>
      <tp t="s">
        <v/>
        <stp/>
        <stp>StudyData</stp>
        <stp>Close(DRUSDJPY) when (LocalMonth(DRUSDJPY)=9 And LocalDay(DRUSDJPY)=25 And LocalHour(DRUSDJPY)=11 And LocalMinute(DRUSDJPY)=20)</stp>
        <stp>Bar</stp>
        <stp/>
        <stp>Close</stp>
        <stp>A5C</stp>
        <stp>0</stp>
        <stp>all</stp>
        <stp/>
        <stp/>
        <stp>True</stp>
        <stp/>
        <stp/>
        <tr r="R53" s="2"/>
      </tp>
      <tp t="s">
        <v/>
        <stp/>
        <stp>StudyData</stp>
        <stp>Close(DRUSDJPY) when (LocalMonth(DRUSDJPY)=9 And LocalDay(DRUSDJPY)=25 And LocalHour(DRUSDJPY)=12 And LocalMinute(DRUSDJPY)=10)</stp>
        <stp>Bar</stp>
        <stp/>
        <stp>Close</stp>
        <stp>A5C</stp>
        <stp>0</stp>
        <stp>all</stp>
        <stp/>
        <stp/>
        <stp>True</stp>
        <stp/>
        <stp/>
        <tr r="R63" s="2"/>
      </tp>
      <tp t="s">
        <v/>
        <stp/>
        <stp>StudyData</stp>
        <stp>Close(DRUSDJPY) when (LocalMonth(DRUSDJPY)=9 And LocalDay(DRUSDJPY)=25 And LocalHour(DRUSDJPY)=10 And LocalMinute(DRUSDJPY)=35)</stp>
        <stp>Bar</stp>
        <stp/>
        <stp>Close</stp>
        <stp>A5C</stp>
        <stp>0</stp>
        <stp>all</stp>
        <stp/>
        <stp/>
        <stp>True</stp>
        <stp/>
        <stp/>
        <tr r="R44" s="2"/>
      </tp>
      <tp t="s">
        <v/>
        <stp/>
        <stp>StudyData</stp>
        <stp>Close(DRUSDJPY) when (LocalMonth(DRUSDJPY)=9 And LocalDay(DRUSDJPY)=25 And LocalHour(DRUSDJPY)=11 And LocalMinute(DRUSDJPY)=25)</stp>
        <stp>Bar</stp>
        <stp/>
        <stp>Close</stp>
        <stp>A5C</stp>
        <stp>0</stp>
        <stp>all</stp>
        <stp/>
        <stp/>
        <stp>True</stp>
        <stp/>
        <stp/>
        <tr r="R54" s="2"/>
      </tp>
      <tp t="s">
        <v/>
        <stp/>
        <stp>StudyData</stp>
        <stp>Close(DRUSDJPY) when (LocalMonth(DRUSDJPY)=9 And LocalDay(DRUSDJPY)=25 And LocalHour(DRUSDJPY)=12 And LocalMinute(DRUSDJPY)=15)</stp>
        <stp>Bar</stp>
        <stp/>
        <stp>Close</stp>
        <stp>A5C</stp>
        <stp>0</stp>
        <stp>all</stp>
        <stp/>
        <stp/>
        <stp>True</stp>
        <stp/>
        <stp/>
        <tr r="R64" s="2"/>
      </tp>
      <tp t="s">
        <v/>
        <stp/>
        <stp>StudyData</stp>
        <stp>Close(DRUSDJPY) when (LocalMonth(DRUSDJPY)=9 And LocalDay(DRUSDJPY)=25 And LocalHour(DRUSDJPY)=10 And LocalMinute(DRUSDJPY)=20)</stp>
        <stp>Bar</stp>
        <stp/>
        <stp>Close</stp>
        <stp>A5C</stp>
        <stp>0</stp>
        <stp>all</stp>
        <stp/>
        <stp/>
        <stp>True</stp>
        <stp/>
        <stp/>
        <tr r="R41" s="2"/>
      </tp>
      <tp t="s">
        <v/>
        <stp/>
        <stp>StudyData</stp>
        <stp>Close(DRUSDJPY) when (LocalMonth(DRUSDJPY)=9 And LocalDay(DRUSDJPY)=25 And LocalHour(DRUSDJPY)=11 And LocalMinute(DRUSDJPY)=30)</stp>
        <stp>Bar</stp>
        <stp/>
        <stp>Close</stp>
        <stp>A5C</stp>
        <stp>0</stp>
        <stp>all</stp>
        <stp/>
        <stp/>
        <stp>True</stp>
        <stp/>
        <stp/>
        <tr r="R55" s="2"/>
      </tp>
      <tp t="s">
        <v/>
        <stp/>
        <stp>StudyData</stp>
        <stp>Close(DRUSDJPY) when (LocalMonth(DRUSDJPY)=9 And LocalDay(DRUSDJPY)=25 And LocalHour(DRUSDJPY)=13 And LocalMinute(DRUSDJPY)=10)</stp>
        <stp>Bar</stp>
        <stp/>
        <stp>Close</stp>
        <stp>A5C</stp>
        <stp>0</stp>
        <stp>all</stp>
        <stp/>
        <stp/>
        <stp>True</stp>
        <stp/>
        <stp/>
        <tr r="R75" s="2"/>
      </tp>
      <tp t="s">
        <v/>
        <stp/>
        <stp>StudyData</stp>
        <stp>Close(DRUSDJPY) when (LocalMonth(DRUSDJPY)=9 And LocalDay(DRUSDJPY)=25 And LocalHour(DRUSDJPY)=10 And LocalMinute(DRUSDJPY)=25)</stp>
        <stp>Bar</stp>
        <stp/>
        <stp>Close</stp>
        <stp>A5C</stp>
        <stp>0</stp>
        <stp>all</stp>
        <stp/>
        <stp/>
        <stp>True</stp>
        <stp/>
        <stp/>
        <tr r="R42" s="2"/>
      </tp>
      <tp t="s">
        <v/>
        <stp/>
        <stp>StudyData</stp>
        <stp>Close(DRUSDJPY) when (LocalMonth(DRUSDJPY)=9 And LocalDay(DRUSDJPY)=25 And LocalHour(DRUSDJPY)=11 And LocalMinute(DRUSDJPY)=35)</stp>
        <stp>Bar</stp>
        <stp/>
        <stp>Close</stp>
        <stp>A5C</stp>
        <stp>0</stp>
        <stp>all</stp>
        <stp/>
        <stp/>
        <stp>True</stp>
        <stp/>
        <stp/>
        <tr r="R56" s="2"/>
      </tp>
      <tp t="s">
        <v/>
        <stp/>
        <stp>StudyData</stp>
        <stp>Close(DRUSDJPY) when (LocalMonth(DRUSDJPY)=9 And LocalDay(DRUSDJPY)=25 And LocalHour(DRUSDJPY)=13 And LocalMinute(DRUSDJPY)=15)</stp>
        <stp>Bar</stp>
        <stp/>
        <stp>Close</stp>
        <stp>A5C</stp>
        <stp>0</stp>
        <stp>all</stp>
        <stp/>
        <stp/>
        <stp>True</stp>
        <stp/>
        <stp/>
        <tr r="R76" s="2"/>
      </tp>
      <tp t="s">
        <v/>
        <stp/>
        <stp>StudyData</stp>
        <stp>Close(DRUSDCAD) when (LocalMonth(DRUSDCAD)=9 And LocalDay(DRUSDCAD)=25 And LocalHour(DRUSDCAD)=10 And LocalMinute(DRUSDCAD)=45)</stp>
        <stp>Bar</stp>
        <stp/>
        <stp>Close</stp>
        <stp>A5C</stp>
        <stp>0</stp>
        <stp>all</stp>
        <stp/>
        <stp/>
        <stp>True</stp>
        <stp/>
        <stp/>
        <tr r="U46" s="2"/>
      </tp>
      <tp t="s">
        <v/>
        <stp/>
        <stp>StudyData</stp>
        <stp>Close(DRUSDCAD) when (LocalMonth(DRUSDCAD)=9 And LocalDay(DRUSDCAD)=25 And LocalHour(DRUSDCAD)=11 And LocalMinute(DRUSDCAD)=55)</stp>
        <stp>Bar</stp>
        <stp/>
        <stp>Close</stp>
        <stp>A5C</stp>
        <stp>0</stp>
        <stp>all</stp>
        <stp/>
        <stp/>
        <stp>True</stp>
        <stp/>
        <stp/>
        <tr r="U60" s="2"/>
      </tp>
      <tp t="s">
        <v/>
        <stp/>
        <stp>StudyData</stp>
        <stp>Close(DRUSDCAD) when (LocalMonth(DRUSDCAD)=9 And LocalDay(DRUSDCAD)=25 And LocalHour(DRUSDCAD)=10 And LocalMinute(DRUSDCAD)=40)</stp>
        <stp>Bar</stp>
        <stp/>
        <stp>Close</stp>
        <stp>A5C</stp>
        <stp>0</stp>
        <stp>all</stp>
        <stp/>
        <stp/>
        <stp>True</stp>
        <stp/>
        <stp/>
        <tr r="U45" s="2"/>
      </tp>
      <tp t="s">
        <v/>
        <stp/>
        <stp>StudyData</stp>
        <stp>Close(DRUSDCAD) when (LocalMonth(DRUSDCAD)=9 And LocalDay(DRUSDCAD)=25 And LocalHour(DRUSDCAD)=11 And LocalMinute(DRUSDCAD)=50)</stp>
        <stp>Bar</stp>
        <stp/>
        <stp>Close</stp>
        <stp>A5C</stp>
        <stp>0</stp>
        <stp>all</stp>
        <stp/>
        <stp/>
        <stp>True</stp>
        <stp/>
        <stp/>
        <tr r="U59" s="2"/>
      </tp>
      <tp t="s">
        <v/>
        <stp/>
        <stp>StudyData</stp>
        <stp>Close(DRUSDCAD) when (LocalMonth(DRUSDCAD)=9 And LocalDay(DRUSDCAD)=25 And LocalHour(DRUSDCAD)=15 And LocalMinute(DRUSDCAD)=10)</stp>
        <stp>Bar</stp>
        <stp/>
        <stp>Close</stp>
        <stp>A5C</stp>
        <stp>0</stp>
        <stp>all</stp>
        <stp/>
        <stp/>
        <stp>True</stp>
        <stp/>
        <stp/>
        <tr r="U99" s="2"/>
      </tp>
      <tp t="s">
        <v/>
        <stp/>
        <stp>StudyData</stp>
        <stp>Close(DRUSDCAD) when (LocalMonth(DRUSDCAD)=9 And LocalDay(DRUSDCAD)=25 And LocalHour(DRUSDCAD)=10 And LocalMinute(DRUSDCAD)=55)</stp>
        <stp>Bar</stp>
        <stp/>
        <stp>Close</stp>
        <stp>A5C</stp>
        <stp>0</stp>
        <stp>all</stp>
        <stp/>
        <stp/>
        <stp>True</stp>
        <stp/>
        <stp/>
        <tr r="U48" s="2"/>
      </tp>
      <tp t="s">
        <v/>
        <stp/>
        <stp>StudyData</stp>
        <stp>Close(DRUSDCAD) when (LocalMonth(DRUSDCAD)=9 And LocalDay(DRUSDCAD)=25 And LocalHour(DRUSDCAD)=11 And LocalMinute(DRUSDCAD)=45)</stp>
        <stp>Bar</stp>
        <stp/>
        <stp>Close</stp>
        <stp>A5C</stp>
        <stp>0</stp>
        <stp>all</stp>
        <stp/>
        <stp/>
        <stp>True</stp>
        <stp/>
        <stp/>
        <tr r="U58" s="2"/>
      </tp>
      <tp t="s">
        <v/>
        <stp/>
        <stp>StudyData</stp>
        <stp>Close(DRUSDCAD) when (LocalMonth(DRUSDCAD)=9 And LocalDay(DRUSDCAD)=25 And LocalHour(DRUSDCAD)=14 And LocalMinute(DRUSDCAD)=15)</stp>
        <stp>Bar</stp>
        <stp/>
        <stp>Close</stp>
        <stp>A5C</stp>
        <stp>0</stp>
        <stp>all</stp>
        <stp/>
        <stp/>
        <stp>True</stp>
        <stp/>
        <stp/>
        <tr r="U88" s="2"/>
      </tp>
      <tp t="s">
        <v/>
        <stp/>
        <stp>StudyData</stp>
        <stp>Close(DRUSDCAD) when (LocalMonth(DRUSDCAD)=9 And LocalDay(DRUSDCAD)=25 And LocalHour(DRUSDCAD)=10 And LocalMinute(DRUSDCAD)=50)</stp>
        <stp>Bar</stp>
        <stp/>
        <stp>Close</stp>
        <stp>A5C</stp>
        <stp>0</stp>
        <stp>all</stp>
        <stp/>
        <stp/>
        <stp>True</stp>
        <stp/>
        <stp/>
        <tr r="U47" s="2"/>
      </tp>
      <tp t="s">
        <v/>
        <stp/>
        <stp>StudyData</stp>
        <stp>Close(DRUSDCAD) when (LocalMonth(DRUSDCAD)=9 And LocalDay(DRUSDCAD)=25 And LocalHour(DRUSDCAD)=11 And LocalMinute(DRUSDCAD)=40)</stp>
        <stp>Bar</stp>
        <stp/>
        <stp>Close</stp>
        <stp>A5C</stp>
        <stp>0</stp>
        <stp>all</stp>
        <stp/>
        <stp/>
        <stp>True</stp>
        <stp/>
        <stp/>
        <tr r="U57" s="2"/>
      </tp>
      <tp t="s">
        <v/>
        <stp/>
        <stp>StudyData</stp>
        <stp>Close(DRUSDCAD) when (LocalMonth(DRUSDCAD)=9 And LocalDay(DRUSDCAD)=25 And LocalHour(DRUSDCAD)=14 And LocalMinute(DRUSDCAD)=10)</stp>
        <stp>Bar</stp>
        <stp/>
        <stp>Close</stp>
        <stp>A5C</stp>
        <stp>0</stp>
        <stp>all</stp>
        <stp/>
        <stp/>
        <stp>True</stp>
        <stp/>
        <stp/>
        <tr r="U87" s="2"/>
      </tp>
      <tp t="s">
        <v/>
        <stp/>
        <stp>StudyData</stp>
        <stp>Close(DRUSDCAD) when (LocalMonth(DRUSDCAD)=9 And LocalDay(DRUSDCAD)=25 And LocalHour(DRUSDCAD)=12 And LocalMinute(DRUSDCAD)=45)</stp>
        <stp>Bar</stp>
        <stp/>
        <stp>Close</stp>
        <stp>A5C</stp>
        <stp>0</stp>
        <stp>all</stp>
        <stp/>
        <stp/>
        <stp>True</stp>
        <stp/>
        <stp/>
        <tr r="U70" s="2"/>
      </tp>
      <tp t="s">
        <v/>
        <stp/>
        <stp>StudyData</stp>
        <stp>Close(DRUSDCAD) when (LocalMonth(DRUSDCAD)=9 And LocalDay(DRUSDCAD)=25 And LocalHour(DRUSDCAD)=13 And LocalMinute(DRUSDCAD)=55)</stp>
        <stp>Bar</stp>
        <stp/>
        <stp>Close</stp>
        <stp>A5C</stp>
        <stp>0</stp>
        <stp>all</stp>
        <stp/>
        <stp/>
        <stp>True</stp>
        <stp/>
        <stp/>
        <tr r="U84" s="2"/>
      </tp>
      <tp t="s">
        <v/>
        <stp/>
        <stp>StudyData</stp>
        <stp>Close(DRUSDCAD) when (LocalMonth(DRUSDCAD)=9 And LocalDay(DRUSDCAD)=25 And LocalHour(DRUSDCAD)=14 And LocalMinute(DRUSDCAD)=25)</stp>
        <stp>Bar</stp>
        <stp/>
        <stp>Close</stp>
        <stp>A5C</stp>
        <stp>0</stp>
        <stp>all</stp>
        <stp/>
        <stp/>
        <stp>True</stp>
        <stp/>
        <stp/>
        <tr r="U90" s="2"/>
      </tp>
      <tp t="s">
        <v/>
        <stp/>
        <stp>StudyData</stp>
        <stp>Close(DRUSDCAD) when (LocalMonth(DRUSDCAD)=9 And LocalDay(DRUSDCAD)=25 And LocalHour(DRUSDCAD)=12 And LocalMinute(DRUSDCAD)=40)</stp>
        <stp>Bar</stp>
        <stp/>
        <stp>Close</stp>
        <stp>A5C</stp>
        <stp>0</stp>
        <stp>all</stp>
        <stp/>
        <stp/>
        <stp>True</stp>
        <stp/>
        <stp/>
        <tr r="U69" s="2"/>
      </tp>
      <tp t="s">
        <v/>
        <stp/>
        <stp>StudyData</stp>
        <stp>Close(DRUSDCAD) when (LocalMonth(DRUSDCAD)=9 And LocalDay(DRUSDCAD)=25 And LocalHour(DRUSDCAD)=13 And LocalMinute(DRUSDCAD)=50)</stp>
        <stp>Bar</stp>
        <stp/>
        <stp>Close</stp>
        <stp>A5C</stp>
        <stp>0</stp>
        <stp>all</stp>
        <stp/>
        <stp/>
        <stp>True</stp>
        <stp/>
        <stp/>
        <tr r="U83" s="2"/>
      </tp>
      <tp t="s">
        <v/>
        <stp/>
        <stp>StudyData</stp>
        <stp>Close(DRUSDCAD) when (LocalMonth(DRUSDCAD)=9 And LocalDay(DRUSDCAD)=25 And LocalHour(DRUSDCAD)=14 And LocalMinute(DRUSDCAD)=20)</stp>
        <stp>Bar</stp>
        <stp/>
        <stp>Close</stp>
        <stp>A5C</stp>
        <stp>0</stp>
        <stp>all</stp>
        <stp/>
        <stp/>
        <stp>True</stp>
        <stp/>
        <stp/>
        <tr r="U89" s="2"/>
      </tp>
      <tp t="s">
        <v/>
        <stp/>
        <stp>StudyData</stp>
        <stp>Close(DRUSDCAD) when (LocalMonth(DRUSDCAD)=9 And LocalDay(DRUSDCAD)=25 And LocalHour(DRUSDCAD)=12 And LocalMinute(DRUSDCAD)=55)</stp>
        <stp>Bar</stp>
        <stp/>
        <stp>Close</stp>
        <stp>A5C</stp>
        <stp>0</stp>
        <stp>all</stp>
        <stp/>
        <stp/>
        <stp>True</stp>
        <stp/>
        <stp/>
        <tr r="U72" s="2"/>
      </tp>
      <tp t="s">
        <v/>
        <stp/>
        <stp>StudyData</stp>
        <stp>Close(DRUSDCAD) when (LocalMonth(DRUSDCAD)=9 And LocalDay(DRUSDCAD)=25 And LocalHour(DRUSDCAD)=13 And LocalMinute(DRUSDCAD)=45)</stp>
        <stp>Bar</stp>
        <stp/>
        <stp>Close</stp>
        <stp>A5C</stp>
        <stp>0</stp>
        <stp>all</stp>
        <stp/>
        <stp/>
        <stp>True</stp>
        <stp/>
        <stp/>
        <tr r="U82" s="2"/>
      </tp>
      <tp t="s">
        <v/>
        <stp/>
        <stp>StudyData</stp>
        <stp>Close(DRUSDCAD) when (LocalMonth(DRUSDCAD)=9 And LocalDay(DRUSDCAD)=25 And LocalHour(DRUSDCAD)=14 And LocalMinute(DRUSDCAD)=35)</stp>
        <stp>Bar</stp>
        <stp/>
        <stp>Close</stp>
        <stp>A5C</stp>
        <stp>0</stp>
        <stp>all</stp>
        <stp/>
        <stp/>
        <stp>True</stp>
        <stp/>
        <stp/>
        <tr r="U92" s="2"/>
      </tp>
      <tp t="s">
        <v/>
        <stp/>
        <stp>StudyData</stp>
        <stp>Close(DRUSDCAD) when (LocalMonth(DRUSDCAD)=9 And LocalDay(DRUSDCAD)=25 And LocalHour(DRUSDCAD)=12 And LocalMinute(DRUSDCAD)=50)</stp>
        <stp>Bar</stp>
        <stp/>
        <stp>Close</stp>
        <stp>A5C</stp>
        <stp>0</stp>
        <stp>all</stp>
        <stp/>
        <stp/>
        <stp>True</stp>
        <stp/>
        <stp/>
        <tr r="U71" s="2"/>
      </tp>
      <tp t="s">
        <v/>
        <stp/>
        <stp>StudyData</stp>
        <stp>Close(DRUSDCAD) when (LocalMonth(DRUSDCAD)=9 And LocalDay(DRUSDCAD)=25 And LocalHour(DRUSDCAD)=13 And LocalMinute(DRUSDCAD)=40)</stp>
        <stp>Bar</stp>
        <stp/>
        <stp>Close</stp>
        <stp>A5C</stp>
        <stp>0</stp>
        <stp>all</stp>
        <stp/>
        <stp/>
        <stp>True</stp>
        <stp/>
        <stp/>
        <tr r="U81" s="2"/>
      </tp>
      <tp t="s">
        <v/>
        <stp/>
        <stp>StudyData</stp>
        <stp>Close(DRUSDCAD) when (LocalMonth(DRUSDCAD)=9 And LocalDay(DRUSDCAD)=25 And LocalHour(DRUSDCAD)=14 And LocalMinute(DRUSDCAD)=30)</stp>
        <stp>Bar</stp>
        <stp/>
        <stp>Close</stp>
        <stp>A5C</stp>
        <stp>0</stp>
        <stp>all</stp>
        <stp/>
        <stp/>
        <stp>True</stp>
        <stp/>
        <stp/>
        <tr r="U91" s="2"/>
      </tp>
      <tp t="s">
        <v/>
        <stp/>
        <stp>StudyData</stp>
        <stp>Close(DRUSDCAD) when (LocalMonth(DRUSDCAD)=9 And LocalDay(DRUSDCAD)=25 And LocalHour(DRUSDCAD)=11 And LocalMinute(DRUSDCAD)=15)</stp>
        <stp>Bar</stp>
        <stp/>
        <stp>Close</stp>
        <stp>A5C</stp>
        <stp>0</stp>
        <stp>all</stp>
        <stp/>
        <stp/>
        <stp>True</stp>
        <stp/>
        <stp/>
        <tr r="U52" s="2"/>
      </tp>
      <tp t="s">
        <v/>
        <stp/>
        <stp>StudyData</stp>
        <stp>Close(DRUSDCAD) when (LocalMonth(DRUSDCAD)=9 And LocalDay(DRUSDCAD)=25 And LocalHour(DRUSDCAD)=12 And LocalMinute(DRUSDCAD)=25)</stp>
        <stp>Bar</stp>
        <stp/>
        <stp>Close</stp>
        <stp>A5C</stp>
        <stp>0</stp>
        <stp>all</stp>
        <stp/>
        <stp/>
        <stp>True</stp>
        <stp/>
        <stp/>
        <tr r="U66" s="2"/>
      </tp>
      <tp t="s">
        <v/>
        <stp/>
        <stp>StudyData</stp>
        <stp>Close(DRUSDCAD) when (LocalMonth(DRUSDCAD)=9 And LocalDay(DRUSDCAD)=25 And LocalHour(DRUSDCAD)=13 And LocalMinute(DRUSDCAD)=35)</stp>
        <stp>Bar</stp>
        <stp/>
        <stp>Close</stp>
        <stp>A5C</stp>
        <stp>0</stp>
        <stp>all</stp>
        <stp/>
        <stp/>
        <stp>True</stp>
        <stp/>
        <stp/>
        <tr r="U80" s="2"/>
      </tp>
      <tp t="s">
        <v/>
        <stp/>
        <stp>StudyData</stp>
        <stp>Close(DRUSDCAD) when (LocalMonth(DRUSDCAD)=9 And LocalDay(DRUSDCAD)=25 And LocalHour(DRUSDCAD)=14 And LocalMinute(DRUSDCAD)=45)</stp>
        <stp>Bar</stp>
        <stp/>
        <stp>Close</stp>
        <stp>A5C</stp>
        <stp>0</stp>
        <stp>all</stp>
        <stp/>
        <stp/>
        <stp>True</stp>
        <stp/>
        <stp/>
        <tr r="U94" s="2"/>
      </tp>
      <tp t="s">
        <v/>
        <stp/>
        <stp>StudyData</stp>
        <stp>Close(DRUSDCAD) when (LocalMonth(DRUSDCAD)=9 And LocalDay(DRUSDCAD)=25 And LocalHour(DRUSDCAD)=11 And LocalMinute(DRUSDCAD)=10)</stp>
        <stp>Bar</stp>
        <stp/>
        <stp>Close</stp>
        <stp>A5C</stp>
        <stp>0</stp>
        <stp>all</stp>
        <stp/>
        <stp/>
        <stp>True</stp>
        <stp/>
        <stp/>
        <tr r="U51" s="2"/>
      </tp>
      <tp t="s">
        <v/>
        <stp/>
        <stp>StudyData</stp>
        <stp>Close(DRUSDCAD) when (LocalMonth(DRUSDCAD)=9 And LocalDay(DRUSDCAD)=25 And LocalHour(DRUSDCAD)=12 And LocalMinute(DRUSDCAD)=20)</stp>
        <stp>Bar</stp>
        <stp/>
        <stp>Close</stp>
        <stp>A5C</stp>
        <stp>0</stp>
        <stp>all</stp>
        <stp/>
        <stp/>
        <stp>True</stp>
        <stp/>
        <stp/>
        <tr r="U65" s="2"/>
      </tp>
      <tp t="s">
        <v/>
        <stp/>
        <stp>StudyData</stp>
        <stp>Close(DRUSDCAD) when (LocalMonth(DRUSDCAD)=9 And LocalDay(DRUSDCAD)=25 And LocalHour(DRUSDCAD)=13 And LocalMinute(DRUSDCAD)=30)</stp>
        <stp>Bar</stp>
        <stp/>
        <stp>Close</stp>
        <stp>A5C</stp>
        <stp>0</stp>
        <stp>all</stp>
        <stp/>
        <stp/>
        <stp>True</stp>
        <stp/>
        <stp/>
        <tr r="U79" s="2"/>
      </tp>
      <tp t="s">
        <v/>
        <stp/>
        <stp>StudyData</stp>
        <stp>Close(DRUSDCAD) when (LocalMonth(DRUSDCAD)=9 And LocalDay(DRUSDCAD)=25 And LocalHour(DRUSDCAD)=14 And LocalMinute(DRUSDCAD)=40)</stp>
        <stp>Bar</stp>
        <stp/>
        <stp>Close</stp>
        <stp>A5C</stp>
        <stp>0</stp>
        <stp>all</stp>
        <stp/>
        <stp/>
        <stp>True</stp>
        <stp/>
        <stp/>
        <tr r="U93" s="2"/>
      </tp>
      <tp t="s">
        <v/>
        <stp/>
        <stp>StudyData</stp>
        <stp>Close(DRUSDCAD) when (LocalMonth(DRUSDCAD)=9 And LocalDay(DRUSDCAD)=25 And LocalHour(DRUSDCAD)=10 And LocalMinute(DRUSDCAD)=15)</stp>
        <stp>Bar</stp>
        <stp/>
        <stp>Close</stp>
        <stp>A5C</stp>
        <stp>0</stp>
        <stp>all</stp>
        <stp/>
        <stp/>
        <stp>True</stp>
        <stp/>
        <stp/>
        <tr r="U40" s="2"/>
      </tp>
      <tp t="s">
        <v/>
        <stp/>
        <stp>StudyData</stp>
        <stp>Close(DRUSDCAD) when (LocalMonth(DRUSDCAD)=9 And LocalDay(DRUSDCAD)=25 And LocalHour(DRUSDCAD)=12 And LocalMinute(DRUSDCAD)=35)</stp>
        <stp>Bar</stp>
        <stp/>
        <stp>Close</stp>
        <stp>A5C</stp>
        <stp>0</stp>
        <stp>all</stp>
        <stp/>
        <stp/>
        <stp>True</stp>
        <stp/>
        <stp/>
        <tr r="U68" s="2"/>
      </tp>
      <tp t="s">
        <v/>
        <stp/>
        <stp>StudyData</stp>
        <stp>Close(DRUSDCAD) when (LocalMonth(DRUSDCAD)=9 And LocalDay(DRUSDCAD)=25 And LocalHour(DRUSDCAD)=13 And LocalMinute(DRUSDCAD)=25)</stp>
        <stp>Bar</stp>
        <stp/>
        <stp>Close</stp>
        <stp>A5C</stp>
        <stp>0</stp>
        <stp>all</stp>
        <stp/>
        <stp/>
        <stp>True</stp>
        <stp/>
        <stp/>
        <tr r="U78" s="2"/>
      </tp>
      <tp t="s">
        <v/>
        <stp/>
        <stp>StudyData</stp>
        <stp>Close(DRUSDCAD) when (LocalMonth(DRUSDCAD)=9 And LocalDay(DRUSDCAD)=25 And LocalHour(DRUSDCAD)=14 And LocalMinute(DRUSDCAD)=55)</stp>
        <stp>Bar</stp>
        <stp/>
        <stp>Close</stp>
        <stp>A5C</stp>
        <stp>0</stp>
        <stp>all</stp>
        <stp/>
        <stp/>
        <stp>True</stp>
        <stp/>
        <stp/>
        <tr r="U96" s="2"/>
      </tp>
      <tp t="s">
        <v/>
        <stp/>
        <stp>StudyData</stp>
        <stp>Close(DRUSDCAD) when (LocalMonth(DRUSDCAD)=9 And LocalDay(DRUSDCAD)=25 And LocalHour(DRUSDCAD)=10 And LocalMinute(DRUSDCAD)=10)</stp>
        <stp>Bar</stp>
        <stp/>
        <stp>Close</stp>
        <stp>A5C</stp>
        <stp>0</stp>
        <stp>all</stp>
        <stp/>
        <stp/>
        <stp>True</stp>
        <stp/>
        <stp/>
        <tr r="U39" s="2"/>
      </tp>
      <tp t="s">
        <v/>
        <stp/>
        <stp>StudyData</stp>
        <stp>Close(DRUSDCAD) when (LocalMonth(DRUSDCAD)=9 And LocalDay(DRUSDCAD)=25 And LocalHour(DRUSDCAD)=12 And LocalMinute(DRUSDCAD)=30)</stp>
        <stp>Bar</stp>
        <stp/>
        <stp>Close</stp>
        <stp>A5C</stp>
        <stp>0</stp>
        <stp>all</stp>
        <stp/>
        <stp/>
        <stp>True</stp>
        <stp/>
        <stp/>
        <tr r="U67" s="2"/>
      </tp>
      <tp t="s">
        <v/>
        <stp/>
        <stp>StudyData</stp>
        <stp>Close(DRUSDCAD) when (LocalMonth(DRUSDCAD)=9 And LocalDay(DRUSDCAD)=25 And LocalHour(DRUSDCAD)=13 And LocalMinute(DRUSDCAD)=20)</stp>
        <stp>Bar</stp>
        <stp/>
        <stp>Close</stp>
        <stp>A5C</stp>
        <stp>0</stp>
        <stp>all</stp>
        <stp/>
        <stp/>
        <stp>True</stp>
        <stp/>
        <stp/>
        <tr r="U77" s="2"/>
      </tp>
      <tp t="s">
        <v/>
        <stp/>
        <stp>StudyData</stp>
        <stp>Close(DRUSDCAD) when (LocalMonth(DRUSDCAD)=9 And LocalDay(DRUSDCAD)=25 And LocalHour(DRUSDCAD)=14 And LocalMinute(DRUSDCAD)=50)</stp>
        <stp>Bar</stp>
        <stp/>
        <stp>Close</stp>
        <stp>A5C</stp>
        <stp>0</stp>
        <stp>all</stp>
        <stp/>
        <stp/>
        <stp>True</stp>
        <stp/>
        <stp/>
        <tr r="U95" s="2"/>
      </tp>
      <tp t="s">
        <v/>
        <stp/>
        <stp>StudyData</stp>
        <stp>Close(DRUSDCAD) when (LocalMonth(DRUSDCAD)=9 And LocalDay(DRUSDCAD)=25 And LocalHour(DRUSDCAD)=10 And LocalMinute(DRUSDCAD)=25)</stp>
        <stp>Bar</stp>
        <stp/>
        <stp>Close</stp>
        <stp>A5C</stp>
        <stp>0</stp>
        <stp>all</stp>
        <stp/>
        <stp/>
        <stp>True</stp>
        <stp/>
        <stp/>
        <tr r="U42" s="2"/>
      </tp>
      <tp t="s">
        <v/>
        <stp/>
        <stp>StudyData</stp>
        <stp>Close(DRUSDCAD) when (LocalMonth(DRUSDCAD)=9 And LocalDay(DRUSDCAD)=25 And LocalHour(DRUSDCAD)=11 And LocalMinute(DRUSDCAD)=35)</stp>
        <stp>Bar</stp>
        <stp/>
        <stp>Close</stp>
        <stp>A5C</stp>
        <stp>0</stp>
        <stp>all</stp>
        <stp/>
        <stp/>
        <stp>True</stp>
        <stp/>
        <stp/>
        <tr r="U56" s="2"/>
      </tp>
      <tp t="s">
        <v/>
        <stp/>
        <stp>StudyData</stp>
        <stp>Close(DRUSDCAD) when (LocalMonth(DRUSDCAD)=9 And LocalDay(DRUSDCAD)=25 And LocalHour(DRUSDCAD)=13 And LocalMinute(DRUSDCAD)=15)</stp>
        <stp>Bar</stp>
        <stp/>
        <stp>Close</stp>
        <stp>A5C</stp>
        <stp>0</stp>
        <stp>all</stp>
        <stp/>
        <stp/>
        <stp>True</stp>
        <stp/>
        <stp/>
        <tr r="U76" s="2"/>
      </tp>
      <tp t="s">
        <v/>
        <stp/>
        <stp>StudyData</stp>
        <stp>Close(DRUSDCAD) when (LocalMonth(DRUSDCAD)=9 And LocalDay(DRUSDCAD)=25 And LocalHour(DRUSDCAD)=10 And LocalMinute(DRUSDCAD)=20)</stp>
        <stp>Bar</stp>
        <stp/>
        <stp>Close</stp>
        <stp>A5C</stp>
        <stp>0</stp>
        <stp>all</stp>
        <stp/>
        <stp/>
        <stp>True</stp>
        <stp/>
        <stp/>
        <tr r="U41" s="2"/>
      </tp>
      <tp t="s">
        <v/>
        <stp/>
        <stp>StudyData</stp>
        <stp>Close(DRUSDCAD) when (LocalMonth(DRUSDCAD)=9 And LocalDay(DRUSDCAD)=25 And LocalHour(DRUSDCAD)=11 And LocalMinute(DRUSDCAD)=30)</stp>
        <stp>Bar</stp>
        <stp/>
        <stp>Close</stp>
        <stp>A5C</stp>
        <stp>0</stp>
        <stp>all</stp>
        <stp/>
        <stp/>
        <stp>True</stp>
        <stp/>
        <stp/>
        <tr r="U55" s="2"/>
      </tp>
      <tp t="s">
        <v/>
        <stp/>
        <stp>StudyData</stp>
        <stp>Close(DRUSDCAD) when (LocalMonth(DRUSDCAD)=9 And LocalDay(DRUSDCAD)=25 And LocalHour(DRUSDCAD)=13 And LocalMinute(DRUSDCAD)=10)</stp>
        <stp>Bar</stp>
        <stp/>
        <stp>Close</stp>
        <stp>A5C</stp>
        <stp>0</stp>
        <stp>all</stp>
        <stp/>
        <stp/>
        <stp>True</stp>
        <stp/>
        <stp/>
        <tr r="U75" s="2"/>
      </tp>
      <tp t="s">
        <v/>
        <stp/>
        <stp>StudyData</stp>
        <stp>Close(DRUSDCAD) when (LocalMonth(DRUSDCAD)=9 And LocalDay(DRUSDCAD)=25 And LocalHour(DRUSDCAD)=10 And LocalMinute(DRUSDCAD)=35)</stp>
        <stp>Bar</stp>
        <stp/>
        <stp>Close</stp>
        <stp>A5C</stp>
        <stp>0</stp>
        <stp>all</stp>
        <stp/>
        <stp/>
        <stp>True</stp>
        <stp/>
        <stp/>
        <tr r="U44" s="2"/>
      </tp>
      <tp t="s">
        <v/>
        <stp/>
        <stp>StudyData</stp>
        <stp>Close(DRUSDCAD) when (LocalMonth(DRUSDCAD)=9 And LocalDay(DRUSDCAD)=25 And LocalHour(DRUSDCAD)=11 And LocalMinute(DRUSDCAD)=25)</stp>
        <stp>Bar</stp>
        <stp/>
        <stp>Close</stp>
        <stp>A5C</stp>
        <stp>0</stp>
        <stp>all</stp>
        <stp/>
        <stp/>
        <stp>True</stp>
        <stp/>
        <stp/>
        <tr r="U54" s="2"/>
      </tp>
      <tp t="s">
        <v/>
        <stp/>
        <stp>StudyData</stp>
        <stp>Close(DRUSDCAD) when (LocalMonth(DRUSDCAD)=9 And LocalDay(DRUSDCAD)=25 And LocalHour(DRUSDCAD)=12 And LocalMinute(DRUSDCAD)=15)</stp>
        <stp>Bar</stp>
        <stp/>
        <stp>Close</stp>
        <stp>A5C</stp>
        <stp>0</stp>
        <stp>all</stp>
        <stp/>
        <stp/>
        <stp>True</stp>
        <stp/>
        <stp/>
        <tr r="U64" s="2"/>
      </tp>
      <tp t="s">
        <v/>
        <stp/>
        <stp>StudyData</stp>
        <stp>Close(DRUSDCAD) when (LocalMonth(DRUSDCAD)=9 And LocalDay(DRUSDCAD)=25 And LocalHour(DRUSDCAD)=10 And LocalMinute(DRUSDCAD)=30)</stp>
        <stp>Bar</stp>
        <stp/>
        <stp>Close</stp>
        <stp>A5C</stp>
        <stp>0</stp>
        <stp>all</stp>
        <stp/>
        <stp/>
        <stp>True</stp>
        <stp/>
        <stp/>
        <tr r="U43" s="2"/>
      </tp>
      <tp t="s">
        <v/>
        <stp/>
        <stp>StudyData</stp>
        <stp>Close(DRUSDCAD) when (LocalMonth(DRUSDCAD)=9 And LocalDay(DRUSDCAD)=25 And LocalHour(DRUSDCAD)=11 And LocalMinute(DRUSDCAD)=20)</stp>
        <stp>Bar</stp>
        <stp/>
        <stp>Close</stp>
        <stp>A5C</stp>
        <stp>0</stp>
        <stp>all</stp>
        <stp/>
        <stp/>
        <stp>True</stp>
        <stp/>
        <stp/>
        <tr r="U53" s="2"/>
      </tp>
      <tp t="s">
        <v/>
        <stp/>
        <stp>StudyData</stp>
        <stp>Close(DRUSDCAD) when (LocalMonth(DRUSDCAD)=9 And LocalDay(DRUSDCAD)=25 And LocalHour(DRUSDCAD)=12 And LocalMinute(DRUSDCAD)=10)</stp>
        <stp>Bar</stp>
        <stp/>
        <stp>Close</stp>
        <stp>A5C</stp>
        <stp>0</stp>
        <stp>all</stp>
        <stp/>
        <stp/>
        <stp>True</stp>
        <stp/>
        <stp/>
        <tr r="U63" s="2"/>
      </tp>
      <tp t="s">
        <v/>
        <stp/>
        <stp>StudyData</stp>
        <stp>Close(DRAUDUSD) when (LocalMonth(DRAUDUSD)=9 And LocalDay(DRAUDUSD)=25 And LocalHour(DRAUDUSD)=10 And LocalMinute(DRAUDUSD)=20)</stp>
        <stp>Bar</stp>
        <stp/>
        <stp>Close</stp>
        <stp>A5C</stp>
        <stp>0</stp>
        <stp>all</stp>
        <stp/>
        <stp/>
        <stp>True</stp>
        <stp/>
        <stp/>
        <tr r="X41" s="2"/>
      </tp>
      <tp t="s">
        <v/>
        <stp/>
        <stp>StudyData</stp>
        <stp>Close(DRAUDUSD) when (LocalMonth(DRAUDUSD)=9 And LocalDay(DRAUDUSD)=25 And LocalHour(DRAUDUSD)=11 And LocalMinute(DRAUDUSD)=30)</stp>
        <stp>Bar</stp>
        <stp/>
        <stp>Close</stp>
        <stp>A5C</stp>
        <stp>0</stp>
        <stp>all</stp>
        <stp/>
        <stp/>
        <stp>True</stp>
        <stp/>
        <stp/>
        <tr r="X55" s="2"/>
      </tp>
      <tp t="s">
        <v/>
        <stp/>
        <stp>StudyData</stp>
        <stp>Close(DRAUDUSD) when (LocalMonth(DRAUDUSD)=9 And LocalDay(DRAUDUSD)=25 And LocalHour(DRAUDUSD)=13 And LocalMinute(DRAUDUSD)=10)</stp>
        <stp>Bar</stp>
        <stp/>
        <stp>Close</stp>
        <stp>A5C</stp>
        <stp>0</stp>
        <stp>all</stp>
        <stp/>
        <stp/>
        <stp>True</stp>
        <stp/>
        <stp/>
        <tr r="X75" s="2"/>
      </tp>
      <tp t="s">
        <v/>
        <stp/>
        <stp>StudyData</stp>
        <stp>Close(DRAUDUSD) when (LocalMonth(DRAUDUSD)=9 And LocalDay(DRAUDUSD)=25 And LocalHour(DRAUDUSD)=10 And LocalMinute(DRAUDUSD)=25)</stp>
        <stp>Bar</stp>
        <stp/>
        <stp>Close</stp>
        <stp>A5C</stp>
        <stp>0</stp>
        <stp>all</stp>
        <stp/>
        <stp/>
        <stp>True</stp>
        <stp/>
        <stp/>
        <tr r="X42" s="2"/>
      </tp>
      <tp t="s">
        <v/>
        <stp/>
        <stp>StudyData</stp>
        <stp>Close(DRAUDUSD) when (LocalMonth(DRAUDUSD)=9 And LocalDay(DRAUDUSD)=25 And LocalHour(DRAUDUSD)=11 And LocalMinute(DRAUDUSD)=35)</stp>
        <stp>Bar</stp>
        <stp/>
        <stp>Close</stp>
        <stp>A5C</stp>
        <stp>0</stp>
        <stp>all</stp>
        <stp/>
        <stp/>
        <stp>True</stp>
        <stp/>
        <stp/>
        <tr r="X56" s="2"/>
      </tp>
      <tp t="s">
        <v/>
        <stp/>
        <stp>StudyData</stp>
        <stp>Close(DRAUDUSD) when (LocalMonth(DRAUDUSD)=9 And LocalDay(DRAUDUSD)=25 And LocalHour(DRAUDUSD)=13 And LocalMinute(DRAUDUSD)=15)</stp>
        <stp>Bar</stp>
        <stp/>
        <stp>Close</stp>
        <stp>A5C</stp>
        <stp>0</stp>
        <stp>all</stp>
        <stp/>
        <stp/>
        <stp>True</stp>
        <stp/>
        <stp/>
        <tr r="X76" s="2"/>
      </tp>
      <tp t="s">
        <v/>
        <stp/>
        <stp>StudyData</stp>
        <stp>Close(DRAUDUSD) when (LocalMonth(DRAUDUSD)=9 And LocalDay(DRAUDUSD)=25 And LocalHour(DRAUDUSD)=10 And LocalMinute(DRAUDUSD)=30)</stp>
        <stp>Bar</stp>
        <stp/>
        <stp>Close</stp>
        <stp>A5C</stp>
        <stp>0</stp>
        <stp>all</stp>
        <stp/>
        <stp/>
        <stp>True</stp>
        <stp/>
        <stp/>
        <tr r="X43" s="2"/>
      </tp>
      <tp t="s">
        <v/>
        <stp/>
        <stp>StudyData</stp>
        <stp>Close(DRAUDUSD) when (LocalMonth(DRAUDUSD)=9 And LocalDay(DRAUDUSD)=25 And LocalHour(DRAUDUSD)=11 And LocalMinute(DRAUDUSD)=20)</stp>
        <stp>Bar</stp>
        <stp/>
        <stp>Close</stp>
        <stp>A5C</stp>
        <stp>0</stp>
        <stp>all</stp>
        <stp/>
        <stp/>
        <stp>True</stp>
        <stp/>
        <stp/>
        <tr r="X53" s="2"/>
      </tp>
      <tp t="s">
        <v/>
        <stp/>
        <stp>StudyData</stp>
        <stp>Close(DRAUDUSD) when (LocalMonth(DRAUDUSD)=9 And LocalDay(DRAUDUSD)=25 And LocalHour(DRAUDUSD)=12 And LocalMinute(DRAUDUSD)=10)</stp>
        <stp>Bar</stp>
        <stp/>
        <stp>Close</stp>
        <stp>A5C</stp>
        <stp>0</stp>
        <stp>all</stp>
        <stp/>
        <stp/>
        <stp>True</stp>
        <stp/>
        <stp/>
        <tr r="X63" s="2"/>
      </tp>
      <tp t="s">
        <v/>
        <stp/>
        <stp>StudyData</stp>
        <stp>Close(DRAUDUSD) when (LocalMonth(DRAUDUSD)=9 And LocalDay(DRAUDUSD)=25 And LocalHour(DRAUDUSD)=10 And LocalMinute(DRAUDUSD)=35)</stp>
        <stp>Bar</stp>
        <stp/>
        <stp>Close</stp>
        <stp>A5C</stp>
        <stp>0</stp>
        <stp>all</stp>
        <stp/>
        <stp/>
        <stp>True</stp>
        <stp/>
        <stp/>
        <tr r="X44" s="2"/>
      </tp>
      <tp t="s">
        <v/>
        <stp/>
        <stp>StudyData</stp>
        <stp>Close(DRAUDUSD) when (LocalMonth(DRAUDUSD)=9 And LocalDay(DRAUDUSD)=25 And LocalHour(DRAUDUSD)=11 And LocalMinute(DRAUDUSD)=25)</stp>
        <stp>Bar</stp>
        <stp/>
        <stp>Close</stp>
        <stp>A5C</stp>
        <stp>0</stp>
        <stp>all</stp>
        <stp/>
        <stp/>
        <stp>True</stp>
        <stp/>
        <stp/>
        <tr r="X54" s="2"/>
      </tp>
      <tp t="s">
        <v/>
        <stp/>
        <stp>StudyData</stp>
        <stp>Close(DRAUDUSD) when (LocalMonth(DRAUDUSD)=9 And LocalDay(DRAUDUSD)=25 And LocalHour(DRAUDUSD)=12 And LocalMinute(DRAUDUSD)=15)</stp>
        <stp>Bar</stp>
        <stp/>
        <stp>Close</stp>
        <stp>A5C</stp>
        <stp>0</stp>
        <stp>all</stp>
        <stp/>
        <stp/>
        <stp>True</stp>
        <stp/>
        <stp/>
        <tr r="X64" s="2"/>
      </tp>
      <tp t="s">
        <v/>
        <stp/>
        <stp>StudyData</stp>
        <stp>Close(DRAUDUSD) when (LocalMonth(DRAUDUSD)=9 And LocalDay(DRAUDUSD)=25 And LocalHour(DRAUDUSD)=11 And LocalMinute(DRAUDUSD)=10)</stp>
        <stp>Bar</stp>
        <stp/>
        <stp>Close</stp>
        <stp>A5C</stp>
        <stp>0</stp>
        <stp>all</stp>
        <stp/>
        <stp/>
        <stp>True</stp>
        <stp/>
        <stp/>
        <tr r="X51" s="2"/>
      </tp>
      <tp t="s">
        <v/>
        <stp/>
        <stp>StudyData</stp>
        <stp>Close(DRAUDUSD) when (LocalMonth(DRAUDUSD)=9 And LocalDay(DRAUDUSD)=25 And LocalHour(DRAUDUSD)=12 And LocalMinute(DRAUDUSD)=20)</stp>
        <stp>Bar</stp>
        <stp/>
        <stp>Close</stp>
        <stp>A5C</stp>
        <stp>0</stp>
        <stp>all</stp>
        <stp/>
        <stp/>
        <stp>True</stp>
        <stp/>
        <stp/>
        <tr r="X65" s="2"/>
      </tp>
      <tp t="s">
        <v/>
        <stp/>
        <stp>StudyData</stp>
        <stp>Close(DRAUDUSD) when (LocalMonth(DRAUDUSD)=9 And LocalDay(DRAUDUSD)=25 And LocalHour(DRAUDUSD)=13 And LocalMinute(DRAUDUSD)=30)</stp>
        <stp>Bar</stp>
        <stp/>
        <stp>Close</stp>
        <stp>A5C</stp>
        <stp>0</stp>
        <stp>all</stp>
        <stp/>
        <stp/>
        <stp>True</stp>
        <stp/>
        <stp/>
        <tr r="X79" s="2"/>
      </tp>
      <tp t="s">
        <v/>
        <stp/>
        <stp>StudyData</stp>
        <stp>Close(DRAUDUSD) when (LocalMonth(DRAUDUSD)=9 And LocalDay(DRAUDUSD)=25 And LocalHour(DRAUDUSD)=14 And LocalMinute(DRAUDUSD)=40)</stp>
        <stp>Bar</stp>
        <stp/>
        <stp>Close</stp>
        <stp>A5C</stp>
        <stp>0</stp>
        <stp>all</stp>
        <stp/>
        <stp/>
        <stp>True</stp>
        <stp/>
        <stp/>
        <tr r="X93" s="2"/>
      </tp>
      <tp t="s">
        <v/>
        <stp/>
        <stp>StudyData</stp>
        <stp>Close(DRAUDUSD) when (LocalMonth(DRAUDUSD)=9 And LocalDay(DRAUDUSD)=25 And LocalHour(DRAUDUSD)=11 And LocalMinute(DRAUDUSD)=15)</stp>
        <stp>Bar</stp>
        <stp/>
        <stp>Close</stp>
        <stp>A5C</stp>
        <stp>0</stp>
        <stp>all</stp>
        <stp/>
        <stp/>
        <stp>True</stp>
        <stp/>
        <stp/>
        <tr r="X52" s="2"/>
      </tp>
      <tp t="s">
        <v/>
        <stp/>
        <stp>StudyData</stp>
        <stp>Close(DRAUDUSD) when (LocalMonth(DRAUDUSD)=9 And LocalDay(DRAUDUSD)=25 And LocalHour(DRAUDUSD)=12 And LocalMinute(DRAUDUSD)=25)</stp>
        <stp>Bar</stp>
        <stp/>
        <stp>Close</stp>
        <stp>A5C</stp>
        <stp>0</stp>
        <stp>all</stp>
        <stp/>
        <stp/>
        <stp>True</stp>
        <stp/>
        <stp/>
        <tr r="X66" s="2"/>
      </tp>
      <tp t="s">
        <v/>
        <stp/>
        <stp>StudyData</stp>
        <stp>Close(DRAUDUSD) when (LocalMonth(DRAUDUSD)=9 And LocalDay(DRAUDUSD)=25 And LocalHour(DRAUDUSD)=13 And LocalMinute(DRAUDUSD)=35)</stp>
        <stp>Bar</stp>
        <stp/>
        <stp>Close</stp>
        <stp>A5C</stp>
        <stp>0</stp>
        <stp>all</stp>
        <stp/>
        <stp/>
        <stp>True</stp>
        <stp/>
        <stp/>
        <tr r="X80" s="2"/>
      </tp>
      <tp t="s">
        <v/>
        <stp/>
        <stp>StudyData</stp>
        <stp>Close(DRAUDUSD) when (LocalMonth(DRAUDUSD)=9 And LocalDay(DRAUDUSD)=25 And LocalHour(DRAUDUSD)=14 And LocalMinute(DRAUDUSD)=45)</stp>
        <stp>Bar</stp>
        <stp/>
        <stp>Close</stp>
        <stp>A5C</stp>
        <stp>0</stp>
        <stp>all</stp>
        <stp/>
        <stp/>
        <stp>True</stp>
        <stp/>
        <stp/>
        <tr r="X94" s="2"/>
      </tp>
      <tp t="s">
        <v/>
        <stp/>
        <stp>StudyData</stp>
        <stp>Close(DRAUDUSD) when (LocalMonth(DRAUDUSD)=9 And LocalDay(DRAUDUSD)=25 And LocalHour(DRAUDUSD)=10 And LocalMinute(DRAUDUSD)=10)</stp>
        <stp>Bar</stp>
        <stp/>
        <stp>Close</stp>
        <stp>A5C</stp>
        <stp>0</stp>
        <stp>all</stp>
        <stp/>
        <stp/>
        <stp>True</stp>
        <stp/>
        <stp/>
        <tr r="X39" s="2"/>
      </tp>
      <tp t="s">
        <v/>
        <stp/>
        <stp>StudyData</stp>
        <stp>Close(DRAUDUSD) when (LocalMonth(DRAUDUSD)=9 And LocalDay(DRAUDUSD)=25 And LocalHour(DRAUDUSD)=12 And LocalMinute(DRAUDUSD)=30)</stp>
        <stp>Bar</stp>
        <stp/>
        <stp>Close</stp>
        <stp>A5C</stp>
        <stp>0</stp>
        <stp>all</stp>
        <stp/>
        <stp/>
        <stp>True</stp>
        <stp/>
        <stp/>
        <tr r="X67" s="2"/>
      </tp>
      <tp t="s">
        <v/>
        <stp/>
        <stp>StudyData</stp>
        <stp>Close(DRAUDUSD) when (LocalMonth(DRAUDUSD)=9 And LocalDay(DRAUDUSD)=25 And LocalHour(DRAUDUSD)=13 And LocalMinute(DRAUDUSD)=20)</stp>
        <stp>Bar</stp>
        <stp/>
        <stp>Close</stp>
        <stp>A5C</stp>
        <stp>0</stp>
        <stp>all</stp>
        <stp/>
        <stp/>
        <stp>True</stp>
        <stp/>
        <stp/>
        <tr r="X77" s="2"/>
      </tp>
      <tp t="s">
        <v/>
        <stp/>
        <stp>StudyData</stp>
        <stp>Close(DRAUDUSD) when (LocalMonth(DRAUDUSD)=9 And LocalDay(DRAUDUSD)=25 And LocalHour(DRAUDUSD)=14 And LocalMinute(DRAUDUSD)=50)</stp>
        <stp>Bar</stp>
        <stp/>
        <stp>Close</stp>
        <stp>A5C</stp>
        <stp>0</stp>
        <stp>all</stp>
        <stp/>
        <stp/>
        <stp>True</stp>
        <stp/>
        <stp/>
        <tr r="X95" s="2"/>
      </tp>
      <tp t="s">
        <v/>
        <stp/>
        <stp>StudyData</stp>
        <stp>Close(DRAUDUSD) when (LocalMonth(DRAUDUSD)=9 And LocalDay(DRAUDUSD)=25 And LocalHour(DRAUDUSD)=10 And LocalMinute(DRAUDUSD)=15)</stp>
        <stp>Bar</stp>
        <stp/>
        <stp>Close</stp>
        <stp>A5C</stp>
        <stp>0</stp>
        <stp>all</stp>
        <stp/>
        <stp/>
        <stp>True</stp>
        <stp/>
        <stp/>
        <tr r="X40" s="2"/>
      </tp>
      <tp t="s">
        <v/>
        <stp/>
        <stp>StudyData</stp>
        <stp>Close(DRAUDUSD) when (LocalMonth(DRAUDUSD)=9 And LocalDay(DRAUDUSD)=25 And LocalHour(DRAUDUSD)=12 And LocalMinute(DRAUDUSD)=35)</stp>
        <stp>Bar</stp>
        <stp/>
        <stp>Close</stp>
        <stp>A5C</stp>
        <stp>0</stp>
        <stp>all</stp>
        <stp/>
        <stp/>
        <stp>True</stp>
        <stp/>
        <stp/>
        <tr r="X68" s="2"/>
      </tp>
      <tp t="s">
        <v/>
        <stp/>
        <stp>StudyData</stp>
        <stp>Close(DRAUDUSD) when (LocalMonth(DRAUDUSD)=9 And LocalDay(DRAUDUSD)=25 And LocalHour(DRAUDUSD)=13 And LocalMinute(DRAUDUSD)=25)</stp>
        <stp>Bar</stp>
        <stp/>
        <stp>Close</stp>
        <stp>A5C</stp>
        <stp>0</stp>
        <stp>all</stp>
        <stp/>
        <stp/>
        <stp>True</stp>
        <stp/>
        <stp/>
        <tr r="X78" s="2"/>
      </tp>
      <tp t="s">
        <v/>
        <stp/>
        <stp>StudyData</stp>
        <stp>Close(DRAUDUSD) when (LocalMonth(DRAUDUSD)=9 And LocalDay(DRAUDUSD)=25 And LocalHour(DRAUDUSD)=14 And LocalMinute(DRAUDUSD)=55)</stp>
        <stp>Bar</stp>
        <stp/>
        <stp>Close</stp>
        <stp>A5C</stp>
        <stp>0</stp>
        <stp>all</stp>
        <stp/>
        <stp/>
        <stp>True</stp>
        <stp/>
        <stp/>
        <tr r="X96" s="2"/>
      </tp>
      <tp t="s">
        <v/>
        <stp/>
        <stp>StudyData</stp>
        <stp>Close(DRAUDUSD) when (LocalMonth(DRAUDUSD)=9 And LocalDay(DRAUDUSD)=25 And LocalHour(DRAUDUSD)=12 And LocalMinute(DRAUDUSD)=40)</stp>
        <stp>Bar</stp>
        <stp/>
        <stp>Close</stp>
        <stp>A5C</stp>
        <stp>0</stp>
        <stp>all</stp>
        <stp/>
        <stp/>
        <stp>True</stp>
        <stp/>
        <stp/>
        <tr r="X69" s="2"/>
      </tp>
      <tp t="s">
        <v/>
        <stp/>
        <stp>StudyData</stp>
        <stp>Close(DRAUDUSD) when (LocalMonth(DRAUDUSD)=9 And LocalDay(DRAUDUSD)=25 And LocalHour(DRAUDUSD)=13 And LocalMinute(DRAUDUSD)=50)</stp>
        <stp>Bar</stp>
        <stp/>
        <stp>Close</stp>
        <stp>A5C</stp>
        <stp>0</stp>
        <stp>all</stp>
        <stp/>
        <stp/>
        <stp>True</stp>
        <stp/>
        <stp/>
        <tr r="X83" s="2"/>
      </tp>
      <tp t="s">
        <v/>
        <stp/>
        <stp>StudyData</stp>
        <stp>Close(DRAUDUSD) when (LocalMonth(DRAUDUSD)=9 And LocalDay(DRAUDUSD)=25 And LocalHour(DRAUDUSD)=14 And LocalMinute(DRAUDUSD)=20)</stp>
        <stp>Bar</stp>
        <stp/>
        <stp>Close</stp>
        <stp>A5C</stp>
        <stp>0</stp>
        <stp>all</stp>
        <stp/>
        <stp/>
        <stp>True</stp>
        <stp/>
        <stp/>
        <tr r="X89" s="2"/>
      </tp>
      <tp t="s">
        <v/>
        <stp/>
        <stp>StudyData</stp>
        <stp>Close(DRAUDUSD) when (LocalMonth(DRAUDUSD)=9 And LocalDay(DRAUDUSD)=25 And LocalHour(DRAUDUSD)=12 And LocalMinute(DRAUDUSD)=45)</stp>
        <stp>Bar</stp>
        <stp/>
        <stp>Close</stp>
        <stp>A5C</stp>
        <stp>0</stp>
        <stp>all</stp>
        <stp/>
        <stp/>
        <stp>True</stp>
        <stp/>
        <stp/>
        <tr r="X70" s="2"/>
      </tp>
      <tp t="s">
        <v/>
        <stp/>
        <stp>StudyData</stp>
        <stp>Close(DRAUDUSD) when (LocalMonth(DRAUDUSD)=9 And LocalDay(DRAUDUSD)=25 And LocalHour(DRAUDUSD)=13 And LocalMinute(DRAUDUSD)=55)</stp>
        <stp>Bar</stp>
        <stp/>
        <stp>Close</stp>
        <stp>A5C</stp>
        <stp>0</stp>
        <stp>all</stp>
        <stp/>
        <stp/>
        <stp>True</stp>
        <stp/>
        <stp/>
        <tr r="X84" s="2"/>
      </tp>
      <tp t="s">
        <v/>
        <stp/>
        <stp>StudyData</stp>
        <stp>Close(DRAUDUSD) when (LocalMonth(DRAUDUSD)=9 And LocalDay(DRAUDUSD)=25 And LocalHour(DRAUDUSD)=14 And LocalMinute(DRAUDUSD)=25)</stp>
        <stp>Bar</stp>
        <stp/>
        <stp>Close</stp>
        <stp>A5C</stp>
        <stp>0</stp>
        <stp>all</stp>
        <stp/>
        <stp/>
        <stp>True</stp>
        <stp/>
        <stp/>
        <tr r="X90" s="2"/>
      </tp>
      <tp t="s">
        <v/>
        <stp/>
        <stp>StudyData</stp>
        <stp>Close(DRAUDUSD) when (LocalMonth(DRAUDUSD)=9 And LocalDay(DRAUDUSD)=25 And LocalHour(DRAUDUSD)=12 And LocalMinute(DRAUDUSD)=50)</stp>
        <stp>Bar</stp>
        <stp/>
        <stp>Close</stp>
        <stp>A5C</stp>
        <stp>0</stp>
        <stp>all</stp>
        <stp/>
        <stp/>
        <stp>True</stp>
        <stp/>
        <stp/>
        <tr r="X71" s="2"/>
      </tp>
      <tp t="s">
        <v/>
        <stp/>
        <stp>StudyData</stp>
        <stp>Close(DRAUDUSD) when (LocalMonth(DRAUDUSD)=9 And LocalDay(DRAUDUSD)=25 And LocalHour(DRAUDUSD)=13 And LocalMinute(DRAUDUSD)=40)</stp>
        <stp>Bar</stp>
        <stp/>
        <stp>Close</stp>
        <stp>A5C</stp>
        <stp>0</stp>
        <stp>all</stp>
        <stp/>
        <stp/>
        <stp>True</stp>
        <stp/>
        <stp/>
        <tr r="X81" s="2"/>
      </tp>
      <tp t="s">
        <v/>
        <stp/>
        <stp>StudyData</stp>
        <stp>Close(DRAUDUSD) when (LocalMonth(DRAUDUSD)=9 And LocalDay(DRAUDUSD)=25 And LocalHour(DRAUDUSD)=14 And LocalMinute(DRAUDUSD)=30)</stp>
        <stp>Bar</stp>
        <stp/>
        <stp>Close</stp>
        <stp>A5C</stp>
        <stp>0</stp>
        <stp>all</stp>
        <stp/>
        <stp/>
        <stp>True</stp>
        <stp/>
        <stp/>
        <tr r="X91" s="2"/>
      </tp>
      <tp t="s">
        <v/>
        <stp/>
        <stp>StudyData</stp>
        <stp>Close(DRAUDUSD) when (LocalMonth(DRAUDUSD)=9 And LocalDay(DRAUDUSD)=25 And LocalHour(DRAUDUSD)=12 And LocalMinute(DRAUDUSD)=55)</stp>
        <stp>Bar</stp>
        <stp/>
        <stp>Close</stp>
        <stp>A5C</stp>
        <stp>0</stp>
        <stp>all</stp>
        <stp/>
        <stp/>
        <stp>True</stp>
        <stp/>
        <stp/>
        <tr r="X72" s="2"/>
      </tp>
      <tp t="s">
        <v/>
        <stp/>
        <stp>StudyData</stp>
        <stp>Close(DRAUDUSD) when (LocalMonth(DRAUDUSD)=9 And LocalDay(DRAUDUSD)=25 And LocalHour(DRAUDUSD)=13 And LocalMinute(DRAUDUSD)=45)</stp>
        <stp>Bar</stp>
        <stp/>
        <stp>Close</stp>
        <stp>A5C</stp>
        <stp>0</stp>
        <stp>all</stp>
        <stp/>
        <stp/>
        <stp>True</stp>
        <stp/>
        <stp/>
        <tr r="X82" s="2"/>
      </tp>
      <tp t="s">
        <v/>
        <stp/>
        <stp>StudyData</stp>
        <stp>Close(DRAUDUSD) when (LocalMonth(DRAUDUSD)=9 And LocalDay(DRAUDUSD)=25 And LocalHour(DRAUDUSD)=14 And LocalMinute(DRAUDUSD)=35)</stp>
        <stp>Bar</stp>
        <stp/>
        <stp>Close</stp>
        <stp>A5C</stp>
        <stp>0</stp>
        <stp>all</stp>
        <stp/>
        <stp/>
        <stp>True</stp>
        <stp/>
        <stp/>
        <tr r="X92" s="2"/>
      </tp>
      <tp t="s">
        <v/>
        <stp/>
        <stp>StudyData</stp>
        <stp>Close(DRAUDUSD) when (LocalMonth(DRAUDUSD)=9 And LocalDay(DRAUDUSD)=25 And LocalHour(DRAUDUSD)=10 And LocalMinute(DRAUDUSD)=40)</stp>
        <stp>Bar</stp>
        <stp/>
        <stp>Close</stp>
        <stp>A5C</stp>
        <stp>0</stp>
        <stp>all</stp>
        <stp/>
        <stp/>
        <stp>True</stp>
        <stp/>
        <stp/>
        <tr r="X45" s="2"/>
      </tp>
      <tp t="s">
        <v/>
        <stp/>
        <stp>StudyData</stp>
        <stp>Close(DRAUDUSD) when (LocalMonth(DRAUDUSD)=9 And LocalDay(DRAUDUSD)=25 And LocalHour(DRAUDUSD)=11 And LocalMinute(DRAUDUSD)=50)</stp>
        <stp>Bar</stp>
        <stp/>
        <stp>Close</stp>
        <stp>A5C</stp>
        <stp>0</stp>
        <stp>all</stp>
        <stp/>
        <stp/>
        <stp>True</stp>
        <stp/>
        <stp/>
        <tr r="X59" s="2"/>
      </tp>
      <tp t="s">
        <v/>
        <stp/>
        <stp>StudyData</stp>
        <stp>Close(DRAUDUSD) when (LocalMonth(DRAUDUSD)=9 And LocalDay(DRAUDUSD)=25 And LocalHour(DRAUDUSD)=15 And LocalMinute(DRAUDUSD)=10)</stp>
        <stp>Bar</stp>
        <stp/>
        <stp>Close</stp>
        <stp>A5C</stp>
        <stp>0</stp>
        <stp>all</stp>
        <stp/>
        <stp/>
        <stp>True</stp>
        <stp/>
        <stp/>
        <tr r="X99" s="2"/>
      </tp>
      <tp t="s">
        <v/>
        <stp/>
        <stp>StudyData</stp>
        <stp>Close(DRAUDUSD) when (LocalMonth(DRAUDUSD)=9 And LocalDay(DRAUDUSD)=25 And LocalHour(DRAUDUSD)=10 And LocalMinute(DRAUDUSD)=45)</stp>
        <stp>Bar</stp>
        <stp/>
        <stp>Close</stp>
        <stp>A5C</stp>
        <stp>0</stp>
        <stp>all</stp>
        <stp/>
        <stp/>
        <stp>True</stp>
        <stp/>
        <stp/>
        <tr r="X46" s="2"/>
      </tp>
      <tp t="s">
        <v/>
        <stp/>
        <stp>StudyData</stp>
        <stp>Close(DRAUDUSD) when (LocalMonth(DRAUDUSD)=9 And LocalDay(DRAUDUSD)=25 And LocalHour(DRAUDUSD)=11 And LocalMinute(DRAUDUSD)=55)</stp>
        <stp>Bar</stp>
        <stp/>
        <stp>Close</stp>
        <stp>A5C</stp>
        <stp>0</stp>
        <stp>all</stp>
        <stp/>
        <stp/>
        <stp>True</stp>
        <stp/>
        <stp/>
        <tr r="X60" s="2"/>
      </tp>
      <tp t="s">
        <v/>
        <stp/>
        <stp>StudyData</stp>
        <stp>Close(DRAUDUSD) when (LocalMonth(DRAUDUSD)=9 And LocalDay(DRAUDUSD)=25 And LocalHour(DRAUDUSD)=10 And LocalMinute(DRAUDUSD)=50)</stp>
        <stp>Bar</stp>
        <stp/>
        <stp>Close</stp>
        <stp>A5C</stp>
        <stp>0</stp>
        <stp>all</stp>
        <stp/>
        <stp/>
        <stp>True</stp>
        <stp/>
        <stp/>
        <tr r="X47" s="2"/>
      </tp>
      <tp t="s">
        <v/>
        <stp/>
        <stp>StudyData</stp>
        <stp>Close(DRAUDUSD) when (LocalMonth(DRAUDUSD)=9 And LocalDay(DRAUDUSD)=25 And LocalHour(DRAUDUSD)=11 And LocalMinute(DRAUDUSD)=40)</stp>
        <stp>Bar</stp>
        <stp/>
        <stp>Close</stp>
        <stp>A5C</stp>
        <stp>0</stp>
        <stp>all</stp>
        <stp/>
        <stp/>
        <stp>True</stp>
        <stp/>
        <stp/>
        <tr r="X57" s="2"/>
      </tp>
      <tp t="s">
        <v/>
        <stp/>
        <stp>StudyData</stp>
        <stp>Close(DRAUDUSD) when (LocalMonth(DRAUDUSD)=9 And LocalDay(DRAUDUSD)=25 And LocalHour(DRAUDUSD)=14 And LocalMinute(DRAUDUSD)=10)</stp>
        <stp>Bar</stp>
        <stp/>
        <stp>Close</stp>
        <stp>A5C</stp>
        <stp>0</stp>
        <stp>all</stp>
        <stp/>
        <stp/>
        <stp>True</stp>
        <stp/>
        <stp/>
        <tr r="X87" s="2"/>
      </tp>
      <tp t="s">
        <v/>
        <stp/>
        <stp>StudyData</stp>
        <stp>Close(DRAUDUSD) when (LocalMonth(DRAUDUSD)=9 And LocalDay(DRAUDUSD)=25 And LocalHour(DRAUDUSD)=10 And LocalMinute(DRAUDUSD)=55)</stp>
        <stp>Bar</stp>
        <stp/>
        <stp>Close</stp>
        <stp>A5C</stp>
        <stp>0</stp>
        <stp>all</stp>
        <stp/>
        <stp/>
        <stp>True</stp>
        <stp/>
        <stp/>
        <tr r="X48" s="2"/>
      </tp>
      <tp t="s">
        <v/>
        <stp/>
        <stp>StudyData</stp>
        <stp>Close(DRAUDUSD) when (LocalMonth(DRAUDUSD)=9 And LocalDay(DRAUDUSD)=25 And LocalHour(DRAUDUSD)=11 And LocalMinute(DRAUDUSD)=45)</stp>
        <stp>Bar</stp>
        <stp/>
        <stp>Close</stp>
        <stp>A5C</stp>
        <stp>0</stp>
        <stp>all</stp>
        <stp/>
        <stp/>
        <stp>True</stp>
        <stp/>
        <stp/>
        <tr r="X58" s="2"/>
      </tp>
      <tp t="s">
        <v/>
        <stp/>
        <stp>StudyData</stp>
        <stp>Close(DRAUDUSD) when (LocalMonth(DRAUDUSD)=9 And LocalDay(DRAUDUSD)=25 And LocalHour(DRAUDUSD)=14 And LocalMinute(DRAUDUSD)=15)</stp>
        <stp>Bar</stp>
        <stp/>
        <stp>Close</stp>
        <stp>A5C</stp>
        <stp>0</stp>
        <stp>all</stp>
        <stp/>
        <stp/>
        <stp>True</stp>
        <stp/>
        <stp/>
        <tr r="X88" s="2"/>
      </tp>
      <tp t="s">
        <v>AUD/USD</v>
        <stp/>
        <stp>ContractData</stp>
        <stp>DRAUDUSD</stp>
        <stp>LongDescription</stp>
        <tr r="I9" s="1"/>
        <tr r="B40" s="1"/>
      </tp>
      <tp t="s">
        <v>GBP/USD</v>
        <stp/>
        <stp>ContractData</stp>
        <stp>DRGBPUSD</stp>
        <stp>LongDescription</stp>
        <tr r="I5" s="1"/>
        <tr r="B2" s="1"/>
      </tp>
      <tp>
        <v>97.227902740000005</v>
        <stp/>
        <stp>StudyData</stp>
        <stp>Correlation(DREURJPY,DRUSDJPY,Period:=10,InputChoice1:=Close,InputChoice2:=Close)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13" s="1"/>
      </tp>
      <tp t="s">
        <v>EUR/USD</v>
        <stp/>
        <stp>ContractData</stp>
        <stp>DREURUSD</stp>
        <stp>LongDescription</stp>
        <tr r="I6" s="1"/>
        <tr r="B14" s="1"/>
      </tp>
      <tp>
        <v>1.4463200000000001</v>
        <stp/>
        <stp>StudyData</stp>
        <stp>DREURAUD</stp>
        <stp>FG</stp>
        <stp/>
        <stp>Close</stp>
        <stp>30</stp>
        <stp>-2</stp>
        <stp/>
        <stp/>
        <stp/>
        <stp/>
        <stp>T</stp>
        <tr r="AK11" s="1"/>
      </tp>
      <tp>
        <v>1.27329</v>
        <stp/>
        <stp>StudyData</stp>
        <stp>DREURUSD</stp>
        <stp>FG</stp>
        <stp/>
        <stp>Close</stp>
        <stp>30</stp>
        <stp>-2</stp>
        <stp/>
        <stp/>
        <stp/>
        <stp/>
        <stp>T</stp>
        <tr r="AK6" s="1"/>
      </tp>
      <tp>
        <v>0.88041000000000003</v>
        <stp/>
        <stp>StudyData</stp>
        <stp>DRAUDUSD</stp>
        <stp>FG</stp>
        <stp/>
        <stp>Close</stp>
        <stp>30</stp>
        <stp>-2</stp>
        <stp/>
        <stp/>
        <stp/>
        <stp/>
        <stp>T</stp>
        <tr r="AK9" s="1"/>
      </tp>
      <tp>
        <v>1.2071499999999999</v>
        <stp/>
        <stp>StudyData</stp>
        <stp>DREURCHF</stp>
        <stp>FG</stp>
        <stp/>
        <stp>Close</stp>
        <stp>30</stp>
        <stp>-1</stp>
        <stp/>
        <stp/>
        <stp/>
        <stp/>
        <stp>T</stp>
        <tr r="I24" s="1"/>
        <tr r="I24" s="1"/>
        <tr r="AJ12" s="1"/>
      </tp>
      <tp>
        <v>33.167708519999998</v>
        <stp/>
        <stp>StudyData</stp>
        <stp>Correlation(DREURGBP,DREURCHF,Period:=10,InputChoice1:=Close,InputChoice2:=Close)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10" s="1"/>
      </tp>
      <tp>
        <v>0.88853000000000004</v>
        <stp/>
        <stp>StudyData</stp>
        <stp>DRAUDUSD</stp>
        <stp>Bar</stp>
        <stp/>
        <stp>Close</stp>
        <stp>D</stp>
        <stp>-1</stp>
        <stp>primaryOnly</stp>
        <tr r="H6" s="2"/>
      </tp>
      <tp>
        <v>1.2780199999999999</v>
        <stp/>
        <stp>StudyData</stp>
        <stp>DREURUSD</stp>
        <stp>Bar</stp>
        <stp/>
        <stp>Close</stp>
        <stp>D</stp>
        <stp>-1</stp>
        <stp>primaryOnly</stp>
        <tr r="H3" s="2"/>
      </tp>
      <tp>
        <v>15.134616039999999</v>
        <stp/>
        <stp>StudyData</stp>
        <stp>Correlation(DREURJPY,DREURGBP,Period:=10,InputChoice1:=Close,InputChoice2:=Close)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13" s="1"/>
      </tp>
      <tp>
        <v>1.20706</v>
        <stp/>
        <stp>StudyData</stp>
        <stp>DREURCHF</stp>
        <stp>FG</stp>
        <stp/>
        <stp>Close</stp>
        <stp>30</stp>
        <stp>-2</stp>
        <stp/>
        <stp/>
        <stp/>
        <stp/>
        <stp>T</stp>
        <tr r="AK12" s="1"/>
      </tp>
      <tp>
        <v>-85.069818979999994</v>
        <stp/>
        <stp>StudyData</stp>
        <stp>Correlation(DRGBPUSD,DREURCHF,Period:=10,InputChoice1:=Close,InputChoice2:=Close)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5" s="1"/>
      </tp>
      <tp>
        <v>1.44651</v>
        <stp/>
        <stp>StudyData</stp>
        <stp>DREURAUD</stp>
        <stp>FG</stp>
        <stp/>
        <stp>Close</stp>
        <stp>30</stp>
        <stp>-1</stp>
        <stp/>
        <stp/>
        <stp/>
        <stp/>
        <stp>T</stp>
        <tr r="I23" s="1"/>
        <tr r="I23" s="1"/>
        <tr r="AJ11" s="1"/>
      </tp>
      <tp>
        <v>1.2744599999999999</v>
        <stp/>
        <stp>StudyData</stp>
        <stp>DREURUSD</stp>
        <stp>FG</stp>
        <stp/>
        <stp>Close</stp>
        <stp>30</stp>
        <stp>-1</stp>
        <stp/>
        <stp/>
        <stp/>
        <stp/>
        <stp>T</stp>
        <tr r="I18" s="1"/>
        <tr r="I18" s="1"/>
        <tr r="AJ6" s="1"/>
      </tp>
      <tp>
        <v>0.88110999999999995</v>
        <stp/>
        <stp>StudyData</stp>
        <stp>DRAUDUSD</stp>
        <stp>FG</stp>
        <stp/>
        <stp>Close</stp>
        <stp>30</stp>
        <stp>-1</stp>
        <stp/>
        <stp/>
        <stp/>
        <stp/>
        <stp>T</stp>
        <tr r="I21" s="1"/>
        <tr r="I21" s="1"/>
        <tr r="AJ9" s="1"/>
      </tp>
      <tp>
        <v>-9.4259419100000006</v>
        <stp/>
        <stp>StudyData</stp>
        <stp>Correlation(DRUSDCAD,DRAUDUSD,Period:=10,InputChoice1:=Close,InputChoice2:=Close)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8" s="1"/>
      </tp>
      <tp>
        <v>89.055058029999998</v>
        <stp/>
        <stp>StudyData</stp>
        <stp>Correlation(DREURAUD,DRGBPUSD,Period:=10,InputChoice1:=Close,InputChoice2:=Close)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11" s="1"/>
      </tp>
      <tp>
        <v>-9.4259419100000006</v>
        <stp/>
        <stp>StudyData</stp>
        <stp>Correlation(DRAUDUSD,DRUSDCAD,Period:=10,InputChoice1:=Close,InputChoice2:=Close)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9" s="1"/>
      </tp>
      <tp>
        <v>-84.616103730000006</v>
        <stp/>
        <stp>StudyData</stp>
        <stp>Correlation(DREURUSD,DRUSDCAD,Period:=10,InputChoice1:=Close,InputChoice2:=Close)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6" s="1"/>
      </tp>
      <tp>
        <v>-71.322011009999997</v>
        <stp/>
        <stp>StudyData</stp>
        <stp>Correlation(DREURAUD,DRUSDCAD,Period:=10,InputChoice1:=Close,InputChoice2:=Close)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11" s="1"/>
      </tp>
      <tp>
        <v>-81.887648339999998</v>
        <stp/>
        <stp>StudyData</stp>
        <stp>Correlation(DREURCHF,DREURUSD,Period:=10,InputChoice1:=Close,InputChoice2:=Close)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12" s="1"/>
      </tp>
      <tp>
        <v>-31.101178999999998</v>
        <stp/>
        <stp>StudyData</stp>
        <stp>Correlation(DRAUDUSD,DRGBPUSD,Period:=10,InputChoice1:=Close,InputChoice2:=Close)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9" s="1"/>
      </tp>
      <tp>
        <v>-69.466394359999995</v>
        <stp/>
        <stp>StudyData</stp>
        <stp>Correlation(DREURAUD,DREURJPY,Period:=10,InputChoice1:=Close,InputChoice2:=Close)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11" s="1"/>
      </tp>
      <tp>
        <v>-86.952520590000006</v>
        <stp/>
        <stp>StudyData</stp>
        <stp>Correlation(DREURUSD,DREURJPY,Period:=10,InputChoice1:=Close,InputChoice2:=Close)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6" s="1"/>
      </tp>
      <tp>
        <v>-14.961250120000001</v>
        <stp/>
        <stp>StudyData</stp>
        <stp>Correlation(DRAUDUSD,DREURJPY,Period:=10,InputChoice1:=Close,InputChoice2:=Close)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9" s="1"/>
      </tp>
      <tp>
        <v>-71.322011009999997</v>
        <stp/>
        <stp>StudyData</stp>
        <stp>Correlation(DRUSDCAD,DREURAUD,Period:=10,InputChoice1:=Close,InputChoice2:=Close)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8" s="1"/>
      </tp>
      <tp>
        <v>43.02884736</v>
        <stp/>
        <stp>StudyData</stp>
        <stp>Correlation(DRAUDUSD,DREURUSD,Period:=10,InputChoice1:=Close,InputChoice2:=Close)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9" s="1"/>
      </tp>
      <tp>
        <v>-85.069818979999994</v>
        <stp/>
        <stp>StudyData</stp>
        <stp>Correlation(DREURCHF,DRGBPUSD,Period:=10,InputChoice1:=Close,InputChoice2:=Close)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12" s="1"/>
      </tp>
      <tp>
        <v>92.358441990000003</v>
        <stp/>
        <stp>StudyData</stp>
        <stp>Correlation(DRUSDJPY,DREURCHF,Period:=10,InputChoice1:=Close,InputChoice2:=Close)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7" s="1"/>
      </tp>
      <tp>
        <v>93.260707670000002</v>
        <stp/>
        <stp>StudyData</stp>
        <stp>Correlation(DREURCHF,DRUSDCAD,Period:=10,InputChoice1:=Close,InputChoice2:=Close)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12" s="1"/>
      </tp>
      <tp>
        <v>57.150725170000001</v>
        <stp/>
        <stp>StudyData</stp>
        <stp>Correlation(DREURAUD,DREURUSD,Period:=10,InputChoice1:=Close,InputChoice2:=Close)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11" s="1"/>
      </tp>
      <tp>
        <v>0.66805555555555551</v>
        <stp/>
        <stp>ContractData</stp>
        <stp>DRGBPUSD</stp>
        <stp>HIghTime</stp>
        <stp/>
        <stp>T</stp>
        <tr r="D9" s="1"/>
      </tp>
      <tp>
        <v>0.87291666666666667</v>
        <stp/>
        <stp>ContractData</stp>
        <stp>DREURUSD</stp>
        <stp>HIghTime</stp>
        <stp/>
        <stp>T</stp>
        <tr r="D22" s="1"/>
      </tp>
      <tp>
        <v>0.66736111111111107</v>
        <stp/>
        <stp>ContractData</stp>
        <stp>DRAUDUSD</stp>
        <stp>HIghTime</stp>
        <stp/>
        <stp>T</stp>
        <tr r="D48" s="1"/>
      </tp>
      <tp>
        <v>95.860807800000003</v>
        <stp/>
        <stp>StudyData</stp>
        <stp>Correlation(DREURCHF,DREURJPY,Period:=10,InputChoice1:=Close,InputChoice2:=Close)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12" s="1"/>
      </tp>
      <tp>
        <v>-84.616103730000006</v>
        <stp/>
        <stp>StudyData</stp>
        <stp>Correlation(DRUSDCAD,DREURUSD,Period:=10,InputChoice1:=Close,InputChoice2:=Close)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8" s="1"/>
      </tp>
      <tp>
        <v>-49.341974729999997</v>
        <stp/>
        <stp>StudyData</stp>
        <stp>Correlation(DRAUDUSD,DREURAUD,Period:=10,InputChoice1:=Close,InputChoice2:=Close)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9" s="1"/>
      </tp>
      <tp>
        <v>-69.145620050000005</v>
        <stp/>
        <stp>StudyData</stp>
        <stp>Correlation(DRGBPUSD,DREURGBP,Period:=10,InputChoice1:=Close,InputChoice2:=Close)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5" s="1"/>
      </tp>
      <tp>
        <v>95.860807800000003</v>
        <stp/>
        <stp>StudyData</stp>
        <stp>Correlation(DREURJPY,DREURCHF,Period:=10,InputChoice1:=Close,InputChoice2:=Close)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13" s="1"/>
      </tp>
      <tp>
        <v>57.150725170000001</v>
        <stp/>
        <stp>StudyData</stp>
        <stp>Correlation(DREURUSD,DREURAUD,Period:=10,InputChoice1:=Close,InputChoice2:=Close)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6" s="1"/>
      </tp>
      <tp>
        <v>1.1864148699999999</v>
        <stp/>
        <stp>StudyData</stp>
        <stp>Correlation(DREURCHF,DRAUDUSD,Period:=10,InputChoice1:=Close,InputChoice2:=Close)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12" s="1"/>
      </tp>
      <tp>
        <v>3.0494961799999998</v>
        <stp/>
        <stp>StudyData</stp>
        <stp>Correlation(DREURGBP,DRUSDJPY,Period:=10,InputChoice1:=Close,InputChoice2:=Close)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10" s="1"/>
      </tp>
      <tp>
        <v>-72.052293629999994</v>
        <stp/>
        <stp>StudyData</stp>
        <stp>Correlation(DRGBPUSD,DRUSDJPY,Period:=10,InputChoice1:=Close,InputChoice2:=Close)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5" s="1"/>
      </tp>
      <tp>
        <v>43.02884736</v>
        <stp/>
        <stp>StudyData</stp>
        <stp>Correlation(DREURUSD,DRAUDUSD,Period:=10,InputChoice1:=Close,InputChoice2:=Close)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6" s="1"/>
      </tp>
      <tp>
        <v>-78.809363579999996</v>
        <stp/>
        <stp>StudyData</stp>
        <stp>Correlation(DREURCHF,DREURAUD,Period:=10,InputChoice1:=Close,InputChoice2:=Close)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12" s="1"/>
      </tp>
      <tp>
        <v>-49.341974729999997</v>
        <stp/>
        <stp>StudyData</stp>
        <stp>Correlation(DREURAUD,DRAUDUSD,Period:=10,InputChoice1:=Close,InputChoice2:=Close)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11" s="1"/>
      </tp>
      <tp>
        <v>-82.215626740000005</v>
        <stp/>
        <stp>StudyData</stp>
        <stp>Correlation(DRUSDCAD,DRGBPUSD,Period:=10,InputChoice1:=Close,InputChoice2:=Close)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8" s="1"/>
      </tp>
      <tp>
        <v>93.839805330000004</v>
        <stp/>
        <stp>StudyData</stp>
        <stp>Correlation(DRUSDCAD,DREURJPY,Period:=10,InputChoice1:=Close,InputChoice2:=Close)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8" s="1"/>
      </tp>
      <tp>
        <v>1.2085600000000001</v>
        <stp/>
        <stp>StudyData</stp>
        <stp>DREURCHF</stp>
        <stp>Bar</stp>
        <stp/>
        <stp>Close</stp>
        <stp>D</stp>
        <stp>-1</stp>
        <stp>primaryOnly</stp>
        <tr r="H9" s="2"/>
      </tp>
      <tp t="s">
        <v/>
        <stp/>
        <stp>StudyData</stp>
        <stp>Close(DRGBPUSD) when (LocalMonth(DRGBPUSD)=9 And LocalDay(DRGBPUSD)=25 And LocalHour(DRGBPUSD)=10 And LocalMinute(DRGBPUSD)=45)</stp>
        <stp>Bar</stp>
        <stp/>
        <stp>Close</stp>
        <stp>A5C</stp>
        <stp>0</stp>
        <stp>all</stp>
        <stp/>
        <stp/>
        <stp>True</stp>
        <stp/>
        <stp/>
        <tr r="J46" s="2"/>
      </tp>
      <tp t="s">
        <v/>
        <stp/>
        <stp>StudyData</stp>
        <stp>Close(DRGBPUSD) when (LocalMonth(DRGBPUSD)=9 And LocalDay(DRGBPUSD)=25 And LocalHour(DRGBPUSD)=11 And LocalMinute(DRGBPUSD)=55)</stp>
        <stp>Bar</stp>
        <stp/>
        <stp>Close</stp>
        <stp>A5C</stp>
        <stp>0</stp>
        <stp>all</stp>
        <stp/>
        <stp/>
        <stp>True</stp>
        <stp/>
        <stp/>
        <tr r="J60" s="2"/>
      </tp>
      <tp t="s">
        <v/>
        <stp/>
        <stp>StudyData</stp>
        <stp>Close(DRGBPUSD) when (LocalMonth(DRGBPUSD)=9 And LocalDay(DRGBPUSD)=25 And LocalHour(DRGBPUSD)=10 And LocalMinute(DRGBPUSD)=40)</stp>
        <stp>Bar</stp>
        <stp/>
        <stp>Close</stp>
        <stp>A5C</stp>
        <stp>0</stp>
        <stp>all</stp>
        <stp/>
        <stp/>
        <stp>True</stp>
        <stp/>
        <stp/>
        <tr r="J45" s="2"/>
      </tp>
      <tp t="s">
        <v/>
        <stp/>
        <stp>StudyData</stp>
        <stp>Close(DRGBPUSD) when (LocalMonth(DRGBPUSD)=9 And LocalDay(DRGBPUSD)=25 And LocalHour(DRGBPUSD)=11 And LocalMinute(DRGBPUSD)=50)</stp>
        <stp>Bar</stp>
        <stp/>
        <stp>Close</stp>
        <stp>A5C</stp>
        <stp>0</stp>
        <stp>all</stp>
        <stp/>
        <stp/>
        <stp>True</stp>
        <stp/>
        <stp/>
        <tr r="J59" s="2"/>
      </tp>
      <tp t="s">
        <v/>
        <stp/>
        <stp>StudyData</stp>
        <stp>Close(DRGBPUSD) when (LocalMonth(DRGBPUSD)=9 And LocalDay(DRGBPUSD)=25 And LocalHour(DRGBPUSD)=15 And LocalMinute(DRGBPUSD)=10)</stp>
        <stp>Bar</stp>
        <stp/>
        <stp>Close</stp>
        <stp>A5C</stp>
        <stp>0</stp>
        <stp>all</stp>
        <stp/>
        <stp/>
        <stp>True</stp>
        <stp/>
        <stp/>
        <tr r="J99" s="2"/>
      </tp>
      <tp t="s">
        <v/>
        <stp/>
        <stp>StudyData</stp>
        <stp>Close(DRGBPUSD) when (LocalMonth(DRGBPUSD)=9 And LocalDay(DRGBPUSD)=25 And LocalHour(DRGBPUSD)=10 And LocalMinute(DRGBPUSD)=55)</stp>
        <stp>Bar</stp>
        <stp/>
        <stp>Close</stp>
        <stp>A5C</stp>
        <stp>0</stp>
        <stp>all</stp>
        <stp/>
        <stp/>
        <stp>True</stp>
        <stp/>
        <stp/>
        <tr r="J48" s="2"/>
      </tp>
      <tp t="s">
        <v/>
        <stp/>
        <stp>StudyData</stp>
        <stp>Close(DRGBPUSD) when (LocalMonth(DRGBPUSD)=9 And LocalDay(DRGBPUSD)=25 And LocalHour(DRGBPUSD)=11 And LocalMinute(DRGBPUSD)=45)</stp>
        <stp>Bar</stp>
        <stp/>
        <stp>Close</stp>
        <stp>A5C</stp>
        <stp>0</stp>
        <stp>all</stp>
        <stp/>
        <stp/>
        <stp>True</stp>
        <stp/>
        <stp/>
        <tr r="J58" s="2"/>
      </tp>
      <tp t="s">
        <v/>
        <stp/>
        <stp>StudyData</stp>
        <stp>Close(DRGBPUSD) when (LocalMonth(DRGBPUSD)=9 And LocalDay(DRGBPUSD)=25 And LocalHour(DRGBPUSD)=14 And LocalMinute(DRGBPUSD)=15)</stp>
        <stp>Bar</stp>
        <stp/>
        <stp>Close</stp>
        <stp>A5C</stp>
        <stp>0</stp>
        <stp>all</stp>
        <stp/>
        <stp/>
        <stp>True</stp>
        <stp/>
        <stp/>
        <tr r="J88" s="2"/>
      </tp>
      <tp t="s">
        <v/>
        <stp/>
        <stp>StudyData</stp>
        <stp>Close(DRGBPUSD) when (LocalMonth(DRGBPUSD)=9 And LocalDay(DRGBPUSD)=25 And LocalHour(DRGBPUSD)=10 And LocalMinute(DRGBPUSD)=50)</stp>
        <stp>Bar</stp>
        <stp/>
        <stp>Close</stp>
        <stp>A5C</stp>
        <stp>0</stp>
        <stp>all</stp>
        <stp/>
        <stp/>
        <stp>True</stp>
        <stp/>
        <stp/>
        <tr r="J47" s="2"/>
      </tp>
      <tp t="s">
        <v/>
        <stp/>
        <stp>StudyData</stp>
        <stp>Close(DRGBPUSD) when (LocalMonth(DRGBPUSD)=9 And LocalDay(DRGBPUSD)=25 And LocalHour(DRGBPUSD)=11 And LocalMinute(DRGBPUSD)=40)</stp>
        <stp>Bar</stp>
        <stp/>
        <stp>Close</stp>
        <stp>A5C</stp>
        <stp>0</stp>
        <stp>all</stp>
        <stp/>
        <stp/>
        <stp>True</stp>
        <stp/>
        <stp/>
        <tr r="J57" s="2"/>
      </tp>
      <tp t="s">
        <v/>
        <stp/>
        <stp>StudyData</stp>
        <stp>Close(DRGBPUSD) when (LocalMonth(DRGBPUSD)=9 And LocalDay(DRGBPUSD)=25 And LocalHour(DRGBPUSD)=14 And LocalMinute(DRGBPUSD)=10)</stp>
        <stp>Bar</stp>
        <stp/>
        <stp>Close</stp>
        <stp>A5C</stp>
        <stp>0</stp>
        <stp>all</stp>
        <stp/>
        <stp/>
        <stp>True</stp>
        <stp/>
        <stp/>
        <tr r="J87" s="2"/>
      </tp>
      <tp t="s">
        <v/>
        <stp/>
        <stp>StudyData</stp>
        <stp>Close(DRGBPUSD) when (LocalMonth(DRGBPUSD)=9 And LocalDay(DRGBPUSD)=25 And LocalHour(DRGBPUSD)=12 And LocalMinute(DRGBPUSD)=45)</stp>
        <stp>Bar</stp>
        <stp/>
        <stp>Close</stp>
        <stp>A5C</stp>
        <stp>0</stp>
        <stp>all</stp>
        <stp/>
        <stp/>
        <stp>True</stp>
        <stp/>
        <stp/>
        <tr r="J70" s="2"/>
      </tp>
      <tp t="s">
        <v/>
        <stp/>
        <stp>StudyData</stp>
        <stp>Close(DRGBPUSD) when (LocalMonth(DRGBPUSD)=9 And LocalDay(DRGBPUSD)=25 And LocalHour(DRGBPUSD)=13 And LocalMinute(DRGBPUSD)=55)</stp>
        <stp>Bar</stp>
        <stp/>
        <stp>Close</stp>
        <stp>A5C</stp>
        <stp>0</stp>
        <stp>all</stp>
        <stp/>
        <stp/>
        <stp>True</stp>
        <stp/>
        <stp/>
        <tr r="J84" s="2"/>
      </tp>
      <tp t="s">
        <v/>
        <stp/>
        <stp>StudyData</stp>
        <stp>Close(DRGBPUSD) when (LocalMonth(DRGBPUSD)=9 And LocalDay(DRGBPUSD)=25 And LocalHour(DRGBPUSD)=14 And LocalMinute(DRGBPUSD)=25)</stp>
        <stp>Bar</stp>
        <stp/>
        <stp>Close</stp>
        <stp>A5C</stp>
        <stp>0</stp>
        <stp>all</stp>
        <stp/>
        <stp/>
        <stp>True</stp>
        <stp/>
        <stp/>
        <tr r="J90" s="2"/>
      </tp>
      <tp t="s">
        <v/>
        <stp/>
        <stp>StudyData</stp>
        <stp>Close(DRGBPUSD) when (LocalMonth(DRGBPUSD)=9 And LocalDay(DRGBPUSD)=25 And LocalHour(DRGBPUSD)=12 And LocalMinute(DRGBPUSD)=40)</stp>
        <stp>Bar</stp>
        <stp/>
        <stp>Close</stp>
        <stp>A5C</stp>
        <stp>0</stp>
        <stp>all</stp>
        <stp/>
        <stp/>
        <stp>True</stp>
        <stp/>
        <stp/>
        <tr r="J69" s="2"/>
      </tp>
      <tp t="s">
        <v/>
        <stp/>
        <stp>StudyData</stp>
        <stp>Close(DRGBPUSD) when (LocalMonth(DRGBPUSD)=9 And LocalDay(DRGBPUSD)=25 And LocalHour(DRGBPUSD)=13 And LocalMinute(DRGBPUSD)=50)</stp>
        <stp>Bar</stp>
        <stp/>
        <stp>Close</stp>
        <stp>A5C</stp>
        <stp>0</stp>
        <stp>all</stp>
        <stp/>
        <stp/>
        <stp>True</stp>
        <stp/>
        <stp/>
        <tr r="J83" s="2"/>
      </tp>
      <tp t="s">
        <v/>
        <stp/>
        <stp>StudyData</stp>
        <stp>Close(DRGBPUSD) when (LocalMonth(DRGBPUSD)=9 And LocalDay(DRGBPUSD)=25 And LocalHour(DRGBPUSD)=14 And LocalMinute(DRGBPUSD)=20)</stp>
        <stp>Bar</stp>
        <stp/>
        <stp>Close</stp>
        <stp>A5C</stp>
        <stp>0</stp>
        <stp>all</stp>
        <stp/>
        <stp/>
        <stp>True</stp>
        <stp/>
        <stp/>
        <tr r="J89" s="2"/>
      </tp>
      <tp t="s">
        <v/>
        <stp/>
        <stp>StudyData</stp>
        <stp>Close(DRGBPUSD) when (LocalMonth(DRGBPUSD)=9 And LocalDay(DRGBPUSD)=25 And LocalHour(DRGBPUSD)=12 And LocalMinute(DRGBPUSD)=55)</stp>
        <stp>Bar</stp>
        <stp/>
        <stp>Close</stp>
        <stp>A5C</stp>
        <stp>0</stp>
        <stp>all</stp>
        <stp/>
        <stp/>
        <stp>True</stp>
        <stp/>
        <stp/>
        <tr r="J72" s="2"/>
      </tp>
      <tp t="s">
        <v/>
        <stp/>
        <stp>StudyData</stp>
        <stp>Close(DRGBPUSD) when (LocalMonth(DRGBPUSD)=9 And LocalDay(DRGBPUSD)=25 And LocalHour(DRGBPUSD)=13 And LocalMinute(DRGBPUSD)=45)</stp>
        <stp>Bar</stp>
        <stp/>
        <stp>Close</stp>
        <stp>A5C</stp>
        <stp>0</stp>
        <stp>all</stp>
        <stp/>
        <stp/>
        <stp>True</stp>
        <stp/>
        <stp/>
        <tr r="J82" s="2"/>
      </tp>
      <tp t="s">
        <v/>
        <stp/>
        <stp>StudyData</stp>
        <stp>Close(DRGBPUSD) when (LocalMonth(DRGBPUSD)=9 And LocalDay(DRGBPUSD)=25 And LocalHour(DRGBPUSD)=14 And LocalMinute(DRGBPUSD)=35)</stp>
        <stp>Bar</stp>
        <stp/>
        <stp>Close</stp>
        <stp>A5C</stp>
        <stp>0</stp>
        <stp>all</stp>
        <stp/>
        <stp/>
        <stp>True</stp>
        <stp/>
        <stp/>
        <tr r="J92" s="2"/>
      </tp>
      <tp t="s">
        <v/>
        <stp/>
        <stp>StudyData</stp>
        <stp>Close(DRGBPUSD) when (LocalMonth(DRGBPUSD)=9 And LocalDay(DRGBPUSD)=25 And LocalHour(DRGBPUSD)=12 And LocalMinute(DRGBPUSD)=50)</stp>
        <stp>Bar</stp>
        <stp/>
        <stp>Close</stp>
        <stp>A5C</stp>
        <stp>0</stp>
        <stp>all</stp>
        <stp/>
        <stp/>
        <stp>True</stp>
        <stp/>
        <stp/>
        <tr r="J71" s="2"/>
      </tp>
      <tp t="s">
        <v/>
        <stp/>
        <stp>StudyData</stp>
        <stp>Close(DRGBPUSD) when (LocalMonth(DRGBPUSD)=9 And LocalDay(DRGBPUSD)=25 And LocalHour(DRGBPUSD)=13 And LocalMinute(DRGBPUSD)=40)</stp>
        <stp>Bar</stp>
        <stp/>
        <stp>Close</stp>
        <stp>A5C</stp>
        <stp>0</stp>
        <stp>all</stp>
        <stp/>
        <stp/>
        <stp>True</stp>
        <stp/>
        <stp/>
        <tr r="J81" s="2"/>
      </tp>
      <tp t="s">
        <v/>
        <stp/>
        <stp>StudyData</stp>
        <stp>Close(DRGBPUSD) when (LocalMonth(DRGBPUSD)=9 And LocalDay(DRGBPUSD)=25 And LocalHour(DRGBPUSD)=14 And LocalMinute(DRGBPUSD)=30)</stp>
        <stp>Bar</stp>
        <stp/>
        <stp>Close</stp>
        <stp>A5C</stp>
        <stp>0</stp>
        <stp>all</stp>
        <stp/>
        <stp/>
        <stp>True</stp>
        <stp/>
        <stp/>
        <tr r="J91" s="2"/>
      </tp>
      <tp t="s">
        <v/>
        <stp/>
        <stp>StudyData</stp>
        <stp>Close(DRGBPUSD) when (LocalMonth(DRGBPUSD)=9 And LocalDay(DRGBPUSD)=25 And LocalHour(DRGBPUSD)=11 And LocalMinute(DRGBPUSD)=15)</stp>
        <stp>Bar</stp>
        <stp/>
        <stp>Close</stp>
        <stp>A5C</stp>
        <stp>0</stp>
        <stp>all</stp>
        <stp/>
        <stp/>
        <stp>True</stp>
        <stp/>
        <stp/>
        <tr r="J52" s="2"/>
      </tp>
      <tp t="s">
        <v/>
        <stp/>
        <stp>StudyData</stp>
        <stp>Close(DRGBPUSD) when (LocalMonth(DRGBPUSD)=9 And LocalDay(DRGBPUSD)=25 And LocalHour(DRGBPUSD)=12 And LocalMinute(DRGBPUSD)=25)</stp>
        <stp>Bar</stp>
        <stp/>
        <stp>Close</stp>
        <stp>A5C</stp>
        <stp>0</stp>
        <stp>all</stp>
        <stp/>
        <stp/>
        <stp>True</stp>
        <stp/>
        <stp/>
        <tr r="J66" s="2"/>
      </tp>
      <tp t="s">
        <v/>
        <stp/>
        <stp>StudyData</stp>
        <stp>Close(DRGBPUSD) when (LocalMonth(DRGBPUSD)=9 And LocalDay(DRGBPUSD)=25 And LocalHour(DRGBPUSD)=13 And LocalMinute(DRGBPUSD)=35)</stp>
        <stp>Bar</stp>
        <stp/>
        <stp>Close</stp>
        <stp>A5C</stp>
        <stp>0</stp>
        <stp>all</stp>
        <stp/>
        <stp/>
        <stp>True</stp>
        <stp/>
        <stp/>
        <tr r="J80" s="2"/>
      </tp>
      <tp t="s">
        <v/>
        <stp/>
        <stp>StudyData</stp>
        <stp>Close(DRGBPUSD) when (LocalMonth(DRGBPUSD)=9 And LocalDay(DRGBPUSD)=25 And LocalHour(DRGBPUSD)=14 And LocalMinute(DRGBPUSD)=45)</stp>
        <stp>Bar</stp>
        <stp/>
        <stp>Close</stp>
        <stp>A5C</stp>
        <stp>0</stp>
        <stp>all</stp>
        <stp/>
        <stp/>
        <stp>True</stp>
        <stp/>
        <stp/>
        <tr r="J94" s="2"/>
      </tp>
      <tp t="s">
        <v/>
        <stp/>
        <stp>StudyData</stp>
        <stp>Close(DRGBPUSD) when (LocalMonth(DRGBPUSD)=9 And LocalDay(DRGBPUSD)=25 And LocalHour(DRGBPUSD)=11 And LocalMinute(DRGBPUSD)=10)</stp>
        <stp>Bar</stp>
        <stp/>
        <stp>Close</stp>
        <stp>A5C</stp>
        <stp>0</stp>
        <stp>all</stp>
        <stp/>
        <stp/>
        <stp>True</stp>
        <stp/>
        <stp/>
        <tr r="J51" s="2"/>
      </tp>
      <tp t="s">
        <v/>
        <stp/>
        <stp>StudyData</stp>
        <stp>Close(DRGBPUSD) when (LocalMonth(DRGBPUSD)=9 And LocalDay(DRGBPUSD)=25 And LocalHour(DRGBPUSD)=12 And LocalMinute(DRGBPUSD)=20)</stp>
        <stp>Bar</stp>
        <stp/>
        <stp>Close</stp>
        <stp>A5C</stp>
        <stp>0</stp>
        <stp>all</stp>
        <stp/>
        <stp/>
        <stp>True</stp>
        <stp/>
        <stp/>
        <tr r="J65" s="2"/>
      </tp>
      <tp t="s">
        <v/>
        <stp/>
        <stp>StudyData</stp>
        <stp>Close(DRGBPUSD) when (LocalMonth(DRGBPUSD)=9 And LocalDay(DRGBPUSD)=25 And LocalHour(DRGBPUSD)=13 And LocalMinute(DRGBPUSD)=30)</stp>
        <stp>Bar</stp>
        <stp/>
        <stp>Close</stp>
        <stp>A5C</stp>
        <stp>0</stp>
        <stp>all</stp>
        <stp/>
        <stp/>
        <stp>True</stp>
        <stp/>
        <stp/>
        <tr r="J79" s="2"/>
      </tp>
      <tp t="s">
        <v/>
        <stp/>
        <stp>StudyData</stp>
        <stp>Close(DRGBPUSD) when (LocalMonth(DRGBPUSD)=9 And LocalDay(DRGBPUSD)=25 And LocalHour(DRGBPUSD)=14 And LocalMinute(DRGBPUSD)=40)</stp>
        <stp>Bar</stp>
        <stp/>
        <stp>Close</stp>
        <stp>A5C</stp>
        <stp>0</stp>
        <stp>all</stp>
        <stp/>
        <stp/>
        <stp>True</stp>
        <stp/>
        <stp/>
        <tr r="J93" s="2"/>
      </tp>
      <tp t="s">
        <v/>
        <stp/>
        <stp>StudyData</stp>
        <stp>Close(DRGBPUSD) when (LocalMonth(DRGBPUSD)=9 And LocalDay(DRGBPUSD)=25 And LocalHour(DRGBPUSD)=10 And LocalMinute(DRGBPUSD)=15)</stp>
        <stp>Bar</stp>
        <stp/>
        <stp>Close</stp>
        <stp>A5C</stp>
        <stp>0</stp>
        <stp>all</stp>
        <stp/>
        <stp/>
        <stp>True</stp>
        <stp/>
        <stp/>
        <tr r="J40" s="2"/>
      </tp>
      <tp t="s">
        <v/>
        <stp/>
        <stp>StudyData</stp>
        <stp>Close(DRGBPUSD) when (LocalMonth(DRGBPUSD)=9 And LocalDay(DRGBPUSD)=25 And LocalHour(DRGBPUSD)=12 And LocalMinute(DRGBPUSD)=35)</stp>
        <stp>Bar</stp>
        <stp/>
        <stp>Close</stp>
        <stp>A5C</stp>
        <stp>0</stp>
        <stp>all</stp>
        <stp/>
        <stp/>
        <stp>True</stp>
        <stp/>
        <stp/>
        <tr r="J68" s="2"/>
      </tp>
      <tp t="s">
        <v/>
        <stp/>
        <stp>StudyData</stp>
        <stp>Close(DRGBPUSD) when (LocalMonth(DRGBPUSD)=9 And LocalDay(DRGBPUSD)=25 And LocalHour(DRGBPUSD)=13 And LocalMinute(DRGBPUSD)=25)</stp>
        <stp>Bar</stp>
        <stp/>
        <stp>Close</stp>
        <stp>A5C</stp>
        <stp>0</stp>
        <stp>all</stp>
        <stp/>
        <stp/>
        <stp>True</stp>
        <stp/>
        <stp/>
        <tr r="J78" s="2"/>
      </tp>
      <tp t="s">
        <v/>
        <stp/>
        <stp>StudyData</stp>
        <stp>Close(DRGBPUSD) when (LocalMonth(DRGBPUSD)=9 And LocalDay(DRGBPUSD)=25 And LocalHour(DRGBPUSD)=14 And LocalMinute(DRGBPUSD)=55)</stp>
        <stp>Bar</stp>
        <stp/>
        <stp>Close</stp>
        <stp>A5C</stp>
        <stp>0</stp>
        <stp>all</stp>
        <stp/>
        <stp/>
        <stp>True</stp>
        <stp/>
        <stp/>
        <tr r="J96" s="2"/>
      </tp>
      <tp t="s">
        <v/>
        <stp/>
        <stp>StudyData</stp>
        <stp>Close(DRGBPUSD) when (LocalMonth(DRGBPUSD)=9 And LocalDay(DRGBPUSD)=25 And LocalHour(DRGBPUSD)=10 And LocalMinute(DRGBPUSD)=10)</stp>
        <stp>Bar</stp>
        <stp/>
        <stp>Close</stp>
        <stp>A5C</stp>
        <stp>0</stp>
        <stp>all</stp>
        <stp/>
        <stp/>
        <stp>True</stp>
        <stp/>
        <stp/>
        <tr r="J39" s="2"/>
      </tp>
      <tp t="s">
        <v/>
        <stp/>
        <stp>StudyData</stp>
        <stp>Close(DRGBPUSD) when (LocalMonth(DRGBPUSD)=9 And LocalDay(DRGBPUSD)=25 And LocalHour(DRGBPUSD)=12 And LocalMinute(DRGBPUSD)=30)</stp>
        <stp>Bar</stp>
        <stp/>
        <stp>Close</stp>
        <stp>A5C</stp>
        <stp>0</stp>
        <stp>all</stp>
        <stp/>
        <stp/>
        <stp>True</stp>
        <stp/>
        <stp/>
        <tr r="J67" s="2"/>
      </tp>
      <tp t="s">
        <v/>
        <stp/>
        <stp>StudyData</stp>
        <stp>Close(DRGBPUSD) when (LocalMonth(DRGBPUSD)=9 And LocalDay(DRGBPUSD)=25 And LocalHour(DRGBPUSD)=13 And LocalMinute(DRGBPUSD)=20)</stp>
        <stp>Bar</stp>
        <stp/>
        <stp>Close</stp>
        <stp>A5C</stp>
        <stp>0</stp>
        <stp>all</stp>
        <stp/>
        <stp/>
        <stp>True</stp>
        <stp/>
        <stp/>
        <tr r="J77" s="2"/>
      </tp>
      <tp t="s">
        <v/>
        <stp/>
        <stp>StudyData</stp>
        <stp>Close(DRGBPUSD) when (LocalMonth(DRGBPUSD)=9 And LocalDay(DRGBPUSD)=25 And LocalHour(DRGBPUSD)=14 And LocalMinute(DRGBPUSD)=50)</stp>
        <stp>Bar</stp>
        <stp/>
        <stp>Close</stp>
        <stp>A5C</stp>
        <stp>0</stp>
        <stp>all</stp>
        <stp/>
        <stp/>
        <stp>True</stp>
        <stp/>
        <stp/>
        <tr r="J95" s="2"/>
      </tp>
      <tp t="s">
        <v/>
        <stp/>
        <stp>StudyData</stp>
        <stp>Close(DRGBPUSD) when (LocalMonth(DRGBPUSD)=9 And LocalDay(DRGBPUSD)=25 And LocalHour(DRGBPUSD)=10 And LocalMinute(DRGBPUSD)=25)</stp>
        <stp>Bar</stp>
        <stp/>
        <stp>Close</stp>
        <stp>A5C</stp>
        <stp>0</stp>
        <stp>all</stp>
        <stp/>
        <stp/>
        <stp>True</stp>
        <stp/>
        <stp/>
        <tr r="J42" s="2"/>
      </tp>
      <tp t="s">
        <v/>
        <stp/>
        <stp>StudyData</stp>
        <stp>Close(DRGBPUSD) when (LocalMonth(DRGBPUSD)=9 And LocalDay(DRGBPUSD)=25 And LocalHour(DRGBPUSD)=11 And LocalMinute(DRGBPUSD)=35)</stp>
        <stp>Bar</stp>
        <stp/>
        <stp>Close</stp>
        <stp>A5C</stp>
        <stp>0</stp>
        <stp>all</stp>
        <stp/>
        <stp/>
        <stp>True</stp>
        <stp/>
        <stp/>
        <tr r="J56" s="2"/>
      </tp>
      <tp t="s">
        <v/>
        <stp/>
        <stp>StudyData</stp>
        <stp>Close(DRGBPUSD) when (LocalMonth(DRGBPUSD)=9 And LocalDay(DRGBPUSD)=25 And LocalHour(DRGBPUSD)=13 And LocalMinute(DRGBPUSD)=15)</stp>
        <stp>Bar</stp>
        <stp/>
        <stp>Close</stp>
        <stp>A5C</stp>
        <stp>0</stp>
        <stp>all</stp>
        <stp/>
        <stp/>
        <stp>True</stp>
        <stp/>
        <stp/>
        <tr r="J76" s="2"/>
      </tp>
      <tp t="s">
        <v/>
        <stp/>
        <stp>StudyData</stp>
        <stp>Close(DRGBPUSD) when (LocalMonth(DRGBPUSD)=9 And LocalDay(DRGBPUSD)=25 And LocalHour(DRGBPUSD)=10 And LocalMinute(DRGBPUSD)=20)</stp>
        <stp>Bar</stp>
        <stp/>
        <stp>Close</stp>
        <stp>A5C</stp>
        <stp>0</stp>
        <stp>all</stp>
        <stp/>
        <stp/>
        <stp>True</stp>
        <stp/>
        <stp/>
        <tr r="J41" s="2"/>
      </tp>
      <tp t="s">
        <v/>
        <stp/>
        <stp>StudyData</stp>
        <stp>Close(DRGBPUSD) when (LocalMonth(DRGBPUSD)=9 And LocalDay(DRGBPUSD)=25 And LocalHour(DRGBPUSD)=11 And LocalMinute(DRGBPUSD)=30)</stp>
        <stp>Bar</stp>
        <stp/>
        <stp>Close</stp>
        <stp>A5C</stp>
        <stp>0</stp>
        <stp>all</stp>
        <stp/>
        <stp/>
        <stp>True</stp>
        <stp/>
        <stp/>
        <tr r="J55" s="2"/>
      </tp>
      <tp t="s">
        <v/>
        <stp/>
        <stp>StudyData</stp>
        <stp>Close(DRGBPUSD) when (LocalMonth(DRGBPUSD)=9 And LocalDay(DRGBPUSD)=25 And LocalHour(DRGBPUSD)=13 And LocalMinute(DRGBPUSD)=10)</stp>
        <stp>Bar</stp>
        <stp/>
        <stp>Close</stp>
        <stp>A5C</stp>
        <stp>0</stp>
        <stp>all</stp>
        <stp/>
        <stp/>
        <stp>True</stp>
        <stp/>
        <stp/>
        <tr r="J75" s="2"/>
      </tp>
      <tp t="s">
        <v/>
        <stp/>
        <stp>StudyData</stp>
        <stp>Close(DRGBPUSD) when (LocalMonth(DRGBPUSD)=9 And LocalDay(DRGBPUSD)=25 And LocalHour(DRGBPUSD)=10 And LocalMinute(DRGBPUSD)=35)</stp>
        <stp>Bar</stp>
        <stp/>
        <stp>Close</stp>
        <stp>A5C</stp>
        <stp>0</stp>
        <stp>all</stp>
        <stp/>
        <stp/>
        <stp>True</stp>
        <stp/>
        <stp/>
        <tr r="J44" s="2"/>
      </tp>
      <tp t="s">
        <v/>
        <stp/>
        <stp>StudyData</stp>
        <stp>Close(DRGBPUSD) when (LocalMonth(DRGBPUSD)=9 And LocalDay(DRGBPUSD)=25 And LocalHour(DRGBPUSD)=11 And LocalMinute(DRGBPUSD)=25)</stp>
        <stp>Bar</stp>
        <stp/>
        <stp>Close</stp>
        <stp>A5C</stp>
        <stp>0</stp>
        <stp>all</stp>
        <stp/>
        <stp/>
        <stp>True</stp>
        <stp/>
        <stp/>
        <tr r="J54" s="2"/>
      </tp>
      <tp t="s">
        <v/>
        <stp/>
        <stp>StudyData</stp>
        <stp>Close(DRGBPUSD) when (LocalMonth(DRGBPUSD)=9 And LocalDay(DRGBPUSD)=25 And LocalHour(DRGBPUSD)=12 And LocalMinute(DRGBPUSD)=15)</stp>
        <stp>Bar</stp>
        <stp/>
        <stp>Close</stp>
        <stp>A5C</stp>
        <stp>0</stp>
        <stp>all</stp>
        <stp/>
        <stp/>
        <stp>True</stp>
        <stp/>
        <stp/>
        <tr r="J64" s="2"/>
      </tp>
      <tp t="s">
        <v/>
        <stp/>
        <stp>StudyData</stp>
        <stp>Close(DRGBPUSD) when (LocalMonth(DRGBPUSD)=9 And LocalDay(DRGBPUSD)=25 And LocalHour(DRGBPUSD)=10 And LocalMinute(DRGBPUSD)=30)</stp>
        <stp>Bar</stp>
        <stp/>
        <stp>Close</stp>
        <stp>A5C</stp>
        <stp>0</stp>
        <stp>all</stp>
        <stp/>
        <stp/>
        <stp>True</stp>
        <stp/>
        <stp/>
        <tr r="J43" s="2"/>
      </tp>
      <tp t="s">
        <v/>
        <stp/>
        <stp>StudyData</stp>
        <stp>Close(DRGBPUSD) when (LocalMonth(DRGBPUSD)=9 And LocalDay(DRGBPUSD)=25 And LocalHour(DRGBPUSD)=11 And LocalMinute(DRGBPUSD)=20)</stp>
        <stp>Bar</stp>
        <stp/>
        <stp>Close</stp>
        <stp>A5C</stp>
        <stp>0</stp>
        <stp>all</stp>
        <stp/>
        <stp/>
        <stp>True</stp>
        <stp/>
        <stp/>
        <tr r="J53" s="2"/>
      </tp>
      <tp t="s">
        <v/>
        <stp/>
        <stp>StudyData</stp>
        <stp>Close(DRGBPUSD) when (LocalMonth(DRGBPUSD)=9 And LocalDay(DRGBPUSD)=25 And LocalHour(DRGBPUSD)=12 And LocalMinute(DRGBPUSD)=10)</stp>
        <stp>Bar</stp>
        <stp/>
        <stp>Close</stp>
        <stp>A5C</stp>
        <stp>0</stp>
        <stp>all</stp>
        <stp/>
        <stp/>
        <stp>True</stp>
        <stp/>
        <stp/>
        <tr r="J63" s="2"/>
      </tp>
      <tp>
        <v>1.1058399999999999</v>
        <stp/>
        <stp>StudyData</stp>
        <stp>DRUSDCAD</stp>
        <stp>Bar</stp>
        <stp/>
        <stp>Close</stp>
        <stp>D</stp>
        <stp>-1</stp>
        <stp>primaryOnly</stp>
        <tr r="H5" s="2"/>
      </tp>
      <tp t="s">
        <v>EUR/AUD</v>
        <stp/>
        <stp>ContractData</stp>
        <stp>DREURAUD</stp>
        <stp>LongDescription</stp>
        <tr r="I11" s="1"/>
        <tr r="AA40" s="1"/>
      </tp>
      <tp>
        <v>1.6335999999999999</v>
        <stp/>
        <stp>StudyData</stp>
        <stp>DRGBPUSD</stp>
        <stp>FG</stp>
        <stp/>
        <stp>Close</stp>
        <stp>30</stp>
        <stp>-1</stp>
        <stp/>
        <stp/>
        <stp/>
        <stp/>
        <stp>T</stp>
        <tr r="I17" s="1"/>
        <tr r="I17" s="1"/>
        <tr r="AJ5" s="1"/>
      </tp>
      <tp>
        <v>0.77939999999999998</v>
        <stp/>
        <stp>StudyData</stp>
        <stp>DREURGBP</stp>
        <stp>FG</stp>
        <stp/>
        <stp>Close</stp>
        <stp>30</stp>
        <stp>-2</stp>
        <stp/>
        <stp/>
        <stp/>
        <stp/>
        <stp>T</stp>
        <tr r="AK10" s="1"/>
      </tp>
      <tp>
        <v>-96.059359889999996</v>
        <stp/>
        <stp>StudyData</stp>
        <stp>Correlation(DRUSDJPY,DREURUSD,Period:=10,InputChoice1:=Close,InputChoice2:=Close)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7" s="1"/>
      </tp>
      <tp>
        <v>1.1864148699999999</v>
        <stp/>
        <stp>StudyData</stp>
        <stp>Correlation(DRAUDUSD,DREURCHF,Period:=10,InputChoice1:=Close,InputChoice2:=Close)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9" s="1"/>
      </tp>
      <tp>
        <v>-78.809363579999996</v>
        <stp/>
        <stp>StudyData</stp>
        <stp>Correlation(DREURAUD,DREURCHF,Period:=10,InputChoice1:=Close,InputChoice2:=Close)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11" s="1"/>
      </tp>
      <tp>
        <v>-81.887648339999998</v>
        <stp/>
        <stp>StudyData</stp>
        <stp>Correlation(DREURUSD,DREURCHF,Period:=10,InputChoice1:=Close,InputChoice2:=Close)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6" s="1"/>
      </tp>
      <tp>
        <v>-69.466394359999995</v>
        <stp/>
        <stp>StudyData</stp>
        <stp>Correlation(DREURJPY,DREURAUD,Period:=10,InputChoice1:=Close,InputChoice2:=Close)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13" s="1"/>
      </tp>
      <tp t="s">
        <v/>
        <stp/>
        <stp>StudyData</stp>
        <stp>Close(DREURJPY) when (LocalMonth(DREURJPY)=9 And LocalDay(DREURJPY)=25 And LocalHour(DREURJPY)=10 And LocalMinute(DREURJPY)=55)</stp>
        <stp>Bar</stp>
        <stp/>
        <stp>Close</stp>
        <stp>A5C</stp>
        <stp>0</stp>
        <stp>all</stp>
        <stp/>
        <stp/>
        <stp>True</stp>
        <stp/>
        <stp/>
        <tr r="AJ48" s="2"/>
      </tp>
      <tp t="s">
        <v/>
        <stp/>
        <stp>StudyData</stp>
        <stp>Close(DREURJPY) when (LocalMonth(DREURJPY)=9 And LocalDay(DREURJPY)=25 And LocalHour(DREURJPY)=11 And LocalMinute(DREURJPY)=45)</stp>
        <stp>Bar</stp>
        <stp/>
        <stp>Close</stp>
        <stp>A5C</stp>
        <stp>0</stp>
        <stp>all</stp>
        <stp/>
        <stp/>
        <stp>True</stp>
        <stp/>
        <stp/>
        <tr r="AJ58" s="2"/>
      </tp>
      <tp t="s">
        <v/>
        <stp/>
        <stp>StudyData</stp>
        <stp>Close(DREURJPY) when (LocalMonth(DREURJPY)=9 And LocalDay(DREURJPY)=25 And LocalHour(DREURJPY)=14 And LocalMinute(DREURJPY)=15)</stp>
        <stp>Bar</stp>
        <stp/>
        <stp>Close</stp>
        <stp>A5C</stp>
        <stp>0</stp>
        <stp>all</stp>
        <stp/>
        <stp/>
        <stp>True</stp>
        <stp/>
        <stp/>
        <tr r="AJ88" s="2"/>
      </tp>
      <tp t="s">
        <v/>
        <stp/>
        <stp>StudyData</stp>
        <stp>Close(DREURJPY) when (LocalMonth(DREURJPY)=9 And LocalDay(DREURJPY)=25 And LocalHour(DREURJPY)=10 And LocalMinute(DREURJPY)=50)</stp>
        <stp>Bar</stp>
        <stp/>
        <stp>Close</stp>
        <stp>A5C</stp>
        <stp>0</stp>
        <stp>all</stp>
        <stp/>
        <stp/>
        <stp>True</stp>
        <stp/>
        <stp/>
        <tr r="AJ47" s="2"/>
      </tp>
      <tp t="s">
        <v/>
        <stp/>
        <stp>StudyData</stp>
        <stp>Close(DREURJPY) when (LocalMonth(DREURJPY)=9 And LocalDay(DREURJPY)=25 And LocalHour(DREURJPY)=11 And LocalMinute(DREURJPY)=40)</stp>
        <stp>Bar</stp>
        <stp/>
        <stp>Close</stp>
        <stp>A5C</stp>
        <stp>0</stp>
        <stp>all</stp>
        <stp/>
        <stp/>
        <stp>True</stp>
        <stp/>
        <stp/>
        <tr r="AJ57" s="2"/>
      </tp>
      <tp t="s">
        <v/>
        <stp/>
        <stp>StudyData</stp>
        <stp>Close(DREURJPY) when (LocalMonth(DREURJPY)=9 And LocalDay(DREURJPY)=25 And LocalHour(DREURJPY)=14 And LocalMinute(DREURJPY)=10)</stp>
        <stp>Bar</stp>
        <stp/>
        <stp>Close</stp>
        <stp>A5C</stp>
        <stp>0</stp>
        <stp>all</stp>
        <stp/>
        <stp/>
        <stp>True</stp>
        <stp/>
        <stp/>
        <tr r="AJ87" s="2"/>
      </tp>
      <tp t="s">
        <v/>
        <stp/>
        <stp>StudyData</stp>
        <stp>Close(DREURJPY) when (LocalMonth(DREURJPY)=9 And LocalDay(DREURJPY)=25 And LocalHour(DREURJPY)=10 And LocalMinute(DREURJPY)=45)</stp>
        <stp>Bar</stp>
        <stp/>
        <stp>Close</stp>
        <stp>A5C</stp>
        <stp>0</stp>
        <stp>all</stp>
        <stp/>
        <stp/>
        <stp>True</stp>
        <stp/>
        <stp/>
        <tr r="AJ46" s="2"/>
      </tp>
      <tp t="s">
        <v/>
        <stp/>
        <stp>StudyData</stp>
        <stp>Close(DREURJPY) when (LocalMonth(DREURJPY)=9 And LocalDay(DREURJPY)=25 And LocalHour(DREURJPY)=11 And LocalMinute(DREURJPY)=55)</stp>
        <stp>Bar</stp>
        <stp/>
        <stp>Close</stp>
        <stp>A5C</stp>
        <stp>0</stp>
        <stp>all</stp>
        <stp/>
        <stp/>
        <stp>True</stp>
        <stp/>
        <stp/>
        <tr r="AJ60" s="2"/>
      </tp>
      <tp t="s">
        <v/>
        <stp/>
        <stp>StudyData</stp>
        <stp>Close(DREURJPY) when (LocalMonth(DREURJPY)=9 And LocalDay(DREURJPY)=25 And LocalHour(DREURJPY)=10 And LocalMinute(DREURJPY)=40)</stp>
        <stp>Bar</stp>
        <stp/>
        <stp>Close</stp>
        <stp>A5C</stp>
        <stp>0</stp>
        <stp>all</stp>
        <stp/>
        <stp/>
        <stp>True</stp>
        <stp/>
        <stp/>
        <tr r="AJ45" s="2"/>
      </tp>
      <tp t="s">
        <v/>
        <stp/>
        <stp>StudyData</stp>
        <stp>Close(DREURJPY) when (LocalMonth(DREURJPY)=9 And LocalDay(DREURJPY)=25 And LocalHour(DREURJPY)=11 And LocalMinute(DREURJPY)=50)</stp>
        <stp>Bar</stp>
        <stp/>
        <stp>Close</stp>
        <stp>A5C</stp>
        <stp>0</stp>
        <stp>all</stp>
        <stp/>
        <stp/>
        <stp>True</stp>
        <stp/>
        <stp/>
        <tr r="AJ59" s="2"/>
      </tp>
      <tp t="s">
        <v/>
        <stp/>
        <stp>StudyData</stp>
        <stp>Close(DREURJPY) when (LocalMonth(DREURJPY)=9 And LocalDay(DREURJPY)=25 And LocalHour(DREURJPY)=15 And LocalMinute(DREURJPY)=10)</stp>
        <stp>Bar</stp>
        <stp/>
        <stp>Close</stp>
        <stp>A5C</stp>
        <stp>0</stp>
        <stp>all</stp>
        <stp/>
        <stp/>
        <stp>True</stp>
        <stp/>
        <stp/>
        <tr r="AJ99" s="2"/>
      </tp>
      <tp t="s">
        <v/>
        <stp/>
        <stp>StudyData</stp>
        <stp>Close(DREURJPY) when (LocalMonth(DREURJPY)=9 And LocalDay(DREURJPY)=25 And LocalHour(DREURJPY)=12 And LocalMinute(DREURJPY)=55)</stp>
        <stp>Bar</stp>
        <stp/>
        <stp>Close</stp>
        <stp>A5C</stp>
        <stp>0</stp>
        <stp>all</stp>
        <stp/>
        <stp/>
        <stp>True</stp>
        <stp/>
        <stp/>
        <tr r="AJ72" s="2"/>
      </tp>
      <tp t="s">
        <v/>
        <stp/>
        <stp>StudyData</stp>
        <stp>Close(DREURJPY) when (LocalMonth(DREURJPY)=9 And LocalDay(DREURJPY)=25 And LocalHour(DREURJPY)=13 And LocalMinute(DREURJPY)=45)</stp>
        <stp>Bar</stp>
        <stp/>
        <stp>Close</stp>
        <stp>A5C</stp>
        <stp>0</stp>
        <stp>all</stp>
        <stp/>
        <stp/>
        <stp>True</stp>
        <stp/>
        <stp/>
        <tr r="AJ82" s="2"/>
      </tp>
      <tp t="s">
        <v/>
        <stp/>
        <stp>StudyData</stp>
        <stp>Close(DREURJPY) when (LocalMonth(DREURJPY)=9 And LocalDay(DREURJPY)=25 And LocalHour(DREURJPY)=14 And LocalMinute(DREURJPY)=35)</stp>
        <stp>Bar</stp>
        <stp/>
        <stp>Close</stp>
        <stp>A5C</stp>
        <stp>0</stp>
        <stp>all</stp>
        <stp/>
        <stp/>
        <stp>True</stp>
        <stp/>
        <stp/>
        <tr r="AJ92" s="2"/>
      </tp>
      <tp t="s">
        <v/>
        <stp/>
        <stp>StudyData</stp>
        <stp>Close(DREURJPY) when (LocalMonth(DREURJPY)=9 And LocalDay(DREURJPY)=25 And LocalHour(DREURJPY)=12 And LocalMinute(DREURJPY)=50)</stp>
        <stp>Bar</stp>
        <stp/>
        <stp>Close</stp>
        <stp>A5C</stp>
        <stp>0</stp>
        <stp>all</stp>
        <stp/>
        <stp/>
        <stp>True</stp>
        <stp/>
        <stp/>
        <tr r="AJ71" s="2"/>
      </tp>
      <tp t="s">
        <v/>
        <stp/>
        <stp>StudyData</stp>
        <stp>Close(DREURJPY) when (LocalMonth(DREURJPY)=9 And LocalDay(DREURJPY)=25 And LocalHour(DREURJPY)=13 And LocalMinute(DREURJPY)=40)</stp>
        <stp>Bar</stp>
        <stp/>
        <stp>Close</stp>
        <stp>A5C</stp>
        <stp>0</stp>
        <stp>all</stp>
        <stp/>
        <stp/>
        <stp>True</stp>
        <stp/>
        <stp/>
        <tr r="AJ81" s="2"/>
      </tp>
      <tp t="s">
        <v/>
        <stp/>
        <stp>StudyData</stp>
        <stp>Close(DREURJPY) when (LocalMonth(DREURJPY)=9 And LocalDay(DREURJPY)=25 And LocalHour(DREURJPY)=14 And LocalMinute(DREURJPY)=30)</stp>
        <stp>Bar</stp>
        <stp/>
        <stp>Close</stp>
        <stp>A5C</stp>
        <stp>0</stp>
        <stp>all</stp>
        <stp/>
        <stp/>
        <stp>True</stp>
        <stp/>
        <stp/>
        <tr r="AJ91" s="2"/>
      </tp>
      <tp t="s">
        <v/>
        <stp/>
        <stp>StudyData</stp>
        <stp>Close(DREURJPY) when (LocalMonth(DREURJPY)=9 And LocalDay(DREURJPY)=25 And LocalHour(DREURJPY)=12 And LocalMinute(DREURJPY)=45)</stp>
        <stp>Bar</stp>
        <stp/>
        <stp>Close</stp>
        <stp>A5C</stp>
        <stp>0</stp>
        <stp>all</stp>
        <stp/>
        <stp/>
        <stp>True</stp>
        <stp/>
        <stp/>
        <tr r="AJ70" s="2"/>
      </tp>
      <tp t="s">
        <v/>
        <stp/>
        <stp>StudyData</stp>
        <stp>Close(DREURJPY) when (LocalMonth(DREURJPY)=9 And LocalDay(DREURJPY)=25 And LocalHour(DREURJPY)=13 And LocalMinute(DREURJPY)=55)</stp>
        <stp>Bar</stp>
        <stp/>
        <stp>Close</stp>
        <stp>A5C</stp>
        <stp>0</stp>
        <stp>all</stp>
        <stp/>
        <stp/>
        <stp>True</stp>
        <stp/>
        <stp/>
        <tr r="AJ84" s="2"/>
      </tp>
      <tp t="s">
        <v/>
        <stp/>
        <stp>StudyData</stp>
        <stp>Close(DREURJPY) when (LocalMonth(DREURJPY)=9 And LocalDay(DREURJPY)=25 And LocalHour(DREURJPY)=14 And LocalMinute(DREURJPY)=25)</stp>
        <stp>Bar</stp>
        <stp/>
        <stp>Close</stp>
        <stp>A5C</stp>
        <stp>0</stp>
        <stp>all</stp>
        <stp/>
        <stp/>
        <stp>True</stp>
        <stp/>
        <stp/>
        <tr r="AJ90" s="2"/>
      </tp>
      <tp t="s">
        <v/>
        <stp/>
        <stp>StudyData</stp>
        <stp>Close(DREURJPY) when (LocalMonth(DREURJPY)=9 And LocalDay(DREURJPY)=25 And LocalHour(DREURJPY)=12 And LocalMinute(DREURJPY)=40)</stp>
        <stp>Bar</stp>
        <stp/>
        <stp>Close</stp>
        <stp>A5C</stp>
        <stp>0</stp>
        <stp>all</stp>
        <stp/>
        <stp/>
        <stp>True</stp>
        <stp/>
        <stp/>
        <tr r="AJ69" s="2"/>
      </tp>
      <tp t="s">
        <v/>
        <stp/>
        <stp>StudyData</stp>
        <stp>Close(DREURJPY) when (LocalMonth(DREURJPY)=9 And LocalDay(DREURJPY)=25 And LocalHour(DREURJPY)=13 And LocalMinute(DREURJPY)=50)</stp>
        <stp>Bar</stp>
        <stp/>
        <stp>Close</stp>
        <stp>A5C</stp>
        <stp>0</stp>
        <stp>all</stp>
        <stp/>
        <stp/>
        <stp>True</stp>
        <stp/>
        <stp/>
        <tr r="AJ83" s="2"/>
      </tp>
      <tp t="s">
        <v/>
        <stp/>
        <stp>StudyData</stp>
        <stp>Close(DREURJPY) when (LocalMonth(DREURJPY)=9 And LocalDay(DREURJPY)=25 And LocalHour(DREURJPY)=14 And LocalMinute(DREURJPY)=20)</stp>
        <stp>Bar</stp>
        <stp/>
        <stp>Close</stp>
        <stp>A5C</stp>
        <stp>0</stp>
        <stp>all</stp>
        <stp/>
        <stp/>
        <stp>True</stp>
        <stp/>
        <stp/>
        <tr r="AJ89" s="2"/>
      </tp>
      <tp t="s">
        <v/>
        <stp/>
        <stp>StudyData</stp>
        <stp>Close(DREURJPY) when (LocalMonth(DREURJPY)=9 And LocalDay(DREURJPY)=25 And LocalHour(DREURJPY)=10 And LocalMinute(DREURJPY)=15)</stp>
        <stp>Bar</stp>
        <stp/>
        <stp>Close</stp>
        <stp>A5C</stp>
        <stp>0</stp>
        <stp>all</stp>
        <stp/>
        <stp/>
        <stp>True</stp>
        <stp/>
        <stp/>
        <tr r="AJ40" s="2"/>
      </tp>
      <tp t="s">
        <v/>
        <stp/>
        <stp>StudyData</stp>
        <stp>Close(DREURJPY) when (LocalMonth(DREURJPY)=9 And LocalDay(DREURJPY)=25 And LocalHour(DREURJPY)=12 And LocalMinute(DREURJPY)=35)</stp>
        <stp>Bar</stp>
        <stp/>
        <stp>Close</stp>
        <stp>A5C</stp>
        <stp>0</stp>
        <stp>all</stp>
        <stp/>
        <stp/>
        <stp>True</stp>
        <stp/>
        <stp/>
        <tr r="AJ68" s="2"/>
      </tp>
      <tp t="s">
        <v/>
        <stp/>
        <stp>StudyData</stp>
        <stp>Close(DREURJPY) when (LocalMonth(DREURJPY)=9 And LocalDay(DREURJPY)=25 And LocalHour(DREURJPY)=13 And LocalMinute(DREURJPY)=25)</stp>
        <stp>Bar</stp>
        <stp/>
        <stp>Close</stp>
        <stp>A5C</stp>
        <stp>0</stp>
        <stp>all</stp>
        <stp/>
        <stp/>
        <stp>True</stp>
        <stp/>
        <stp/>
        <tr r="AJ78" s="2"/>
      </tp>
      <tp t="s">
        <v/>
        <stp/>
        <stp>StudyData</stp>
        <stp>Close(DREURJPY) when (LocalMonth(DREURJPY)=9 And LocalDay(DREURJPY)=25 And LocalHour(DREURJPY)=14 And LocalMinute(DREURJPY)=55)</stp>
        <stp>Bar</stp>
        <stp/>
        <stp>Close</stp>
        <stp>A5C</stp>
        <stp>0</stp>
        <stp>all</stp>
        <stp/>
        <stp/>
        <stp>True</stp>
        <stp/>
        <stp/>
        <tr r="AJ96" s="2"/>
      </tp>
      <tp t="s">
        <v/>
        <stp/>
        <stp>StudyData</stp>
        <stp>Close(DREURJPY) when (LocalMonth(DREURJPY)=9 And LocalDay(DREURJPY)=25 And LocalHour(DREURJPY)=10 And LocalMinute(DREURJPY)=10)</stp>
        <stp>Bar</stp>
        <stp/>
        <stp>Close</stp>
        <stp>A5C</stp>
        <stp>0</stp>
        <stp>all</stp>
        <stp/>
        <stp/>
        <stp>True</stp>
        <stp/>
        <stp/>
        <tr r="AJ39" s="2"/>
      </tp>
      <tp t="s">
        <v/>
        <stp/>
        <stp>StudyData</stp>
        <stp>Close(DREURJPY) when (LocalMonth(DREURJPY)=9 And LocalDay(DREURJPY)=25 And LocalHour(DREURJPY)=12 And LocalMinute(DREURJPY)=30)</stp>
        <stp>Bar</stp>
        <stp/>
        <stp>Close</stp>
        <stp>A5C</stp>
        <stp>0</stp>
        <stp>all</stp>
        <stp/>
        <stp/>
        <stp>True</stp>
        <stp/>
        <stp/>
        <tr r="AJ67" s="2"/>
      </tp>
      <tp t="s">
        <v/>
        <stp/>
        <stp>StudyData</stp>
        <stp>Close(DREURJPY) when (LocalMonth(DREURJPY)=9 And LocalDay(DREURJPY)=25 And LocalHour(DREURJPY)=13 And LocalMinute(DREURJPY)=20)</stp>
        <stp>Bar</stp>
        <stp/>
        <stp>Close</stp>
        <stp>A5C</stp>
        <stp>0</stp>
        <stp>all</stp>
        <stp/>
        <stp/>
        <stp>True</stp>
        <stp/>
        <stp/>
        <tr r="AJ77" s="2"/>
      </tp>
      <tp t="s">
        <v/>
        <stp/>
        <stp>StudyData</stp>
        <stp>Close(DREURJPY) when (LocalMonth(DREURJPY)=9 And LocalDay(DREURJPY)=25 And LocalHour(DREURJPY)=14 And LocalMinute(DREURJPY)=50)</stp>
        <stp>Bar</stp>
        <stp/>
        <stp>Close</stp>
        <stp>A5C</stp>
        <stp>0</stp>
        <stp>all</stp>
        <stp/>
        <stp/>
        <stp>True</stp>
        <stp/>
        <stp/>
        <tr r="AJ95" s="2"/>
      </tp>
      <tp t="s">
        <v/>
        <stp/>
        <stp>StudyData</stp>
        <stp>Close(DREURJPY) when (LocalMonth(DREURJPY)=9 And LocalDay(DREURJPY)=25 And LocalHour(DREURJPY)=11 And LocalMinute(DREURJPY)=15)</stp>
        <stp>Bar</stp>
        <stp/>
        <stp>Close</stp>
        <stp>A5C</stp>
        <stp>0</stp>
        <stp>all</stp>
        <stp/>
        <stp/>
        <stp>True</stp>
        <stp/>
        <stp/>
        <tr r="AJ52" s="2"/>
      </tp>
      <tp t="s">
        <v/>
        <stp/>
        <stp>StudyData</stp>
        <stp>Close(DREURJPY) when (LocalMonth(DREURJPY)=9 And LocalDay(DREURJPY)=25 And LocalHour(DREURJPY)=12 And LocalMinute(DREURJPY)=25)</stp>
        <stp>Bar</stp>
        <stp/>
        <stp>Close</stp>
        <stp>A5C</stp>
        <stp>0</stp>
        <stp>all</stp>
        <stp/>
        <stp/>
        <stp>True</stp>
        <stp/>
        <stp/>
        <tr r="AJ66" s="2"/>
      </tp>
      <tp t="s">
        <v/>
        <stp/>
        <stp>StudyData</stp>
        <stp>Close(DREURJPY) when (LocalMonth(DREURJPY)=9 And LocalDay(DREURJPY)=25 And LocalHour(DREURJPY)=13 And LocalMinute(DREURJPY)=35)</stp>
        <stp>Bar</stp>
        <stp/>
        <stp>Close</stp>
        <stp>A5C</stp>
        <stp>0</stp>
        <stp>all</stp>
        <stp/>
        <stp/>
        <stp>True</stp>
        <stp/>
        <stp/>
        <tr r="AJ80" s="2"/>
      </tp>
      <tp t="s">
        <v/>
        <stp/>
        <stp>StudyData</stp>
        <stp>Close(DREURJPY) when (LocalMonth(DREURJPY)=9 And LocalDay(DREURJPY)=25 And LocalHour(DREURJPY)=14 And LocalMinute(DREURJPY)=45)</stp>
        <stp>Bar</stp>
        <stp/>
        <stp>Close</stp>
        <stp>A5C</stp>
        <stp>0</stp>
        <stp>all</stp>
        <stp/>
        <stp/>
        <stp>True</stp>
        <stp/>
        <stp/>
        <tr r="AJ94" s="2"/>
      </tp>
      <tp t="s">
        <v/>
        <stp/>
        <stp>StudyData</stp>
        <stp>Close(DREURJPY) when (LocalMonth(DREURJPY)=9 And LocalDay(DREURJPY)=25 And LocalHour(DREURJPY)=11 And LocalMinute(DREURJPY)=10)</stp>
        <stp>Bar</stp>
        <stp/>
        <stp>Close</stp>
        <stp>A5C</stp>
        <stp>0</stp>
        <stp>all</stp>
        <stp/>
        <stp/>
        <stp>True</stp>
        <stp/>
        <stp/>
        <tr r="AJ51" s="2"/>
      </tp>
      <tp t="s">
        <v/>
        <stp/>
        <stp>StudyData</stp>
        <stp>Close(DREURJPY) when (LocalMonth(DREURJPY)=9 And LocalDay(DREURJPY)=25 And LocalHour(DREURJPY)=12 And LocalMinute(DREURJPY)=20)</stp>
        <stp>Bar</stp>
        <stp/>
        <stp>Close</stp>
        <stp>A5C</stp>
        <stp>0</stp>
        <stp>all</stp>
        <stp/>
        <stp/>
        <stp>True</stp>
        <stp/>
        <stp/>
        <tr r="AJ65" s="2"/>
      </tp>
      <tp t="s">
        <v/>
        <stp/>
        <stp>StudyData</stp>
        <stp>Close(DREURJPY) when (LocalMonth(DREURJPY)=9 And LocalDay(DREURJPY)=25 And LocalHour(DREURJPY)=13 And LocalMinute(DREURJPY)=30)</stp>
        <stp>Bar</stp>
        <stp/>
        <stp>Close</stp>
        <stp>A5C</stp>
        <stp>0</stp>
        <stp>all</stp>
        <stp/>
        <stp/>
        <stp>True</stp>
        <stp/>
        <stp/>
        <tr r="AJ79" s="2"/>
      </tp>
      <tp t="s">
        <v/>
        <stp/>
        <stp>StudyData</stp>
        <stp>Close(DREURJPY) when (LocalMonth(DREURJPY)=9 And LocalDay(DREURJPY)=25 And LocalHour(DREURJPY)=14 And LocalMinute(DREURJPY)=40)</stp>
        <stp>Bar</stp>
        <stp/>
        <stp>Close</stp>
        <stp>A5C</stp>
        <stp>0</stp>
        <stp>all</stp>
        <stp/>
        <stp/>
        <stp>True</stp>
        <stp/>
        <stp/>
        <tr r="AJ93" s="2"/>
      </tp>
      <tp t="s">
        <v/>
        <stp/>
        <stp>StudyData</stp>
        <stp>Close(DREURJPY) when (LocalMonth(DREURJPY)=9 And LocalDay(DREURJPY)=25 And LocalHour(DREURJPY)=10 And LocalMinute(DREURJPY)=35)</stp>
        <stp>Bar</stp>
        <stp/>
        <stp>Close</stp>
        <stp>A5C</stp>
        <stp>0</stp>
        <stp>all</stp>
        <stp/>
        <stp/>
        <stp>True</stp>
        <stp/>
        <stp/>
        <tr r="AJ44" s="2"/>
      </tp>
      <tp t="s">
        <v/>
        <stp/>
        <stp>StudyData</stp>
        <stp>Close(DREURJPY) when (LocalMonth(DREURJPY)=9 And LocalDay(DREURJPY)=25 And LocalHour(DREURJPY)=11 And LocalMinute(DREURJPY)=25)</stp>
        <stp>Bar</stp>
        <stp/>
        <stp>Close</stp>
        <stp>A5C</stp>
        <stp>0</stp>
        <stp>all</stp>
        <stp/>
        <stp/>
        <stp>True</stp>
        <stp/>
        <stp/>
        <tr r="AJ54" s="2"/>
      </tp>
      <tp t="s">
        <v/>
        <stp/>
        <stp>StudyData</stp>
        <stp>Close(DREURJPY) when (LocalMonth(DREURJPY)=9 And LocalDay(DREURJPY)=25 And LocalHour(DREURJPY)=12 And LocalMinute(DREURJPY)=15)</stp>
        <stp>Bar</stp>
        <stp/>
        <stp>Close</stp>
        <stp>A5C</stp>
        <stp>0</stp>
        <stp>all</stp>
        <stp/>
        <stp/>
        <stp>True</stp>
        <stp/>
        <stp/>
        <tr r="AJ64" s="2"/>
      </tp>
      <tp t="s">
        <v/>
        <stp/>
        <stp>StudyData</stp>
        <stp>Close(DREURJPY) when (LocalMonth(DREURJPY)=9 And LocalDay(DREURJPY)=25 And LocalHour(DREURJPY)=10 And LocalMinute(DREURJPY)=30)</stp>
        <stp>Bar</stp>
        <stp/>
        <stp>Close</stp>
        <stp>A5C</stp>
        <stp>0</stp>
        <stp>all</stp>
        <stp/>
        <stp/>
        <stp>True</stp>
        <stp/>
        <stp/>
        <tr r="AJ43" s="2"/>
      </tp>
      <tp t="s">
        <v/>
        <stp/>
        <stp>StudyData</stp>
        <stp>Close(DREURJPY) when (LocalMonth(DREURJPY)=9 And LocalDay(DREURJPY)=25 And LocalHour(DREURJPY)=11 And LocalMinute(DREURJPY)=20)</stp>
        <stp>Bar</stp>
        <stp/>
        <stp>Close</stp>
        <stp>A5C</stp>
        <stp>0</stp>
        <stp>all</stp>
        <stp/>
        <stp/>
        <stp>True</stp>
        <stp/>
        <stp/>
        <tr r="AJ53" s="2"/>
      </tp>
      <tp t="s">
        <v/>
        <stp/>
        <stp>StudyData</stp>
        <stp>Close(DREURJPY) when (LocalMonth(DREURJPY)=9 And LocalDay(DREURJPY)=25 And LocalHour(DREURJPY)=12 And LocalMinute(DREURJPY)=10)</stp>
        <stp>Bar</stp>
        <stp/>
        <stp>Close</stp>
        <stp>A5C</stp>
        <stp>0</stp>
        <stp>all</stp>
        <stp/>
        <stp/>
        <stp>True</stp>
        <stp/>
        <stp/>
        <tr r="AJ63" s="2"/>
      </tp>
      <tp t="s">
        <v/>
        <stp/>
        <stp>StudyData</stp>
        <stp>Close(DREURJPY) when (LocalMonth(DREURJPY)=9 And LocalDay(DREURJPY)=25 And LocalHour(DREURJPY)=10 And LocalMinute(DREURJPY)=25)</stp>
        <stp>Bar</stp>
        <stp/>
        <stp>Close</stp>
        <stp>A5C</stp>
        <stp>0</stp>
        <stp>all</stp>
        <stp/>
        <stp/>
        <stp>True</stp>
        <stp/>
        <stp/>
        <tr r="AJ42" s="2"/>
      </tp>
      <tp t="s">
        <v/>
        <stp/>
        <stp>StudyData</stp>
        <stp>Close(DREURJPY) when (LocalMonth(DREURJPY)=9 And LocalDay(DREURJPY)=25 And LocalHour(DREURJPY)=11 And LocalMinute(DREURJPY)=35)</stp>
        <stp>Bar</stp>
        <stp/>
        <stp>Close</stp>
        <stp>A5C</stp>
        <stp>0</stp>
        <stp>all</stp>
        <stp/>
        <stp/>
        <stp>True</stp>
        <stp/>
        <stp/>
        <tr r="AJ56" s="2"/>
      </tp>
      <tp t="s">
        <v/>
        <stp/>
        <stp>StudyData</stp>
        <stp>Close(DREURJPY) when (LocalMonth(DREURJPY)=9 And LocalDay(DREURJPY)=25 And LocalHour(DREURJPY)=13 And LocalMinute(DREURJPY)=15)</stp>
        <stp>Bar</stp>
        <stp/>
        <stp>Close</stp>
        <stp>A5C</stp>
        <stp>0</stp>
        <stp>all</stp>
        <stp/>
        <stp/>
        <stp>True</stp>
        <stp/>
        <stp/>
        <tr r="AJ76" s="2"/>
      </tp>
      <tp t="s">
        <v/>
        <stp/>
        <stp>StudyData</stp>
        <stp>Close(DREURJPY) when (LocalMonth(DREURJPY)=9 And LocalDay(DREURJPY)=25 And LocalHour(DREURJPY)=10 And LocalMinute(DREURJPY)=20)</stp>
        <stp>Bar</stp>
        <stp/>
        <stp>Close</stp>
        <stp>A5C</stp>
        <stp>0</stp>
        <stp>all</stp>
        <stp/>
        <stp/>
        <stp>True</stp>
        <stp/>
        <stp/>
        <tr r="AJ41" s="2"/>
      </tp>
      <tp t="s">
        <v/>
        <stp/>
        <stp>StudyData</stp>
        <stp>Close(DREURJPY) when (LocalMonth(DREURJPY)=9 And LocalDay(DREURJPY)=25 And LocalHour(DREURJPY)=11 And LocalMinute(DREURJPY)=30)</stp>
        <stp>Bar</stp>
        <stp/>
        <stp>Close</stp>
        <stp>A5C</stp>
        <stp>0</stp>
        <stp>all</stp>
        <stp/>
        <stp/>
        <stp>True</stp>
        <stp/>
        <stp/>
        <tr r="AJ55" s="2"/>
      </tp>
      <tp t="s">
        <v/>
        <stp/>
        <stp>StudyData</stp>
        <stp>Close(DREURJPY) when (LocalMonth(DREURJPY)=9 And LocalDay(DREURJPY)=25 And LocalHour(DREURJPY)=13 And LocalMinute(DREURJPY)=10)</stp>
        <stp>Bar</stp>
        <stp/>
        <stp>Close</stp>
        <stp>A5C</stp>
        <stp>0</stp>
        <stp>all</stp>
        <stp/>
        <stp/>
        <stp>True</stp>
        <stp/>
        <stp/>
        <tr r="AJ75" s="2"/>
      </tp>
      <tp t="s">
        <v/>
        <stp/>
        <stp>StudyData</stp>
        <stp>Close(DREURAUD) when (LocalMonth(DREURAUD)=9 And LocalDay(DREURAUD)=25 And LocalHour(DREURAUD)=11 And LocalMinute(DREURAUD)=10)</stp>
        <stp>Bar</stp>
        <stp/>
        <stp>Close</stp>
        <stp>A5C</stp>
        <stp>0</stp>
        <stp>all</stp>
        <stp/>
        <stp/>
        <stp>True</stp>
        <stp/>
        <stp/>
        <tr r="AD51" s="2"/>
      </tp>
      <tp t="s">
        <v/>
        <stp/>
        <stp>StudyData</stp>
        <stp>Close(DREURAUD) when (LocalMonth(DREURAUD)=9 And LocalDay(DREURAUD)=25 And LocalHour(DREURAUD)=12 And LocalMinute(DREURAUD)=20)</stp>
        <stp>Bar</stp>
        <stp/>
        <stp>Close</stp>
        <stp>A5C</stp>
        <stp>0</stp>
        <stp>all</stp>
        <stp/>
        <stp/>
        <stp>True</stp>
        <stp/>
        <stp/>
        <tr r="AD65" s="2"/>
      </tp>
      <tp t="s">
        <v/>
        <stp/>
        <stp>StudyData</stp>
        <stp>Close(DREURAUD) when (LocalMonth(DREURAUD)=9 And LocalDay(DREURAUD)=25 And LocalHour(DREURAUD)=13 And LocalMinute(DREURAUD)=30)</stp>
        <stp>Bar</stp>
        <stp/>
        <stp>Close</stp>
        <stp>A5C</stp>
        <stp>0</stp>
        <stp>all</stp>
        <stp/>
        <stp/>
        <stp>True</stp>
        <stp/>
        <stp/>
        <tr r="AD79" s="2"/>
      </tp>
      <tp t="s">
        <v/>
        <stp/>
        <stp>StudyData</stp>
        <stp>Close(DREURAUD) when (LocalMonth(DREURAUD)=9 And LocalDay(DREURAUD)=25 And LocalHour(DREURAUD)=14 And LocalMinute(DREURAUD)=40)</stp>
        <stp>Bar</stp>
        <stp/>
        <stp>Close</stp>
        <stp>A5C</stp>
        <stp>0</stp>
        <stp>all</stp>
        <stp/>
        <stp/>
        <stp>True</stp>
        <stp/>
        <stp/>
        <tr r="AD93" s="2"/>
      </tp>
      <tp t="s">
        <v/>
        <stp/>
        <stp>StudyData</stp>
        <stp>Close(DREURAUD) when (LocalMonth(DREURAUD)=9 And LocalDay(DREURAUD)=25 And LocalHour(DREURAUD)=11 And LocalMinute(DREURAUD)=15)</stp>
        <stp>Bar</stp>
        <stp/>
        <stp>Close</stp>
        <stp>A5C</stp>
        <stp>0</stp>
        <stp>all</stp>
        <stp/>
        <stp/>
        <stp>True</stp>
        <stp/>
        <stp/>
        <tr r="AD52" s="2"/>
      </tp>
      <tp t="s">
        <v/>
        <stp/>
        <stp>StudyData</stp>
        <stp>Close(DREURAUD) when (LocalMonth(DREURAUD)=9 And LocalDay(DREURAUD)=25 And LocalHour(DREURAUD)=12 And LocalMinute(DREURAUD)=25)</stp>
        <stp>Bar</stp>
        <stp/>
        <stp>Close</stp>
        <stp>A5C</stp>
        <stp>0</stp>
        <stp>all</stp>
        <stp/>
        <stp/>
        <stp>True</stp>
        <stp/>
        <stp/>
        <tr r="AD66" s="2"/>
      </tp>
      <tp t="s">
        <v/>
        <stp/>
        <stp>StudyData</stp>
        <stp>Close(DREURAUD) when (LocalMonth(DREURAUD)=9 And LocalDay(DREURAUD)=25 And LocalHour(DREURAUD)=13 And LocalMinute(DREURAUD)=35)</stp>
        <stp>Bar</stp>
        <stp/>
        <stp>Close</stp>
        <stp>A5C</stp>
        <stp>0</stp>
        <stp>all</stp>
        <stp/>
        <stp/>
        <stp>True</stp>
        <stp/>
        <stp/>
        <tr r="AD80" s="2"/>
      </tp>
      <tp t="s">
        <v/>
        <stp/>
        <stp>StudyData</stp>
        <stp>Close(DREURAUD) when (LocalMonth(DREURAUD)=9 And LocalDay(DREURAUD)=25 And LocalHour(DREURAUD)=14 And LocalMinute(DREURAUD)=45)</stp>
        <stp>Bar</stp>
        <stp/>
        <stp>Close</stp>
        <stp>A5C</stp>
        <stp>0</stp>
        <stp>all</stp>
        <stp/>
        <stp/>
        <stp>True</stp>
        <stp/>
        <stp/>
        <tr r="AD94" s="2"/>
      </tp>
      <tp t="s">
        <v/>
        <stp/>
        <stp>StudyData</stp>
        <stp>Close(DREURAUD) when (LocalMonth(DREURAUD)=9 And LocalDay(DREURAUD)=25 And LocalHour(DREURAUD)=10 And LocalMinute(DREURAUD)=10)</stp>
        <stp>Bar</stp>
        <stp/>
        <stp>Close</stp>
        <stp>A5C</stp>
        <stp>0</stp>
        <stp>all</stp>
        <stp/>
        <stp/>
        <stp>True</stp>
        <stp/>
        <stp/>
        <tr r="AD39" s="2"/>
      </tp>
      <tp t="s">
        <v/>
        <stp/>
        <stp>StudyData</stp>
        <stp>Close(DREURAUD) when (LocalMonth(DREURAUD)=9 And LocalDay(DREURAUD)=25 And LocalHour(DREURAUD)=12 And LocalMinute(DREURAUD)=30)</stp>
        <stp>Bar</stp>
        <stp/>
        <stp>Close</stp>
        <stp>A5C</stp>
        <stp>0</stp>
        <stp>all</stp>
        <stp/>
        <stp/>
        <stp>True</stp>
        <stp/>
        <stp/>
        <tr r="AD67" s="2"/>
      </tp>
      <tp t="s">
        <v/>
        <stp/>
        <stp>StudyData</stp>
        <stp>Close(DREURAUD) when (LocalMonth(DREURAUD)=9 And LocalDay(DREURAUD)=25 And LocalHour(DREURAUD)=13 And LocalMinute(DREURAUD)=20)</stp>
        <stp>Bar</stp>
        <stp/>
        <stp>Close</stp>
        <stp>A5C</stp>
        <stp>0</stp>
        <stp>all</stp>
        <stp/>
        <stp/>
        <stp>True</stp>
        <stp/>
        <stp/>
        <tr r="AD77" s="2"/>
      </tp>
      <tp t="s">
        <v/>
        <stp/>
        <stp>StudyData</stp>
        <stp>Close(DREURAUD) when (LocalMonth(DREURAUD)=9 And LocalDay(DREURAUD)=25 And LocalHour(DREURAUD)=14 And LocalMinute(DREURAUD)=50)</stp>
        <stp>Bar</stp>
        <stp/>
        <stp>Close</stp>
        <stp>A5C</stp>
        <stp>0</stp>
        <stp>all</stp>
        <stp/>
        <stp/>
        <stp>True</stp>
        <stp/>
        <stp/>
        <tr r="AD95" s="2"/>
      </tp>
      <tp t="s">
        <v/>
        <stp/>
        <stp>StudyData</stp>
        <stp>Close(DREURAUD) when (LocalMonth(DREURAUD)=9 And LocalDay(DREURAUD)=25 And LocalHour(DREURAUD)=10 And LocalMinute(DREURAUD)=15)</stp>
        <stp>Bar</stp>
        <stp/>
        <stp>Close</stp>
        <stp>A5C</stp>
        <stp>0</stp>
        <stp>all</stp>
        <stp/>
        <stp/>
        <stp>True</stp>
        <stp/>
        <stp/>
        <tr r="AD40" s="2"/>
      </tp>
      <tp t="s">
        <v/>
        <stp/>
        <stp>StudyData</stp>
        <stp>Close(DREURAUD) when (LocalMonth(DREURAUD)=9 And LocalDay(DREURAUD)=25 And LocalHour(DREURAUD)=12 And LocalMinute(DREURAUD)=35)</stp>
        <stp>Bar</stp>
        <stp/>
        <stp>Close</stp>
        <stp>A5C</stp>
        <stp>0</stp>
        <stp>all</stp>
        <stp/>
        <stp/>
        <stp>True</stp>
        <stp/>
        <stp/>
        <tr r="AD68" s="2"/>
      </tp>
      <tp t="s">
        <v/>
        <stp/>
        <stp>StudyData</stp>
        <stp>Close(DREURAUD) when (LocalMonth(DREURAUD)=9 And LocalDay(DREURAUD)=25 And LocalHour(DREURAUD)=13 And LocalMinute(DREURAUD)=25)</stp>
        <stp>Bar</stp>
        <stp/>
        <stp>Close</stp>
        <stp>A5C</stp>
        <stp>0</stp>
        <stp>all</stp>
        <stp/>
        <stp/>
        <stp>True</stp>
        <stp/>
        <stp/>
        <tr r="AD78" s="2"/>
      </tp>
      <tp t="s">
        <v/>
        <stp/>
        <stp>StudyData</stp>
        <stp>Close(DREURAUD) when (LocalMonth(DREURAUD)=9 And LocalDay(DREURAUD)=25 And LocalHour(DREURAUD)=14 And LocalMinute(DREURAUD)=55)</stp>
        <stp>Bar</stp>
        <stp/>
        <stp>Close</stp>
        <stp>A5C</stp>
        <stp>0</stp>
        <stp>all</stp>
        <stp/>
        <stp/>
        <stp>True</stp>
        <stp/>
        <stp/>
        <tr r="AD96" s="2"/>
      </tp>
      <tp t="s">
        <v/>
        <stp/>
        <stp>StudyData</stp>
        <stp>Close(DREURAUD) when (LocalMonth(DREURAUD)=9 And LocalDay(DREURAUD)=25 And LocalHour(DREURAUD)=10 And LocalMinute(DREURAUD)=20)</stp>
        <stp>Bar</stp>
        <stp/>
        <stp>Close</stp>
        <stp>A5C</stp>
        <stp>0</stp>
        <stp>all</stp>
        <stp/>
        <stp/>
        <stp>True</stp>
        <stp/>
        <stp/>
        <tr r="AD41" s="2"/>
      </tp>
      <tp t="s">
        <v/>
        <stp/>
        <stp>StudyData</stp>
        <stp>Close(DREURAUD) when (LocalMonth(DREURAUD)=9 And LocalDay(DREURAUD)=25 And LocalHour(DREURAUD)=11 And LocalMinute(DREURAUD)=30)</stp>
        <stp>Bar</stp>
        <stp/>
        <stp>Close</stp>
        <stp>A5C</stp>
        <stp>0</stp>
        <stp>all</stp>
        <stp/>
        <stp/>
        <stp>True</stp>
        <stp/>
        <stp/>
        <tr r="AD55" s="2"/>
      </tp>
      <tp t="s">
        <v/>
        <stp/>
        <stp>StudyData</stp>
        <stp>Close(DREURAUD) when (LocalMonth(DREURAUD)=9 And LocalDay(DREURAUD)=25 And LocalHour(DREURAUD)=13 And LocalMinute(DREURAUD)=10)</stp>
        <stp>Bar</stp>
        <stp/>
        <stp>Close</stp>
        <stp>A5C</stp>
        <stp>0</stp>
        <stp>all</stp>
        <stp/>
        <stp/>
        <stp>True</stp>
        <stp/>
        <stp/>
        <tr r="AD75" s="2"/>
      </tp>
      <tp t="s">
        <v/>
        <stp/>
        <stp>StudyData</stp>
        <stp>Close(DREURAUD) when (LocalMonth(DREURAUD)=9 And LocalDay(DREURAUD)=25 And LocalHour(DREURAUD)=10 And LocalMinute(DREURAUD)=25)</stp>
        <stp>Bar</stp>
        <stp/>
        <stp>Close</stp>
        <stp>A5C</stp>
        <stp>0</stp>
        <stp>all</stp>
        <stp/>
        <stp/>
        <stp>True</stp>
        <stp/>
        <stp/>
        <tr r="AD42" s="2"/>
      </tp>
      <tp t="s">
        <v/>
        <stp/>
        <stp>StudyData</stp>
        <stp>Close(DREURAUD) when (LocalMonth(DREURAUD)=9 And LocalDay(DREURAUD)=25 And LocalHour(DREURAUD)=11 And LocalMinute(DREURAUD)=35)</stp>
        <stp>Bar</stp>
        <stp/>
        <stp>Close</stp>
        <stp>A5C</stp>
        <stp>0</stp>
        <stp>all</stp>
        <stp/>
        <stp/>
        <stp>True</stp>
        <stp/>
        <stp/>
        <tr r="AD56" s="2"/>
      </tp>
      <tp t="s">
        <v/>
        <stp/>
        <stp>StudyData</stp>
        <stp>Close(DREURAUD) when (LocalMonth(DREURAUD)=9 And LocalDay(DREURAUD)=25 And LocalHour(DREURAUD)=13 And LocalMinute(DREURAUD)=15)</stp>
        <stp>Bar</stp>
        <stp/>
        <stp>Close</stp>
        <stp>A5C</stp>
        <stp>0</stp>
        <stp>all</stp>
        <stp/>
        <stp/>
        <stp>True</stp>
        <stp/>
        <stp/>
        <tr r="AD76" s="2"/>
      </tp>
      <tp t="s">
        <v/>
        <stp/>
        <stp>StudyData</stp>
        <stp>Close(DREURAUD) when (LocalMonth(DREURAUD)=9 And LocalDay(DREURAUD)=25 And LocalHour(DREURAUD)=10 And LocalMinute(DREURAUD)=30)</stp>
        <stp>Bar</stp>
        <stp/>
        <stp>Close</stp>
        <stp>A5C</stp>
        <stp>0</stp>
        <stp>all</stp>
        <stp/>
        <stp/>
        <stp>True</stp>
        <stp/>
        <stp/>
        <tr r="AD43" s="2"/>
      </tp>
      <tp t="s">
        <v/>
        <stp/>
        <stp>StudyData</stp>
        <stp>Close(DREURAUD) when (LocalMonth(DREURAUD)=9 And LocalDay(DREURAUD)=25 And LocalHour(DREURAUD)=11 And LocalMinute(DREURAUD)=20)</stp>
        <stp>Bar</stp>
        <stp/>
        <stp>Close</stp>
        <stp>A5C</stp>
        <stp>0</stp>
        <stp>all</stp>
        <stp/>
        <stp/>
        <stp>True</stp>
        <stp/>
        <stp/>
        <tr r="AD53" s="2"/>
      </tp>
      <tp t="s">
        <v/>
        <stp/>
        <stp>StudyData</stp>
        <stp>Close(DREURAUD) when (LocalMonth(DREURAUD)=9 And LocalDay(DREURAUD)=25 And LocalHour(DREURAUD)=12 And LocalMinute(DREURAUD)=10)</stp>
        <stp>Bar</stp>
        <stp/>
        <stp>Close</stp>
        <stp>A5C</stp>
        <stp>0</stp>
        <stp>all</stp>
        <stp/>
        <stp/>
        <stp>True</stp>
        <stp/>
        <stp/>
        <tr r="AD63" s="2"/>
      </tp>
      <tp t="s">
        <v/>
        <stp/>
        <stp>StudyData</stp>
        <stp>Close(DREURAUD) when (LocalMonth(DREURAUD)=9 And LocalDay(DREURAUD)=25 And LocalHour(DREURAUD)=10 And LocalMinute(DREURAUD)=35)</stp>
        <stp>Bar</stp>
        <stp/>
        <stp>Close</stp>
        <stp>A5C</stp>
        <stp>0</stp>
        <stp>all</stp>
        <stp/>
        <stp/>
        <stp>True</stp>
        <stp/>
        <stp/>
        <tr r="AD44" s="2"/>
      </tp>
      <tp t="s">
        <v/>
        <stp/>
        <stp>StudyData</stp>
        <stp>Close(DREURAUD) when (LocalMonth(DREURAUD)=9 And LocalDay(DREURAUD)=25 And LocalHour(DREURAUD)=11 And LocalMinute(DREURAUD)=25)</stp>
        <stp>Bar</stp>
        <stp/>
        <stp>Close</stp>
        <stp>A5C</stp>
        <stp>0</stp>
        <stp>all</stp>
        <stp/>
        <stp/>
        <stp>True</stp>
        <stp/>
        <stp/>
        <tr r="AD54" s="2"/>
      </tp>
      <tp t="s">
        <v/>
        <stp/>
        <stp>StudyData</stp>
        <stp>Close(DREURAUD) when (LocalMonth(DREURAUD)=9 And LocalDay(DREURAUD)=25 And LocalHour(DREURAUD)=12 And LocalMinute(DREURAUD)=15)</stp>
        <stp>Bar</stp>
        <stp/>
        <stp>Close</stp>
        <stp>A5C</stp>
        <stp>0</stp>
        <stp>all</stp>
        <stp/>
        <stp/>
        <stp>True</stp>
        <stp/>
        <stp/>
        <tr r="AD64" s="2"/>
      </tp>
      <tp t="s">
        <v/>
        <stp/>
        <stp>StudyData</stp>
        <stp>Close(DREURAUD) when (LocalMonth(DREURAUD)=9 And LocalDay(DREURAUD)=25 And LocalHour(DREURAUD)=10 And LocalMinute(DREURAUD)=40)</stp>
        <stp>Bar</stp>
        <stp/>
        <stp>Close</stp>
        <stp>A5C</stp>
        <stp>0</stp>
        <stp>all</stp>
        <stp/>
        <stp/>
        <stp>True</stp>
        <stp/>
        <stp/>
        <tr r="AD45" s="2"/>
      </tp>
      <tp t="s">
        <v/>
        <stp/>
        <stp>StudyData</stp>
        <stp>Close(DREURAUD) when (LocalMonth(DREURAUD)=9 And LocalDay(DREURAUD)=25 And LocalHour(DREURAUD)=11 And LocalMinute(DREURAUD)=50)</stp>
        <stp>Bar</stp>
        <stp/>
        <stp>Close</stp>
        <stp>A5C</stp>
        <stp>0</stp>
        <stp>all</stp>
        <stp/>
        <stp/>
        <stp>True</stp>
        <stp/>
        <stp/>
        <tr r="AD59" s="2"/>
      </tp>
      <tp t="s">
        <v/>
        <stp/>
        <stp>StudyData</stp>
        <stp>Close(DREURAUD) when (LocalMonth(DREURAUD)=9 And LocalDay(DREURAUD)=25 And LocalHour(DREURAUD)=15 And LocalMinute(DREURAUD)=10)</stp>
        <stp>Bar</stp>
        <stp/>
        <stp>Close</stp>
        <stp>A5C</stp>
        <stp>0</stp>
        <stp>all</stp>
        <stp/>
        <stp/>
        <stp>True</stp>
        <stp/>
        <stp/>
        <tr r="AD99" s="2"/>
      </tp>
      <tp t="s">
        <v/>
        <stp/>
        <stp>StudyData</stp>
        <stp>Close(DREURAUD) when (LocalMonth(DREURAUD)=9 And LocalDay(DREURAUD)=25 And LocalHour(DREURAUD)=10 And LocalMinute(DREURAUD)=45)</stp>
        <stp>Bar</stp>
        <stp/>
        <stp>Close</stp>
        <stp>A5C</stp>
        <stp>0</stp>
        <stp>all</stp>
        <stp/>
        <stp/>
        <stp>True</stp>
        <stp/>
        <stp/>
        <tr r="AD46" s="2"/>
      </tp>
      <tp t="s">
        <v/>
        <stp/>
        <stp>StudyData</stp>
        <stp>Close(DREURAUD) when (LocalMonth(DREURAUD)=9 And LocalDay(DREURAUD)=25 And LocalHour(DREURAUD)=11 And LocalMinute(DREURAUD)=55)</stp>
        <stp>Bar</stp>
        <stp/>
        <stp>Close</stp>
        <stp>A5C</stp>
        <stp>0</stp>
        <stp>all</stp>
        <stp/>
        <stp/>
        <stp>True</stp>
        <stp/>
        <stp/>
        <tr r="AD60" s="2"/>
      </tp>
      <tp t="s">
        <v/>
        <stp/>
        <stp>StudyData</stp>
        <stp>Close(DREURAUD) when (LocalMonth(DREURAUD)=9 And LocalDay(DREURAUD)=25 And LocalHour(DREURAUD)=10 And LocalMinute(DREURAUD)=50)</stp>
        <stp>Bar</stp>
        <stp/>
        <stp>Close</stp>
        <stp>A5C</stp>
        <stp>0</stp>
        <stp>all</stp>
        <stp/>
        <stp/>
        <stp>True</stp>
        <stp/>
        <stp/>
        <tr r="AD47" s="2"/>
      </tp>
      <tp t="s">
        <v/>
        <stp/>
        <stp>StudyData</stp>
        <stp>Close(DREURAUD) when (LocalMonth(DREURAUD)=9 And LocalDay(DREURAUD)=25 And LocalHour(DREURAUD)=11 And LocalMinute(DREURAUD)=40)</stp>
        <stp>Bar</stp>
        <stp/>
        <stp>Close</stp>
        <stp>A5C</stp>
        <stp>0</stp>
        <stp>all</stp>
        <stp/>
        <stp/>
        <stp>True</stp>
        <stp/>
        <stp/>
        <tr r="AD57" s="2"/>
      </tp>
      <tp t="s">
        <v/>
        <stp/>
        <stp>StudyData</stp>
        <stp>Close(DREURAUD) when (LocalMonth(DREURAUD)=9 And LocalDay(DREURAUD)=25 And LocalHour(DREURAUD)=14 And LocalMinute(DREURAUD)=10)</stp>
        <stp>Bar</stp>
        <stp/>
        <stp>Close</stp>
        <stp>A5C</stp>
        <stp>0</stp>
        <stp>all</stp>
        <stp/>
        <stp/>
        <stp>True</stp>
        <stp/>
        <stp/>
        <tr r="AD87" s="2"/>
      </tp>
      <tp t="s">
        <v/>
        <stp/>
        <stp>StudyData</stp>
        <stp>Close(DREURAUD) when (LocalMonth(DREURAUD)=9 And LocalDay(DREURAUD)=25 And LocalHour(DREURAUD)=10 And LocalMinute(DREURAUD)=55)</stp>
        <stp>Bar</stp>
        <stp/>
        <stp>Close</stp>
        <stp>A5C</stp>
        <stp>0</stp>
        <stp>all</stp>
        <stp/>
        <stp/>
        <stp>True</stp>
        <stp/>
        <stp/>
        <tr r="AD48" s="2"/>
      </tp>
      <tp t="s">
        <v/>
        <stp/>
        <stp>StudyData</stp>
        <stp>Close(DREURAUD) when (LocalMonth(DREURAUD)=9 And LocalDay(DREURAUD)=25 And LocalHour(DREURAUD)=11 And LocalMinute(DREURAUD)=45)</stp>
        <stp>Bar</stp>
        <stp/>
        <stp>Close</stp>
        <stp>A5C</stp>
        <stp>0</stp>
        <stp>all</stp>
        <stp/>
        <stp/>
        <stp>True</stp>
        <stp/>
        <stp/>
        <tr r="AD58" s="2"/>
      </tp>
      <tp t="s">
        <v/>
        <stp/>
        <stp>StudyData</stp>
        <stp>Close(DREURAUD) when (LocalMonth(DREURAUD)=9 And LocalDay(DREURAUD)=25 And LocalHour(DREURAUD)=14 And LocalMinute(DREURAUD)=15)</stp>
        <stp>Bar</stp>
        <stp/>
        <stp>Close</stp>
        <stp>A5C</stp>
        <stp>0</stp>
        <stp>all</stp>
        <stp/>
        <stp/>
        <stp>True</stp>
        <stp/>
        <stp/>
        <tr r="AD88" s="2"/>
      </tp>
      <tp t="s">
        <v/>
        <stp/>
        <stp>StudyData</stp>
        <stp>Close(DREURAUD) when (LocalMonth(DREURAUD)=9 And LocalDay(DREURAUD)=25 And LocalHour(DREURAUD)=12 And LocalMinute(DREURAUD)=40)</stp>
        <stp>Bar</stp>
        <stp/>
        <stp>Close</stp>
        <stp>A5C</stp>
        <stp>0</stp>
        <stp>all</stp>
        <stp/>
        <stp/>
        <stp>True</stp>
        <stp/>
        <stp/>
        <tr r="AD69" s="2"/>
      </tp>
      <tp t="s">
        <v/>
        <stp/>
        <stp>StudyData</stp>
        <stp>Close(DREURAUD) when (LocalMonth(DREURAUD)=9 And LocalDay(DREURAUD)=25 And LocalHour(DREURAUD)=13 And LocalMinute(DREURAUD)=50)</stp>
        <stp>Bar</stp>
        <stp/>
        <stp>Close</stp>
        <stp>A5C</stp>
        <stp>0</stp>
        <stp>all</stp>
        <stp/>
        <stp/>
        <stp>True</stp>
        <stp/>
        <stp/>
        <tr r="AD83" s="2"/>
      </tp>
      <tp t="s">
        <v/>
        <stp/>
        <stp>StudyData</stp>
        <stp>Close(DREURAUD) when (LocalMonth(DREURAUD)=9 And LocalDay(DREURAUD)=25 And LocalHour(DREURAUD)=14 And LocalMinute(DREURAUD)=20)</stp>
        <stp>Bar</stp>
        <stp/>
        <stp>Close</stp>
        <stp>A5C</stp>
        <stp>0</stp>
        <stp>all</stp>
        <stp/>
        <stp/>
        <stp>True</stp>
        <stp/>
        <stp/>
        <tr r="AD89" s="2"/>
      </tp>
      <tp t="s">
        <v/>
        <stp/>
        <stp>StudyData</stp>
        <stp>Close(DREURAUD) when (LocalMonth(DREURAUD)=9 And LocalDay(DREURAUD)=25 And LocalHour(DREURAUD)=12 And LocalMinute(DREURAUD)=45)</stp>
        <stp>Bar</stp>
        <stp/>
        <stp>Close</stp>
        <stp>A5C</stp>
        <stp>0</stp>
        <stp>all</stp>
        <stp/>
        <stp/>
        <stp>True</stp>
        <stp/>
        <stp/>
        <tr r="AD70" s="2"/>
      </tp>
      <tp t="s">
        <v/>
        <stp/>
        <stp>StudyData</stp>
        <stp>Close(DREURAUD) when (LocalMonth(DREURAUD)=9 And LocalDay(DREURAUD)=25 And LocalHour(DREURAUD)=13 And LocalMinute(DREURAUD)=55)</stp>
        <stp>Bar</stp>
        <stp/>
        <stp>Close</stp>
        <stp>A5C</stp>
        <stp>0</stp>
        <stp>all</stp>
        <stp/>
        <stp/>
        <stp>True</stp>
        <stp/>
        <stp/>
        <tr r="AD84" s="2"/>
      </tp>
      <tp t="s">
        <v/>
        <stp/>
        <stp>StudyData</stp>
        <stp>Close(DREURAUD) when (LocalMonth(DREURAUD)=9 And LocalDay(DREURAUD)=25 And LocalHour(DREURAUD)=14 And LocalMinute(DREURAUD)=25)</stp>
        <stp>Bar</stp>
        <stp/>
        <stp>Close</stp>
        <stp>A5C</stp>
        <stp>0</stp>
        <stp>all</stp>
        <stp/>
        <stp/>
        <stp>True</stp>
        <stp/>
        <stp/>
        <tr r="AD90" s="2"/>
      </tp>
      <tp t="s">
        <v/>
        <stp/>
        <stp>StudyData</stp>
        <stp>Close(DREURAUD) when (LocalMonth(DREURAUD)=9 And LocalDay(DREURAUD)=25 And LocalHour(DREURAUD)=12 And LocalMinute(DREURAUD)=50)</stp>
        <stp>Bar</stp>
        <stp/>
        <stp>Close</stp>
        <stp>A5C</stp>
        <stp>0</stp>
        <stp>all</stp>
        <stp/>
        <stp/>
        <stp>True</stp>
        <stp/>
        <stp/>
        <tr r="AD71" s="2"/>
      </tp>
      <tp t="s">
        <v/>
        <stp/>
        <stp>StudyData</stp>
        <stp>Close(DREURAUD) when (LocalMonth(DREURAUD)=9 And LocalDay(DREURAUD)=25 And LocalHour(DREURAUD)=13 And LocalMinute(DREURAUD)=40)</stp>
        <stp>Bar</stp>
        <stp/>
        <stp>Close</stp>
        <stp>A5C</stp>
        <stp>0</stp>
        <stp>all</stp>
        <stp/>
        <stp/>
        <stp>True</stp>
        <stp/>
        <stp/>
        <tr r="AD81" s="2"/>
      </tp>
      <tp t="s">
        <v/>
        <stp/>
        <stp>StudyData</stp>
        <stp>Close(DREURAUD) when (LocalMonth(DREURAUD)=9 And LocalDay(DREURAUD)=25 And LocalHour(DREURAUD)=14 And LocalMinute(DREURAUD)=30)</stp>
        <stp>Bar</stp>
        <stp/>
        <stp>Close</stp>
        <stp>A5C</stp>
        <stp>0</stp>
        <stp>all</stp>
        <stp/>
        <stp/>
        <stp>True</stp>
        <stp/>
        <stp/>
        <tr r="AD91" s="2"/>
      </tp>
      <tp t="s">
        <v/>
        <stp/>
        <stp>StudyData</stp>
        <stp>Close(DREURAUD) when (LocalMonth(DREURAUD)=9 And LocalDay(DREURAUD)=25 And LocalHour(DREURAUD)=12 And LocalMinute(DREURAUD)=55)</stp>
        <stp>Bar</stp>
        <stp/>
        <stp>Close</stp>
        <stp>A5C</stp>
        <stp>0</stp>
        <stp>all</stp>
        <stp/>
        <stp/>
        <stp>True</stp>
        <stp/>
        <stp/>
        <tr r="AD72" s="2"/>
      </tp>
      <tp t="s">
        <v/>
        <stp/>
        <stp>StudyData</stp>
        <stp>Close(DREURAUD) when (LocalMonth(DREURAUD)=9 And LocalDay(DREURAUD)=25 And LocalHour(DREURAUD)=13 And LocalMinute(DREURAUD)=45)</stp>
        <stp>Bar</stp>
        <stp/>
        <stp>Close</stp>
        <stp>A5C</stp>
        <stp>0</stp>
        <stp>all</stp>
        <stp/>
        <stp/>
        <stp>True</stp>
        <stp/>
        <stp/>
        <tr r="AD82" s="2"/>
      </tp>
      <tp t="s">
        <v/>
        <stp/>
        <stp>StudyData</stp>
        <stp>Close(DREURAUD) when (LocalMonth(DREURAUD)=9 And LocalDay(DREURAUD)=25 And LocalHour(DREURAUD)=14 And LocalMinute(DREURAUD)=35)</stp>
        <stp>Bar</stp>
        <stp/>
        <stp>Close</stp>
        <stp>A5C</stp>
        <stp>0</stp>
        <stp>all</stp>
        <stp/>
        <stp/>
        <stp>True</stp>
        <stp/>
        <stp/>
        <tr r="AD92" s="2"/>
      </tp>
      <tp t="s">
        <v/>
        <stp/>
        <stp>StudyData</stp>
        <stp>Close(DREURCHF) when (LocalMonth(DREURCHF)=9 And LocalDay(DREURCHF)=25 And LocalHour(DREURCHF)=10 And LocalMinute(DREURCHF)=50)</stp>
        <stp>Bar</stp>
        <stp/>
        <stp>Close</stp>
        <stp>A5C</stp>
        <stp>0</stp>
        <stp>all</stp>
        <stp/>
        <stp/>
        <stp>True</stp>
        <stp/>
        <stp/>
        <tr r="AG47" s="2"/>
      </tp>
      <tp t="s">
        <v/>
        <stp/>
        <stp>StudyData</stp>
        <stp>Close(DREURCHF) when (LocalMonth(DREURCHF)=9 And LocalDay(DREURCHF)=25 And LocalHour(DREURCHF)=11 And LocalMinute(DREURCHF)=40)</stp>
        <stp>Bar</stp>
        <stp/>
        <stp>Close</stp>
        <stp>A5C</stp>
        <stp>0</stp>
        <stp>all</stp>
        <stp/>
        <stp/>
        <stp>True</stp>
        <stp/>
        <stp/>
        <tr r="AG57" s="2"/>
      </tp>
      <tp t="s">
        <v/>
        <stp/>
        <stp>StudyData</stp>
        <stp>Close(DREURCHF) when (LocalMonth(DREURCHF)=9 And LocalDay(DREURCHF)=25 And LocalHour(DREURCHF)=14 And LocalMinute(DREURCHF)=10)</stp>
        <stp>Bar</stp>
        <stp/>
        <stp>Close</stp>
        <stp>A5C</stp>
        <stp>0</stp>
        <stp>all</stp>
        <stp/>
        <stp/>
        <stp>True</stp>
        <stp/>
        <stp/>
        <tr r="AG87" s="2"/>
      </tp>
      <tp t="s">
        <v/>
        <stp/>
        <stp>StudyData</stp>
        <stp>Close(DREURCHF) when (LocalMonth(DREURCHF)=9 And LocalDay(DREURCHF)=25 And LocalHour(DREURCHF)=10 And LocalMinute(DREURCHF)=55)</stp>
        <stp>Bar</stp>
        <stp/>
        <stp>Close</stp>
        <stp>A5C</stp>
        <stp>0</stp>
        <stp>all</stp>
        <stp/>
        <stp/>
        <stp>True</stp>
        <stp/>
        <stp/>
        <tr r="AG48" s="2"/>
      </tp>
      <tp t="s">
        <v/>
        <stp/>
        <stp>StudyData</stp>
        <stp>Close(DREURCHF) when (LocalMonth(DREURCHF)=9 And LocalDay(DREURCHF)=25 And LocalHour(DREURCHF)=11 And LocalMinute(DREURCHF)=45)</stp>
        <stp>Bar</stp>
        <stp/>
        <stp>Close</stp>
        <stp>A5C</stp>
        <stp>0</stp>
        <stp>all</stp>
        <stp/>
        <stp/>
        <stp>True</stp>
        <stp/>
        <stp/>
        <tr r="AG58" s="2"/>
      </tp>
      <tp t="s">
        <v/>
        <stp/>
        <stp>StudyData</stp>
        <stp>Close(DREURCHF) when (LocalMonth(DREURCHF)=9 And LocalDay(DREURCHF)=25 And LocalHour(DREURCHF)=14 And LocalMinute(DREURCHF)=15)</stp>
        <stp>Bar</stp>
        <stp/>
        <stp>Close</stp>
        <stp>A5C</stp>
        <stp>0</stp>
        <stp>all</stp>
        <stp/>
        <stp/>
        <stp>True</stp>
        <stp/>
        <stp/>
        <tr r="AG88" s="2"/>
      </tp>
      <tp t="s">
        <v/>
        <stp/>
        <stp>StudyData</stp>
        <stp>Close(DREURCHF) when (LocalMonth(DREURCHF)=9 And LocalDay(DREURCHF)=25 And LocalHour(DREURCHF)=10 And LocalMinute(DREURCHF)=40)</stp>
        <stp>Bar</stp>
        <stp/>
        <stp>Close</stp>
        <stp>A5C</stp>
        <stp>0</stp>
        <stp>all</stp>
        <stp/>
        <stp/>
        <stp>True</stp>
        <stp/>
        <stp/>
        <tr r="AG45" s="2"/>
      </tp>
      <tp t="s">
        <v/>
        <stp/>
        <stp>StudyData</stp>
        <stp>Close(DREURCHF) when (LocalMonth(DREURCHF)=9 And LocalDay(DREURCHF)=25 And LocalHour(DREURCHF)=11 And LocalMinute(DREURCHF)=50)</stp>
        <stp>Bar</stp>
        <stp/>
        <stp>Close</stp>
        <stp>A5C</stp>
        <stp>0</stp>
        <stp>all</stp>
        <stp/>
        <stp/>
        <stp>True</stp>
        <stp/>
        <stp/>
        <tr r="AG59" s="2"/>
      </tp>
      <tp t="s">
        <v/>
        <stp/>
        <stp>StudyData</stp>
        <stp>Close(DREURCHF) when (LocalMonth(DREURCHF)=9 And LocalDay(DREURCHF)=25 And LocalHour(DREURCHF)=15 And LocalMinute(DREURCHF)=10)</stp>
        <stp>Bar</stp>
        <stp/>
        <stp>Close</stp>
        <stp>A5C</stp>
        <stp>0</stp>
        <stp>all</stp>
        <stp/>
        <stp/>
        <stp>True</stp>
        <stp/>
        <stp/>
        <tr r="AG99" s="2"/>
      </tp>
      <tp t="s">
        <v/>
        <stp/>
        <stp>StudyData</stp>
        <stp>Close(DREURCHF) when (LocalMonth(DREURCHF)=9 And LocalDay(DREURCHF)=25 And LocalHour(DREURCHF)=10 And LocalMinute(DREURCHF)=45)</stp>
        <stp>Bar</stp>
        <stp/>
        <stp>Close</stp>
        <stp>A5C</stp>
        <stp>0</stp>
        <stp>all</stp>
        <stp/>
        <stp/>
        <stp>True</stp>
        <stp/>
        <stp/>
        <tr r="AG46" s="2"/>
      </tp>
      <tp t="s">
        <v/>
        <stp/>
        <stp>StudyData</stp>
        <stp>Close(DREURCHF) when (LocalMonth(DREURCHF)=9 And LocalDay(DREURCHF)=25 And LocalHour(DREURCHF)=11 And LocalMinute(DREURCHF)=55)</stp>
        <stp>Bar</stp>
        <stp/>
        <stp>Close</stp>
        <stp>A5C</stp>
        <stp>0</stp>
        <stp>all</stp>
        <stp/>
        <stp/>
        <stp>True</stp>
        <stp/>
        <stp/>
        <tr r="AG60" s="2"/>
      </tp>
      <tp t="s">
        <v/>
        <stp/>
        <stp>StudyData</stp>
        <stp>Close(DREURCHF) when (LocalMonth(DREURCHF)=9 And LocalDay(DREURCHF)=25 And LocalHour(DREURCHF)=12 And LocalMinute(DREURCHF)=50)</stp>
        <stp>Bar</stp>
        <stp/>
        <stp>Close</stp>
        <stp>A5C</stp>
        <stp>0</stp>
        <stp>all</stp>
        <stp/>
        <stp/>
        <stp>True</stp>
        <stp/>
        <stp/>
        <tr r="AG71" s="2"/>
      </tp>
      <tp t="s">
        <v/>
        <stp/>
        <stp>StudyData</stp>
        <stp>Close(DREURCHF) when (LocalMonth(DREURCHF)=9 And LocalDay(DREURCHF)=25 And LocalHour(DREURCHF)=13 And LocalMinute(DREURCHF)=40)</stp>
        <stp>Bar</stp>
        <stp/>
        <stp>Close</stp>
        <stp>A5C</stp>
        <stp>0</stp>
        <stp>all</stp>
        <stp/>
        <stp/>
        <stp>True</stp>
        <stp/>
        <stp/>
        <tr r="AG81" s="2"/>
      </tp>
      <tp t="s">
        <v/>
        <stp/>
        <stp>StudyData</stp>
        <stp>Close(DREURCHF) when (LocalMonth(DREURCHF)=9 And LocalDay(DREURCHF)=25 And LocalHour(DREURCHF)=14 And LocalMinute(DREURCHF)=30)</stp>
        <stp>Bar</stp>
        <stp/>
        <stp>Close</stp>
        <stp>A5C</stp>
        <stp>0</stp>
        <stp>all</stp>
        <stp/>
        <stp/>
        <stp>True</stp>
        <stp/>
        <stp/>
        <tr r="AG91" s="2"/>
      </tp>
      <tp t="s">
        <v/>
        <stp/>
        <stp>StudyData</stp>
        <stp>Close(DREURCHF) when (LocalMonth(DREURCHF)=9 And LocalDay(DREURCHF)=25 And LocalHour(DREURCHF)=12 And LocalMinute(DREURCHF)=55)</stp>
        <stp>Bar</stp>
        <stp/>
        <stp>Close</stp>
        <stp>A5C</stp>
        <stp>0</stp>
        <stp>all</stp>
        <stp/>
        <stp/>
        <stp>True</stp>
        <stp/>
        <stp/>
        <tr r="AG72" s="2"/>
      </tp>
      <tp t="s">
        <v/>
        <stp/>
        <stp>StudyData</stp>
        <stp>Close(DREURCHF) when (LocalMonth(DREURCHF)=9 And LocalDay(DREURCHF)=25 And LocalHour(DREURCHF)=13 And LocalMinute(DREURCHF)=45)</stp>
        <stp>Bar</stp>
        <stp/>
        <stp>Close</stp>
        <stp>A5C</stp>
        <stp>0</stp>
        <stp>all</stp>
        <stp/>
        <stp/>
        <stp>True</stp>
        <stp/>
        <stp/>
        <tr r="AG82" s="2"/>
      </tp>
      <tp t="s">
        <v/>
        <stp/>
        <stp>StudyData</stp>
        <stp>Close(DREURCHF) when (LocalMonth(DREURCHF)=9 And LocalDay(DREURCHF)=25 And LocalHour(DREURCHF)=14 And LocalMinute(DREURCHF)=35)</stp>
        <stp>Bar</stp>
        <stp/>
        <stp>Close</stp>
        <stp>A5C</stp>
        <stp>0</stp>
        <stp>all</stp>
        <stp/>
        <stp/>
        <stp>True</stp>
        <stp/>
        <stp/>
        <tr r="AG92" s="2"/>
      </tp>
      <tp t="s">
        <v/>
        <stp/>
        <stp>StudyData</stp>
        <stp>Close(DREURCHF) when (LocalMonth(DREURCHF)=9 And LocalDay(DREURCHF)=25 And LocalHour(DREURCHF)=12 And LocalMinute(DREURCHF)=40)</stp>
        <stp>Bar</stp>
        <stp/>
        <stp>Close</stp>
        <stp>A5C</stp>
        <stp>0</stp>
        <stp>all</stp>
        <stp/>
        <stp/>
        <stp>True</stp>
        <stp/>
        <stp/>
        <tr r="AG69" s="2"/>
      </tp>
      <tp t="s">
        <v/>
        <stp/>
        <stp>StudyData</stp>
        <stp>Close(DREURCHF) when (LocalMonth(DREURCHF)=9 And LocalDay(DREURCHF)=25 And LocalHour(DREURCHF)=13 And LocalMinute(DREURCHF)=50)</stp>
        <stp>Bar</stp>
        <stp/>
        <stp>Close</stp>
        <stp>A5C</stp>
        <stp>0</stp>
        <stp>all</stp>
        <stp/>
        <stp/>
        <stp>True</stp>
        <stp/>
        <stp/>
        <tr r="AG83" s="2"/>
      </tp>
      <tp t="s">
        <v/>
        <stp/>
        <stp>StudyData</stp>
        <stp>Close(DREURCHF) when (LocalMonth(DREURCHF)=9 And LocalDay(DREURCHF)=25 And LocalHour(DREURCHF)=14 And LocalMinute(DREURCHF)=20)</stp>
        <stp>Bar</stp>
        <stp/>
        <stp>Close</stp>
        <stp>A5C</stp>
        <stp>0</stp>
        <stp>all</stp>
        <stp/>
        <stp/>
        <stp>True</stp>
        <stp/>
        <stp/>
        <tr r="AG89" s="2"/>
      </tp>
      <tp t="s">
        <v/>
        <stp/>
        <stp>StudyData</stp>
        <stp>Close(DREURCHF) when (LocalMonth(DREURCHF)=9 And LocalDay(DREURCHF)=25 And LocalHour(DREURCHF)=12 And LocalMinute(DREURCHF)=45)</stp>
        <stp>Bar</stp>
        <stp/>
        <stp>Close</stp>
        <stp>A5C</stp>
        <stp>0</stp>
        <stp>all</stp>
        <stp/>
        <stp/>
        <stp>True</stp>
        <stp/>
        <stp/>
        <tr r="AG70" s="2"/>
      </tp>
      <tp t="s">
        <v/>
        <stp/>
        <stp>StudyData</stp>
        <stp>Close(DREURCHF) when (LocalMonth(DREURCHF)=9 And LocalDay(DREURCHF)=25 And LocalHour(DREURCHF)=13 And LocalMinute(DREURCHF)=55)</stp>
        <stp>Bar</stp>
        <stp/>
        <stp>Close</stp>
        <stp>A5C</stp>
        <stp>0</stp>
        <stp>all</stp>
        <stp/>
        <stp/>
        <stp>True</stp>
        <stp/>
        <stp/>
        <tr r="AG84" s="2"/>
      </tp>
      <tp t="s">
        <v/>
        <stp/>
        <stp>StudyData</stp>
        <stp>Close(DREURCHF) when (LocalMonth(DREURCHF)=9 And LocalDay(DREURCHF)=25 And LocalHour(DREURCHF)=14 And LocalMinute(DREURCHF)=25)</stp>
        <stp>Bar</stp>
        <stp/>
        <stp>Close</stp>
        <stp>A5C</stp>
        <stp>0</stp>
        <stp>all</stp>
        <stp/>
        <stp/>
        <stp>True</stp>
        <stp/>
        <stp/>
        <tr r="AG90" s="2"/>
      </tp>
      <tp t="s">
        <v/>
        <stp/>
        <stp>StudyData</stp>
        <stp>Close(DREURCHF) when (LocalMonth(DREURCHF)=9 And LocalDay(DREURCHF)=25 And LocalHour(DREURCHF)=10 And LocalMinute(DREURCHF)=10)</stp>
        <stp>Bar</stp>
        <stp/>
        <stp>Close</stp>
        <stp>A5C</stp>
        <stp>0</stp>
        <stp>all</stp>
        <stp/>
        <stp/>
        <stp>True</stp>
        <stp/>
        <stp/>
        <tr r="AG39" s="2"/>
      </tp>
      <tp t="s">
        <v/>
        <stp/>
        <stp>StudyData</stp>
        <stp>Close(DREURCHF) when (LocalMonth(DREURCHF)=9 And LocalDay(DREURCHF)=25 And LocalHour(DREURCHF)=12 And LocalMinute(DREURCHF)=30)</stp>
        <stp>Bar</stp>
        <stp/>
        <stp>Close</stp>
        <stp>A5C</stp>
        <stp>0</stp>
        <stp>all</stp>
        <stp/>
        <stp/>
        <stp>True</stp>
        <stp/>
        <stp/>
        <tr r="AG67" s="2"/>
      </tp>
      <tp t="s">
        <v/>
        <stp/>
        <stp>StudyData</stp>
        <stp>Close(DREURCHF) when (LocalMonth(DREURCHF)=9 And LocalDay(DREURCHF)=25 And LocalHour(DREURCHF)=13 And LocalMinute(DREURCHF)=20)</stp>
        <stp>Bar</stp>
        <stp/>
        <stp>Close</stp>
        <stp>A5C</stp>
        <stp>0</stp>
        <stp>all</stp>
        <stp/>
        <stp/>
        <stp>True</stp>
        <stp/>
        <stp/>
        <tr r="AG77" s="2"/>
      </tp>
      <tp t="s">
        <v/>
        <stp/>
        <stp>StudyData</stp>
        <stp>Close(DREURCHF) when (LocalMonth(DREURCHF)=9 And LocalDay(DREURCHF)=25 And LocalHour(DREURCHF)=14 And LocalMinute(DREURCHF)=50)</stp>
        <stp>Bar</stp>
        <stp/>
        <stp>Close</stp>
        <stp>A5C</stp>
        <stp>0</stp>
        <stp>all</stp>
        <stp/>
        <stp/>
        <stp>True</stp>
        <stp/>
        <stp/>
        <tr r="AG95" s="2"/>
      </tp>
      <tp t="s">
        <v/>
        <stp/>
        <stp>StudyData</stp>
        <stp>Close(DREURCHF) when (LocalMonth(DREURCHF)=9 And LocalDay(DREURCHF)=25 And LocalHour(DREURCHF)=10 And LocalMinute(DREURCHF)=15)</stp>
        <stp>Bar</stp>
        <stp/>
        <stp>Close</stp>
        <stp>A5C</stp>
        <stp>0</stp>
        <stp>all</stp>
        <stp/>
        <stp/>
        <stp>True</stp>
        <stp/>
        <stp/>
        <tr r="AG40" s="2"/>
      </tp>
      <tp t="s">
        <v/>
        <stp/>
        <stp>StudyData</stp>
        <stp>Close(DREURCHF) when (LocalMonth(DREURCHF)=9 And LocalDay(DREURCHF)=25 And LocalHour(DREURCHF)=12 And LocalMinute(DREURCHF)=35)</stp>
        <stp>Bar</stp>
        <stp/>
        <stp>Close</stp>
        <stp>A5C</stp>
        <stp>0</stp>
        <stp>all</stp>
        <stp/>
        <stp/>
        <stp>True</stp>
        <stp/>
        <stp/>
        <tr r="AG68" s="2"/>
      </tp>
      <tp t="s">
        <v/>
        <stp/>
        <stp>StudyData</stp>
        <stp>Close(DREURCHF) when (LocalMonth(DREURCHF)=9 And LocalDay(DREURCHF)=25 And LocalHour(DREURCHF)=13 And LocalMinute(DREURCHF)=25)</stp>
        <stp>Bar</stp>
        <stp/>
        <stp>Close</stp>
        <stp>A5C</stp>
        <stp>0</stp>
        <stp>all</stp>
        <stp/>
        <stp/>
        <stp>True</stp>
        <stp/>
        <stp/>
        <tr r="AG78" s="2"/>
      </tp>
      <tp t="s">
        <v/>
        <stp/>
        <stp>StudyData</stp>
        <stp>Close(DREURCHF) when (LocalMonth(DREURCHF)=9 And LocalDay(DREURCHF)=25 And LocalHour(DREURCHF)=14 And LocalMinute(DREURCHF)=55)</stp>
        <stp>Bar</stp>
        <stp/>
        <stp>Close</stp>
        <stp>A5C</stp>
        <stp>0</stp>
        <stp>all</stp>
        <stp/>
        <stp/>
        <stp>True</stp>
        <stp/>
        <stp/>
        <tr r="AG96" s="2"/>
      </tp>
      <tp t="s">
        <v/>
        <stp/>
        <stp>StudyData</stp>
        <stp>Close(DREURCHF) when (LocalMonth(DREURCHF)=9 And LocalDay(DREURCHF)=25 And LocalHour(DREURCHF)=11 And LocalMinute(DREURCHF)=10)</stp>
        <stp>Bar</stp>
        <stp/>
        <stp>Close</stp>
        <stp>A5C</stp>
        <stp>0</stp>
        <stp>all</stp>
        <stp/>
        <stp/>
        <stp>True</stp>
        <stp/>
        <stp/>
        <tr r="AG51" s="2"/>
      </tp>
      <tp t="s">
        <v/>
        <stp/>
        <stp>StudyData</stp>
        <stp>Close(DREURCHF) when (LocalMonth(DREURCHF)=9 And LocalDay(DREURCHF)=25 And LocalHour(DREURCHF)=12 And LocalMinute(DREURCHF)=20)</stp>
        <stp>Bar</stp>
        <stp/>
        <stp>Close</stp>
        <stp>A5C</stp>
        <stp>0</stp>
        <stp>all</stp>
        <stp/>
        <stp/>
        <stp>True</stp>
        <stp/>
        <stp/>
        <tr r="AG65" s="2"/>
      </tp>
      <tp t="s">
        <v/>
        <stp/>
        <stp>StudyData</stp>
        <stp>Close(DREURCHF) when (LocalMonth(DREURCHF)=9 And LocalDay(DREURCHF)=25 And LocalHour(DREURCHF)=13 And LocalMinute(DREURCHF)=30)</stp>
        <stp>Bar</stp>
        <stp/>
        <stp>Close</stp>
        <stp>A5C</stp>
        <stp>0</stp>
        <stp>all</stp>
        <stp/>
        <stp/>
        <stp>True</stp>
        <stp/>
        <stp/>
        <tr r="AG79" s="2"/>
      </tp>
      <tp t="s">
        <v/>
        <stp/>
        <stp>StudyData</stp>
        <stp>Close(DREURCHF) when (LocalMonth(DREURCHF)=9 And LocalDay(DREURCHF)=25 And LocalHour(DREURCHF)=14 And LocalMinute(DREURCHF)=40)</stp>
        <stp>Bar</stp>
        <stp/>
        <stp>Close</stp>
        <stp>A5C</stp>
        <stp>0</stp>
        <stp>all</stp>
        <stp/>
        <stp/>
        <stp>True</stp>
        <stp/>
        <stp/>
        <tr r="AG93" s="2"/>
      </tp>
      <tp t="s">
        <v/>
        <stp/>
        <stp>StudyData</stp>
        <stp>Close(DREURCHF) when (LocalMonth(DREURCHF)=9 And LocalDay(DREURCHF)=25 And LocalHour(DREURCHF)=11 And LocalMinute(DREURCHF)=15)</stp>
        <stp>Bar</stp>
        <stp/>
        <stp>Close</stp>
        <stp>A5C</stp>
        <stp>0</stp>
        <stp>all</stp>
        <stp/>
        <stp/>
        <stp>True</stp>
        <stp/>
        <stp/>
        <tr r="AG52" s="2"/>
      </tp>
      <tp t="s">
        <v/>
        <stp/>
        <stp>StudyData</stp>
        <stp>Close(DREURCHF) when (LocalMonth(DREURCHF)=9 And LocalDay(DREURCHF)=25 And LocalHour(DREURCHF)=12 And LocalMinute(DREURCHF)=25)</stp>
        <stp>Bar</stp>
        <stp/>
        <stp>Close</stp>
        <stp>A5C</stp>
        <stp>0</stp>
        <stp>all</stp>
        <stp/>
        <stp/>
        <stp>True</stp>
        <stp/>
        <stp/>
        <tr r="AG66" s="2"/>
      </tp>
      <tp t="s">
        <v/>
        <stp/>
        <stp>StudyData</stp>
        <stp>Close(DREURCHF) when (LocalMonth(DREURCHF)=9 And LocalDay(DREURCHF)=25 And LocalHour(DREURCHF)=13 And LocalMinute(DREURCHF)=35)</stp>
        <stp>Bar</stp>
        <stp/>
        <stp>Close</stp>
        <stp>A5C</stp>
        <stp>0</stp>
        <stp>all</stp>
        <stp/>
        <stp/>
        <stp>True</stp>
        <stp/>
        <stp/>
        <tr r="AG80" s="2"/>
      </tp>
      <tp t="s">
        <v/>
        <stp/>
        <stp>StudyData</stp>
        <stp>Close(DREURCHF) when (LocalMonth(DREURCHF)=9 And LocalDay(DREURCHF)=25 And LocalHour(DREURCHF)=14 And LocalMinute(DREURCHF)=45)</stp>
        <stp>Bar</stp>
        <stp/>
        <stp>Close</stp>
        <stp>A5C</stp>
        <stp>0</stp>
        <stp>all</stp>
        <stp/>
        <stp/>
        <stp>True</stp>
        <stp/>
        <stp/>
        <tr r="AG94" s="2"/>
      </tp>
      <tp t="s">
        <v/>
        <stp/>
        <stp>StudyData</stp>
        <stp>Close(DREURCHF) when (LocalMonth(DREURCHF)=9 And LocalDay(DREURCHF)=25 And LocalHour(DREURCHF)=10 And LocalMinute(DREURCHF)=30)</stp>
        <stp>Bar</stp>
        <stp/>
        <stp>Close</stp>
        <stp>A5C</stp>
        <stp>0</stp>
        <stp>all</stp>
        <stp/>
        <stp/>
        <stp>True</stp>
        <stp/>
        <stp/>
        <tr r="AG43" s="2"/>
      </tp>
      <tp t="s">
        <v/>
        <stp/>
        <stp>StudyData</stp>
        <stp>Close(DREURCHF) when (LocalMonth(DREURCHF)=9 And LocalDay(DREURCHF)=25 And LocalHour(DREURCHF)=11 And LocalMinute(DREURCHF)=20)</stp>
        <stp>Bar</stp>
        <stp/>
        <stp>Close</stp>
        <stp>A5C</stp>
        <stp>0</stp>
        <stp>all</stp>
        <stp/>
        <stp/>
        <stp>True</stp>
        <stp/>
        <stp/>
        <tr r="AG53" s="2"/>
      </tp>
      <tp t="s">
        <v/>
        <stp/>
        <stp>StudyData</stp>
        <stp>Close(DREURCHF) when (LocalMonth(DREURCHF)=9 And LocalDay(DREURCHF)=25 And LocalHour(DREURCHF)=12 And LocalMinute(DREURCHF)=10)</stp>
        <stp>Bar</stp>
        <stp/>
        <stp>Close</stp>
        <stp>A5C</stp>
        <stp>0</stp>
        <stp>all</stp>
        <stp/>
        <stp/>
        <stp>True</stp>
        <stp/>
        <stp/>
        <tr r="AG63" s="2"/>
      </tp>
      <tp t="s">
        <v/>
        <stp/>
        <stp>StudyData</stp>
        <stp>Close(DREURCHF) when (LocalMonth(DREURCHF)=9 And LocalDay(DREURCHF)=25 And LocalHour(DREURCHF)=10 And LocalMinute(DREURCHF)=35)</stp>
        <stp>Bar</stp>
        <stp/>
        <stp>Close</stp>
        <stp>A5C</stp>
        <stp>0</stp>
        <stp>all</stp>
        <stp/>
        <stp/>
        <stp>True</stp>
        <stp/>
        <stp/>
        <tr r="AG44" s="2"/>
      </tp>
      <tp t="s">
        <v/>
        <stp/>
        <stp>StudyData</stp>
        <stp>Close(DREURCHF) when (LocalMonth(DREURCHF)=9 And LocalDay(DREURCHF)=25 And LocalHour(DREURCHF)=11 And LocalMinute(DREURCHF)=25)</stp>
        <stp>Bar</stp>
        <stp/>
        <stp>Close</stp>
        <stp>A5C</stp>
        <stp>0</stp>
        <stp>all</stp>
        <stp/>
        <stp/>
        <stp>True</stp>
        <stp/>
        <stp/>
        <tr r="AG54" s="2"/>
      </tp>
      <tp t="s">
        <v/>
        <stp/>
        <stp>StudyData</stp>
        <stp>Close(DREURCHF) when (LocalMonth(DREURCHF)=9 And LocalDay(DREURCHF)=25 And LocalHour(DREURCHF)=12 And LocalMinute(DREURCHF)=15)</stp>
        <stp>Bar</stp>
        <stp/>
        <stp>Close</stp>
        <stp>A5C</stp>
        <stp>0</stp>
        <stp>all</stp>
        <stp/>
        <stp/>
        <stp>True</stp>
        <stp/>
        <stp/>
        <tr r="AG64" s="2"/>
      </tp>
      <tp t="s">
        <v/>
        <stp/>
        <stp>StudyData</stp>
        <stp>Close(DREURCHF) when (LocalMonth(DREURCHF)=9 And LocalDay(DREURCHF)=25 And LocalHour(DREURCHF)=10 And LocalMinute(DREURCHF)=20)</stp>
        <stp>Bar</stp>
        <stp/>
        <stp>Close</stp>
        <stp>A5C</stp>
        <stp>0</stp>
        <stp>all</stp>
        <stp/>
        <stp/>
        <stp>True</stp>
        <stp/>
        <stp/>
        <tr r="AG41" s="2"/>
      </tp>
      <tp t="s">
        <v/>
        <stp/>
        <stp>StudyData</stp>
        <stp>Close(DREURCHF) when (LocalMonth(DREURCHF)=9 And LocalDay(DREURCHF)=25 And LocalHour(DREURCHF)=11 And LocalMinute(DREURCHF)=30)</stp>
        <stp>Bar</stp>
        <stp/>
        <stp>Close</stp>
        <stp>A5C</stp>
        <stp>0</stp>
        <stp>all</stp>
        <stp/>
        <stp/>
        <stp>True</stp>
        <stp/>
        <stp/>
        <tr r="AG55" s="2"/>
      </tp>
      <tp t="s">
        <v/>
        <stp/>
        <stp>StudyData</stp>
        <stp>Close(DREURCHF) when (LocalMonth(DREURCHF)=9 And LocalDay(DREURCHF)=25 And LocalHour(DREURCHF)=13 And LocalMinute(DREURCHF)=10)</stp>
        <stp>Bar</stp>
        <stp/>
        <stp>Close</stp>
        <stp>A5C</stp>
        <stp>0</stp>
        <stp>all</stp>
        <stp/>
        <stp/>
        <stp>True</stp>
        <stp/>
        <stp/>
        <tr r="AG75" s="2"/>
      </tp>
      <tp t="s">
        <v/>
        <stp/>
        <stp>StudyData</stp>
        <stp>Close(DREURCHF) when (LocalMonth(DREURCHF)=9 And LocalDay(DREURCHF)=25 And LocalHour(DREURCHF)=10 And LocalMinute(DREURCHF)=25)</stp>
        <stp>Bar</stp>
        <stp/>
        <stp>Close</stp>
        <stp>A5C</stp>
        <stp>0</stp>
        <stp>all</stp>
        <stp/>
        <stp/>
        <stp>True</stp>
        <stp/>
        <stp/>
        <tr r="AG42" s="2"/>
      </tp>
      <tp t="s">
        <v/>
        <stp/>
        <stp>StudyData</stp>
        <stp>Close(DREURCHF) when (LocalMonth(DREURCHF)=9 And LocalDay(DREURCHF)=25 And LocalHour(DREURCHF)=11 And LocalMinute(DREURCHF)=35)</stp>
        <stp>Bar</stp>
        <stp/>
        <stp>Close</stp>
        <stp>A5C</stp>
        <stp>0</stp>
        <stp>all</stp>
        <stp/>
        <stp/>
        <stp>True</stp>
        <stp/>
        <stp/>
        <tr r="AG56" s="2"/>
      </tp>
      <tp t="s">
        <v/>
        <stp/>
        <stp>StudyData</stp>
        <stp>Close(DREURCHF) when (LocalMonth(DREURCHF)=9 And LocalDay(DREURCHF)=25 And LocalHour(DREURCHF)=13 And LocalMinute(DREURCHF)=15)</stp>
        <stp>Bar</stp>
        <stp/>
        <stp>Close</stp>
        <stp>A5C</stp>
        <stp>0</stp>
        <stp>all</stp>
        <stp/>
        <stp/>
        <stp>True</stp>
        <stp/>
        <stp/>
        <tr r="AG76" s="2"/>
      </tp>
      <tp t="s">
        <v/>
        <stp/>
        <stp>StudyData</stp>
        <stp>Close(DREURGBP) when (LocalMonth(DREURGBP)=9 And LocalDay(DREURGBP)=25 And LocalHour(DREURGBP)=12 And LocalMinute(DREURGBP)=55)</stp>
        <stp>Bar</stp>
        <stp/>
        <stp>Close</stp>
        <stp>A5C</stp>
        <stp>0</stp>
        <stp>all</stp>
        <stp/>
        <stp/>
        <stp>True</stp>
        <stp/>
        <stp/>
        <tr r="AA72" s="2"/>
      </tp>
      <tp t="s">
        <v/>
        <stp/>
        <stp>StudyData</stp>
        <stp>Close(DREURGBP) when (LocalMonth(DREURGBP)=9 And LocalDay(DREURGBP)=25 And LocalHour(DREURGBP)=13 And LocalMinute(DREURGBP)=45)</stp>
        <stp>Bar</stp>
        <stp/>
        <stp>Close</stp>
        <stp>A5C</stp>
        <stp>0</stp>
        <stp>all</stp>
        <stp/>
        <stp/>
        <stp>True</stp>
        <stp/>
        <stp/>
        <tr r="AA82" s="2"/>
      </tp>
      <tp t="s">
        <v/>
        <stp/>
        <stp>StudyData</stp>
        <stp>Close(DREURGBP) when (LocalMonth(DREURGBP)=9 And LocalDay(DREURGBP)=25 And LocalHour(DREURGBP)=14 And LocalMinute(DREURGBP)=35)</stp>
        <stp>Bar</stp>
        <stp/>
        <stp>Close</stp>
        <stp>A5C</stp>
        <stp>0</stp>
        <stp>all</stp>
        <stp/>
        <stp/>
        <stp>True</stp>
        <stp/>
        <stp/>
        <tr r="AA92" s="2"/>
      </tp>
      <tp t="s">
        <v/>
        <stp/>
        <stp>StudyData</stp>
        <stp>Close(DREURGBP) when (LocalMonth(DREURGBP)=9 And LocalDay(DREURGBP)=25 And LocalHour(DREURGBP)=12 And LocalMinute(DREURGBP)=50)</stp>
        <stp>Bar</stp>
        <stp/>
        <stp>Close</stp>
        <stp>A5C</stp>
        <stp>0</stp>
        <stp>all</stp>
        <stp/>
        <stp/>
        <stp>True</stp>
        <stp/>
        <stp/>
        <tr r="AA71" s="2"/>
      </tp>
      <tp t="s">
        <v/>
        <stp/>
        <stp>StudyData</stp>
        <stp>Close(DREURGBP) when (LocalMonth(DREURGBP)=9 And LocalDay(DREURGBP)=25 And LocalHour(DREURGBP)=13 And LocalMinute(DREURGBP)=40)</stp>
        <stp>Bar</stp>
        <stp/>
        <stp>Close</stp>
        <stp>A5C</stp>
        <stp>0</stp>
        <stp>all</stp>
        <stp/>
        <stp/>
        <stp>True</stp>
        <stp/>
        <stp/>
        <tr r="AA81" s="2"/>
      </tp>
      <tp t="s">
        <v/>
        <stp/>
        <stp>StudyData</stp>
        <stp>Close(DREURGBP) when (LocalMonth(DREURGBP)=9 And LocalDay(DREURGBP)=25 And LocalHour(DREURGBP)=14 And LocalMinute(DREURGBP)=30)</stp>
        <stp>Bar</stp>
        <stp/>
        <stp>Close</stp>
        <stp>A5C</stp>
        <stp>0</stp>
        <stp>all</stp>
        <stp/>
        <stp/>
        <stp>True</stp>
        <stp/>
        <stp/>
        <tr r="AA91" s="2"/>
      </tp>
      <tp t="s">
        <v/>
        <stp/>
        <stp>StudyData</stp>
        <stp>Close(DREURGBP) when (LocalMonth(DREURGBP)=9 And LocalDay(DREURGBP)=25 And LocalHour(DREURGBP)=12 And LocalMinute(DREURGBP)=45)</stp>
        <stp>Bar</stp>
        <stp/>
        <stp>Close</stp>
        <stp>A5C</stp>
        <stp>0</stp>
        <stp>all</stp>
        <stp/>
        <stp/>
        <stp>True</stp>
        <stp/>
        <stp/>
        <tr r="AA70" s="2"/>
      </tp>
      <tp t="s">
        <v/>
        <stp/>
        <stp>StudyData</stp>
        <stp>Close(DREURGBP) when (LocalMonth(DREURGBP)=9 And LocalDay(DREURGBP)=25 And LocalHour(DREURGBP)=13 And LocalMinute(DREURGBP)=55)</stp>
        <stp>Bar</stp>
        <stp/>
        <stp>Close</stp>
        <stp>A5C</stp>
        <stp>0</stp>
        <stp>all</stp>
        <stp/>
        <stp/>
        <stp>True</stp>
        <stp/>
        <stp/>
        <tr r="AA84" s="2"/>
      </tp>
      <tp t="s">
        <v/>
        <stp/>
        <stp>StudyData</stp>
        <stp>Close(DREURGBP) when (LocalMonth(DREURGBP)=9 And LocalDay(DREURGBP)=25 And LocalHour(DREURGBP)=14 And LocalMinute(DREURGBP)=25)</stp>
        <stp>Bar</stp>
        <stp/>
        <stp>Close</stp>
        <stp>A5C</stp>
        <stp>0</stp>
        <stp>all</stp>
        <stp/>
        <stp/>
        <stp>True</stp>
        <stp/>
        <stp/>
        <tr r="AA90" s="2"/>
      </tp>
      <tp t="s">
        <v/>
        <stp/>
        <stp>StudyData</stp>
        <stp>Close(DREURGBP) when (LocalMonth(DREURGBP)=9 And LocalDay(DREURGBP)=25 And LocalHour(DREURGBP)=12 And LocalMinute(DREURGBP)=40)</stp>
        <stp>Bar</stp>
        <stp/>
        <stp>Close</stp>
        <stp>A5C</stp>
        <stp>0</stp>
        <stp>all</stp>
        <stp/>
        <stp/>
        <stp>True</stp>
        <stp/>
        <stp/>
        <tr r="AA69" s="2"/>
      </tp>
      <tp t="s">
        <v/>
        <stp/>
        <stp>StudyData</stp>
        <stp>Close(DREURGBP) when (LocalMonth(DREURGBP)=9 And LocalDay(DREURGBP)=25 And LocalHour(DREURGBP)=13 And LocalMinute(DREURGBP)=50)</stp>
        <stp>Bar</stp>
        <stp/>
        <stp>Close</stp>
        <stp>A5C</stp>
        <stp>0</stp>
        <stp>all</stp>
        <stp/>
        <stp/>
        <stp>True</stp>
        <stp/>
        <stp/>
        <tr r="AA83" s="2"/>
      </tp>
      <tp t="s">
        <v/>
        <stp/>
        <stp>StudyData</stp>
        <stp>Close(DREURGBP) when (LocalMonth(DREURGBP)=9 And LocalDay(DREURGBP)=25 And LocalHour(DREURGBP)=14 And LocalMinute(DREURGBP)=20)</stp>
        <stp>Bar</stp>
        <stp/>
        <stp>Close</stp>
        <stp>A5C</stp>
        <stp>0</stp>
        <stp>all</stp>
        <stp/>
        <stp/>
        <stp>True</stp>
        <stp/>
        <stp/>
        <tr r="AA89" s="2"/>
      </tp>
      <tp t="s">
        <v/>
        <stp/>
        <stp>StudyData</stp>
        <stp>Close(DREURGBP) when (LocalMonth(DREURGBP)=9 And LocalDay(DREURGBP)=25 And LocalHour(DREURGBP)=10 And LocalMinute(DREURGBP)=55)</stp>
        <stp>Bar</stp>
        <stp/>
        <stp>Close</stp>
        <stp>A5C</stp>
        <stp>0</stp>
        <stp>all</stp>
        <stp/>
        <stp/>
        <stp>True</stp>
        <stp/>
        <stp/>
        <tr r="AA48" s="2"/>
      </tp>
      <tp t="s">
        <v/>
        <stp/>
        <stp>StudyData</stp>
        <stp>Close(DREURGBP) when (LocalMonth(DREURGBP)=9 And LocalDay(DREURGBP)=25 And LocalHour(DREURGBP)=11 And LocalMinute(DREURGBP)=45)</stp>
        <stp>Bar</stp>
        <stp/>
        <stp>Close</stp>
        <stp>A5C</stp>
        <stp>0</stp>
        <stp>all</stp>
        <stp/>
        <stp/>
        <stp>True</stp>
        <stp/>
        <stp/>
        <tr r="AA58" s="2"/>
      </tp>
      <tp t="s">
        <v/>
        <stp/>
        <stp>StudyData</stp>
        <stp>Close(DREURGBP) when (LocalMonth(DREURGBP)=9 And LocalDay(DREURGBP)=25 And LocalHour(DREURGBP)=14 And LocalMinute(DREURGBP)=15)</stp>
        <stp>Bar</stp>
        <stp/>
        <stp>Close</stp>
        <stp>A5C</stp>
        <stp>0</stp>
        <stp>all</stp>
        <stp/>
        <stp/>
        <stp>True</stp>
        <stp/>
        <stp/>
        <tr r="AA88" s="2"/>
      </tp>
      <tp t="s">
        <v/>
        <stp/>
        <stp>StudyData</stp>
        <stp>Close(DREURGBP) when (LocalMonth(DREURGBP)=9 And LocalDay(DREURGBP)=25 And LocalHour(DREURGBP)=10 And LocalMinute(DREURGBP)=50)</stp>
        <stp>Bar</stp>
        <stp/>
        <stp>Close</stp>
        <stp>A5C</stp>
        <stp>0</stp>
        <stp>all</stp>
        <stp/>
        <stp/>
        <stp>True</stp>
        <stp/>
        <stp/>
        <tr r="AA47" s="2"/>
      </tp>
      <tp t="s">
        <v/>
        <stp/>
        <stp>StudyData</stp>
        <stp>Close(DREURGBP) when (LocalMonth(DREURGBP)=9 And LocalDay(DREURGBP)=25 And LocalHour(DREURGBP)=11 And LocalMinute(DREURGBP)=40)</stp>
        <stp>Bar</stp>
        <stp/>
        <stp>Close</stp>
        <stp>A5C</stp>
        <stp>0</stp>
        <stp>all</stp>
        <stp/>
        <stp/>
        <stp>True</stp>
        <stp/>
        <stp/>
        <tr r="AA57" s="2"/>
      </tp>
      <tp t="s">
        <v/>
        <stp/>
        <stp>StudyData</stp>
        <stp>Close(DREURGBP) when (LocalMonth(DREURGBP)=9 And LocalDay(DREURGBP)=25 And LocalHour(DREURGBP)=14 And LocalMinute(DREURGBP)=10)</stp>
        <stp>Bar</stp>
        <stp/>
        <stp>Close</stp>
        <stp>A5C</stp>
        <stp>0</stp>
        <stp>all</stp>
        <stp/>
        <stp/>
        <stp>True</stp>
        <stp/>
        <stp/>
        <tr r="AA87" s="2"/>
      </tp>
      <tp t="s">
        <v/>
        <stp/>
        <stp>StudyData</stp>
        <stp>Close(DREURGBP) when (LocalMonth(DREURGBP)=9 And LocalDay(DREURGBP)=25 And LocalHour(DREURGBP)=10 And LocalMinute(DREURGBP)=45)</stp>
        <stp>Bar</stp>
        <stp/>
        <stp>Close</stp>
        <stp>A5C</stp>
        <stp>0</stp>
        <stp>all</stp>
        <stp/>
        <stp/>
        <stp>True</stp>
        <stp/>
        <stp/>
        <tr r="AA46" s="2"/>
      </tp>
      <tp t="s">
        <v/>
        <stp/>
        <stp>StudyData</stp>
        <stp>Close(DREURGBP) when (LocalMonth(DREURGBP)=9 And LocalDay(DREURGBP)=25 And LocalHour(DREURGBP)=11 And LocalMinute(DREURGBP)=55)</stp>
        <stp>Bar</stp>
        <stp/>
        <stp>Close</stp>
        <stp>A5C</stp>
        <stp>0</stp>
        <stp>all</stp>
        <stp/>
        <stp/>
        <stp>True</stp>
        <stp/>
        <stp/>
        <tr r="AA60" s="2"/>
      </tp>
      <tp t="s">
        <v/>
        <stp/>
        <stp>StudyData</stp>
        <stp>Close(DREURGBP) when (LocalMonth(DREURGBP)=9 And LocalDay(DREURGBP)=25 And LocalHour(DREURGBP)=10 And LocalMinute(DREURGBP)=40)</stp>
        <stp>Bar</stp>
        <stp/>
        <stp>Close</stp>
        <stp>A5C</stp>
        <stp>0</stp>
        <stp>all</stp>
        <stp/>
        <stp/>
        <stp>True</stp>
        <stp/>
        <stp/>
        <tr r="AA45" s="2"/>
      </tp>
      <tp t="s">
        <v/>
        <stp/>
        <stp>StudyData</stp>
        <stp>Close(DREURGBP) when (LocalMonth(DREURGBP)=9 And LocalDay(DREURGBP)=25 And LocalHour(DREURGBP)=11 And LocalMinute(DREURGBP)=50)</stp>
        <stp>Bar</stp>
        <stp/>
        <stp>Close</stp>
        <stp>A5C</stp>
        <stp>0</stp>
        <stp>all</stp>
        <stp/>
        <stp/>
        <stp>True</stp>
        <stp/>
        <stp/>
        <tr r="AA59" s="2"/>
      </tp>
      <tp t="s">
        <v/>
        <stp/>
        <stp>StudyData</stp>
        <stp>Close(DREURGBP) when (LocalMonth(DREURGBP)=9 And LocalDay(DREURGBP)=25 And LocalHour(DREURGBP)=15 And LocalMinute(DREURGBP)=10)</stp>
        <stp>Bar</stp>
        <stp/>
        <stp>Close</stp>
        <stp>A5C</stp>
        <stp>0</stp>
        <stp>all</stp>
        <stp/>
        <stp/>
        <stp>True</stp>
        <stp/>
        <stp/>
        <tr r="AA99" s="2"/>
      </tp>
      <tp t="s">
        <v/>
        <stp/>
        <stp>StudyData</stp>
        <stp>Close(DREURGBP) when (LocalMonth(DREURGBP)=9 And LocalDay(DREURGBP)=25 And LocalHour(DREURGBP)=10 And LocalMinute(DREURGBP)=35)</stp>
        <stp>Bar</stp>
        <stp/>
        <stp>Close</stp>
        <stp>A5C</stp>
        <stp>0</stp>
        <stp>all</stp>
        <stp/>
        <stp/>
        <stp>True</stp>
        <stp/>
        <stp/>
        <tr r="AA44" s="2"/>
      </tp>
      <tp t="s">
        <v/>
        <stp/>
        <stp>StudyData</stp>
        <stp>Close(DREURGBP) when (LocalMonth(DREURGBP)=9 And LocalDay(DREURGBP)=25 And LocalHour(DREURGBP)=11 And LocalMinute(DREURGBP)=25)</stp>
        <stp>Bar</stp>
        <stp/>
        <stp>Close</stp>
        <stp>A5C</stp>
        <stp>0</stp>
        <stp>all</stp>
        <stp/>
        <stp/>
        <stp>True</stp>
        <stp/>
        <stp/>
        <tr r="AA54" s="2"/>
      </tp>
      <tp t="s">
        <v/>
        <stp/>
        <stp>StudyData</stp>
        <stp>Close(DREURGBP) when (LocalMonth(DREURGBP)=9 And LocalDay(DREURGBP)=25 And LocalHour(DREURGBP)=12 And LocalMinute(DREURGBP)=15)</stp>
        <stp>Bar</stp>
        <stp/>
        <stp>Close</stp>
        <stp>A5C</stp>
        <stp>0</stp>
        <stp>all</stp>
        <stp/>
        <stp/>
        <stp>True</stp>
        <stp/>
        <stp/>
        <tr r="AA64" s="2"/>
      </tp>
      <tp t="s">
        <v/>
        <stp/>
        <stp>StudyData</stp>
        <stp>Close(DREURGBP) when (LocalMonth(DREURGBP)=9 And LocalDay(DREURGBP)=25 And LocalHour(DREURGBP)=10 And LocalMinute(DREURGBP)=30)</stp>
        <stp>Bar</stp>
        <stp/>
        <stp>Close</stp>
        <stp>A5C</stp>
        <stp>0</stp>
        <stp>all</stp>
        <stp/>
        <stp/>
        <stp>True</stp>
        <stp/>
        <stp/>
        <tr r="AA43" s="2"/>
      </tp>
      <tp t="s">
        <v/>
        <stp/>
        <stp>StudyData</stp>
        <stp>Close(DREURGBP) when (LocalMonth(DREURGBP)=9 And LocalDay(DREURGBP)=25 And LocalHour(DREURGBP)=11 And LocalMinute(DREURGBP)=20)</stp>
        <stp>Bar</stp>
        <stp/>
        <stp>Close</stp>
        <stp>A5C</stp>
        <stp>0</stp>
        <stp>all</stp>
        <stp/>
        <stp/>
        <stp>True</stp>
        <stp/>
        <stp/>
        <tr r="AA53" s="2"/>
      </tp>
      <tp t="s">
        <v/>
        <stp/>
        <stp>StudyData</stp>
        <stp>Close(DREURGBP) when (LocalMonth(DREURGBP)=9 And LocalDay(DREURGBP)=25 And LocalHour(DREURGBP)=12 And LocalMinute(DREURGBP)=10)</stp>
        <stp>Bar</stp>
        <stp/>
        <stp>Close</stp>
        <stp>A5C</stp>
        <stp>0</stp>
        <stp>all</stp>
        <stp/>
        <stp/>
        <stp>True</stp>
        <stp/>
        <stp/>
        <tr r="AA63" s="2"/>
      </tp>
      <tp t="s">
        <v/>
        <stp/>
        <stp>StudyData</stp>
        <stp>Close(DREURGBP) when (LocalMonth(DREURGBP)=9 And LocalDay(DREURGBP)=25 And LocalHour(DREURGBP)=10 And LocalMinute(DREURGBP)=25)</stp>
        <stp>Bar</stp>
        <stp/>
        <stp>Close</stp>
        <stp>A5C</stp>
        <stp>0</stp>
        <stp>all</stp>
        <stp/>
        <stp/>
        <stp>True</stp>
        <stp/>
        <stp/>
        <tr r="AA42" s="2"/>
      </tp>
      <tp t="s">
        <v/>
        <stp/>
        <stp>StudyData</stp>
        <stp>Close(DREURGBP) when (LocalMonth(DREURGBP)=9 And LocalDay(DREURGBP)=25 And LocalHour(DREURGBP)=11 And LocalMinute(DREURGBP)=35)</stp>
        <stp>Bar</stp>
        <stp/>
        <stp>Close</stp>
        <stp>A5C</stp>
        <stp>0</stp>
        <stp>all</stp>
        <stp/>
        <stp/>
        <stp>True</stp>
        <stp/>
        <stp/>
        <tr r="AA56" s="2"/>
      </tp>
      <tp t="s">
        <v/>
        <stp/>
        <stp>StudyData</stp>
        <stp>Close(DREURGBP) when (LocalMonth(DREURGBP)=9 And LocalDay(DREURGBP)=25 And LocalHour(DREURGBP)=13 And LocalMinute(DREURGBP)=15)</stp>
        <stp>Bar</stp>
        <stp/>
        <stp>Close</stp>
        <stp>A5C</stp>
        <stp>0</stp>
        <stp>all</stp>
        <stp/>
        <stp/>
        <stp>True</stp>
        <stp/>
        <stp/>
        <tr r="AA76" s="2"/>
      </tp>
      <tp t="s">
        <v/>
        <stp/>
        <stp>StudyData</stp>
        <stp>Close(DREURGBP) when (LocalMonth(DREURGBP)=9 And LocalDay(DREURGBP)=25 And LocalHour(DREURGBP)=10 And LocalMinute(DREURGBP)=20)</stp>
        <stp>Bar</stp>
        <stp/>
        <stp>Close</stp>
        <stp>A5C</stp>
        <stp>0</stp>
        <stp>all</stp>
        <stp/>
        <stp/>
        <stp>True</stp>
        <stp/>
        <stp/>
        <tr r="AA41" s="2"/>
      </tp>
      <tp t="s">
        <v/>
        <stp/>
        <stp>StudyData</stp>
        <stp>Close(DREURGBP) when (LocalMonth(DREURGBP)=9 And LocalDay(DREURGBP)=25 And LocalHour(DREURGBP)=11 And LocalMinute(DREURGBP)=30)</stp>
        <stp>Bar</stp>
        <stp/>
        <stp>Close</stp>
        <stp>A5C</stp>
        <stp>0</stp>
        <stp>all</stp>
        <stp/>
        <stp/>
        <stp>True</stp>
        <stp/>
        <stp/>
        <tr r="AA55" s="2"/>
      </tp>
      <tp t="s">
        <v/>
        <stp/>
        <stp>StudyData</stp>
        <stp>Close(DREURGBP) when (LocalMonth(DREURGBP)=9 And LocalDay(DREURGBP)=25 And LocalHour(DREURGBP)=13 And LocalMinute(DREURGBP)=10)</stp>
        <stp>Bar</stp>
        <stp/>
        <stp>Close</stp>
        <stp>A5C</stp>
        <stp>0</stp>
        <stp>all</stp>
        <stp/>
        <stp/>
        <stp>True</stp>
        <stp/>
        <stp/>
        <tr r="AA75" s="2"/>
      </tp>
      <tp t="s">
        <v/>
        <stp/>
        <stp>StudyData</stp>
        <stp>Close(DREURGBP) when (LocalMonth(DREURGBP)=9 And LocalDay(DREURGBP)=25 And LocalHour(DREURGBP)=10 And LocalMinute(DREURGBP)=15)</stp>
        <stp>Bar</stp>
        <stp/>
        <stp>Close</stp>
        <stp>A5C</stp>
        <stp>0</stp>
        <stp>all</stp>
        <stp/>
        <stp/>
        <stp>True</stp>
        <stp/>
        <stp/>
        <tr r="AA40" s="2"/>
      </tp>
      <tp t="s">
        <v/>
        <stp/>
        <stp>StudyData</stp>
        <stp>Close(DREURGBP) when (LocalMonth(DREURGBP)=9 And LocalDay(DREURGBP)=25 And LocalHour(DREURGBP)=12 And LocalMinute(DREURGBP)=35)</stp>
        <stp>Bar</stp>
        <stp/>
        <stp>Close</stp>
        <stp>A5C</stp>
        <stp>0</stp>
        <stp>all</stp>
        <stp/>
        <stp/>
        <stp>True</stp>
        <stp/>
        <stp/>
        <tr r="AA68" s="2"/>
      </tp>
      <tp t="s">
        <v/>
        <stp/>
        <stp>StudyData</stp>
        <stp>Close(DREURGBP) when (LocalMonth(DREURGBP)=9 And LocalDay(DREURGBP)=25 And LocalHour(DREURGBP)=13 And LocalMinute(DREURGBP)=25)</stp>
        <stp>Bar</stp>
        <stp/>
        <stp>Close</stp>
        <stp>A5C</stp>
        <stp>0</stp>
        <stp>all</stp>
        <stp/>
        <stp/>
        <stp>True</stp>
        <stp/>
        <stp/>
        <tr r="AA78" s="2"/>
      </tp>
      <tp t="s">
        <v/>
        <stp/>
        <stp>StudyData</stp>
        <stp>Close(DREURGBP) when (LocalMonth(DREURGBP)=9 And LocalDay(DREURGBP)=25 And LocalHour(DREURGBP)=14 And LocalMinute(DREURGBP)=55)</stp>
        <stp>Bar</stp>
        <stp/>
        <stp>Close</stp>
        <stp>A5C</stp>
        <stp>0</stp>
        <stp>all</stp>
        <stp/>
        <stp/>
        <stp>True</stp>
        <stp/>
        <stp/>
        <tr r="AA96" s="2"/>
      </tp>
      <tp t="s">
        <v/>
        <stp/>
        <stp>StudyData</stp>
        <stp>Close(DREURGBP) when (LocalMonth(DREURGBP)=9 And LocalDay(DREURGBP)=25 And LocalHour(DREURGBP)=10 And LocalMinute(DREURGBP)=10)</stp>
        <stp>Bar</stp>
        <stp/>
        <stp>Close</stp>
        <stp>A5C</stp>
        <stp>0</stp>
        <stp>all</stp>
        <stp/>
        <stp/>
        <stp>True</stp>
        <stp/>
        <stp/>
        <tr r="AA39" s="2"/>
      </tp>
      <tp t="s">
        <v/>
        <stp/>
        <stp>StudyData</stp>
        <stp>Close(DREURGBP) when (LocalMonth(DREURGBP)=9 And LocalDay(DREURGBP)=25 And LocalHour(DREURGBP)=12 And LocalMinute(DREURGBP)=30)</stp>
        <stp>Bar</stp>
        <stp/>
        <stp>Close</stp>
        <stp>A5C</stp>
        <stp>0</stp>
        <stp>all</stp>
        <stp/>
        <stp/>
        <stp>True</stp>
        <stp/>
        <stp/>
        <tr r="AA67" s="2"/>
      </tp>
      <tp t="s">
        <v/>
        <stp/>
        <stp>StudyData</stp>
        <stp>Close(DREURGBP) when (LocalMonth(DREURGBP)=9 And LocalDay(DREURGBP)=25 And LocalHour(DREURGBP)=13 And LocalMinute(DREURGBP)=20)</stp>
        <stp>Bar</stp>
        <stp/>
        <stp>Close</stp>
        <stp>A5C</stp>
        <stp>0</stp>
        <stp>all</stp>
        <stp/>
        <stp/>
        <stp>True</stp>
        <stp/>
        <stp/>
        <tr r="AA77" s="2"/>
      </tp>
      <tp t="s">
        <v/>
        <stp/>
        <stp>StudyData</stp>
        <stp>Close(DREURGBP) when (LocalMonth(DREURGBP)=9 And LocalDay(DREURGBP)=25 And LocalHour(DREURGBP)=14 And LocalMinute(DREURGBP)=50)</stp>
        <stp>Bar</stp>
        <stp/>
        <stp>Close</stp>
        <stp>A5C</stp>
        <stp>0</stp>
        <stp>all</stp>
        <stp/>
        <stp/>
        <stp>True</stp>
        <stp/>
        <stp/>
        <tr r="AA95" s="2"/>
      </tp>
      <tp t="s">
        <v/>
        <stp/>
        <stp>StudyData</stp>
        <stp>Close(DREURGBP) when (LocalMonth(DREURGBP)=9 And LocalDay(DREURGBP)=25 And LocalHour(DREURGBP)=11 And LocalMinute(DREURGBP)=15)</stp>
        <stp>Bar</stp>
        <stp/>
        <stp>Close</stp>
        <stp>A5C</stp>
        <stp>0</stp>
        <stp>all</stp>
        <stp/>
        <stp/>
        <stp>True</stp>
        <stp/>
        <stp/>
        <tr r="AA52" s="2"/>
      </tp>
      <tp t="s">
        <v/>
        <stp/>
        <stp>StudyData</stp>
        <stp>Close(DREURGBP) when (LocalMonth(DREURGBP)=9 And LocalDay(DREURGBP)=25 And LocalHour(DREURGBP)=12 And LocalMinute(DREURGBP)=25)</stp>
        <stp>Bar</stp>
        <stp/>
        <stp>Close</stp>
        <stp>A5C</stp>
        <stp>0</stp>
        <stp>all</stp>
        <stp/>
        <stp/>
        <stp>True</stp>
        <stp/>
        <stp/>
        <tr r="AA66" s="2"/>
      </tp>
      <tp t="s">
        <v/>
        <stp/>
        <stp>StudyData</stp>
        <stp>Close(DREURGBP) when (LocalMonth(DREURGBP)=9 And LocalDay(DREURGBP)=25 And LocalHour(DREURGBP)=13 And LocalMinute(DREURGBP)=35)</stp>
        <stp>Bar</stp>
        <stp/>
        <stp>Close</stp>
        <stp>A5C</stp>
        <stp>0</stp>
        <stp>all</stp>
        <stp/>
        <stp/>
        <stp>True</stp>
        <stp/>
        <stp/>
        <tr r="AA80" s="2"/>
      </tp>
      <tp t="s">
        <v/>
        <stp/>
        <stp>StudyData</stp>
        <stp>Close(DREURGBP) when (LocalMonth(DREURGBP)=9 And LocalDay(DREURGBP)=25 And LocalHour(DREURGBP)=14 And LocalMinute(DREURGBP)=45)</stp>
        <stp>Bar</stp>
        <stp/>
        <stp>Close</stp>
        <stp>A5C</stp>
        <stp>0</stp>
        <stp>all</stp>
        <stp/>
        <stp/>
        <stp>True</stp>
        <stp/>
        <stp/>
        <tr r="AA94" s="2"/>
      </tp>
      <tp t="s">
        <v/>
        <stp/>
        <stp>StudyData</stp>
        <stp>Close(DREURGBP) when (LocalMonth(DREURGBP)=9 And LocalDay(DREURGBP)=25 And LocalHour(DREURGBP)=11 And LocalMinute(DREURGBP)=10)</stp>
        <stp>Bar</stp>
        <stp/>
        <stp>Close</stp>
        <stp>A5C</stp>
        <stp>0</stp>
        <stp>all</stp>
        <stp/>
        <stp/>
        <stp>True</stp>
        <stp/>
        <stp/>
        <tr r="AA51" s="2"/>
      </tp>
      <tp t="s">
        <v/>
        <stp/>
        <stp>StudyData</stp>
        <stp>Close(DREURGBP) when (LocalMonth(DREURGBP)=9 And LocalDay(DREURGBP)=25 And LocalHour(DREURGBP)=12 And LocalMinute(DREURGBP)=20)</stp>
        <stp>Bar</stp>
        <stp/>
        <stp>Close</stp>
        <stp>A5C</stp>
        <stp>0</stp>
        <stp>all</stp>
        <stp/>
        <stp/>
        <stp>True</stp>
        <stp/>
        <stp/>
        <tr r="AA65" s="2"/>
      </tp>
      <tp t="s">
        <v/>
        <stp/>
        <stp>StudyData</stp>
        <stp>Close(DREURGBP) when (LocalMonth(DREURGBP)=9 And LocalDay(DREURGBP)=25 And LocalHour(DREURGBP)=13 And LocalMinute(DREURGBP)=30)</stp>
        <stp>Bar</stp>
        <stp/>
        <stp>Close</stp>
        <stp>A5C</stp>
        <stp>0</stp>
        <stp>all</stp>
        <stp/>
        <stp/>
        <stp>True</stp>
        <stp/>
        <stp/>
        <tr r="AA79" s="2"/>
      </tp>
      <tp t="s">
        <v/>
        <stp/>
        <stp>StudyData</stp>
        <stp>Close(DREURGBP) when (LocalMonth(DREURGBP)=9 And LocalDay(DREURGBP)=25 And LocalHour(DREURGBP)=14 And LocalMinute(DREURGBP)=40)</stp>
        <stp>Bar</stp>
        <stp/>
        <stp>Close</stp>
        <stp>A5C</stp>
        <stp>0</stp>
        <stp>all</stp>
        <stp/>
        <stp/>
        <stp>True</stp>
        <stp/>
        <stp/>
        <tr r="AA93" s="2"/>
      </tp>
      <tp>
        <v>1.43848</v>
        <stp/>
        <stp>StudyData</stp>
        <stp>DREURAUD</stp>
        <stp>Bar</stp>
        <stp/>
        <stp>Close</stp>
        <stp>D</stp>
        <stp>-1</stp>
        <stp>primaryOnly</stp>
        <tr r="H8" s="2"/>
      </tp>
      <tp t="s">
        <v/>
        <stp/>
        <stp>StudyData</stp>
        <stp>Close(DREURUSD) when (LocalMonth(DREURUSD)=9 And LocalDay(DREURUSD)=25 And LocalHour(DREURUSD)=12 And LocalMinute(DREURUSD)=40)</stp>
        <stp>Bar</stp>
        <stp/>
        <stp>Close</stp>
        <stp>A5C</stp>
        <stp>0</stp>
        <stp>all</stp>
        <stp/>
        <stp/>
        <stp>True</stp>
        <stp/>
        <stp/>
        <tr r="O69" s="2"/>
      </tp>
      <tp t="s">
        <v/>
        <stp/>
        <stp>StudyData</stp>
        <stp>Close(DREURUSD) when (LocalMonth(DREURUSD)=9 And LocalDay(DREURUSD)=25 And LocalHour(DREURUSD)=13 And LocalMinute(DREURUSD)=50)</stp>
        <stp>Bar</stp>
        <stp/>
        <stp>Close</stp>
        <stp>A5C</stp>
        <stp>0</stp>
        <stp>all</stp>
        <stp/>
        <stp/>
        <stp>True</stp>
        <stp/>
        <stp/>
        <tr r="O83" s="2"/>
      </tp>
      <tp t="s">
        <v/>
        <stp/>
        <stp>StudyData</stp>
        <stp>Close(DREURUSD) when (LocalMonth(DREURUSD)=9 And LocalDay(DREURUSD)=25 And LocalHour(DREURUSD)=14 And LocalMinute(DREURUSD)=20)</stp>
        <stp>Bar</stp>
        <stp/>
        <stp>Close</stp>
        <stp>A5C</stp>
        <stp>0</stp>
        <stp>all</stp>
        <stp/>
        <stp/>
        <stp>True</stp>
        <stp/>
        <stp/>
        <tr r="O89" s="2"/>
      </tp>
      <tp t="s">
        <v/>
        <stp/>
        <stp>StudyData</stp>
        <stp>Close(DREURUSD) when (LocalMonth(DREURUSD)=9 And LocalDay(DREURUSD)=25 And LocalHour(DREURUSD)=12 And LocalMinute(DREURUSD)=45)</stp>
        <stp>Bar</stp>
        <stp/>
        <stp>Close</stp>
        <stp>A5C</stp>
        <stp>0</stp>
        <stp>all</stp>
        <stp/>
        <stp/>
        <stp>True</stp>
        <stp/>
        <stp/>
        <tr r="O70" s="2"/>
      </tp>
      <tp t="s">
        <v/>
        <stp/>
        <stp>StudyData</stp>
        <stp>Close(DREURUSD) when (LocalMonth(DREURUSD)=9 And LocalDay(DREURUSD)=25 And LocalHour(DREURUSD)=13 And LocalMinute(DREURUSD)=55)</stp>
        <stp>Bar</stp>
        <stp/>
        <stp>Close</stp>
        <stp>A5C</stp>
        <stp>0</stp>
        <stp>all</stp>
        <stp/>
        <stp/>
        <stp>True</stp>
        <stp/>
        <stp/>
        <tr r="O84" s="2"/>
      </tp>
      <tp t="s">
        <v/>
        <stp/>
        <stp>StudyData</stp>
        <stp>Close(DREURUSD) when (LocalMonth(DREURUSD)=9 And LocalDay(DREURUSD)=25 And LocalHour(DREURUSD)=14 And LocalMinute(DREURUSD)=25)</stp>
        <stp>Bar</stp>
        <stp/>
        <stp>Close</stp>
        <stp>A5C</stp>
        <stp>0</stp>
        <stp>all</stp>
        <stp/>
        <stp/>
        <stp>True</stp>
        <stp/>
        <stp/>
        <tr r="O90" s="2"/>
      </tp>
      <tp t="s">
        <v/>
        <stp/>
        <stp>StudyData</stp>
        <stp>Close(DREURUSD) when (LocalMonth(DREURUSD)=9 And LocalDay(DREURUSD)=25 And LocalHour(DREURUSD)=12 And LocalMinute(DREURUSD)=50)</stp>
        <stp>Bar</stp>
        <stp/>
        <stp>Close</stp>
        <stp>A5C</stp>
        <stp>0</stp>
        <stp>all</stp>
        <stp/>
        <stp/>
        <stp>True</stp>
        <stp/>
        <stp/>
        <tr r="O71" s="2"/>
      </tp>
      <tp t="s">
        <v/>
        <stp/>
        <stp>StudyData</stp>
        <stp>Close(DREURUSD) when (LocalMonth(DREURUSD)=9 And LocalDay(DREURUSD)=25 And LocalHour(DREURUSD)=13 And LocalMinute(DREURUSD)=40)</stp>
        <stp>Bar</stp>
        <stp/>
        <stp>Close</stp>
        <stp>A5C</stp>
        <stp>0</stp>
        <stp>all</stp>
        <stp/>
        <stp/>
        <stp>True</stp>
        <stp/>
        <stp/>
        <tr r="O81" s="2"/>
      </tp>
      <tp t="s">
        <v/>
        <stp/>
        <stp>StudyData</stp>
        <stp>Close(DREURUSD) when (LocalMonth(DREURUSD)=9 And LocalDay(DREURUSD)=25 And LocalHour(DREURUSD)=14 And LocalMinute(DREURUSD)=30)</stp>
        <stp>Bar</stp>
        <stp/>
        <stp>Close</stp>
        <stp>A5C</stp>
        <stp>0</stp>
        <stp>all</stp>
        <stp/>
        <stp/>
        <stp>True</stp>
        <stp/>
        <stp/>
        <tr r="O91" s="2"/>
      </tp>
      <tp t="s">
        <v/>
        <stp/>
        <stp>StudyData</stp>
        <stp>Close(DREURUSD) when (LocalMonth(DREURUSD)=9 And LocalDay(DREURUSD)=25 And LocalHour(DREURUSD)=12 And LocalMinute(DREURUSD)=55)</stp>
        <stp>Bar</stp>
        <stp/>
        <stp>Close</stp>
        <stp>A5C</stp>
        <stp>0</stp>
        <stp>all</stp>
        <stp/>
        <stp/>
        <stp>True</stp>
        <stp/>
        <stp/>
        <tr r="O72" s="2"/>
      </tp>
      <tp t="s">
        <v/>
        <stp/>
        <stp>StudyData</stp>
        <stp>Close(DREURUSD) when (LocalMonth(DREURUSD)=9 And LocalDay(DREURUSD)=25 And LocalHour(DREURUSD)=13 And LocalMinute(DREURUSD)=45)</stp>
        <stp>Bar</stp>
        <stp/>
        <stp>Close</stp>
        <stp>A5C</stp>
        <stp>0</stp>
        <stp>all</stp>
        <stp/>
        <stp/>
        <stp>True</stp>
        <stp/>
        <stp/>
        <tr r="O82" s="2"/>
      </tp>
      <tp t="s">
        <v/>
        <stp/>
        <stp>StudyData</stp>
        <stp>Close(DREURUSD) when (LocalMonth(DREURUSD)=9 And LocalDay(DREURUSD)=25 And LocalHour(DREURUSD)=14 And LocalMinute(DREURUSD)=35)</stp>
        <stp>Bar</stp>
        <stp/>
        <stp>Close</stp>
        <stp>A5C</stp>
        <stp>0</stp>
        <stp>all</stp>
        <stp/>
        <stp/>
        <stp>True</stp>
        <stp/>
        <stp/>
        <tr r="O92" s="2"/>
      </tp>
      <tp t="s">
        <v/>
        <stp/>
        <stp>StudyData</stp>
        <stp>Close(DREURUSD) when (LocalMonth(DREURUSD)=9 And LocalDay(DREURUSD)=25 And LocalHour(DREURUSD)=10 And LocalMinute(DREURUSD)=40)</stp>
        <stp>Bar</stp>
        <stp/>
        <stp>Close</stp>
        <stp>A5C</stp>
        <stp>0</stp>
        <stp>all</stp>
        <stp/>
        <stp/>
        <stp>True</stp>
        <stp/>
        <stp/>
        <tr r="O45" s="2"/>
      </tp>
      <tp t="s">
        <v/>
        <stp/>
        <stp>StudyData</stp>
        <stp>Close(DREURUSD) when (LocalMonth(DREURUSD)=9 And LocalDay(DREURUSD)=25 And LocalHour(DREURUSD)=11 And LocalMinute(DREURUSD)=50)</stp>
        <stp>Bar</stp>
        <stp/>
        <stp>Close</stp>
        <stp>A5C</stp>
        <stp>0</stp>
        <stp>all</stp>
        <stp/>
        <stp/>
        <stp>True</stp>
        <stp/>
        <stp/>
        <tr r="O59" s="2"/>
      </tp>
      <tp t="s">
        <v/>
        <stp/>
        <stp>StudyData</stp>
        <stp>Close(DREURUSD) when (LocalMonth(DREURUSD)=9 And LocalDay(DREURUSD)=25 And LocalHour(DREURUSD)=15 And LocalMinute(DREURUSD)=10)</stp>
        <stp>Bar</stp>
        <stp/>
        <stp>Close</stp>
        <stp>A5C</stp>
        <stp>0</stp>
        <stp>all</stp>
        <stp/>
        <stp/>
        <stp>True</stp>
        <stp/>
        <stp/>
        <tr r="O99" s="2"/>
      </tp>
      <tp t="s">
        <v/>
        <stp/>
        <stp>StudyData</stp>
        <stp>Close(DREURUSD) when (LocalMonth(DREURUSD)=9 And LocalDay(DREURUSD)=25 And LocalHour(DREURUSD)=10 And LocalMinute(DREURUSD)=45)</stp>
        <stp>Bar</stp>
        <stp/>
        <stp>Close</stp>
        <stp>A5C</stp>
        <stp>0</stp>
        <stp>all</stp>
        <stp/>
        <stp/>
        <stp>True</stp>
        <stp/>
        <stp/>
        <tr r="O46" s="2"/>
      </tp>
      <tp t="s">
        <v/>
        <stp/>
        <stp>StudyData</stp>
        <stp>Close(DREURUSD) when (LocalMonth(DREURUSD)=9 And LocalDay(DREURUSD)=25 And LocalHour(DREURUSD)=11 And LocalMinute(DREURUSD)=55)</stp>
        <stp>Bar</stp>
        <stp/>
        <stp>Close</stp>
        <stp>A5C</stp>
        <stp>0</stp>
        <stp>all</stp>
        <stp/>
        <stp/>
        <stp>True</stp>
        <stp/>
        <stp/>
        <tr r="O60" s="2"/>
      </tp>
      <tp t="s">
        <v/>
        <stp/>
        <stp>StudyData</stp>
        <stp>Close(DREURUSD) when (LocalMonth(DREURUSD)=9 And LocalDay(DREURUSD)=25 And LocalHour(DREURUSD)=10 And LocalMinute(DREURUSD)=50)</stp>
        <stp>Bar</stp>
        <stp/>
        <stp>Close</stp>
        <stp>A5C</stp>
        <stp>0</stp>
        <stp>all</stp>
        <stp/>
        <stp/>
        <stp>True</stp>
        <stp/>
        <stp/>
        <tr r="O47" s="2"/>
      </tp>
      <tp t="s">
        <v/>
        <stp/>
        <stp>StudyData</stp>
        <stp>Close(DREURUSD) when (LocalMonth(DREURUSD)=9 And LocalDay(DREURUSD)=25 And LocalHour(DREURUSD)=11 And LocalMinute(DREURUSD)=40)</stp>
        <stp>Bar</stp>
        <stp/>
        <stp>Close</stp>
        <stp>A5C</stp>
        <stp>0</stp>
        <stp>all</stp>
        <stp/>
        <stp/>
        <stp>True</stp>
        <stp/>
        <stp/>
        <tr r="O57" s="2"/>
      </tp>
      <tp t="s">
        <v/>
        <stp/>
        <stp>StudyData</stp>
        <stp>Close(DREURUSD) when (LocalMonth(DREURUSD)=9 And LocalDay(DREURUSD)=25 And LocalHour(DREURUSD)=14 And LocalMinute(DREURUSD)=10)</stp>
        <stp>Bar</stp>
        <stp/>
        <stp>Close</stp>
        <stp>A5C</stp>
        <stp>0</stp>
        <stp>all</stp>
        <stp/>
        <stp/>
        <stp>True</stp>
        <stp/>
        <stp/>
        <tr r="O87" s="2"/>
      </tp>
      <tp t="s">
        <v/>
        <stp/>
        <stp>StudyData</stp>
        <stp>Close(DREURUSD) when (LocalMonth(DREURUSD)=9 And LocalDay(DREURUSD)=25 And LocalHour(DREURUSD)=10 And LocalMinute(DREURUSD)=55)</stp>
        <stp>Bar</stp>
        <stp/>
        <stp>Close</stp>
        <stp>A5C</stp>
        <stp>0</stp>
        <stp>all</stp>
        <stp/>
        <stp/>
        <stp>True</stp>
        <stp/>
        <stp/>
        <tr r="O48" s="2"/>
      </tp>
      <tp t="s">
        <v/>
        <stp/>
        <stp>StudyData</stp>
        <stp>Close(DREURUSD) when (LocalMonth(DREURUSD)=9 And LocalDay(DREURUSD)=25 And LocalHour(DREURUSD)=11 And LocalMinute(DREURUSD)=45)</stp>
        <stp>Bar</stp>
        <stp/>
        <stp>Close</stp>
        <stp>A5C</stp>
        <stp>0</stp>
        <stp>all</stp>
        <stp/>
        <stp/>
        <stp>True</stp>
        <stp/>
        <stp/>
        <tr r="O58" s="2"/>
      </tp>
      <tp t="s">
        <v/>
        <stp/>
        <stp>StudyData</stp>
        <stp>Close(DREURUSD) when (LocalMonth(DREURUSD)=9 And LocalDay(DREURUSD)=25 And LocalHour(DREURUSD)=14 And LocalMinute(DREURUSD)=15)</stp>
        <stp>Bar</stp>
        <stp/>
        <stp>Close</stp>
        <stp>A5C</stp>
        <stp>0</stp>
        <stp>all</stp>
        <stp/>
        <stp/>
        <stp>True</stp>
        <stp/>
        <stp/>
        <tr r="O88" s="2"/>
      </tp>
      <tp t="s">
        <v/>
        <stp/>
        <stp>StudyData</stp>
        <stp>Close(DREURUSD) when (LocalMonth(DREURUSD)=9 And LocalDay(DREURUSD)=25 And LocalHour(DREURUSD)=10 And LocalMinute(DREURUSD)=20)</stp>
        <stp>Bar</stp>
        <stp/>
        <stp>Close</stp>
        <stp>A5C</stp>
        <stp>0</stp>
        <stp>all</stp>
        <stp/>
        <stp/>
        <stp>True</stp>
        <stp/>
        <stp/>
        <tr r="O41" s="2"/>
      </tp>
      <tp t="s">
        <v/>
        <stp/>
        <stp>StudyData</stp>
        <stp>Close(DREURUSD) when (LocalMonth(DREURUSD)=9 And LocalDay(DREURUSD)=25 And LocalHour(DREURUSD)=11 And LocalMinute(DREURUSD)=30)</stp>
        <stp>Bar</stp>
        <stp/>
        <stp>Close</stp>
        <stp>A5C</stp>
        <stp>0</stp>
        <stp>all</stp>
        <stp/>
        <stp/>
        <stp>True</stp>
        <stp/>
        <stp/>
        <tr r="O55" s="2"/>
      </tp>
      <tp t="s">
        <v/>
        <stp/>
        <stp>StudyData</stp>
        <stp>Close(DREURUSD) when (LocalMonth(DREURUSD)=9 And LocalDay(DREURUSD)=25 And LocalHour(DREURUSD)=13 And LocalMinute(DREURUSD)=10)</stp>
        <stp>Bar</stp>
        <stp/>
        <stp>Close</stp>
        <stp>A5C</stp>
        <stp>0</stp>
        <stp>all</stp>
        <stp/>
        <stp/>
        <stp>True</stp>
        <stp/>
        <stp/>
        <tr r="O75" s="2"/>
      </tp>
      <tp t="s">
        <v/>
        <stp/>
        <stp>StudyData</stp>
        <stp>Close(DREURUSD) when (LocalMonth(DREURUSD)=9 And LocalDay(DREURUSD)=25 And LocalHour(DREURUSD)=10 And LocalMinute(DREURUSD)=25)</stp>
        <stp>Bar</stp>
        <stp/>
        <stp>Close</stp>
        <stp>A5C</stp>
        <stp>0</stp>
        <stp>all</stp>
        <stp/>
        <stp/>
        <stp>True</stp>
        <stp/>
        <stp/>
        <tr r="O42" s="2"/>
      </tp>
      <tp t="s">
        <v/>
        <stp/>
        <stp>StudyData</stp>
        <stp>Close(DREURUSD) when (LocalMonth(DREURUSD)=9 And LocalDay(DREURUSD)=25 And LocalHour(DREURUSD)=11 And LocalMinute(DREURUSD)=35)</stp>
        <stp>Bar</stp>
        <stp/>
        <stp>Close</stp>
        <stp>A5C</stp>
        <stp>0</stp>
        <stp>all</stp>
        <stp/>
        <stp/>
        <stp>True</stp>
        <stp/>
        <stp/>
        <tr r="O56" s="2"/>
      </tp>
      <tp t="s">
        <v/>
        <stp/>
        <stp>StudyData</stp>
        <stp>Close(DREURUSD) when (LocalMonth(DREURUSD)=9 And LocalDay(DREURUSD)=25 And LocalHour(DREURUSD)=13 And LocalMinute(DREURUSD)=15)</stp>
        <stp>Bar</stp>
        <stp/>
        <stp>Close</stp>
        <stp>A5C</stp>
        <stp>0</stp>
        <stp>all</stp>
        <stp/>
        <stp/>
        <stp>True</stp>
        <stp/>
        <stp/>
        <tr r="O76" s="2"/>
      </tp>
      <tp t="s">
        <v/>
        <stp/>
        <stp>StudyData</stp>
        <stp>Close(DREURUSD) when (LocalMonth(DREURUSD)=9 And LocalDay(DREURUSD)=25 And LocalHour(DREURUSD)=10 And LocalMinute(DREURUSD)=30)</stp>
        <stp>Bar</stp>
        <stp/>
        <stp>Close</stp>
        <stp>A5C</stp>
        <stp>0</stp>
        <stp>all</stp>
        <stp/>
        <stp/>
        <stp>True</stp>
        <stp/>
        <stp/>
        <tr r="O43" s="2"/>
      </tp>
      <tp t="s">
        <v/>
        <stp/>
        <stp>StudyData</stp>
        <stp>Close(DREURUSD) when (LocalMonth(DREURUSD)=9 And LocalDay(DREURUSD)=25 And LocalHour(DREURUSD)=11 And LocalMinute(DREURUSD)=20)</stp>
        <stp>Bar</stp>
        <stp/>
        <stp>Close</stp>
        <stp>A5C</stp>
        <stp>0</stp>
        <stp>all</stp>
        <stp/>
        <stp/>
        <stp>True</stp>
        <stp/>
        <stp/>
        <tr r="O53" s="2"/>
      </tp>
      <tp t="s">
        <v/>
        <stp/>
        <stp>StudyData</stp>
        <stp>Close(DREURUSD) when (LocalMonth(DREURUSD)=9 And LocalDay(DREURUSD)=25 And LocalHour(DREURUSD)=12 And LocalMinute(DREURUSD)=10)</stp>
        <stp>Bar</stp>
        <stp/>
        <stp>Close</stp>
        <stp>A5C</stp>
        <stp>0</stp>
        <stp>all</stp>
        <stp/>
        <stp/>
        <stp>True</stp>
        <stp/>
        <stp/>
        <tr r="O63" s="2"/>
      </tp>
      <tp t="s">
        <v/>
        <stp/>
        <stp>StudyData</stp>
        <stp>Close(DREURUSD) when (LocalMonth(DREURUSD)=9 And LocalDay(DREURUSD)=25 And LocalHour(DREURUSD)=10 And LocalMinute(DREURUSD)=35)</stp>
        <stp>Bar</stp>
        <stp/>
        <stp>Close</stp>
        <stp>A5C</stp>
        <stp>0</stp>
        <stp>all</stp>
        <stp/>
        <stp/>
        <stp>True</stp>
        <stp/>
        <stp/>
        <tr r="O44" s="2"/>
      </tp>
      <tp t="s">
        <v/>
        <stp/>
        <stp>StudyData</stp>
        <stp>Close(DREURUSD) when (LocalMonth(DREURUSD)=9 And LocalDay(DREURUSD)=25 And LocalHour(DREURUSD)=11 And LocalMinute(DREURUSD)=25)</stp>
        <stp>Bar</stp>
        <stp/>
        <stp>Close</stp>
        <stp>A5C</stp>
        <stp>0</stp>
        <stp>all</stp>
        <stp/>
        <stp/>
        <stp>True</stp>
        <stp/>
        <stp/>
        <tr r="O54" s="2"/>
      </tp>
      <tp t="s">
        <v/>
        <stp/>
        <stp>StudyData</stp>
        <stp>Close(DREURUSD) when (LocalMonth(DREURUSD)=9 And LocalDay(DREURUSD)=25 And LocalHour(DREURUSD)=12 And LocalMinute(DREURUSD)=15)</stp>
        <stp>Bar</stp>
        <stp/>
        <stp>Close</stp>
        <stp>A5C</stp>
        <stp>0</stp>
        <stp>all</stp>
        <stp/>
        <stp/>
        <stp>True</stp>
        <stp/>
        <stp/>
        <tr r="O64" s="2"/>
      </tp>
      <tp t="s">
        <v/>
        <stp/>
        <stp>StudyData</stp>
        <stp>Close(DREURUSD) when (LocalMonth(DREURUSD)=9 And LocalDay(DREURUSD)=25 And LocalHour(DREURUSD)=11 And LocalMinute(DREURUSD)=10)</stp>
        <stp>Bar</stp>
        <stp/>
        <stp>Close</stp>
        <stp>A5C</stp>
        <stp>0</stp>
        <stp>all</stp>
        <stp/>
        <stp/>
        <stp>True</stp>
        <stp/>
        <stp/>
        <tr r="O51" s="2"/>
      </tp>
      <tp t="s">
        <v/>
        <stp/>
        <stp>StudyData</stp>
        <stp>Close(DREURUSD) when (LocalMonth(DREURUSD)=9 And LocalDay(DREURUSD)=25 And LocalHour(DREURUSD)=12 And LocalMinute(DREURUSD)=20)</stp>
        <stp>Bar</stp>
        <stp/>
        <stp>Close</stp>
        <stp>A5C</stp>
        <stp>0</stp>
        <stp>all</stp>
        <stp/>
        <stp/>
        <stp>True</stp>
        <stp/>
        <stp/>
        <tr r="O65" s="2"/>
      </tp>
      <tp t="s">
        <v/>
        <stp/>
        <stp>StudyData</stp>
        <stp>Close(DREURUSD) when (LocalMonth(DREURUSD)=9 And LocalDay(DREURUSD)=25 And LocalHour(DREURUSD)=13 And LocalMinute(DREURUSD)=30)</stp>
        <stp>Bar</stp>
        <stp/>
        <stp>Close</stp>
        <stp>A5C</stp>
        <stp>0</stp>
        <stp>all</stp>
        <stp/>
        <stp/>
        <stp>True</stp>
        <stp/>
        <stp/>
        <tr r="O79" s="2"/>
      </tp>
      <tp t="s">
        <v/>
        <stp/>
        <stp>StudyData</stp>
        <stp>Close(DREURUSD) when (LocalMonth(DREURUSD)=9 And LocalDay(DREURUSD)=25 And LocalHour(DREURUSD)=14 And LocalMinute(DREURUSD)=40)</stp>
        <stp>Bar</stp>
        <stp/>
        <stp>Close</stp>
        <stp>A5C</stp>
        <stp>0</stp>
        <stp>all</stp>
        <stp/>
        <stp/>
        <stp>True</stp>
        <stp/>
        <stp/>
        <tr r="O93" s="2"/>
      </tp>
      <tp t="s">
        <v/>
        <stp/>
        <stp>StudyData</stp>
        <stp>Close(DREURUSD) when (LocalMonth(DREURUSD)=9 And LocalDay(DREURUSD)=25 And LocalHour(DREURUSD)=11 And LocalMinute(DREURUSD)=15)</stp>
        <stp>Bar</stp>
        <stp/>
        <stp>Close</stp>
        <stp>A5C</stp>
        <stp>0</stp>
        <stp>all</stp>
        <stp/>
        <stp/>
        <stp>True</stp>
        <stp/>
        <stp/>
        <tr r="O52" s="2"/>
      </tp>
      <tp t="s">
        <v/>
        <stp/>
        <stp>StudyData</stp>
        <stp>Close(DREURUSD) when (LocalMonth(DREURUSD)=9 And LocalDay(DREURUSD)=25 And LocalHour(DREURUSD)=12 And LocalMinute(DREURUSD)=25)</stp>
        <stp>Bar</stp>
        <stp/>
        <stp>Close</stp>
        <stp>A5C</stp>
        <stp>0</stp>
        <stp>all</stp>
        <stp/>
        <stp/>
        <stp>True</stp>
        <stp/>
        <stp/>
        <tr r="O66" s="2"/>
      </tp>
      <tp t="s">
        <v/>
        <stp/>
        <stp>StudyData</stp>
        <stp>Close(DREURUSD) when (LocalMonth(DREURUSD)=9 And LocalDay(DREURUSD)=25 And LocalHour(DREURUSD)=13 And LocalMinute(DREURUSD)=35)</stp>
        <stp>Bar</stp>
        <stp/>
        <stp>Close</stp>
        <stp>A5C</stp>
        <stp>0</stp>
        <stp>all</stp>
        <stp/>
        <stp/>
        <stp>True</stp>
        <stp/>
        <stp/>
        <tr r="O80" s="2"/>
      </tp>
      <tp t="s">
        <v/>
        <stp/>
        <stp>StudyData</stp>
        <stp>Close(DREURUSD) when (LocalMonth(DREURUSD)=9 And LocalDay(DREURUSD)=25 And LocalHour(DREURUSD)=14 And LocalMinute(DREURUSD)=45)</stp>
        <stp>Bar</stp>
        <stp/>
        <stp>Close</stp>
        <stp>A5C</stp>
        <stp>0</stp>
        <stp>all</stp>
        <stp/>
        <stp/>
        <stp>True</stp>
        <stp/>
        <stp/>
        <tr r="O94" s="2"/>
      </tp>
      <tp t="s">
        <v/>
        <stp/>
        <stp>StudyData</stp>
        <stp>Close(DREURUSD) when (LocalMonth(DREURUSD)=9 And LocalDay(DREURUSD)=25 And LocalHour(DREURUSD)=10 And LocalMinute(DREURUSD)=10)</stp>
        <stp>Bar</stp>
        <stp/>
        <stp>Close</stp>
        <stp>A5C</stp>
        <stp>0</stp>
        <stp>all</stp>
        <stp/>
        <stp/>
        <stp>True</stp>
        <stp/>
        <stp/>
        <tr r="O39" s="2"/>
      </tp>
      <tp t="s">
        <v/>
        <stp/>
        <stp>StudyData</stp>
        <stp>Close(DREURUSD) when (LocalMonth(DREURUSD)=9 And LocalDay(DREURUSD)=25 And LocalHour(DREURUSD)=12 And LocalMinute(DREURUSD)=30)</stp>
        <stp>Bar</stp>
        <stp/>
        <stp>Close</stp>
        <stp>A5C</stp>
        <stp>0</stp>
        <stp>all</stp>
        <stp/>
        <stp/>
        <stp>True</stp>
        <stp/>
        <stp/>
        <tr r="O67" s="2"/>
      </tp>
      <tp t="s">
        <v/>
        <stp/>
        <stp>StudyData</stp>
        <stp>Close(DREURUSD) when (LocalMonth(DREURUSD)=9 And LocalDay(DREURUSD)=25 And LocalHour(DREURUSD)=13 And LocalMinute(DREURUSD)=20)</stp>
        <stp>Bar</stp>
        <stp/>
        <stp>Close</stp>
        <stp>A5C</stp>
        <stp>0</stp>
        <stp>all</stp>
        <stp/>
        <stp/>
        <stp>True</stp>
        <stp/>
        <stp/>
        <tr r="O77" s="2"/>
      </tp>
      <tp t="s">
        <v/>
        <stp/>
        <stp>StudyData</stp>
        <stp>Close(DREURUSD) when (LocalMonth(DREURUSD)=9 And LocalDay(DREURUSD)=25 And LocalHour(DREURUSD)=14 And LocalMinute(DREURUSD)=50)</stp>
        <stp>Bar</stp>
        <stp/>
        <stp>Close</stp>
        <stp>A5C</stp>
        <stp>0</stp>
        <stp>all</stp>
        <stp/>
        <stp/>
        <stp>True</stp>
        <stp/>
        <stp/>
        <tr r="O95" s="2"/>
      </tp>
      <tp t="s">
        <v/>
        <stp/>
        <stp>StudyData</stp>
        <stp>Close(DREURUSD) when (LocalMonth(DREURUSD)=9 And LocalDay(DREURUSD)=25 And LocalHour(DREURUSD)=10 And LocalMinute(DREURUSD)=15)</stp>
        <stp>Bar</stp>
        <stp/>
        <stp>Close</stp>
        <stp>A5C</stp>
        <stp>0</stp>
        <stp>all</stp>
        <stp/>
        <stp/>
        <stp>True</stp>
        <stp/>
        <stp/>
        <tr r="O40" s="2"/>
      </tp>
      <tp t="s">
        <v/>
        <stp/>
        <stp>StudyData</stp>
        <stp>Close(DREURUSD) when (LocalMonth(DREURUSD)=9 And LocalDay(DREURUSD)=25 And LocalHour(DREURUSD)=12 And LocalMinute(DREURUSD)=35)</stp>
        <stp>Bar</stp>
        <stp/>
        <stp>Close</stp>
        <stp>A5C</stp>
        <stp>0</stp>
        <stp>all</stp>
        <stp/>
        <stp/>
        <stp>True</stp>
        <stp/>
        <stp/>
        <tr r="O68" s="2"/>
      </tp>
      <tp t="s">
        <v/>
        <stp/>
        <stp>StudyData</stp>
        <stp>Close(DREURUSD) when (LocalMonth(DREURUSD)=9 And LocalDay(DREURUSD)=25 And LocalHour(DREURUSD)=13 And LocalMinute(DREURUSD)=25)</stp>
        <stp>Bar</stp>
        <stp/>
        <stp>Close</stp>
        <stp>A5C</stp>
        <stp>0</stp>
        <stp>all</stp>
        <stp/>
        <stp/>
        <stp>True</stp>
        <stp/>
        <stp/>
        <tr r="O78" s="2"/>
      </tp>
      <tp t="s">
        <v/>
        <stp/>
        <stp>StudyData</stp>
        <stp>Close(DREURUSD) when (LocalMonth(DREURUSD)=9 And LocalDay(DREURUSD)=25 And LocalHour(DREURUSD)=14 And LocalMinute(DREURUSD)=55)</stp>
        <stp>Bar</stp>
        <stp/>
        <stp>Close</stp>
        <stp>A5C</stp>
        <stp>0</stp>
        <stp>all</stp>
        <stp/>
        <stp/>
        <stp>True</stp>
        <stp/>
        <stp/>
        <tr r="O96" s="2"/>
      </tp>
      <tp t="s">
        <v>USD/CAD</v>
        <stp/>
        <stp>ContractData</stp>
        <stp>DRUSDCAD</stp>
        <stp>LongDescription</stp>
        <tr r="I8" s="1"/>
        <tr r="AA2" s="1"/>
      </tp>
      <tp>
        <v>97.227902740000005</v>
        <stp/>
        <stp>StudyData</stp>
        <stp>Correlation(DRUSDJPY,DREURJPY,Period:=10,InputChoice1:=Close,InputChoice2:=Close)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7" s="1"/>
      </tp>
      <tp t="s">
        <v>EUR/CHF</v>
        <stp/>
        <stp>ContractData</stp>
        <stp>DREURCHF</stp>
        <stp>LongDescription</stp>
        <tr r="I12" s="1"/>
      </tp>
      <tp>
        <v>1.6337900000000001</v>
        <stp/>
        <stp>StudyData</stp>
        <stp>DRGBPUSD</stp>
        <stp>FG</stp>
        <stp/>
        <stp>Close</stp>
        <stp>30</stp>
        <stp>-2</stp>
        <stp/>
        <stp/>
        <stp/>
        <stp/>
        <stp>T</stp>
        <tr r="AK5" s="1"/>
      </tp>
      <tp>
        <v>0.78019000000000005</v>
        <stp/>
        <stp>StudyData</stp>
        <stp>DREURGBP</stp>
        <stp>FG</stp>
        <stp/>
        <stp>Close</stp>
        <stp>30</stp>
        <stp>-1</stp>
        <stp/>
        <stp/>
        <stp/>
        <stp/>
        <stp>T</stp>
        <tr r="I22" s="1"/>
        <tr r="I22" s="1"/>
        <tr r="AJ10" s="1"/>
      </tp>
      <tp>
        <v>92.356765820000007</v>
        <stp/>
        <stp>StudyData</stp>
        <stp>Correlation(DRUSDJPY,DRUSDCAD,Period:=10,InputChoice1:=Close,InputChoice2:=Close)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7" s="1"/>
      </tp>
      <tp>
        <v>-14.961250120000001</v>
        <stp/>
        <stp>StudyData</stp>
        <stp>Correlation(DREURJPY,DRAUDUSD,Period:=10,InputChoice1:=Close,InputChoice2:=Close)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13" s="1"/>
      </tp>
      <tp>
        <v>-72.052293629999994</v>
        <stp/>
        <stp>StudyData</stp>
        <stp>Correlation(DRUSDJPY,DRGBPUSD,Period:=10,InputChoice1:=Close,InputChoice2:=Close)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7" s="1"/>
      </tp>
      <tp>
        <v>0.79097222222222219</v>
        <stp/>
        <stp>ContractData</stp>
        <stp>DRGBPJPY</stp>
        <stp>HIghTime</stp>
        <stp/>
        <stp>T</stp>
        <tr r="AC35" s="1"/>
      </tp>
      <tp>
        <v>0.78219000000000005</v>
        <stp/>
        <stp>StudyData</stp>
        <stp>DREURGBP</stp>
        <stp>Bar</stp>
        <stp/>
        <stp>Close</stp>
        <stp>D</stp>
        <stp>-1</stp>
        <stp>primaryOnly</stp>
        <tr r="H7" s="2"/>
      </tp>
      <tp>
        <v>0.11944444444444445</v>
        <stp/>
        <stp>ContractData</stp>
        <stp>DRUSDJPY</stp>
        <stp>HIghTime</stp>
        <stp/>
        <stp>T</stp>
        <tr r="D35" s="1"/>
      </tp>
      <tp>
        <v>58.0565517</v>
        <stp/>
        <stp>StudyData</stp>
        <stp>Correlation(DREURUSD,DRGBPUSD,Period:=10,InputChoice1:=Close,InputChoice2:=Close)</stp>
        <stp>FG</stp>
        <stp/>
        <stp>Close</stp>
        <stp>30</stp>
        <stp>-1</stp>
        <stp>all</stp>
        <stp/>
        <stp/>
        <stp>True</stp>
        <stp>T</stp>
        <stp>EndofBar</stp>
        <tr r="R6" s="1"/>
      </tp>
      <tp>
        <v>-28.750375649999999</v>
        <stp/>
        <stp>StudyData</stp>
        <stp>Correlation(DRUSDJPY,DRAUDUSD,Period:=10,InputChoice1:=Close,InputChoice2:=Close)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7" s="1"/>
      </tp>
      <tp>
        <v>-74.733189629999998</v>
        <stp/>
        <stp>StudyData</stp>
        <stp>Correlation(DREURJPY,DRGBPUSD,Period:=10,InputChoice1:=Close,InputChoice2:=Close)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13" s="1"/>
      </tp>
      <tp>
        <v>93.839805330000004</v>
        <stp/>
        <stp>StudyData</stp>
        <stp>Correlation(DREURJPY,DRUSDCAD,Period:=10,InputChoice1:=Close,InputChoice2:=Close)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13" s="1"/>
      </tp>
      <tp t="s">
        <v>EUR/GBP</v>
        <stp/>
        <stp>ContractData</stp>
        <stp>DREURGBP</stp>
        <stp>LongDescription</stp>
        <tr r="I10" s="1"/>
        <tr r="AA14" s="1"/>
      </tp>
      <tp>
        <v>-66.056537829999996</v>
        <stp/>
        <stp>StudyData</stp>
        <stp>Correlation(DRUSDJPY,DREURAUD,Period:=10,InputChoice1:=Close,InputChoice2:=Close)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7" s="1"/>
      </tp>
      <tp>
        <v>93.260707670000002</v>
        <stp/>
        <stp>StudyData</stp>
        <stp>Correlation(DRUSDCAD,DREURCHF,Period:=10,InputChoice1:=Close,InputChoice2:=Close)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Y8" s="1"/>
      </tp>
      <tp>
        <v>-86.952520590000006</v>
        <stp/>
        <stp>StudyData</stp>
        <stp>Correlation(DREURJPY,DREURUSD,Period:=10,InputChoice1:=Close,InputChoice2:=Close)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13" s="1"/>
      </tp>
      <tp>
        <v>-58.960793029999998</v>
        <stp/>
        <stp>StudyData</stp>
        <stp>Correlation(DREURGBP,DREURAUD,Period:=10,InputChoice1:=Close,InputChoice2:=Close)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10" s="1"/>
      </tp>
      <tp>
        <v>109.048</v>
        <stp/>
        <stp>StudyData</stp>
        <stp>DRUSDJPY</stp>
        <stp>Bar</stp>
        <stp/>
        <stp>Close</stp>
        <stp>D</stp>
        <stp>-1</stp>
        <stp>primaryOnly</stp>
        <tr r="H4" s="2"/>
      </tp>
      <tp>
        <v>0.75763888888888886</v>
        <stp/>
        <stp>ContractData</stp>
        <stp>DREURGBP</stp>
        <stp>HIghTime</stp>
        <stp/>
        <stp>T</stp>
        <tr r="AC22" s="1"/>
      </tp>
      <tp>
        <v>139.363</v>
        <stp/>
        <stp>StudyData</stp>
        <stp>DREURJPY</stp>
        <stp>Bar</stp>
        <stp/>
        <stp>Close</stp>
        <stp>D</stp>
        <stp>-1</stp>
        <stp>primaryOnly</stp>
        <tr r="H10" s="2"/>
      </tp>
      <tp>
        <v>-96.059359889999996</v>
        <stp/>
        <stp>StudyData</stp>
        <stp>Correlation(DREURUSD,DRUSDJPY,Period:=10,InputChoice1:=Close,InputChoice2:=Close)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6" s="1"/>
      </tp>
      <tp>
        <v>-66.056537829999996</v>
        <stp/>
        <stp>StudyData</stp>
        <stp>Correlation(DREURAUD,DRUSDJPY,Period:=10,InputChoice1:=Close,InputChoice2:=Close)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11" s="1"/>
      </tp>
      <tp>
        <v>33.167708519999998</v>
        <stp/>
        <stp>StudyData</stp>
        <stp>Correlation(DREURCHF,DREURGBP,Period:=10,InputChoice1:=Close,InputChoice2:=Close)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12" s="1"/>
      </tp>
      <tp>
        <v>138.702</v>
        <stp/>
        <stp>StudyData</stp>
        <stp>DREURJPY</stp>
        <stp>FG</stp>
        <stp/>
        <stp>Close</stp>
        <stp>30</stp>
        <stp>-2</stp>
        <stp/>
        <stp/>
        <stp/>
        <stp/>
        <stp>T</stp>
        <tr r="AK13" s="1"/>
      </tp>
      <tp>
        <v>-28.750375649999999</v>
        <stp/>
        <stp>StudyData</stp>
        <stp>Correlation(DRAUDUSD,DRUSDJPY,Period:=10,InputChoice1:=Close,InputChoice2:=Close)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9" s="1"/>
      </tp>
      <tp>
        <v>-31.101178999999998</v>
        <stp/>
        <stp>StudyData</stp>
        <stp>Correlation(DRGBPUSD,DRAUDUSD,Period:=10,InputChoice1:=Close,InputChoice2:=Close)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5" s="1"/>
      </tp>
      <tp>
        <v>138.65899999999999</v>
        <stp/>
        <stp>StudyData</stp>
        <stp>DREURJPY</stp>
        <stp>FG</stp>
        <stp/>
        <stp>Close</stp>
        <stp>30</stp>
        <stp>-1</stp>
        <stp/>
        <stp/>
        <stp/>
        <stp/>
        <stp>T</stp>
        <tr r="I25" s="1"/>
        <tr r="I25" s="1"/>
        <tr r="AJ13" s="1"/>
      </tp>
      <tp>
        <v>77.949244419999999</v>
        <stp/>
        <stp>StudyData</stp>
        <stp>Correlation(DREURGBP,DRAUDUSD,Period:=10,InputChoice1:=Close,InputChoice2:=Close)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V10" s="1"/>
      </tp>
      <tp>
        <v>92.358441990000003</v>
        <stp/>
        <stp>StudyData</stp>
        <stp>Correlation(DREURCHF,DRUSDJPY,Period:=10,InputChoice1:=Close,InputChoice2:=Close)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12" s="1"/>
      </tp>
      <tp t="s">
        <v>EUR/JPY</v>
        <stp/>
        <stp>ContractData</stp>
        <stp>DREURJPY</stp>
        <stp>LongDescription</stp>
        <tr r="I13" s="1"/>
      </tp>
      <tp t="s">
        <v>GBP/JPY</v>
        <stp/>
        <stp>ContractData</stp>
        <stp>DRGBPJPY</stp>
        <stp>LongDescription</stp>
        <tr r="AA27" s="1"/>
      </tp>
      <tp>
        <v>-58.960793029999998</v>
        <stp/>
        <stp>StudyData</stp>
        <stp>Correlation(DREURAUD,DREURGBP,Period:=10,InputChoice1:=Close,InputChoice2:=Close)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11" s="1"/>
      </tp>
      <tp>
        <v>9.7707951200000007</v>
        <stp/>
        <stp>StudyData</stp>
        <stp>Correlation(DREURUSD,DREURGBP,Period:=10,InputChoice1:=Close,InputChoice2:=Close)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6" s="1"/>
      </tp>
      <tp t="s">
        <v>USD/JPY</v>
        <stp/>
        <stp>ContractData</stp>
        <stp>DRUSDJPY</stp>
        <stp>LongDescription</stp>
        <tr r="I7" s="1"/>
        <tr r="B27" s="1"/>
      </tp>
      <tp>
        <v>77.949244419999999</v>
        <stp/>
        <stp>StudyData</stp>
        <stp>Correlation(DRAUDUSD,DREURGBP,Period:=10,InputChoice1:=Close,InputChoice2:=Close)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9" s="1"/>
      </tp>
      <tp>
        <v>89.055058029999998</v>
        <stp/>
        <stp>StudyData</stp>
        <stp>Correlation(DRGBPUSD,DREURAUD,Period:=10,InputChoice1:=Close,InputChoice2:=Close)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X5" s="1"/>
      </tp>
      <tp>
        <v>-69.145620050000005</v>
        <stp/>
        <stp>StudyData</stp>
        <stp>Correlation(DREURGBP,DRGBPUSD,Period:=10,InputChoice1:=Close,InputChoice2:=Close)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R10" s="1"/>
      </tp>
      <tp>
        <v>108.79900000000001</v>
        <stp/>
        <stp>StudyData</stp>
        <stp>DRUSDJPY</stp>
        <stp>FG</stp>
        <stp/>
        <stp>Close</stp>
        <stp>30</stp>
        <stp>-1</stp>
        <stp/>
        <stp/>
        <stp/>
        <stp/>
        <stp>T</stp>
        <tr r="I19" s="1"/>
        <tr r="I19" s="1"/>
        <tr r="AJ7" s="1"/>
      </tp>
      <tp>
        <v>28.137210159999999</v>
        <stp/>
        <stp>StudyData</stp>
        <stp>Correlation(DREURGBP,DRUSDCAD,Period:=10,InputChoice1:=Close,InputChoice2:=Close)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10" s="1"/>
      </tp>
      <tp>
        <v>0.3125</v>
        <stp/>
        <stp>ContractData</stp>
        <stp>DRUSDCAD</stp>
        <stp>HIghTime</stp>
        <stp/>
        <stp>T</stp>
        <tr r="AC9" s="1"/>
      </tp>
      <tp>
        <v>15.134616039999999</v>
        <stp/>
        <stp>StudyData</stp>
        <stp>Correlation(DREURGBP,DREURJPY,Period:=10,InputChoice1:=Close,InputChoice2:=Close)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10" s="1"/>
      </tp>
      <tp>
        <v>28.137210159999999</v>
        <stp/>
        <stp>StudyData</stp>
        <stp>Correlation(DRUSDCAD,DREURGBP,Period:=10,InputChoice1:=Close,InputChoice2:=Close)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W8" s="1"/>
      </tp>
      <tp>
        <v>64.847907879999994</v>
        <stp/>
        <stp>StudyData</stp>
        <stp>Correlation(DRGBPUSD,DREURUSD,Period:=10,InputChoice1:=Close,InputChoice2:=Close)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5" s="1"/>
      </tp>
      <tp>
        <v>-74.733189629999998</v>
        <stp/>
        <stp>StudyData</stp>
        <stp>Correlation(DRGBPUSD,DREURJPY,Period:=10,InputChoice1:=Close,InputChoice2:=Close)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Z5" s="1"/>
      </tp>
      <tp>
        <v>9.7707951200000007</v>
        <stp/>
        <stp>StudyData</stp>
        <stp>Correlation(DREURGBP,DREURUSD,Period:=10,InputChoice1:=Close,InputChoice2:=Close)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S10" s="1"/>
      </tp>
      <tp>
        <v>5.347222222222222E-2</v>
        <stp/>
        <stp>ContractData</stp>
        <stp>DREURAUD</stp>
        <stp>HIghTime</stp>
        <stp/>
        <stp>T</stp>
        <tr r="AC48" s="1"/>
      </tp>
      <tp>
        <v>92.356765820000007</v>
        <stp/>
        <stp>StudyData</stp>
        <stp>Correlation(DRUSDCAD,DRUSDJPY,Period:=10,InputChoice1:=Close,InputChoice2:=Close)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T8" s="1"/>
      </tp>
      <tp>
        <v>108.93300000000001</v>
        <stp/>
        <stp>StudyData</stp>
        <stp>DRUSDJPY</stp>
        <stp>FG</stp>
        <stp/>
        <stp>Close</stp>
        <stp>30</stp>
        <stp>-2</stp>
        <stp/>
        <stp/>
        <stp/>
        <stp/>
        <stp>T</stp>
        <tr r="AK7" s="1"/>
      </tp>
      <tp>
        <v>-82.215626740000005</v>
        <stp/>
        <stp>StudyData</stp>
        <stp>Correlation(DRGBPUSD,DRUSDCAD,Period:=10,InputChoice1:=Close,InputChoice2:=Close)</stp>
        <stp>FG</stp>
        <stp/>
        <stp>Close</stp>
        <stp>30</stp>
        <stp>0</stp>
        <stp>all</stp>
        <stp/>
        <stp/>
        <stp>True</stp>
        <stp>T</stp>
        <stp>EndofBarandPeriod 45</stp>
        <tr r="U5" s="1"/>
      </tp>
      <tp>
        <v>-0.32646174161836988</v>
        <stp/>
        <stp>ContractData</stp>
        <stp>DRUSDJPY</stp>
        <stp>PerCentNetLastQuote</stp>
        <stp/>
        <stp>T</stp>
        <tr r="O7" s="1"/>
        <tr r="N7" s="1"/>
        <tr r="N7" s="1"/>
      </tp>
      <tp>
        <v>0.35267308109672285</v>
        <stp/>
        <stp>ContractData</stp>
        <stp>DRUSDCAD</stp>
        <stp>PerCentNetLastQuote</stp>
        <stp/>
        <stp>T</stp>
        <tr r="O8" s="1"/>
        <tr r="N8" s="1"/>
        <tr r="N8" s="1"/>
      </tp>
      <tp>
        <v>-0.7799399007349217</v>
        <stp/>
        <stp>ContractData</stp>
        <stp>DRAUDUSD</stp>
        <stp>PerCentNetLastQuote</stp>
        <stp/>
        <stp>T</stp>
        <tr r="N9" s="1"/>
        <tr r="N9" s="1"/>
        <tr r="O9" s="1"/>
      </tp>
      <tp>
        <v>-155</v>
        <stp/>
        <stp>ContractData</stp>
        <stp>DREURCHF</stp>
        <stp>NetLastQuoteToday</stp>
        <stp/>
        <stp>D</stp>
        <tr r="M12" s="1"/>
      </tp>
      <tp>
        <v>0.78062000000000009</v>
        <stp/>
        <stp>ContractData</stp>
        <stp>DREURGBP</stp>
        <stp>LastPrice</stp>
        <stp/>
        <stp>T</stp>
        <tr r="AE22" s="1"/>
        <tr r="BG23" s="1"/>
      </tp>
      <tp>
        <v>7.5899999999999856E-3</v>
        <stp/>
        <stp>ContractData</stp>
        <stp>DREURAUD</stp>
        <stp>NetChange</stp>
        <stp/>
        <stp>T</stp>
        <tr r="AE51" s="1"/>
        <tr r="BN49" s="1"/>
      </tp>
      <tp>
        <v>108.69200000000001</v>
        <stp/>
        <stp>ContractData</stp>
        <stp>DRUSDJPY</stp>
        <stp>LastPrice</stp>
        <stp/>
        <stp>T</stp>
        <tr r="AT36" s="1"/>
        <tr r="F35" s="1"/>
      </tp>
      <tp>
        <v>-6.9299999999999917E-3</v>
        <stp/>
        <stp>ContractData</stp>
        <stp>DRAUDUSD</stp>
        <stp>NetChange</stp>
        <stp/>
        <stp>T</stp>
        <tr r="F51" s="1"/>
        <tr r="AO49" s="1"/>
      </tp>
      <tp>
        <v>-9.6000000000007191E-4</v>
        <stp/>
        <stp>ContractData</stp>
        <stp>DRGBPUSD</stp>
        <stp>NetChange</stp>
        <stp/>
        <stp>T</stp>
        <tr r="F12" s="1"/>
        <tr r="AO10" s="1"/>
      </tp>
      <tp>
        <v>3.9000000000000146E-3</v>
        <stp/>
        <stp>ContractData</stp>
        <stp>DRUSDCAD</stp>
        <stp>NetChange</stp>
        <stp/>
        <stp>T</stp>
        <tr r="AE12" s="1"/>
        <tr r="BN10" s="1"/>
        <tr r="BB10" s="1"/>
      </tp>
      <tp>
        <v>-157</v>
        <stp/>
        <stp>ContractData</stp>
        <stp>DREURGBP</stp>
        <stp>NetLastQuoteToday</stp>
        <stp/>
        <stp>D</stp>
        <tr r="M10" s="1"/>
      </tp>
      <tp>
        <v>-3.2200000000000006E-3</v>
        <stp/>
        <stp>ContractData</stp>
        <stp>DREURUSD</stp>
        <stp>NetChange</stp>
        <stp/>
        <stp>T</stp>
        <tr r="F25" s="1"/>
        <tr r="AO23" s="1"/>
      </tp>
      <tp>
        <v>1.1097400000000002</v>
        <stp/>
        <stp>ContractData</stp>
        <stp>DRUSDCAD</stp>
        <stp>Ask</stp>
        <stp/>
        <stp>T</stp>
        <tr r="AD6" s="1"/>
      </tp>
      <tp>
        <v>1.1097000000000001</v>
        <stp/>
        <stp>ContractData</stp>
        <stp>DRUSDCAD</stp>
        <stp>Bid</stp>
        <stp/>
        <stp>T</stp>
        <tr r="AB6" s="1"/>
      </tp>
      <tp>
        <v>108.676</v>
        <stp/>
        <stp>ContractData</stp>
        <stp>DRUSDJPY</stp>
        <stp>Low</stp>
        <stp/>
        <stp>T</stp>
        <tr r="AJ53" s="1"/>
        <tr r="AS36" s="1"/>
        <tr r="E36" s="1"/>
      </tp>
      <tp>
        <v>108.69200000000001</v>
        <stp/>
        <stp>ContractData</stp>
        <stp>DRUSDJPY</stp>
        <stp>Ask</stp>
        <stp/>
        <stp>T</stp>
        <tr r="E32" s="1"/>
      </tp>
      <tp>
        <v>108.688</v>
        <stp/>
        <stp>ContractData</stp>
        <stp>DRUSDJPY</stp>
        <stp>Bid</stp>
        <stp/>
        <stp>T</stp>
        <tr r="C32" s="1"/>
      </tp>
      <tp>
        <v>0.97584000000000004</v>
        <stp/>
        <stp>ContractData</stp>
        <stp>DRAUDCAD</stp>
        <stp>Low</stp>
        <stp/>
        <stp>T</stp>
        <tr r="AJ58" s="1"/>
      </tp>
      <tp>
        <v>1.10555</v>
        <stp/>
        <stp>ContractData</stp>
        <stp>DRUSDCAD</stp>
        <stp>Low</stp>
        <stp/>
        <stp>T</stp>
        <tr r="AJ55" s="1"/>
        <tr r="AD10" s="1"/>
        <tr r="BF10" s="1"/>
      </tp>
      <tp>
        <v>0.88157000000000008</v>
        <stp/>
        <stp>ContractData</stp>
        <stp>DRAUDUSD</stp>
        <stp>Bid</stp>
        <stp/>
        <stp>T</stp>
        <tr r="C45" s="1"/>
      </tp>
      <tp>
        <v>0.88160000000000005</v>
        <stp/>
        <stp>ContractData</stp>
        <stp>DRAUDUSD</stp>
        <stp>Ask</stp>
        <stp/>
        <stp>T</stp>
        <tr r="E45" s="1"/>
      </tp>
      <tp>
        <v>0.87846000000000002</v>
        <stp/>
        <stp>ContractData</stp>
        <stp>DRAUDUSD</stp>
        <stp>Low</stp>
        <stp/>
        <stp>T</stp>
        <tr r="AJ57" s="1"/>
        <tr r="AS49" s="1"/>
        <tr r="E49" s="1"/>
      </tp>
      <tp>
        <v>-356</v>
        <stp/>
        <stp>ContractData</stp>
        <stp>DRUSDJPY</stp>
        <stp>NetLastQuoteToday</stp>
        <stp/>
        <stp>D</stp>
        <tr r="M7" s="1"/>
      </tp>
      <tp>
        <v>1.2747999999999999</v>
        <stp/>
        <stp>StudyData</stp>
        <stp>DREURUSD</stp>
        <stp>FG</stp>
        <stp/>
        <stp>Close</stp>
        <stp>30</stp>
        <stp/>
        <stp/>
        <stp/>
        <stp/>
        <stp/>
        <stp>T</stp>
        <tr r="I18" s="1"/>
        <tr r="AI6" s="1"/>
      </tp>
      <tp>
        <v>1.6330899999999999</v>
        <stp/>
        <stp>StudyData</stp>
        <stp>DRGBPUSD</stp>
        <stp>FG</stp>
        <stp/>
        <stp>Close</stp>
        <stp>30</stp>
        <stp/>
        <stp/>
        <stp/>
        <stp/>
        <stp/>
        <stp>T</stp>
        <tr r="AI5" s="1"/>
        <tr r="I17" s="1"/>
      </tp>
      <tp>
        <v>0.88160000000000005</v>
        <stp/>
        <stp>StudyData</stp>
        <stp>DRAUDUSD</stp>
        <stp>FG</stp>
        <stp/>
        <stp>Close</stp>
        <stp>30</stp>
        <stp/>
        <stp/>
        <stp/>
        <stp/>
        <stp/>
        <stp>T</stp>
        <tr r="I21" s="1"/>
        <tr r="AI9" s="1"/>
      </tp>
      <tp>
        <v>-0.68199999999998795</v>
        <stp/>
        <stp>ContractData</stp>
        <stp>DRGBPJPY</stp>
        <stp>NetChange</stp>
        <stp/>
        <stp>T</stp>
        <tr r="AE38" s="1"/>
        <tr r="BN36" s="1"/>
      </tp>
      <tp>
        <v>-0.57619310720923056</v>
        <stp/>
        <stp>ContractData</stp>
        <stp>DREURJPY</stp>
        <stp>PerCentNetLastQuote</stp>
        <stp/>
        <stp>T</stp>
        <tr r="O13" s="1"/>
        <tr r="N13" s="1"/>
        <tr r="N13" s="1"/>
      </tp>
      <tp>
        <v>-0.20071849550620693</v>
        <stp/>
        <stp>ContractData</stp>
        <stp>DREURGBP</stp>
        <stp>PerCentNetLastQuote</stp>
        <stp/>
        <stp>T</stp>
        <tr r="N10" s="1"/>
        <tr r="N10" s="1"/>
        <tr r="O10" s="1"/>
      </tp>
      <tp>
        <v>-0.12825180379956311</v>
        <stp/>
        <stp>ContractData</stp>
        <stp>DREURCHF</stp>
        <stp>PerCentNetLastQuote</stp>
        <stp/>
        <stp>T</stp>
        <tr r="O12" s="1"/>
        <tr r="N12" s="1"/>
        <tr r="N12" s="1"/>
      </tp>
      <tp>
        <v>0.52764028696957899</v>
        <stp/>
        <stp>ContractData</stp>
        <stp>DREURAUD</stp>
        <stp>PerCentNetLastQuote</stp>
        <stp/>
        <stp>T</stp>
        <tr r="O11" s="1"/>
        <tr r="N11" s="1"/>
        <tr r="N11" s="1"/>
      </tp>
      <tp>
        <v>-0.25195223861911392</v>
        <stp/>
        <stp>ContractData</stp>
        <stp>DREURUSD</stp>
        <stp>PerCentNetLastQuote</stp>
        <stp/>
        <stp>T</stp>
        <tr r="N6" s="1"/>
        <tr r="N6" s="1"/>
        <tr r="O6" s="1"/>
      </tp>
      <tp>
        <v>108.69199999999999</v>
        <stp/>
        <stp>StudyData</stp>
        <stp>DRUSDJPY</stp>
        <stp>FG</stp>
        <stp/>
        <stp>Close</stp>
        <stp>30</stp>
        <stp/>
        <stp/>
        <stp/>
        <stp/>
        <stp/>
        <stp>T</stp>
        <tr r="I19" s="1"/>
        <tr r="AI7" s="1"/>
      </tp>
      <tp>
        <v>138.56</v>
        <stp/>
        <stp>StudyData</stp>
        <stp>DREURJPY</stp>
        <stp>FG</stp>
        <stp/>
        <stp>Close</stp>
        <stp>30</stp>
        <stp/>
        <stp/>
        <stp/>
        <stp/>
        <stp/>
        <stp>T</stp>
        <tr r="AI13" s="1"/>
        <tr r="I25" s="1"/>
      </tp>
      <tp>
        <v>-5.8749732260334753E-2</v>
        <stp/>
        <stp>ContractData</stp>
        <stp>DRGBPUSD</stp>
        <stp>PerCentNetLastQuote</stp>
        <stp/>
        <stp>T</stp>
        <tr r="N5" s="1"/>
        <tr r="N5" s="1"/>
        <tr r="O5" s="1"/>
      </tp>
      <tp>
        <v>-693</v>
        <stp/>
        <stp>ContractData</stp>
        <stp>DRAUDUSD</stp>
        <stp>NetLastQuoteToday</stp>
        <stp/>
        <stp>D</stp>
        <tr r="M9" s="1"/>
      </tp>
      <tp>
        <v>177.50200000000001</v>
        <stp/>
        <stp>ContractData</stp>
        <stp>DRGBPJPY</stp>
        <stp>LastPrice</stp>
        <stp/>
        <stp>T</stp>
        <tr r="BG36" s="1"/>
        <tr r="AE35" s="1"/>
      </tp>
      <tp>
        <v>1.4459700000000002</v>
        <stp/>
        <stp>ContractData</stp>
        <stp>DREURAUD</stp>
        <stp>Bid</stp>
        <stp/>
        <stp>T</stp>
        <tr r="AB45" s="1"/>
      </tp>
      <tp>
        <v>1.4460700000000002</v>
        <stp/>
        <stp>ContractData</stp>
        <stp>DREURAUD</stp>
        <stp>Ask</stp>
        <stp/>
        <stp>T</stp>
        <tr r="AD45" s="1"/>
      </tp>
      <tp>
        <v>138.53</v>
        <stp/>
        <stp>ContractData</stp>
        <stp>DREURJPY</stp>
        <stp>Low</stp>
        <stp/>
        <stp>T</stp>
        <tr r="AJ54" s="1"/>
      </tp>
      <tp>
        <v>0.78062000000000009</v>
        <stp/>
        <stp>ContractData</stp>
        <stp>DREURGBP</stp>
        <stp>Ask</stp>
        <stp/>
        <stp>T</stp>
        <tr r="AD19" s="1"/>
      </tp>
      <tp>
        <v>0.78058000000000005</v>
        <stp/>
        <stp>ContractData</stp>
        <stp>DREURGBP</stp>
        <stp>Bid</stp>
        <stp/>
        <stp>T</stp>
        <tr r="AB19" s="1"/>
      </tp>
      <tp>
        <v>0.77851000000000004</v>
        <stp/>
        <stp>ContractData</stp>
        <stp>DREURGBP</stp>
        <stp>Low</stp>
        <stp/>
        <stp>T</stp>
        <tr r="AJ59" s="1"/>
        <tr r="AD23" s="1"/>
        <tr r="BF23" s="1"/>
      </tp>
      <tp>
        <v>1.4099300000000001</v>
        <stp/>
        <stp>ContractData</stp>
        <stp>DREURCAD</stp>
        <stp>Low</stp>
        <stp/>
        <stp>T</stp>
        <tr r="AJ60" s="1"/>
      </tp>
      <tp>
        <v>1.2068100000000002</v>
        <stp/>
        <stp>ContractData</stp>
        <stp>DREURCHF</stp>
        <stp>Low</stp>
        <stp/>
        <stp>T</stp>
        <tr r="AJ52" s="1"/>
      </tp>
      <tp>
        <v>1.43818</v>
        <stp/>
        <stp>ContractData</stp>
        <stp>DREURAUD</stp>
        <stp>Low</stp>
        <stp/>
        <stp>T</stp>
        <tr r="AJ50" s="1"/>
        <tr r="BF49" s="1"/>
        <tr r="AD49" s="1"/>
      </tp>
      <tp>
        <v>1.2747600000000001</v>
        <stp/>
        <stp>ContractData</stp>
        <stp>DREURUSD</stp>
        <stp>Bid</stp>
        <stp/>
        <stp>T</stp>
        <tr r="C19" s="1"/>
      </tp>
      <tp>
        <v>1.2748000000000002</v>
        <stp/>
        <stp>ContractData</stp>
        <stp>DREURUSD</stp>
        <stp>Ask</stp>
        <stp/>
        <stp>T</stp>
        <tr r="E19" s="1"/>
      </tp>
      <tp>
        <v>1.2696400000000001</v>
        <stp/>
        <stp>ContractData</stp>
        <stp>DREURUSD</stp>
        <stp>Low</stp>
        <stp/>
        <stp>T</stp>
        <tr r="AJ51" s="1"/>
        <tr r="AS23" s="1"/>
        <tr r="E23" s="1"/>
      </tp>
      <tp>
        <v>1.2070099999999999</v>
        <stp/>
        <stp>StudyData</stp>
        <stp>DREURCHF</stp>
        <stp>FG</stp>
        <stp/>
        <stp>Close</stp>
        <stp>30</stp>
        <stp/>
        <stp/>
        <stp/>
        <stp/>
        <stp/>
        <stp>T</stp>
        <tr r="I24" s="1"/>
        <tr r="AI12" s="1"/>
      </tp>
      <tp>
        <v>1.1097399999999999</v>
        <stp/>
        <stp>StudyData</stp>
        <stp>DRUSDCAD</stp>
        <stp>FG</stp>
        <stp/>
        <stp>Close</stp>
        <stp>30</stp>
        <stp/>
        <stp/>
        <stp/>
        <stp/>
        <stp/>
        <stp>T</stp>
        <tr r="I20" s="1"/>
        <tr r="AI8" s="1"/>
      </tp>
      <tp>
        <v>1.2748000000000002</v>
        <stp/>
        <stp>ContractData</stp>
        <stp>DREURUSD</stp>
        <stp>LastPrice</stp>
        <stp/>
        <stp>T</stp>
        <tr r="F22" s="1"/>
        <tr r="AT23" s="1"/>
      </tp>
      <tp>
        <v>759</v>
        <stp/>
        <stp>ContractData</stp>
        <stp>DREURAUD</stp>
        <stp>NetLastQuoteToday</stp>
        <stp/>
        <stp>D</stp>
        <tr r="M11" s="1"/>
      </tp>
      <tp>
        <v>177.476</v>
        <stp/>
        <stp>ContractData</stp>
        <stp>DRGBPJPY</stp>
        <stp>Low</stp>
        <stp/>
        <stp>T</stp>
        <tr r="AJ56" s="1"/>
        <tr r="AD36" s="1"/>
        <tr r="BF36" s="1"/>
      </tp>
      <tp>
        <v>177.50200000000001</v>
        <stp/>
        <stp>ContractData</stp>
        <stp>DRGBPJPY</stp>
        <stp>Ask</stp>
        <stp/>
        <stp>T</stp>
        <tr r="AD32" s="1"/>
      </tp>
      <tp>
        <v>177.49100000000001</v>
        <stp/>
        <stp>ContractData</stp>
        <stp>DRGBPJPY</stp>
        <stp>Bid</stp>
        <stp/>
        <stp>T</stp>
        <tr r="AB32" s="1"/>
      </tp>
      <tp>
        <v>1.6330300000000002</v>
        <stp/>
        <stp>ContractData</stp>
        <stp>DRGBPUSD</stp>
        <stp>Bid</stp>
        <stp/>
        <stp>T</stp>
        <tr r="C6" s="1"/>
      </tp>
      <tp>
        <v>1.6330900000000002</v>
        <stp/>
        <stp>ContractData</stp>
        <stp>DRGBPUSD</stp>
        <stp>Ask</stp>
        <stp/>
        <stp>T</stp>
        <tr r="E6" s="1"/>
      </tp>
      <tp>
        <v>1.6275900000000001</v>
        <stp/>
        <stp>ContractData</stp>
        <stp>DRGBPUSD</stp>
        <stp>Low</stp>
        <stp/>
        <stp>T</stp>
        <tr r="AJ49" s="1"/>
        <tr r="AS10" s="1"/>
        <tr r="E10" s="1"/>
      </tp>
      <tp>
        <v>1.6330900000000002</v>
        <stp/>
        <stp>ContractData</stp>
        <stp>DRGBPUSD</stp>
        <stp>LastPrice</stp>
        <stp/>
        <stp>T</stp>
        <tr r="F9" s="1"/>
        <tr r="AT10" s="1"/>
      </tp>
      <tp>
        <v>1.1097400000000002</v>
        <stp/>
        <stp>ContractData</stp>
        <stp>DRUSDCAD</stp>
        <stp>LastPrice</stp>
        <stp/>
        <stp>T</stp>
        <tr r="AE9" s="1"/>
        <tr r="BG10" s="1"/>
      </tp>
      <tp>
        <v>1.44607</v>
        <stp/>
        <stp>StudyData</stp>
        <stp>DREURAUD</stp>
        <stp>FG</stp>
        <stp/>
        <stp>Close</stp>
        <stp>30</stp>
        <stp/>
        <stp/>
        <stp/>
        <stp/>
        <stp/>
        <stp>T</stp>
        <tr r="AI11" s="1"/>
        <tr r="I23" s="1"/>
      </tp>
      <tp>
        <v>-322</v>
        <stp/>
        <stp>ContractData</stp>
        <stp>DREURUSD</stp>
        <stp>NetLastQuoteToday</stp>
        <stp/>
        <stp>D</stp>
        <tr r="M6" s="1"/>
      </tp>
      <tp>
        <v>0.78061999999999998</v>
        <stp/>
        <stp>StudyData</stp>
        <stp>DREURGBP</stp>
        <stp>FG</stp>
        <stp/>
        <stp>Close</stp>
        <stp>30</stp>
        <stp/>
        <stp/>
        <stp/>
        <stp/>
        <stp/>
        <stp>T</stp>
        <tr r="I22" s="1"/>
        <tr r="AI10" s="1"/>
      </tp>
      <tp>
        <v>-0.35599999999999454</v>
        <stp/>
        <stp>ContractData</stp>
        <stp>DRUSDJPY</stp>
        <stp>NetChange</stp>
        <stp/>
        <stp>T</stp>
        <tr r="F38" s="1"/>
        <tr r="AP36" s="1"/>
      </tp>
      <tp>
        <v>0.88160000000000005</v>
        <stp/>
        <stp>ContractData</stp>
        <stp>DRAUDUSD</stp>
        <stp>LastPrice</stp>
        <stp/>
        <stp>T</stp>
        <tr r="AT49" s="1"/>
        <tr r="F48" s="1"/>
      </tp>
      <tp>
        <v>-96</v>
        <stp/>
        <stp>ContractData</stp>
        <stp>DRGBPUSD</stp>
        <stp>NetLastQuoteToday</stp>
        <stp/>
        <stp>D</stp>
        <tr r="M5" s="1"/>
      </tp>
      <tp>
        <v>390</v>
        <stp/>
        <stp>ContractData</stp>
        <stp>DRUSDCAD</stp>
        <stp>NetLastQuoteToday</stp>
        <stp/>
        <stp>D</stp>
        <tr r="M8" s="1"/>
      </tp>
      <tp>
        <v>-803</v>
        <stp/>
        <stp>ContractData</stp>
        <stp>DREURJPY</stp>
        <stp>NetLastQuoteToday</stp>
        <stp/>
        <stp>D</stp>
        <tr r="M13" s="1"/>
      </tp>
      <tp>
        <v>-1.5699999999999603E-3</v>
        <stp/>
        <stp>ContractData</stp>
        <stp>DREURGBP</stp>
        <stp>NetChange</stp>
        <stp/>
        <stp>T</stp>
        <tr r="AE25" s="1"/>
        <tr r="BN23" s="1"/>
      </tp>
      <tp>
        <v>1.4460700000000002</v>
        <stp/>
        <stp>ContractData</stp>
        <stp>DREURAUD</stp>
        <stp>LastPrice</stp>
        <stp/>
        <stp>T</stp>
        <tr r="AE48" s="1"/>
        <tr r="BG49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</a:t>
            </a:r>
            <a:r>
              <a:rPr lang="en-US" baseline="0"/>
              <a:t> Close Daily Percent Change</a:t>
            </a:r>
            <a:endParaRPr lang="en-US"/>
          </a:p>
        </c:rich>
      </c:tx>
      <c:layout>
        <c:manualLayout>
          <c:xMode val="edge"/>
          <c:yMode val="edge"/>
          <c:x val="0.39376935249864931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691592526993739E-2"/>
          <c:y val="0.15885537839628716"/>
          <c:w val="0.7738068368504144"/>
          <c:h val="0.7275619616726241"/>
        </c:manualLayout>
      </c:layout>
      <c:lineChart>
        <c:grouping val="standard"/>
        <c:varyColors val="0"/>
        <c:ser>
          <c:idx val="0"/>
          <c:order val="0"/>
          <c:tx>
            <c:strRef>
              <c:f>Main!$Q$5</c:f>
              <c:strCache>
                <c:ptCount val="1"/>
                <c:pt idx="0">
                  <c:v>DRGBPUSD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Sheet2!$N$2:$N$99</c:f>
              <c:numCache>
                <c:formatCode>0.00%</c:formatCode>
                <c:ptCount val="98"/>
                <c:pt idx="0">
                  <c:v>-3.0292830696735168E-3</c:v>
                </c:pt>
                <c:pt idx="1">
                  <c:v>-3.1577981089930254E-3</c:v>
                </c:pt>
                <c:pt idx="2">
                  <c:v>-3.4087084238548851E-3</c:v>
                </c:pt>
                <c:pt idx="3">
                  <c:v>-3.616780392276908E-3</c:v>
                </c:pt>
                <c:pt idx="4">
                  <c:v>-3.1639178727700481E-3</c:v>
                </c:pt>
                <c:pt idx="5">
                  <c:v>-2.7477739359261376E-3</c:v>
                </c:pt>
                <c:pt idx="6">
                  <c:v>-2.4111869281846056E-3</c:v>
                </c:pt>
                <c:pt idx="7">
                  <c:v>-8.4452740124227343E-4</c:v>
                </c:pt>
                <c:pt idx="8">
                  <c:v>-5.8749732260339157E-4</c:v>
                </c:pt>
                <c:pt idx="9">
                  <c:v>-8.6288669257361238E-4</c:v>
                </c:pt>
                <c:pt idx="10">
                  <c:v>-7.1601236192276446E-4</c:v>
                </c:pt>
                <c:pt idx="11">
                  <c:v>-4.0390440928986563E-4</c:v>
                </c:pt>
                <c:pt idx="12">
                  <c:v>-2.6314984241604015E-4</c:v>
                </c:pt>
                <c:pt idx="13">
                  <c:v>-4.895811021699459E-5</c:v>
                </c:pt>
                <c:pt idx="14">
                  <c:v>-6.364554328202502E-4</c:v>
                </c:pt>
                <c:pt idx="15">
                  <c:v>-8.7512622012792896E-4</c:v>
                </c:pt>
                <c:pt idx="16">
                  <c:v>-7.0377283436858385E-4</c:v>
                </c:pt>
                <c:pt idx="17">
                  <c:v>-1.395306141182987E-3</c:v>
                </c:pt>
                <c:pt idx="18">
                  <c:v>-1.3096294483033143E-3</c:v>
                </c:pt>
                <c:pt idx="19">
                  <c:v>-1.1811144089838054E-3</c:v>
                </c:pt>
                <c:pt idx="20">
                  <c:v>-6.1197637771582948E-6</c:v>
                </c:pt>
                <c:pt idx="21">
                  <c:v>5.5077873994016999E-5</c:v>
                </c:pt>
                <c:pt idx="22">
                  <c:v>-1.5911385820502859E-4</c:v>
                </c:pt>
                <c:pt idx="23">
                  <c:v>-3.3658700774153203E-4</c:v>
                </c:pt>
                <c:pt idx="24">
                  <c:v>-9.179645665683088E-5</c:v>
                </c:pt>
                <c:pt idx="25">
                  <c:v>-8.567669287967258E-5</c:v>
                </c:pt>
                <c:pt idx="26">
                  <c:v>-4.9570086594656062E-4</c:v>
                </c:pt>
                <c:pt idx="27">
                  <c:v>-2.6926960619319849E-4</c:v>
                </c:pt>
                <c:pt idx="28">
                  <c:v>-2.7538936997035678E-4</c:v>
                </c:pt>
                <c:pt idx="29">
                  <c:v>-5.8749732260339157E-4</c:v>
                </c:pt>
                <c:pt idx="30">
                  <c:v>-7.4049141703126176E-4</c:v>
                </c:pt>
                <c:pt idx="31">
                  <c:v>-5.8749732260339157E-4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Main!$Q$6</c:f>
              <c:strCache>
                <c:ptCount val="1"/>
                <c:pt idx="0">
                  <c:v>DREURUSD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Sheet2!$Q$2:$Q$99</c:f>
              <c:numCache>
                <c:formatCode>0.00%</c:formatCode>
                <c:ptCount val="98"/>
                <c:pt idx="0">
                  <c:v>-5.2737828828969564E-3</c:v>
                </c:pt>
                <c:pt idx="1">
                  <c:v>-5.3363797123674329E-3</c:v>
                </c:pt>
                <c:pt idx="2">
                  <c:v>-5.2033614497426061E-3</c:v>
                </c:pt>
                <c:pt idx="3">
                  <c:v>-5.1877122423748569E-3</c:v>
                </c:pt>
                <c:pt idx="4">
                  <c:v>-4.7260606250292044E-3</c:v>
                </c:pt>
                <c:pt idx="5">
                  <c:v>-4.4678487034630777E-3</c:v>
                </c:pt>
                <c:pt idx="6">
                  <c:v>-4.3817780629409773E-3</c:v>
                </c:pt>
                <c:pt idx="7">
                  <c:v>-4.0922677266395256E-3</c:v>
                </c:pt>
                <c:pt idx="8">
                  <c:v>-4.2878828187351758E-3</c:v>
                </c:pt>
                <c:pt idx="9">
                  <c:v>-4.2331105929484004E-3</c:v>
                </c:pt>
                <c:pt idx="10">
                  <c:v>-4.0766185192719498E-3</c:v>
                </c:pt>
                <c:pt idx="11">
                  <c:v>-4.2644090076837254E-3</c:v>
                </c:pt>
                <c:pt idx="12">
                  <c:v>-4.3426550445219512E-3</c:v>
                </c:pt>
                <c:pt idx="13">
                  <c:v>-4.4913225145145281E-3</c:v>
                </c:pt>
                <c:pt idx="14">
                  <c:v>-4.8903773023895297E-3</c:v>
                </c:pt>
                <c:pt idx="15">
                  <c:v>-5.007746357646955E-3</c:v>
                </c:pt>
                <c:pt idx="16">
                  <c:v>-5.0859923944851807E-3</c:v>
                </c:pt>
                <c:pt idx="17">
                  <c:v>-4.9607987355440543E-3</c:v>
                </c:pt>
                <c:pt idx="18">
                  <c:v>-5.0781677908013061E-3</c:v>
                </c:pt>
                <c:pt idx="19">
                  <c:v>-5.3442043160513075E-3</c:v>
                </c:pt>
                <c:pt idx="20">
                  <c:v>-3.9357756529630741E-3</c:v>
                </c:pt>
                <c:pt idx="21">
                  <c:v>-3.4662994319337209E-3</c:v>
                </c:pt>
                <c:pt idx="22">
                  <c:v>-3.7010375424483977E-3</c:v>
                </c:pt>
                <c:pt idx="23">
                  <c:v>-3.6462653166616224E-3</c:v>
                </c:pt>
                <c:pt idx="24">
                  <c:v>-3.4584748282498463E-3</c:v>
                </c:pt>
                <c:pt idx="25">
                  <c:v>-2.7855589114411418E-3</c:v>
                </c:pt>
                <c:pt idx="26">
                  <c:v>-3.380228791411621E-3</c:v>
                </c:pt>
                <c:pt idx="27">
                  <c:v>-2.5116977825072654E-3</c:v>
                </c:pt>
                <c:pt idx="28">
                  <c:v>-2.7855589114411418E-3</c:v>
                </c:pt>
                <c:pt idx="29">
                  <c:v>-2.488223971455815E-3</c:v>
                </c:pt>
                <c:pt idx="30">
                  <c:v>-2.6447160451322661E-3</c:v>
                </c:pt>
                <c:pt idx="31">
                  <c:v>-2.51952238619114E-3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DRUSDJPY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Sheet2!$T$2:$T$99</c:f>
              <c:numCache>
                <c:formatCode>0.00%</c:formatCode>
                <c:ptCount val="98"/>
                <c:pt idx="0">
                  <c:v>1.8340547281931153E-3</c:v>
                </c:pt>
                <c:pt idx="1">
                  <c:v>1.8890763700389101E-3</c:v>
                </c:pt>
                <c:pt idx="2">
                  <c:v>1.8523952754750034E-3</c:v>
                </c:pt>
                <c:pt idx="3">
                  <c:v>1.806543907270218E-3</c:v>
                </c:pt>
                <c:pt idx="4">
                  <c:v>1.8340547281931153E-3</c:v>
                </c:pt>
                <c:pt idx="5">
                  <c:v>1.7606925390653021E-3</c:v>
                </c:pt>
                <c:pt idx="6">
                  <c:v>1.5314356980412442E-3</c:v>
                </c:pt>
                <c:pt idx="7">
                  <c:v>1.2471572151712611E-3</c:v>
                </c:pt>
                <c:pt idx="8">
                  <c:v>1.2196463942483638E-3</c:v>
                </c:pt>
                <c:pt idx="9">
                  <c:v>1.1737950260435781E-3</c:v>
                </c:pt>
                <c:pt idx="10">
                  <c:v>9.2619763773750172E-4</c:v>
                </c:pt>
                <c:pt idx="11">
                  <c:v>1.0179003741472032E-3</c:v>
                </c:pt>
                <c:pt idx="12">
                  <c:v>1.4305626879905335E-3</c:v>
                </c:pt>
                <c:pt idx="13">
                  <c:v>1.4672437825544401E-3</c:v>
                </c:pt>
                <c:pt idx="14">
                  <c:v>1.5039248771183467E-3</c:v>
                </c:pt>
                <c:pt idx="15">
                  <c:v>1.7882033599881996E-3</c:v>
                </c:pt>
                <c:pt idx="16">
                  <c:v>1.7515222654244233E-3</c:v>
                </c:pt>
                <c:pt idx="17">
                  <c:v>1.5497762453231324E-3</c:v>
                </c:pt>
                <c:pt idx="18">
                  <c:v>1.5497762453231324E-3</c:v>
                </c:pt>
                <c:pt idx="19">
                  <c:v>1.1187733841977834E-3</c:v>
                </c:pt>
                <c:pt idx="20">
                  <c:v>-7.8864353312301481E-4</c:v>
                </c:pt>
                <c:pt idx="21">
                  <c:v>-1.4672437825544401E-3</c:v>
                </c:pt>
                <c:pt idx="22">
                  <c:v>-1.0545814687109795E-3</c:v>
                </c:pt>
                <c:pt idx="23">
                  <c:v>-1.15545447876169E-3</c:v>
                </c:pt>
                <c:pt idx="24">
                  <c:v>-1.1829652996845875E-3</c:v>
                </c:pt>
                <c:pt idx="25">
                  <c:v>-1.6047978871689271E-3</c:v>
                </c:pt>
                <c:pt idx="26">
                  <c:v>-1.8523952754750034E-3</c:v>
                </c:pt>
                <c:pt idx="27">
                  <c:v>-2.9436578387498896E-3</c:v>
                </c:pt>
                <c:pt idx="28">
                  <c:v>-2.2833981366003524E-3</c:v>
                </c:pt>
                <c:pt idx="29">
                  <c:v>-2.6868901768029342E-3</c:v>
                </c:pt>
                <c:pt idx="30">
                  <c:v>-2.4301225148558483E-3</c:v>
                </c:pt>
                <c:pt idx="31">
                  <c:v>-3.2646174161837793E-3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Main!$Q$8</c:f>
              <c:strCache>
                <c:ptCount val="1"/>
                <c:pt idx="0">
                  <c:v>DRUSDCAD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Sheet2!$W$2:$W$99</c:f>
              <c:numCache>
                <c:formatCode>0.00%</c:formatCode>
                <c:ptCount val="98"/>
                <c:pt idx="0">
                  <c:v>5.5342545033640724E-3</c:v>
                </c:pt>
                <c:pt idx="1">
                  <c:v>5.5975547999711894E-3</c:v>
                </c:pt>
                <c:pt idx="2">
                  <c:v>5.9411849815524534E-3</c:v>
                </c:pt>
                <c:pt idx="3">
                  <c:v>5.8959704839760558E-3</c:v>
                </c:pt>
                <c:pt idx="4">
                  <c:v>5.6337263980322273E-3</c:v>
                </c:pt>
                <c:pt idx="5">
                  <c:v>4.6570932503797909E-3</c:v>
                </c:pt>
                <c:pt idx="6">
                  <c:v>4.865079939231862E-3</c:v>
                </c:pt>
                <c:pt idx="7">
                  <c:v>5.5704261014253107E-3</c:v>
                </c:pt>
                <c:pt idx="8">
                  <c:v>4.8469941402011427E-3</c:v>
                </c:pt>
                <c:pt idx="9">
                  <c:v>4.9826376329307372E-3</c:v>
                </c:pt>
                <c:pt idx="10">
                  <c:v>4.9555089343848585E-3</c:v>
                </c:pt>
                <c:pt idx="11">
                  <c:v>4.367720465890285E-3</c:v>
                </c:pt>
                <c:pt idx="12">
                  <c:v>4.5576213557116359E-3</c:v>
                </c:pt>
                <c:pt idx="13">
                  <c:v>4.4400636620125604E-3</c:v>
                </c:pt>
                <c:pt idx="14">
                  <c:v>4.6842219489256695E-3</c:v>
                </c:pt>
                <c:pt idx="15">
                  <c:v>4.6209216523187538E-3</c:v>
                </c:pt>
                <c:pt idx="16">
                  <c:v>4.6390074513492719E-3</c:v>
                </c:pt>
                <c:pt idx="17">
                  <c:v>4.2953772697678074E-3</c:v>
                </c:pt>
                <c:pt idx="18">
                  <c:v>4.4129349634666817E-3</c:v>
                </c:pt>
                <c:pt idx="19">
                  <c:v>4.2863343702524478E-3</c:v>
                </c:pt>
                <c:pt idx="20">
                  <c:v>2.7219127541054378E-3</c:v>
                </c:pt>
                <c:pt idx="21">
                  <c:v>3.0655429356869026E-3</c:v>
                </c:pt>
                <c:pt idx="22">
                  <c:v>3.4543876148449655E-3</c:v>
                </c:pt>
                <c:pt idx="23">
                  <c:v>3.2916154235694928E-3</c:v>
                </c:pt>
                <c:pt idx="24">
                  <c:v>3.427258916298886E-3</c:v>
                </c:pt>
                <c:pt idx="25">
                  <c:v>3.0293713376256639E-3</c:v>
                </c:pt>
                <c:pt idx="26">
                  <c:v>3.0836287347176224E-3</c:v>
                </c:pt>
                <c:pt idx="27">
                  <c:v>2.8665991463503919E-3</c:v>
                </c:pt>
                <c:pt idx="28">
                  <c:v>3.174057729870618E-3</c:v>
                </c:pt>
                <c:pt idx="29">
                  <c:v>3.3187441221153714E-3</c:v>
                </c:pt>
                <c:pt idx="30">
                  <c:v>3.4182160167837271E-3</c:v>
                </c:pt>
                <c:pt idx="31">
                  <c:v>3.5267308109672418E-3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Main!$Q$9</c:f>
              <c:strCache>
                <c:ptCount val="1"/>
                <c:pt idx="0">
                  <c:v>DRAUDUSD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Sheet2!$Z$2:$Z$99</c:f>
              <c:numCache>
                <c:formatCode>0.00%</c:formatCode>
                <c:ptCount val="98"/>
                <c:pt idx="0">
                  <c:v>-8.6885079850990508E-3</c:v>
                </c:pt>
                <c:pt idx="1">
                  <c:v>-8.6772534410768289E-3</c:v>
                </c:pt>
                <c:pt idx="2">
                  <c:v>-9.5213442427380304E-3</c:v>
                </c:pt>
                <c:pt idx="3">
                  <c:v>-9.1049261139185406E-3</c:v>
                </c:pt>
                <c:pt idx="4">
                  <c:v>-8.981126129674841E-3</c:v>
                </c:pt>
                <c:pt idx="5">
                  <c:v>-8.0469989758364825E-3</c:v>
                </c:pt>
                <c:pt idx="6">
                  <c:v>-8.4296534725895531E-3</c:v>
                </c:pt>
                <c:pt idx="7">
                  <c:v>-8.6885079850990508E-3</c:v>
                </c:pt>
                <c:pt idx="8">
                  <c:v>-8.6434898090104097E-3</c:v>
                </c:pt>
                <c:pt idx="9">
                  <c:v>-8.7110170731433713E-3</c:v>
                </c:pt>
                <c:pt idx="10">
                  <c:v>-8.9135988655420044E-3</c:v>
                </c:pt>
                <c:pt idx="11">
                  <c:v>-8.7897988812984298E-3</c:v>
                </c:pt>
                <c:pt idx="12">
                  <c:v>-9.3637806264279134E-3</c:v>
                </c:pt>
                <c:pt idx="13">
                  <c:v>-9.3637806264279134E-3</c:v>
                </c:pt>
                <c:pt idx="14">
                  <c:v>-1.0174107796022697E-2</c:v>
                </c:pt>
                <c:pt idx="15">
                  <c:v>-1.0399198676465651E-2</c:v>
                </c:pt>
                <c:pt idx="16">
                  <c:v>-1.0714325909085887E-2</c:v>
                </c:pt>
                <c:pt idx="17">
                  <c:v>-1.0522998660709352E-2</c:v>
                </c:pt>
                <c:pt idx="18">
                  <c:v>-1.0511744116687129E-2</c:v>
                </c:pt>
                <c:pt idx="19">
                  <c:v>-1.043296230853207E-2</c:v>
                </c:pt>
                <c:pt idx="20">
                  <c:v>-8.7560352492318874E-3</c:v>
                </c:pt>
                <c:pt idx="21">
                  <c:v>-8.7897988812984298E-3</c:v>
                </c:pt>
                <c:pt idx="22">
                  <c:v>-9.1386897459849598E-3</c:v>
                </c:pt>
                <c:pt idx="23">
                  <c:v>-9.0148897617413851E-3</c:v>
                </c:pt>
                <c:pt idx="24">
                  <c:v>-8.7897988812984298E-3</c:v>
                </c:pt>
                <c:pt idx="25">
                  <c:v>-8.3508716644346195E-3</c:v>
                </c:pt>
                <c:pt idx="26">
                  <c:v>-8.2495807682352405E-3</c:v>
                </c:pt>
                <c:pt idx="27">
                  <c:v>-7.7093626551720511E-3</c:v>
                </c:pt>
                <c:pt idx="28">
                  <c:v>-8.3508716644346195E-3</c:v>
                </c:pt>
                <c:pt idx="29">
                  <c:v>-8.3058534883459784E-3</c:v>
                </c:pt>
                <c:pt idx="30">
                  <c:v>-8.114526239969444E-3</c:v>
                </c:pt>
                <c:pt idx="31">
                  <c:v>-7.7993990073492074E-3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Main!$Q$10</c:f>
              <c:strCache>
                <c:ptCount val="1"/>
                <c:pt idx="0">
                  <c:v>DREURGBP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Sheet2!$AC$2:$AC$99</c:f>
              <c:numCache>
                <c:formatCode>0.00%</c:formatCode>
                <c:ptCount val="98"/>
                <c:pt idx="0">
                  <c:v>-2.3268003937662765E-3</c:v>
                </c:pt>
                <c:pt idx="1">
                  <c:v>-2.2245234533809877E-3</c:v>
                </c:pt>
                <c:pt idx="2">
                  <c:v>-1.8154156918396909E-3</c:v>
                </c:pt>
                <c:pt idx="3">
                  <c:v>-1.6108618110689714E-3</c:v>
                </c:pt>
                <c:pt idx="4">
                  <c:v>-1.3423848425575709E-3</c:v>
                </c:pt>
                <c:pt idx="5">
                  <c:v>-1.8026310742914411E-3</c:v>
                </c:pt>
                <c:pt idx="6">
                  <c:v>-2.0327541901585182E-3</c:v>
                </c:pt>
                <c:pt idx="7">
                  <c:v>-3.2728620923305161E-3</c:v>
                </c:pt>
                <c:pt idx="8">
                  <c:v>-3.7331083240645284E-3</c:v>
                </c:pt>
                <c:pt idx="9">
                  <c:v>-3.4134928853604123E-3</c:v>
                </c:pt>
                <c:pt idx="10">
                  <c:v>-3.4007082678123046E-3</c:v>
                </c:pt>
                <c:pt idx="11">
                  <c:v>-3.8993083521906401E-3</c:v>
                </c:pt>
                <c:pt idx="12">
                  <c:v>-4.1422160856058252E-3</c:v>
                </c:pt>
                <c:pt idx="13">
                  <c:v>-4.5385392295990146E-3</c:v>
                </c:pt>
                <c:pt idx="14">
                  <c:v>-4.2700622610874718E-3</c:v>
                </c:pt>
                <c:pt idx="15">
                  <c:v>-4.1933545557985407E-3</c:v>
                </c:pt>
                <c:pt idx="16">
                  <c:v>-4.4490469067618331E-3</c:v>
                </c:pt>
                <c:pt idx="17">
                  <c:v>-3.6308313836792396E-3</c:v>
                </c:pt>
                <c:pt idx="18">
                  <c:v>-3.8226006469017091E-3</c:v>
                </c:pt>
                <c:pt idx="19">
                  <c:v>-4.1805699382504325E-3</c:v>
                </c:pt>
                <c:pt idx="20">
                  <c:v>-3.9888006750278208E-3</c:v>
                </c:pt>
                <c:pt idx="21">
                  <c:v>-3.5669082959384167E-3</c:v>
                </c:pt>
                <c:pt idx="22">
                  <c:v>-3.5669082959384167E-3</c:v>
                </c:pt>
                <c:pt idx="23">
                  <c:v>-3.387923650264055E-3</c:v>
                </c:pt>
                <c:pt idx="24">
                  <c:v>-3.4518467380048779E-3</c:v>
                </c:pt>
                <c:pt idx="25">
                  <c:v>-2.7870466255002883E-3</c:v>
                </c:pt>
                <c:pt idx="26">
                  <c:v>-2.9404620360782923E-3</c:v>
                </c:pt>
                <c:pt idx="27">
                  <c:v>-2.288446541121811E-3</c:v>
                </c:pt>
                <c:pt idx="28">
                  <c:v>-2.5569235096332115E-3</c:v>
                </c:pt>
                <c:pt idx="29">
                  <c:v>-1.9816157199658026E-3</c:v>
                </c:pt>
                <c:pt idx="30">
                  <c:v>-1.9688311024176949E-3</c:v>
                </c:pt>
                <c:pt idx="31">
                  <c:v>-2.0071849550621604E-3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Main!$Q$11</c:f>
              <c:strCache>
                <c:ptCount val="1"/>
                <c:pt idx="0">
                  <c:v>DREURAUD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Sheet2!$AF$2:$AF$99</c:f>
              <c:numCache>
                <c:formatCode>0.00%</c:formatCode>
                <c:ptCount val="98"/>
                <c:pt idx="0">
                  <c:v>3.4202769590123156E-3</c:v>
                </c:pt>
                <c:pt idx="1">
                  <c:v>3.3229520048940592E-3</c:v>
                </c:pt>
                <c:pt idx="2">
                  <c:v>4.3031533285133742E-3</c:v>
                </c:pt>
                <c:pt idx="3">
                  <c:v>3.9347088593515364E-3</c:v>
                </c:pt>
                <c:pt idx="4">
                  <c:v>4.4074300650686921E-3</c:v>
                </c:pt>
                <c:pt idx="5">
                  <c:v>3.5801679550636701E-3</c:v>
                </c:pt>
                <c:pt idx="6">
                  <c:v>4.0320338134697924E-3</c:v>
                </c:pt>
                <c:pt idx="7">
                  <c:v>4.5742728435571095E-3</c:v>
                </c:pt>
                <c:pt idx="8">
                  <c:v>4.3726711528836891E-3</c:v>
                </c:pt>
                <c:pt idx="9">
                  <c:v>4.4699961070017906E-3</c:v>
                </c:pt>
                <c:pt idx="10">
                  <c:v>4.8592959234748153E-3</c:v>
                </c:pt>
                <c:pt idx="11">
                  <c:v>4.5186585840609186E-3</c:v>
                </c:pt>
                <c:pt idx="12">
                  <c:v>4.9983315722151363E-3</c:v>
                </c:pt>
                <c:pt idx="13">
                  <c:v>4.8314887937267199E-3</c:v>
                </c:pt>
                <c:pt idx="14">
                  <c:v>5.3042099994438756E-3</c:v>
                </c:pt>
                <c:pt idx="15">
                  <c:v>5.4084867359991936E-3</c:v>
                </c:pt>
                <c:pt idx="16">
                  <c:v>5.6587509037317419E-3</c:v>
                </c:pt>
                <c:pt idx="17">
                  <c:v>5.568377732050548E-3</c:v>
                </c:pt>
                <c:pt idx="18">
                  <c:v>5.46410099549523E-3</c:v>
                </c:pt>
                <c:pt idx="19">
                  <c:v>5.1026083087704552E-3</c:v>
                </c:pt>
                <c:pt idx="20">
                  <c:v>4.8662477059118773E-3</c:v>
                </c:pt>
                <c:pt idx="21">
                  <c:v>5.3459206940659407E-3</c:v>
                </c:pt>
                <c:pt idx="22">
                  <c:v>5.4501974306212595E-3</c:v>
                </c:pt>
                <c:pt idx="23">
                  <c:v>5.3737278238140361E-3</c:v>
                </c:pt>
                <c:pt idx="24">
                  <c:v>5.3320171291919701E-3</c:v>
                </c:pt>
                <c:pt idx="25">
                  <c:v>5.5822812969245185E-3</c:v>
                </c:pt>
                <c:pt idx="26">
                  <c:v>4.8940548356598184E-3</c:v>
                </c:pt>
                <c:pt idx="27">
                  <c:v>5.1999332628885567E-3</c:v>
                </c:pt>
                <c:pt idx="28">
                  <c:v>5.5822812969245185E-3</c:v>
                </c:pt>
                <c:pt idx="29">
                  <c:v>5.8255936822201593E-3</c:v>
                </c:pt>
                <c:pt idx="30">
                  <c:v>5.4710527779322921E-3</c:v>
                </c:pt>
                <c:pt idx="31">
                  <c:v>5.2764028696957802E-3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Main!$Q$12</c:f>
              <c:strCache>
                <c:ptCount val="1"/>
                <c:pt idx="0">
                  <c:v>DREURCHF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Sheet2!$AI$2:$AI$99</c:f>
              <c:numCache>
                <c:formatCode>0.00%</c:formatCode>
                <c:ptCount val="98"/>
                <c:pt idx="0">
                  <c:v>-6.3712186403667125E-4</c:v>
                </c:pt>
                <c:pt idx="1">
                  <c:v>-7.5296220295242963E-4</c:v>
                </c:pt>
                <c:pt idx="2">
                  <c:v>-8.3570530217794516E-4</c:v>
                </c:pt>
                <c:pt idx="3">
                  <c:v>-8.4397961210036802E-4</c:v>
                </c:pt>
                <c:pt idx="4">
                  <c:v>-6.2057324419145788E-4</c:v>
                </c:pt>
                <c:pt idx="5">
                  <c:v>-7.5296220295242963E-4</c:v>
                </c:pt>
                <c:pt idx="6">
                  <c:v>-8.1088237241012516E-4</c:v>
                </c:pt>
                <c:pt idx="7">
                  <c:v>-8.5225392202297476E-4</c:v>
                </c:pt>
                <c:pt idx="8">
                  <c:v>-9.2672271132588355E-4</c:v>
                </c:pt>
                <c:pt idx="9">
                  <c:v>-9.4327133117109681E-4</c:v>
                </c:pt>
                <c:pt idx="10">
                  <c:v>-8.9362547163564059E-4</c:v>
                </c:pt>
                <c:pt idx="11">
                  <c:v>-8.2743099225533843E-4</c:v>
                </c:pt>
                <c:pt idx="12">
                  <c:v>-9.1844840140346059E-4</c:v>
                </c:pt>
                <c:pt idx="13">
                  <c:v>-9.4327133117109681E-4</c:v>
                </c:pt>
                <c:pt idx="14">
                  <c:v>-9.4327133117109681E-4</c:v>
                </c:pt>
                <c:pt idx="15">
                  <c:v>-9.4327133117109681E-4</c:v>
                </c:pt>
                <c:pt idx="16">
                  <c:v>-9.1844840140346059E-4</c:v>
                </c:pt>
                <c:pt idx="17">
                  <c:v>-8.5225392202297476E-4</c:v>
                </c:pt>
                <c:pt idx="18">
                  <c:v>-8.5225392202297476E-4</c:v>
                </c:pt>
                <c:pt idx="19">
                  <c:v>-8.1088237241012516E-4</c:v>
                </c:pt>
                <c:pt idx="20">
                  <c:v>-1.0177401204740056E-3</c:v>
                </c:pt>
                <c:pt idx="21">
                  <c:v>-1.1087575296221278E-3</c:v>
                </c:pt>
                <c:pt idx="22">
                  <c:v>-1.2411464883829158E-3</c:v>
                </c:pt>
                <c:pt idx="23">
                  <c:v>-1.3156152776858247E-3</c:v>
                </c:pt>
                <c:pt idx="24">
                  <c:v>-1.3156152776858247E-3</c:v>
                </c:pt>
                <c:pt idx="25">
                  <c:v>-1.1997749387702499E-3</c:v>
                </c:pt>
                <c:pt idx="26">
                  <c:v>-1.2576951082281292E-3</c:v>
                </c:pt>
                <c:pt idx="27">
                  <c:v>-1.2659694181505522E-3</c:v>
                </c:pt>
                <c:pt idx="28">
                  <c:v>-1.1666776990800071E-3</c:v>
                </c:pt>
                <c:pt idx="29">
                  <c:v>-1.1666776990800071E-3</c:v>
                </c:pt>
                <c:pt idx="30">
                  <c:v>-1.2245978685378862E-3</c:v>
                </c:pt>
                <c:pt idx="31">
                  <c:v>-1.2825180379957655E-3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Main!$Q$13</c:f>
              <c:strCache>
                <c:ptCount val="1"/>
                <c:pt idx="0">
                  <c:v>DREURJPY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Sheet2!$AL$2:$AL$99</c:f>
              <c:numCache>
                <c:formatCode>0.00%</c:formatCode>
                <c:ptCount val="98"/>
                <c:pt idx="0">
                  <c:v>-3.4298917216191429E-3</c:v>
                </c:pt>
                <c:pt idx="1">
                  <c:v>-3.4514182387003333E-3</c:v>
                </c:pt>
                <c:pt idx="2">
                  <c:v>-3.3366101476001767E-3</c:v>
                </c:pt>
                <c:pt idx="3">
                  <c:v>-3.3724876760689629E-3</c:v>
                </c:pt>
                <c:pt idx="4">
                  <c:v>-2.7840962091803794E-3</c:v>
                </c:pt>
                <c:pt idx="5">
                  <c:v>-2.705165646549009E-3</c:v>
                </c:pt>
                <c:pt idx="6">
                  <c:v>-2.8702022775055481E-3</c:v>
                </c:pt>
                <c:pt idx="7">
                  <c:v>-2.8630267718117498E-3</c:v>
                </c:pt>
                <c:pt idx="8">
                  <c:v>-3.071116436930873E-3</c:v>
                </c:pt>
                <c:pt idx="9">
                  <c:v>-3.071116436930873E-3</c:v>
                </c:pt>
                <c:pt idx="10">
                  <c:v>-3.1428714938684455E-3</c:v>
                </c:pt>
                <c:pt idx="11">
                  <c:v>-3.2361530678874121E-3</c:v>
                </c:pt>
                <c:pt idx="12">
                  <c:v>-2.898904300280536E-3</c:v>
                </c:pt>
                <c:pt idx="13">
                  <c:v>-3.0352389084620868E-3</c:v>
                </c:pt>
                <c:pt idx="14">
                  <c:v>-3.3724876760689629E-3</c:v>
                </c:pt>
                <c:pt idx="15">
                  <c:v>-3.2146265508062218E-3</c:v>
                </c:pt>
                <c:pt idx="16">
                  <c:v>-3.3509611589877726E-3</c:v>
                </c:pt>
                <c:pt idx="17">
                  <c:v>-3.4011896988439508E-3</c:v>
                </c:pt>
                <c:pt idx="18">
                  <c:v>-3.5159977899443117E-3</c:v>
                </c:pt>
                <c:pt idx="19">
                  <c:v>-4.2191973479330513E-3</c:v>
                </c:pt>
                <c:pt idx="20">
                  <c:v>-4.7214827464964661E-3</c:v>
                </c:pt>
                <c:pt idx="21">
                  <c:v>-4.9223969059219953E-3</c:v>
                </c:pt>
                <c:pt idx="22">
                  <c:v>-4.7430092635778603E-3</c:v>
                </c:pt>
                <c:pt idx="23">
                  <c:v>-4.7860622977404449E-3</c:v>
                </c:pt>
                <c:pt idx="24">
                  <c:v>-4.6282011724777042E-3</c:v>
                </c:pt>
                <c:pt idx="25">
                  <c:v>-4.3914094845833888E-3</c:v>
                </c:pt>
                <c:pt idx="26">
                  <c:v>-5.1950661222848931E-3</c:v>
                </c:pt>
                <c:pt idx="27">
                  <c:v>-5.4318578101792084E-3</c:v>
                </c:pt>
                <c:pt idx="28">
                  <c:v>-5.0515560084097482E-3</c:v>
                </c:pt>
                <c:pt idx="29">
                  <c:v>-5.1663640995099052E-3</c:v>
                </c:pt>
                <c:pt idx="30">
                  <c:v>-5.0587315141035465E-3</c:v>
                </c:pt>
                <c:pt idx="31">
                  <c:v>-5.7619310720922858E-3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91096"/>
        <c:axId val="235691488"/>
      </c:lineChart>
      <c:catAx>
        <c:axId val="235691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35691488"/>
        <c:crosses val="autoZero"/>
        <c:auto val="1"/>
        <c:lblAlgn val="ctr"/>
        <c:lblOffset val="100"/>
        <c:tickLblSkip val="6"/>
        <c:noMultiLvlLbl val="0"/>
      </c:catAx>
      <c:valAx>
        <c:axId val="23569148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/>
        </c:spPr>
        <c:crossAx val="235691096"/>
        <c:crosses val="autoZero"/>
        <c:crossBetween val="between"/>
      </c:valAx>
      <c:spPr>
        <a:solidFill>
          <a:schemeClr val="tx1"/>
        </a:solidFill>
      </c:spPr>
    </c:plotArea>
    <c:legend>
      <c:legendPos val="r"/>
      <c:layout>
        <c:manualLayout>
          <c:xMode val="edge"/>
          <c:yMode val="edge"/>
          <c:x val="0.87571640429087916"/>
          <c:y val="6.8736180704684638E-2"/>
          <c:w val="0.10417739389758947"/>
          <c:h val="0.89892453098535108"/>
        </c:manualLayout>
      </c:layout>
      <c:overlay val="0"/>
    </c:legend>
    <c:plotVisOnly val="1"/>
    <c:dispBlanksAs val="gap"/>
    <c:showDLblsOverMax val="0"/>
  </c:chart>
  <c:spPr>
    <a:solidFill>
      <a:schemeClr val="tx1"/>
    </a:solidFill>
    <a:ln w="12700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132317240505796"/>
          <c:y val="4.918343481699488E-2"/>
          <c:w val="0.56974022115160128"/>
          <c:h val="0.925295998593863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Main!$AH$34:$AH$43</c:f>
              <c:strCache>
                <c:ptCount val="10"/>
                <c:pt idx="0">
                  <c:v>DRGBPUSD</c:v>
                </c:pt>
                <c:pt idx="1">
                  <c:v>DREURAUD</c:v>
                </c:pt>
                <c:pt idx="2">
                  <c:v>DREURUSD</c:v>
                </c:pt>
                <c:pt idx="3">
                  <c:v>DREURCHF</c:v>
                </c:pt>
                <c:pt idx="4">
                  <c:v>DRUSDCAD</c:v>
                </c:pt>
                <c:pt idx="5">
                  <c:v>DRUSDCAD</c:v>
                </c:pt>
                <c:pt idx="6">
                  <c:v>DRAUDUSD</c:v>
                </c:pt>
                <c:pt idx="7">
                  <c:v>DREURJPY</c:v>
                </c:pt>
                <c:pt idx="8">
                  <c:v>DREURGBP</c:v>
                </c:pt>
                <c:pt idx="9">
                  <c:v>DRGBPJPY</c:v>
                </c:pt>
              </c:strCache>
            </c:strRef>
          </c:cat>
          <c:val>
            <c:numRef>
              <c:f>Main!$AI$34:$AI$43</c:f>
              <c:numCache>
                <c:formatCode>0.00%</c:formatCode>
                <c:ptCount val="10"/>
                <c:pt idx="0">
                  <c:v>-5.8749732260339157E-4</c:v>
                </c:pt>
                <c:pt idx="1">
                  <c:v>5.2764028696957802E-3</c:v>
                </c:pt>
                <c:pt idx="2">
                  <c:v>-2.51952238619114E-3</c:v>
                </c:pt>
                <c:pt idx="3">
                  <c:v>-1.2825180379957655E-3</c:v>
                </c:pt>
                <c:pt idx="4">
                  <c:v>3.5267308109672418E-3</c:v>
                </c:pt>
                <c:pt idx="5">
                  <c:v>3.5267308109672418E-3</c:v>
                </c:pt>
                <c:pt idx="6">
                  <c:v>-7.7993990073492074E-3</c:v>
                </c:pt>
                <c:pt idx="7">
                  <c:v>-5.7619310720922858E-3</c:v>
                </c:pt>
                <c:pt idx="8">
                  <c:v>-2.0071849550621604E-3</c:v>
                </c:pt>
                <c:pt idx="9">
                  <c:v>-3.8275041530103039E-3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overlap val="100"/>
        <c:axId val="237236656"/>
        <c:axId val="237237048"/>
      </c:barChart>
      <c:catAx>
        <c:axId val="23723665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37237048"/>
        <c:crosses val="autoZero"/>
        <c:auto val="1"/>
        <c:lblAlgn val="ctr"/>
        <c:lblOffset val="1000"/>
        <c:noMultiLvlLbl val="0"/>
      </c:catAx>
      <c:valAx>
        <c:axId val="237237048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37236656"/>
        <c:crosses val="autoZero"/>
        <c:crossBetween val="between"/>
      </c:valAx>
      <c:spPr>
        <a:solidFill>
          <a:schemeClr val="tx1"/>
        </a:solidFill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13293219725897"/>
          <c:y val="3.9067168658495119E-2"/>
          <c:w val="0.66798731310208326"/>
          <c:h val="0.9280322795471461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0000">
                  <a:srgbClr val="FF000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  <a:tileRect/>
            </a:gradFill>
            <a:ln>
              <a:noFill/>
            </a:ln>
          </c:spPr>
          <c:invertIfNegative val="0"/>
          <c:cat>
            <c:strRef>
              <c:f>Main!$AI$49:$AI$60</c:f>
              <c:strCache>
                <c:ptCount val="12"/>
                <c:pt idx="0">
                  <c:v>DRGBPUSD</c:v>
                </c:pt>
                <c:pt idx="1">
                  <c:v>DREURAUD</c:v>
                </c:pt>
                <c:pt idx="2">
                  <c:v>DREURUSD</c:v>
                </c:pt>
                <c:pt idx="3">
                  <c:v>DREURCHF</c:v>
                </c:pt>
                <c:pt idx="4">
                  <c:v>DRUSDJPY</c:v>
                </c:pt>
                <c:pt idx="5">
                  <c:v>DREURJPY</c:v>
                </c:pt>
                <c:pt idx="6">
                  <c:v>DRUSDCAD</c:v>
                </c:pt>
                <c:pt idx="7">
                  <c:v>DRGBPJPY</c:v>
                </c:pt>
                <c:pt idx="8">
                  <c:v>DRAUDUSD</c:v>
                </c:pt>
                <c:pt idx="9">
                  <c:v>DRAUDCAD</c:v>
                </c:pt>
                <c:pt idx="10">
                  <c:v>DREURGBP</c:v>
                </c:pt>
                <c:pt idx="11">
                  <c:v>DREURCAD</c:v>
                </c:pt>
              </c:strCache>
            </c:strRef>
          </c:cat>
          <c:val>
            <c:numRef>
              <c:f>Main!$AM$49:$AM$60</c:f>
              <c:numCache>
                <c:formatCode>0.00%</c:formatCode>
                <c:ptCount val="12"/>
                <c:pt idx="0">
                  <c:v>-0.81120943952803148</c:v>
                </c:pt>
                <c:pt idx="1">
                  <c:v>-0.6896853146853229</c:v>
                </c:pt>
                <c:pt idx="2">
                  <c:v>-0.59174311926605705</c:v>
                </c:pt>
                <c:pt idx="3">
                  <c:v>-9.3896713615014671E-2</c:v>
                </c:pt>
                <c:pt idx="4">
                  <c:v>-2.2824536376612688E-2</c:v>
                </c:pt>
                <c:pt idx="5">
                  <c:v>-2.5423728813560139E-2</c:v>
                </c:pt>
                <c:pt idx="6">
                  <c:v>-0.57872928176796401</c:v>
                </c:pt>
                <c:pt idx="7">
                  <c:v>-2.5072324011581781E-2</c:v>
                </c:pt>
                <c:pt idx="8">
                  <c:v>-0.30935960591132999</c:v>
                </c:pt>
                <c:pt idx="9">
                  <c:v>-0.36633663366337832</c:v>
                </c:pt>
                <c:pt idx="10">
                  <c:v>-0.46271929824562552</c:v>
                </c:pt>
                <c:pt idx="11">
                  <c:v>-0.76729559748428555</c:v>
                </c:pt>
              </c:numCache>
            </c:numRef>
          </c:val>
          <c:extLst/>
        </c:ser>
        <c:ser>
          <c:idx val="1"/>
          <c:order val="1"/>
          <c:spPr>
            <a:gradFill>
              <a:gsLst>
                <a:gs pos="0">
                  <a:srgbClr val="00B05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00B050"/>
                  </a:gs>
                  <a:gs pos="59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noFill/>
              </a:ln>
            </c:spPr>
          </c:dPt>
          <c:cat>
            <c:strRef>
              <c:f>Main!$AI$49:$AI$60</c:f>
              <c:strCache>
                <c:ptCount val="12"/>
                <c:pt idx="0">
                  <c:v>DRGBPUSD</c:v>
                </c:pt>
                <c:pt idx="1">
                  <c:v>DREURAUD</c:v>
                </c:pt>
                <c:pt idx="2">
                  <c:v>DREURUSD</c:v>
                </c:pt>
                <c:pt idx="3">
                  <c:v>DREURCHF</c:v>
                </c:pt>
                <c:pt idx="4">
                  <c:v>DRUSDJPY</c:v>
                </c:pt>
                <c:pt idx="5">
                  <c:v>DREURJPY</c:v>
                </c:pt>
                <c:pt idx="6">
                  <c:v>DRUSDCAD</c:v>
                </c:pt>
                <c:pt idx="7">
                  <c:v>DRGBPJPY</c:v>
                </c:pt>
                <c:pt idx="8">
                  <c:v>DRAUDUSD</c:v>
                </c:pt>
                <c:pt idx="9">
                  <c:v>DRAUDCAD</c:v>
                </c:pt>
                <c:pt idx="10">
                  <c:v>DREURGBP</c:v>
                </c:pt>
                <c:pt idx="11">
                  <c:v>DREURCAD</c:v>
                </c:pt>
              </c:strCache>
            </c:strRef>
          </c:cat>
          <c:val>
            <c:numRef>
              <c:f>Main!$AN$49:$AN$60</c:f>
              <c:numCache>
                <c:formatCode>0.00%</c:formatCode>
                <c:ptCount val="12"/>
                <c:pt idx="0">
                  <c:v>0.18879056047196849</c:v>
                </c:pt>
                <c:pt idx="1">
                  <c:v>0.3103146853146771</c:v>
                </c:pt>
                <c:pt idx="2">
                  <c:v>0.40825688073394295</c:v>
                </c:pt>
                <c:pt idx="3">
                  <c:v>0.90610328638498538</c:v>
                </c:pt>
                <c:pt idx="4">
                  <c:v>0.97717546362338736</c:v>
                </c:pt>
                <c:pt idx="5">
                  <c:v>0.97457627118643986</c:v>
                </c:pt>
                <c:pt idx="6">
                  <c:v>0.42127071823203593</c:v>
                </c:pt>
                <c:pt idx="7">
                  <c:v>0.97492767598841823</c:v>
                </c:pt>
                <c:pt idx="8">
                  <c:v>0.69064039408866995</c:v>
                </c:pt>
                <c:pt idx="9">
                  <c:v>0.63366336633662168</c:v>
                </c:pt>
                <c:pt idx="10">
                  <c:v>0.53728070175437448</c:v>
                </c:pt>
                <c:pt idx="11">
                  <c:v>0.23270440251571448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237237832"/>
        <c:axId val="237238224"/>
      </c:barChart>
      <c:catAx>
        <c:axId val="237237832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37238224"/>
        <c:crosses val="autoZero"/>
        <c:auto val="1"/>
        <c:lblAlgn val="ctr"/>
        <c:lblOffset val="1000"/>
        <c:noMultiLvlLbl val="0"/>
      </c:catAx>
      <c:valAx>
        <c:axId val="237238224"/>
        <c:scaling>
          <c:orientation val="minMax"/>
        </c:scaling>
        <c:delete val="1"/>
        <c:axPos val="t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crossAx val="237237832"/>
        <c:crosses val="autoZero"/>
        <c:crossBetween val="between"/>
      </c:valAx>
      <c:spPr>
        <a:solidFill>
          <a:schemeClr val="tx1"/>
        </a:solidFill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566507</xdr:colOff>
      <xdr:row>13</xdr:row>
      <xdr:rowOff>190498</xdr:rowOff>
    </xdr:from>
    <xdr:to>
      <xdr:col>25</xdr:col>
      <xdr:colOff>600074</xdr:colOff>
      <xdr:row>25</xdr:row>
      <xdr:rowOff>179292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383195</xdr:colOff>
      <xdr:row>52</xdr:row>
      <xdr:rowOff>56363</xdr:rowOff>
    </xdr:from>
    <xdr:to>
      <xdr:col>3</xdr:col>
      <xdr:colOff>126121</xdr:colOff>
      <xdr:row>52</xdr:row>
      <xdr:rowOff>156390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420" y="9667088"/>
          <a:ext cx="333476" cy="100027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31</xdr:row>
      <xdr:rowOff>47063</xdr:rowOff>
    </xdr:from>
    <xdr:to>
      <xdr:col>13</xdr:col>
      <xdr:colOff>563880</xdr:colOff>
      <xdr:row>52</xdr:row>
      <xdr:rowOff>83820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156137</xdr:colOff>
      <xdr:row>31</xdr:row>
      <xdr:rowOff>107363</xdr:rowOff>
    </xdr:from>
    <xdr:to>
      <xdr:col>9</xdr:col>
      <xdr:colOff>50846</xdr:colOff>
      <xdr:row>32</xdr:row>
      <xdr:rowOff>51344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6208" y="5786077"/>
          <a:ext cx="478820" cy="107267"/>
        </a:xfrm>
        <a:prstGeom prst="rect">
          <a:avLst/>
        </a:prstGeom>
      </xdr:spPr>
    </xdr:pic>
    <xdr:clientData/>
  </xdr:twoCellAnchor>
  <xdr:twoCellAnchor>
    <xdr:from>
      <xdr:col>21</xdr:col>
      <xdr:colOff>617220</xdr:colOff>
      <xdr:row>31</xdr:row>
      <xdr:rowOff>7620</xdr:rowOff>
    </xdr:from>
    <xdr:to>
      <xdr:col>26</xdr:col>
      <xdr:colOff>0</xdr:colOff>
      <xdr:row>32</xdr:row>
      <xdr:rowOff>129540</xdr:rowOff>
    </xdr:to>
    <xdr:sp macro="" textlink="">
      <xdr:nvSpPr>
        <xdr:cNvPr id="13" name="TextBox 1"/>
        <xdr:cNvSpPr txBox="1"/>
      </xdr:nvSpPr>
      <xdr:spPr>
        <a:xfrm>
          <a:off x="11780520" y="5897880"/>
          <a:ext cx="2697480" cy="2895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 b="1" i="0">
              <a:solidFill>
                <a:schemeClr val="bg1"/>
              </a:solidFill>
              <a:latin typeface="Tahoma" pitchFamily="34" charset="0"/>
            </a:rPr>
            <a:t> </a:t>
          </a:r>
          <a:r>
            <a:rPr lang="en-US" sz="10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Low</a:t>
          </a:r>
          <a:r>
            <a:rPr lang="en-US" sz="10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Last                        High</a:t>
          </a:r>
          <a:endParaRPr lang="en-US" sz="10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43815</xdr:colOff>
      <xdr:row>32</xdr:row>
      <xdr:rowOff>60960</xdr:rowOff>
    </xdr:from>
    <xdr:to>
      <xdr:col>25</xdr:col>
      <xdr:colOff>604430</xdr:colOff>
      <xdr:row>52</xdr:row>
      <xdr:rowOff>83820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0.02297</cdr:x>
      <cdr:y>0.04227</cdr:y>
    </cdr:from>
    <cdr:to>
      <cdr:x>0.07033</cdr:x>
      <cdr:y>0.08942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2229" y="96157"/>
          <a:ext cx="478820" cy="10726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0.05869</cdr:x>
      <cdr:y>0</cdr:y>
    </cdr:from>
    <cdr:to>
      <cdr:x>0.16707</cdr:x>
      <cdr:y>0.02843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27446" y="0"/>
          <a:ext cx="420007" cy="9986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144781</xdr:colOff>
      <xdr:row>5</xdr:row>
      <xdr:rowOff>0</xdr:rowOff>
    </xdr:from>
    <xdr:to>
      <xdr:col>12</xdr:col>
      <xdr:colOff>169684</xdr:colOff>
      <xdr:row>15</xdr:row>
      <xdr:rowOff>9286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9261" y="876300"/>
          <a:ext cx="2707143" cy="19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327661</xdr:colOff>
      <xdr:row>23</xdr:row>
      <xdr:rowOff>91440</xdr:rowOff>
    </xdr:from>
    <xdr:to>
      <xdr:col>20</xdr:col>
      <xdr:colOff>523798</xdr:colOff>
      <xdr:row>34</xdr:row>
      <xdr:rowOff>38797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2141" y="4472940"/>
          <a:ext cx="8242857" cy="20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36</xdr:row>
      <xdr:rowOff>152400</xdr:rowOff>
    </xdr:from>
    <xdr:to>
      <xdr:col>18</xdr:col>
      <xdr:colOff>451906</xdr:colOff>
      <xdr:row>45</xdr:row>
      <xdr:rowOff>109328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7700" y="7010400"/>
          <a:ext cx="8064286" cy="1671428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47</xdr:row>
      <xdr:rowOff>30480</xdr:rowOff>
    </xdr:from>
    <xdr:to>
      <xdr:col>4</xdr:col>
      <xdr:colOff>512640</xdr:colOff>
      <xdr:row>64</xdr:row>
      <xdr:rowOff>127694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4880" y="8983980"/>
          <a:ext cx="2250000" cy="333571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47</xdr:row>
      <xdr:rowOff>45721</xdr:rowOff>
    </xdr:from>
    <xdr:to>
      <xdr:col>12</xdr:col>
      <xdr:colOff>536831</xdr:colOff>
      <xdr:row>64</xdr:row>
      <xdr:rowOff>164364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54980" y="8999221"/>
          <a:ext cx="3028571" cy="3357143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</xdr:colOff>
      <xdr:row>47</xdr:row>
      <xdr:rowOff>15240</xdr:rowOff>
    </xdr:from>
    <xdr:to>
      <xdr:col>20</xdr:col>
      <xdr:colOff>346808</xdr:colOff>
      <xdr:row>64</xdr:row>
      <xdr:rowOff>141026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36580" y="8968740"/>
          <a:ext cx="3021428" cy="336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76199</xdr:colOff>
      <xdr:row>0</xdr:row>
      <xdr:rowOff>91440</xdr:rowOff>
    </xdr:from>
    <xdr:to>
      <xdr:col>17</xdr:col>
      <xdr:colOff>43959</xdr:colOff>
      <xdr:row>19</xdr:row>
      <xdr:rowOff>100511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93479" y="91440"/>
          <a:ext cx="2650000" cy="3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B246"/>
  <sheetViews>
    <sheetView showGridLines="0" showRowColHeaders="0" tabSelected="1" zoomScale="79" zoomScaleNormal="79" workbookViewId="0">
      <selection activeCell="Q6" sqref="Q6"/>
    </sheetView>
  </sheetViews>
  <sheetFormatPr defaultColWidth="9" defaultRowHeight="13.2" x14ac:dyDescent="0.25"/>
  <cols>
    <col min="1" max="1" width="0.8984375" style="2" customWidth="1"/>
    <col min="2" max="7" width="7.69921875" style="56" customWidth="1"/>
    <col min="8" max="8" width="12.69921875" style="1" hidden="1" customWidth="1"/>
    <col min="9" max="10" width="7.69921875" style="2" customWidth="1"/>
    <col min="11" max="11" width="7.69921875" style="2" hidden="1" customWidth="1"/>
    <col min="12" max="14" width="7.69921875" style="2" customWidth="1"/>
    <col min="15" max="26" width="8.69921875" style="2" customWidth="1"/>
    <col min="27" max="32" width="7.69921875" style="2" customWidth="1"/>
    <col min="33" max="33" width="9.59765625" style="11" customWidth="1"/>
    <col min="34" max="34" width="9.19921875" style="98" bestFit="1" customWidth="1"/>
    <col min="35" max="35" width="10" style="98" bestFit="1" customWidth="1"/>
    <col min="36" max="37" width="9.59765625" style="98" bestFit="1" customWidth="1"/>
    <col min="38" max="39" width="9" style="98"/>
    <col min="40" max="40" width="9" style="98" customWidth="1"/>
    <col min="41" max="41" width="15.5" style="98" customWidth="1"/>
    <col min="42" max="47" width="9" style="98"/>
    <col min="48" max="51" width="3.69921875" style="98" customWidth="1"/>
    <col min="52" max="53" width="3.69921875" style="11" customWidth="1"/>
    <col min="54" max="54" width="14.296875" style="11" customWidth="1"/>
    <col min="55" max="55" width="3.69921875" style="11" customWidth="1"/>
    <col min="56" max="65" width="9" style="11"/>
    <col min="66" max="66" width="12.796875" style="99" customWidth="1"/>
    <col min="67" max="84" width="9" style="11"/>
    <col min="85" max="16384" width="9" style="2"/>
  </cols>
  <sheetData>
    <row r="1" spans="1:158" s="1" customFormat="1" ht="9.9" customHeight="1" thickBot="1" x14ac:dyDescent="0.3">
      <c r="A1" s="11"/>
      <c r="B1" s="54"/>
      <c r="C1" s="54"/>
      <c r="D1" s="54"/>
      <c r="E1" s="54"/>
      <c r="F1" s="54"/>
      <c r="G1" s="54"/>
      <c r="AA1" s="11"/>
      <c r="AB1" s="11"/>
      <c r="AC1" s="11"/>
      <c r="AD1" s="11"/>
      <c r="AE1" s="11"/>
      <c r="AF1" s="11"/>
      <c r="AG1" s="67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99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</row>
    <row r="2" spans="1:158" s="1" customFormat="1" ht="30" customHeight="1" thickBot="1" x14ac:dyDescent="0.45">
      <c r="A2" s="11"/>
      <c r="B2" s="180" t="str">
        <f>RTD("cqg.rtd", ,"ContractData", B9, "LongDescription")</f>
        <v>GBP/USD</v>
      </c>
      <c r="C2" s="181"/>
      <c r="D2" s="181"/>
      <c r="E2" s="181"/>
      <c r="F2" s="181"/>
      <c r="G2" s="191"/>
      <c r="H2" s="24"/>
      <c r="I2" s="192" t="s">
        <v>58</v>
      </c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80" t="str">
        <f>RTD("cqg.rtd", ,"ContractData", AA9, "LongDescription")</f>
        <v>USD/CAD</v>
      </c>
      <c r="AB2" s="181"/>
      <c r="AC2" s="181"/>
      <c r="AD2" s="181"/>
      <c r="AE2" s="181"/>
      <c r="AF2" s="181"/>
      <c r="AG2" s="68"/>
      <c r="AH2" s="100"/>
      <c r="AI2" s="100"/>
      <c r="AJ2" s="100"/>
      <c r="AK2" s="100"/>
      <c r="AL2" s="100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99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</row>
    <row r="3" spans="1:158" s="1" customFormat="1" ht="15" customHeight="1" x14ac:dyDescent="0.25">
      <c r="A3" s="11"/>
      <c r="B3" s="158" t="s">
        <v>29</v>
      </c>
      <c r="C3" s="40" t="s">
        <v>16</v>
      </c>
      <c r="D3" s="40" t="s">
        <v>17</v>
      </c>
      <c r="E3" s="40" t="s">
        <v>18</v>
      </c>
      <c r="F3" s="40" t="s">
        <v>30</v>
      </c>
      <c r="G3" s="160"/>
      <c r="H3" s="38"/>
      <c r="I3" s="218" t="s">
        <v>0</v>
      </c>
      <c r="J3" s="219"/>
      <c r="K3" s="222" t="s">
        <v>1</v>
      </c>
      <c r="L3" s="234" t="s">
        <v>62</v>
      </c>
      <c r="M3" s="235"/>
      <c r="N3" s="235"/>
      <c r="O3" s="236"/>
      <c r="P3" s="136" t="s">
        <v>61</v>
      </c>
      <c r="Q3" s="222" t="s">
        <v>1</v>
      </c>
      <c r="R3" s="223" t="str">
        <f>K5</f>
        <v>DRGBPUSD</v>
      </c>
      <c r="S3" s="229" t="str">
        <f>K6</f>
        <v>DREURUSD</v>
      </c>
      <c r="T3" s="229" t="str">
        <f>K7</f>
        <v>DRUSDJPY</v>
      </c>
      <c r="U3" s="229" t="str">
        <f>K8</f>
        <v>DRUSDCAD</v>
      </c>
      <c r="V3" s="229" t="str">
        <f>K9</f>
        <v>DRAUDUSD</v>
      </c>
      <c r="W3" s="229" t="str">
        <f>K10</f>
        <v>DREURGBP</v>
      </c>
      <c r="X3" s="229" t="str">
        <f>K11</f>
        <v>DREURAUD</v>
      </c>
      <c r="Y3" s="229" t="str">
        <f>K12</f>
        <v>DREURCHF</v>
      </c>
      <c r="Z3" s="229" t="str">
        <f>K13</f>
        <v>DREURJPY</v>
      </c>
      <c r="AA3" s="158" t="s">
        <v>29</v>
      </c>
      <c r="AB3" s="40" t="s">
        <v>16</v>
      </c>
      <c r="AC3" s="40" t="s">
        <v>17</v>
      </c>
      <c r="AD3" s="40" t="s">
        <v>18</v>
      </c>
      <c r="AE3" s="40" t="s">
        <v>30</v>
      </c>
      <c r="AF3" s="160"/>
      <c r="AG3" s="69"/>
      <c r="AH3" s="100"/>
      <c r="AI3" s="100"/>
      <c r="AJ3" s="100"/>
      <c r="AK3" s="100"/>
      <c r="AL3" s="100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99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158" ht="13.95" customHeight="1" x14ac:dyDescent="0.25">
      <c r="A4" s="11"/>
      <c r="B4" s="159"/>
      <c r="C4" s="48" t="str">
        <f>IF(C12="T",RTD("cqg.rtd",,"ContractData",B9,"Y_Open",,"F"),TEXT(RTD("cqg.rtd",,"ContractData",B9,"Y_Open",,"T"),IF(C12=0,$F$62,IF(C12=1,$F$63,(IF(C12=2,$F$64,IF(C12=3,$F$65,IF(C12=4,$F$66,IF(C12=5,$F$67)))))))))</f>
        <v>1.63880</v>
      </c>
      <c r="D4" s="48" t="str">
        <f>IF(C12="T",RTD("cqg.rtd",,"ContractData",B9,"Y_High",,"F"),TEXT(RTD("cqg.rtd",,"ContractData",B9,"Y_High",,"T"),IF(C12=0,$F$62,IF(C12=1,$F$63,(IF(C12=2,$F$64,IF(C12=3,$F$65,IF(C12=4,$F$66,IF(C12=5,$F$67)))))))))</f>
        <v>1.64138</v>
      </c>
      <c r="E4" s="48" t="str">
        <f>IF(C12="T",RTD("cqg.rtd",,"ContractData",B9,"Y_Low",,"F"),TEXT(RTD("cqg.rtd",,"ContractData",B9,"Y_Low",,"T"),IF(C12=0,$F$62,IF(C12=1,$F$63,(IF(C12=2,$F$64,IF(C12=3,$F$65,IF(C12=4,$F$66,IF(C12=5,$F$67)))))))))</f>
        <v>1.63271</v>
      </c>
      <c r="F4" s="48" t="str">
        <f>IF(C12="T",RTD("cqg.rtd",,"ContractData",B9,"Y_CLose",,"F"),TEXT(RTD("cqg.rtd",,"ContractData",B9,"Y_CLose",,"T"),IF(C12=0,$F$62,IF(C12=1,$F$63,(IF(C12=2,$F$64,IF(C12=3,$F$65,IF(C12=4,$F$66,IF(C12=5,$F$67)))))))))</f>
        <v>1.63405</v>
      </c>
      <c r="G4" s="161"/>
      <c r="H4" s="39"/>
      <c r="I4" s="220"/>
      <c r="J4" s="221"/>
      <c r="K4" s="222"/>
      <c r="L4" s="138" t="s">
        <v>2</v>
      </c>
      <c r="M4" s="139" t="s">
        <v>63</v>
      </c>
      <c r="N4" s="237" t="s">
        <v>64</v>
      </c>
      <c r="O4" s="238"/>
      <c r="P4" s="137" t="s">
        <v>65</v>
      </c>
      <c r="Q4" s="222"/>
      <c r="R4" s="224"/>
      <c r="S4" s="230"/>
      <c r="T4" s="230"/>
      <c r="U4" s="230"/>
      <c r="V4" s="230"/>
      <c r="W4" s="230"/>
      <c r="X4" s="230"/>
      <c r="Y4" s="230"/>
      <c r="Z4" s="230"/>
      <c r="AA4" s="159"/>
      <c r="AB4" s="48" t="str">
        <f>IF(AB12="T",RTD("cqg.rtd",,"ContractData",AA9,"Y_Open",,"F"),TEXT(RTD("cqg.rtd",,"ContractData",AA9,"Y_Open",,"T"),IF(AB12=0,$F$62,IF(AB12=1,$F$63,(IF(AB12=2,$F$64,IF(AB12=3,$F$65,IF(AB12=4,$F$66,IF(AB12=5,$F$67)))))))))</f>
        <v>1.10780</v>
      </c>
      <c r="AC4" s="48" t="str">
        <f>IF(AB12="T",RTD("cqg.rtd",,"ContractData",AA9,"Y_High",,"F"),TEXT(RTD("cqg.rtd",,"ContractData",AA9,"Y_High",,"T"),IF(AB12=0,$F$62,IF(AB12=1,$F$63,(IF(AB12=2,$F$64,IF(AB12=3,$F$65,IF(AB12=4,$F$66,IF(AB12=5,$F$67)))))))))</f>
        <v>1.11225</v>
      </c>
      <c r="AD4" s="48" t="str">
        <f>IF(AB12="T",RTD("cqg.rtd",,"ContractData",AA9,"Y_Low",,"F"),TEXT(RTD("cqg.rtd",,"ContractData",AA9,"Y_Low",,"T"),IF(AB12=0,$F$62,IF(AB12=1,$F$63,(IF(AB12=2,$F$64,IF(AB12=3,$F$65,IF(AB12=4,$F$66,IF(AB12=5,$F$67)))))))))</f>
        <v>1.10532</v>
      </c>
      <c r="AE4" s="48" t="str">
        <f>IF(AB12="T",RTD("cqg.rtd",,"ContractData",AA9,"Y_CLose",,"F"),TEXT(RTD("cqg.rtd",,"ContractData",AA9,"Y_CLose",,"T"),IF(AB12=0,$F$62,IF(AB12=1,$F$63,(IF(AB12=2,$F$64,IF(AB12=3,$F$65,IF(AB12=4,$F$66,IF(AB12=5,$F$67)))))))))</f>
        <v>1.10584</v>
      </c>
      <c r="AF4" s="161"/>
      <c r="AG4" s="69"/>
      <c r="AH4" s="100"/>
      <c r="AI4" s="100">
        <v>3</v>
      </c>
      <c r="AJ4" s="100">
        <v>2</v>
      </c>
      <c r="AK4" s="100">
        <v>1</v>
      </c>
      <c r="AL4" s="100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8" s="1" customFormat="1" ht="15" customHeight="1" x14ac:dyDescent="0.25">
      <c r="A5" s="11"/>
      <c r="B5" s="162" t="s">
        <v>9</v>
      </c>
      <c r="C5" s="163"/>
      <c r="D5" s="164"/>
      <c r="E5" s="165" t="s">
        <v>10</v>
      </c>
      <c r="F5" s="166"/>
      <c r="G5" s="210"/>
      <c r="I5" s="200" t="str">
        <f>RTD("cqg.rtd", ,"ContractData",K5, "LongDescription")</f>
        <v>GBP/USD</v>
      </c>
      <c r="J5" s="201"/>
      <c r="K5" s="23" t="str">
        <f>Q5</f>
        <v>DRGBPUSD</v>
      </c>
      <c r="L5" s="115">
        <f>RTD("cqg.rtd", ,"ContractData",Q5, "LastQuoteToday",, "D")</f>
        <v>163309</v>
      </c>
      <c r="M5" s="115">
        <f>RTD("cqg.rtd", ,"ContractData",K5, "NetLastQuoteToday",,"D")</f>
        <v>-96</v>
      </c>
      <c r="N5" s="116">
        <f>IF(ISERROR(RTD("cqg.rtd", ,"ContractData",K5, "PerCentNetLastQuote",,"T")/100),"",RTD("cqg.rtd", ,"ContractData",K5, "PerCentNetLastQuote",,"T")/100)</f>
        <v>-5.8749732260334755E-4</v>
      </c>
      <c r="O5" s="117">
        <f>RTD("cqg.rtd", ,"ContractData",K5, "PerCentNetLastQuote",,"T")/100</f>
        <v>-5.8749732260334755E-4</v>
      </c>
      <c r="P5" s="118">
        <f>IF(ISERROR(AH5),"",AH5)</f>
        <v>-0.96689018079863875</v>
      </c>
      <c r="Q5" s="53" t="s">
        <v>32</v>
      </c>
      <c r="R5" s="119"/>
      <c r="S5" s="120">
        <f>RTD("cqg.rtd",,"StudyData", "Correlation("&amp;K5&amp;","&amp;$S$3&amp;",Period:="&amp;$L$14&amp;",InputChoice1:=Close,InputChoice2:=Close)", "FG", "", "Close",$N$14, "0", "all","", "","True","T","EndofBarandPeriod 45")/100</f>
        <v>0.64847907879999989</v>
      </c>
      <c r="T5" s="120">
        <f>RTD("cqg.rtd",,"StudyData", "Correlation("&amp;K5&amp;","&amp;$T$3&amp;",Period:="&amp;$L$14&amp;",InputChoice1:=Close,InputChoice2:=Close)", "FG", "", "Close",$N$14, "0", "all","", "","True","T","EndofBarandPeriod 45")/100</f>
        <v>-0.72052293629999997</v>
      </c>
      <c r="U5" s="120">
        <f>RTD("cqg.rtd",,"StudyData", "Correlation("&amp;K5&amp;","&amp;$U$3&amp;",Period:="&amp;$L$14&amp;",InputChoice1:=Close,InputChoice2:=Close)", "FG", "", "Close",$N$14, "0", "all","", "","True","T","EndofBarandPeriod 45")/100</f>
        <v>-0.82215626740000003</v>
      </c>
      <c r="V5" s="120">
        <f>RTD("cqg.rtd",,"StudyData", "Correlation("&amp;K5&amp;","&amp;$V$3&amp;",Period:="&amp;$L$14&amp;",InputChoice1:=Close,InputChoice2:=Close)", "FG", "", "Close",$N$14, "0", "all","", "","True","T","EndofBarandPeriod 45")/100</f>
        <v>-0.31101179000000001</v>
      </c>
      <c r="W5" s="120">
        <f>RTD("cqg.rtd",,"StudyData", "Correlation("&amp;K5&amp;","&amp;$W$3&amp;",Period:="&amp;$L$14&amp;",InputChoice1:=Close,InputChoice2:=Close)", "FG", "", "Close",$N$14, "0", "all","", "","True","T","EndofBarandPeriod 45")/100</f>
        <v>-0.69145620050000001</v>
      </c>
      <c r="X5" s="120">
        <f>RTD("cqg.rtd",,"StudyData", "Correlation("&amp;K5&amp;","&amp;$X$3&amp;",Period:="&amp;$L$14&amp;",InputChoice1:=Close,InputChoice2:=Close)", "FG", "", "Close",$N$14, "0", "all","", "","True","T","EndofBarandPeriod 45")/100</f>
        <v>0.89055058030000001</v>
      </c>
      <c r="Y5" s="120">
        <f>RTD("cqg.rtd",,"StudyData", "Correlation("&amp;K5&amp;","&amp;$Y$3&amp;",Period:="&amp;$L$14&amp;",InputChoice1:=Close,InputChoice2:=Close)", "FG", "", "Close",$N$14, "0", "all","", "","True","T","EndofBarandPeriod 45")/100</f>
        <v>-0.85069818979999989</v>
      </c>
      <c r="Z5" s="121">
        <f>RTD("cqg.rtd",,"StudyData", "Correlation("&amp;K5&amp;","&amp;$Z$3&amp;",Period:="&amp;$L$14&amp;",InputChoice1:=Close,InputChoice2:=Close)", "FG", "", "Close",$N$14, "0", "all","", "","True","T","EndofBarandPeriod 45")/100</f>
        <v>-0.74733189629999996</v>
      </c>
      <c r="AA5" s="162" t="s">
        <v>9</v>
      </c>
      <c r="AB5" s="163"/>
      <c r="AC5" s="164"/>
      <c r="AD5" s="165" t="s">
        <v>10</v>
      </c>
      <c r="AE5" s="166"/>
      <c r="AF5" s="166"/>
      <c r="AG5" s="67"/>
      <c r="AH5" s="100">
        <f>CORREL(AI5:AK5,$AI$4:$AK$4)</f>
        <v>-0.96689018079863875</v>
      </c>
      <c r="AI5" s="100">
        <f xml:space="preserve"> RTD("cqg.rtd",,"StudyData", K5,  "FG",, "Close", $N$14,,,,,,"T")</f>
        <v>1.6330899999999999</v>
      </c>
      <c r="AJ5" s="100">
        <f xml:space="preserve"> RTD("cqg.rtd",,"StudyData", K5,  "FG",, "Close", $N$14,"-1",,,,,"T")</f>
        <v>1.6335999999999999</v>
      </c>
      <c r="AK5" s="100">
        <f xml:space="preserve"> RTD("cqg.rtd",,"StudyData", K5,  "FG",, "Close", $N$14,"-2",,,,,"T")</f>
        <v>1.6337900000000001</v>
      </c>
      <c r="AL5" s="100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99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</row>
    <row r="6" spans="1:158" s="1" customFormat="1" ht="15" customHeight="1" x14ac:dyDescent="0.25">
      <c r="A6" s="11"/>
      <c r="B6" s="167">
        <f>RTD("cqg.rtd", ,"ContractData",B9, "VolumeLastBid")</f>
        <v>50</v>
      </c>
      <c r="C6" s="168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,IF(C12=5,$F$67))))))))</f>
        <v>1.63303</v>
      </c>
      <c r="D6" s="169"/>
      <c r="E6" s="170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,IF(C12=5,$F$67)))))))))</f>
        <v>1.63309</v>
      </c>
      <c r="F6" s="171"/>
      <c r="G6" s="216">
        <f>RTD("cqg.rtd", ,"ContractData",B9, "VolumeLastAsk")</f>
        <v>100</v>
      </c>
      <c r="I6" s="200" t="str">
        <f>RTD("cqg.rtd", ,"ContractData",K6, "LongDescription")</f>
        <v>EUR/USD</v>
      </c>
      <c r="J6" s="201"/>
      <c r="K6" s="23" t="str">
        <f t="shared" ref="K6:K13" si="0">Q6</f>
        <v>DREURUSD</v>
      </c>
      <c r="L6" s="115">
        <f>RTD("cqg.rtd", ,"ContractData",Q6, "LastQuoteToday",, "D")</f>
        <v>127480</v>
      </c>
      <c r="M6" s="115">
        <f>RTD("cqg.rtd", ,"ContractData",K6, "NetLastQuoteToday",,"D")</f>
        <v>-322</v>
      </c>
      <c r="N6" s="116">
        <f>IF(ISERROR(RTD("cqg.rtd", ,"ContractData",K6, "PerCentNetLastQuote",,"T")/100),"",RTD("cqg.rtd", ,"ContractData",K6, "PerCentNetLastQuote",,"T")/100)</f>
        <v>-2.5195223861911391E-3</v>
      </c>
      <c r="O6" s="117">
        <f>RTD("cqg.rtd", ,"ContractData",K6, "PerCentNetLastQuote",,"T")/100</f>
        <v>-2.5195223861911391E-3</v>
      </c>
      <c r="P6" s="118">
        <f t="shared" ref="P6:P13" si="1">IF(ISERROR(AH6),"",AH6)</f>
        <v>0.95315418238286342</v>
      </c>
      <c r="Q6" s="53" t="s">
        <v>33</v>
      </c>
      <c r="R6" s="122">
        <f>RTD("cqg.rtd",,"StudyData", "Correlation("&amp;K6&amp;","&amp;$R$3&amp;",Period:="&amp;$L$14&amp;",InputChoice1:=Close,InputChoice2:=Close)", "FG", "", "Close",$N$14, "-1", "all","", "","True","T","EndofBar")/100</f>
        <v>0.58056551700000003</v>
      </c>
      <c r="S6" s="119"/>
      <c r="T6" s="120">
        <f>RTD("cqg.rtd",,"StudyData", "Correlation("&amp;K6&amp;","&amp;$T$3&amp;",Period:="&amp;$L$14&amp;",InputChoice1:=Close,InputChoice2:=Close)", "FG", "", "Close",$N$14, "0", "all","", "","True","T","EndofBarandPeriod 45")/100</f>
        <v>-0.96059359889999996</v>
      </c>
      <c r="U6" s="120">
        <f>RTD("cqg.rtd",,"StudyData", "Correlation("&amp;K6&amp;","&amp;$U$3&amp;",Period:="&amp;$L$14&amp;",InputChoice1:=Close,InputChoice2:=Close)", "FG", "", "Close",$N$14, "0", "all","", "","True","T","EndofBarandPeriod 45")/100</f>
        <v>-0.84616103730000003</v>
      </c>
      <c r="V6" s="120">
        <f>RTD("cqg.rtd",,"StudyData", "Correlation("&amp;K6&amp;","&amp;$V$3&amp;",Period:="&amp;$L$14&amp;",InputChoice1:=Close,InputChoice2:=Close)", "FG", "", "Close",$N$14, "0", "all","", "","True","T","EndofBarandPeriod 45")/100</f>
        <v>0.4302884736</v>
      </c>
      <c r="W6" s="120">
        <f>RTD("cqg.rtd",,"StudyData", "Correlation("&amp;K6&amp;","&amp;$W$3&amp;",Period:="&amp;$L$14&amp;",InputChoice1:=Close,InputChoice2:=Close)", "FG", "", "Close",$N$14, "0", "all","", "","True","T","EndofBarandPeriod 45")/100</f>
        <v>9.7707951200000004E-2</v>
      </c>
      <c r="X6" s="120">
        <f>RTD("cqg.rtd",,"StudyData", "Correlation("&amp;K6&amp;","&amp;$X$3&amp;",Period:="&amp;$L$14&amp;",InputChoice1:=Close,InputChoice2:=Close)", "FG", "", "Close",$N$14, "0", "all","", "","True","T","EndofBarandPeriod 45")/100</f>
        <v>0.57150725170000005</v>
      </c>
      <c r="Y6" s="120">
        <f>RTD("cqg.rtd",,"StudyData", "Correlation("&amp;K6&amp;","&amp;$Y$3&amp;",Period:="&amp;$L$14&amp;",InputChoice1:=Close,InputChoice2:=Close)", "FG", "", "Close",$N$14, "0", "all","", "","True","T","EndofBarandPeriod 45")/100</f>
        <v>-0.81887648339999997</v>
      </c>
      <c r="Z6" s="121">
        <f>RTD("cqg.rtd",,"StudyData", "Correlation("&amp;K6&amp;","&amp;$Z$3&amp;",Period:="&amp;$L$14&amp;",InputChoice1:=Close,InputChoice2:=Close)", "FG", "", "Close",$N$14, "0", "all","", "","True","T","EndofBarandPeriod 45")/100</f>
        <v>-0.86952520590000004</v>
      </c>
      <c r="AA6" s="167">
        <f>RTD("cqg.rtd", ,"ContractData",AA9, "VolumeLastBid")</f>
        <v>100</v>
      </c>
      <c r="AB6" s="168" t="str">
        <f>IF(AB12="T",TRUNC(RTD("cqg.rtd",,"ContractData",AA9,"Bid",,"T"))&amp;"-"&amp;IF(((RTD("cqg.rtd",,"ContractData",AA9,"Bid",,"T")-INT(RTD("cqg.rtd",,"ContractData",AA9,"Bid",,"T")))*32)&lt;10,0,"")&amp;(RTD("cqg.rtd",,"ContractData",AA9,"Bid",,"T")-INT(RTD("cqg.rtd",,"ContractData",AA9,"Bid",,"T")))*32,TEXT(RTD("cqg.rtd",,"ContractData",AA9,"Bid",,"T"),IF(AB12=0,$F$62,IF(AB12=1,$F$63,IF(AB12=2,$F$64,IF(AB12=3,$F$65,IF(AB12=4,$F$66,IF(AB12=5,$F$67))))))))</f>
        <v>1.10970</v>
      </c>
      <c r="AC6" s="169"/>
      <c r="AD6" s="170" t="str">
        <f>IF(AB12="T",TRUNC(RTD("cqg.rtd",,"ContractData",AA9,"Ask",,"T"))&amp;"-"&amp;IF(((RTD("cqg.rtd",,"ContractData",AA9,"Ask",,"T")-INT(RTD("cqg.rtd",,"ContractData",AA9,"Ask",,"T")))*32)&lt;10,0,"")&amp;(RTD("cqg.rtd",,"ContractData",AA9,"Ask",,"T")-INT(RTD("cqg.rtd",,"ContractData",AA9,"Ask",,"T")))*32,TEXT(RTD("cqg.rtd",,"ContractData",AA9,"Ask",,"T"),IF(AB12=0,$F$62,IF(AB12=1,$F$63,(IF(AB12=2,$F$64,IF(AB12=3,$F$65,IF(AB12=4,$F$66,IF(AB12=5,$F$67)))))))))</f>
        <v>1.10974</v>
      </c>
      <c r="AE6" s="171"/>
      <c r="AF6" s="171">
        <f>RTD("cqg.rtd", ,"ContractData",AA9, "VolumeLastAsk")</f>
        <v>100</v>
      </c>
      <c r="AG6" s="67"/>
      <c r="AH6" s="100">
        <f t="shared" ref="AH6:AH13" si="2">CORREL(AI6:AK6,$AI$4:$AK$4)</f>
        <v>0.95315418238286342</v>
      </c>
      <c r="AI6" s="100">
        <f xml:space="preserve"> RTD("cqg.rtd",,"StudyData", K6,  "FG",, "Close", $N$14,,,,,,"T")</f>
        <v>1.2747999999999999</v>
      </c>
      <c r="AJ6" s="100">
        <f xml:space="preserve"> RTD("cqg.rtd",,"StudyData", K6,  "FG",, "Close", $N$14,"-1",,,,,"T")</f>
        <v>1.2744599999999999</v>
      </c>
      <c r="AK6" s="100">
        <f xml:space="preserve"> RTD("cqg.rtd",,"StudyData", K6,  "FG",, "Close", $N$14,"-2",,,,,"T")</f>
        <v>1.27329</v>
      </c>
      <c r="AL6" s="100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99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158" s="1" customFormat="1" ht="15" customHeight="1" x14ac:dyDescent="0.25">
      <c r="A7" s="11"/>
      <c r="B7" s="167"/>
      <c r="C7" s="168"/>
      <c r="D7" s="169"/>
      <c r="E7" s="170"/>
      <c r="F7" s="171"/>
      <c r="G7" s="216"/>
      <c r="I7" s="200" t="str">
        <f>LEFT(RTD("cqg.rtd", ,"ContractData",K7, "LongDescription"),18)</f>
        <v>USD/JPY</v>
      </c>
      <c r="J7" s="201"/>
      <c r="K7" s="23" t="str">
        <f t="shared" si="0"/>
        <v>DRUSDJPY</v>
      </c>
      <c r="L7" s="115">
        <f>RTD("cqg.rtd", ,"ContractData",Q7, "LastQuoteToday",, "D")</f>
        <v>108692</v>
      </c>
      <c r="M7" s="115">
        <f>RTD("cqg.rtd", ,"ContractData",K7, "NetLastQuoteToday",,"D")</f>
        <v>-356</v>
      </c>
      <c r="N7" s="116">
        <f>IF(ISERROR(RTD("cqg.rtd", ,"ContractData",K7, "PerCentNetLastQuote",,"T")/100),"",RTD("cqg.rtd", ,"ContractData",K7, "PerCentNetLastQuote",,"T")/100)</f>
        <v>-3.2646174161836987E-3</v>
      </c>
      <c r="O7" s="117">
        <f>RTD("cqg.rtd", ,"ContractData",K7, "PerCentNetLastQuote",,"T")/100</f>
        <v>-3.2646174161836987E-3</v>
      </c>
      <c r="P7" s="118">
        <f t="shared" si="1"/>
        <v>-0.9979146351734427</v>
      </c>
      <c r="Q7" s="53" t="s">
        <v>34</v>
      </c>
      <c r="R7" s="122">
        <f>RTD("cqg.rtd",,"StudyData", "Correlation("&amp;K7&amp;","&amp;$R$3&amp;",Period:="&amp;$L$14&amp;",InputChoice1:=Close,InputChoice2:=Close)", "FG", "", "Close",$N$14, "0", "all","", "","True","T","EndofBarandPeriod 45")/100</f>
        <v>-0.72052293629999997</v>
      </c>
      <c r="S7" s="120">
        <f>RTD("cqg.rtd",,"StudyData", "Correlation("&amp;K7&amp;","&amp;$S$3&amp;",Period:="&amp;$L$14&amp;",InputChoice1:=Close,InputChoice2:=Close)", "FG", "", "Close",$N$14, "0", "all","", "","True","T","EndofBarandPeriod 45")/100</f>
        <v>-0.96059359889999996</v>
      </c>
      <c r="T7" s="119"/>
      <c r="U7" s="120">
        <f>RTD("cqg.rtd",,"StudyData", "Correlation("&amp;K7&amp;","&amp;$U$3&amp;",Period:="&amp;$L$14&amp;",InputChoice1:=Close,InputChoice2:=Close)", "FG", "", "Close",$N$14, "0", "all","", "","True","T","EndofBarandPeriod 45")/100</f>
        <v>0.92356765820000009</v>
      </c>
      <c r="V7" s="120">
        <f>RTD("cqg.rtd",,"StudyData", "Correlation("&amp;K7&amp;","&amp;$V$3&amp;",Period:="&amp;$L$14&amp;",InputChoice1:=Close,InputChoice2:=Close)", "FG", "", "Close",$N$14, "0", "all","", "","True","T","EndofBarandPeriod 45")/100</f>
        <v>-0.28750375649999999</v>
      </c>
      <c r="W7" s="120">
        <f>RTD("cqg.rtd",,"StudyData", "Correlation("&amp;K7&amp;","&amp;$W$3&amp;",Period:="&amp;$L$14&amp;",InputChoice1:=Close,InputChoice2:=Close)", "FG", "", "Close",$N$14, "0", "all","", "","True","T","EndofBarandPeriod 45")/100</f>
        <v>3.0494961799999998E-2</v>
      </c>
      <c r="X7" s="120">
        <f>RTD("cqg.rtd",,"StudyData", "Correlation("&amp;K7&amp;","&amp;$X$3&amp;",Period:="&amp;$L$14&amp;",InputChoice1:=Close,InputChoice2:=Close)", "FG", "", "Close",$N$14, "0", "all","", "","True","T","EndofBarandPeriod 45")/100</f>
        <v>-0.66056537829999995</v>
      </c>
      <c r="Y7" s="120">
        <f>RTD("cqg.rtd",,"StudyData", "Correlation("&amp;K7&amp;","&amp;$Y$3&amp;",Period:="&amp;$L$14&amp;",InputChoice1:=Close,InputChoice2:=Close)", "FG", "", "Close",$N$14, "0", "all","", "","True","T","EndofBarandPeriod 45")/100</f>
        <v>0.92358441990000006</v>
      </c>
      <c r="Z7" s="121">
        <f>RTD("cqg.rtd",,"StudyData", "Correlation("&amp;K7&amp;","&amp;$Z$3&amp;",Period:="&amp;$L$14&amp;",InputChoice1:=Close,InputChoice2:=Close)", "FG", "", "Close",$N$14, "0", "all","", "","True","T","EndofBarandPeriod 45")/100</f>
        <v>0.97227902740000005</v>
      </c>
      <c r="AA7" s="167"/>
      <c r="AB7" s="168"/>
      <c r="AC7" s="169"/>
      <c r="AD7" s="170"/>
      <c r="AE7" s="171"/>
      <c r="AF7" s="171"/>
      <c r="AG7" s="67"/>
      <c r="AH7" s="100">
        <f t="shared" si="2"/>
        <v>-0.9979146351734427</v>
      </c>
      <c r="AI7" s="100">
        <f xml:space="preserve"> RTD("cqg.rtd",,"StudyData", K7,  "FG",, "Close", $N$14,,,,,,"T")</f>
        <v>108.69199999999999</v>
      </c>
      <c r="AJ7" s="100">
        <f xml:space="preserve"> RTD("cqg.rtd",,"StudyData", K7,  "FG",, "Close", $N$14,"-1",,,,,"T")</f>
        <v>108.79900000000001</v>
      </c>
      <c r="AK7" s="100">
        <f xml:space="preserve"> RTD("cqg.rtd",,"StudyData", K7,  "FG",, "Close", $N$14,"-2",,,,,"T")</f>
        <v>108.93300000000001</v>
      </c>
      <c r="AL7" s="100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99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</row>
    <row r="8" spans="1:158" s="1" customFormat="1" ht="15" customHeight="1" x14ac:dyDescent="0.25">
      <c r="A8" s="11"/>
      <c r="B8" s="51" t="s">
        <v>1</v>
      </c>
      <c r="C8" s="33" t="s">
        <v>16</v>
      </c>
      <c r="D8" s="33" t="s">
        <v>17</v>
      </c>
      <c r="E8" s="33" t="s">
        <v>18</v>
      </c>
      <c r="F8" s="173" t="s">
        <v>42</v>
      </c>
      <c r="G8" s="173"/>
      <c r="H8" s="28"/>
      <c r="I8" s="200" t="str">
        <f>RTD("cqg.rtd", ,"ContractData",K8, "LongDescription")</f>
        <v>USD/CAD</v>
      </c>
      <c r="J8" s="201"/>
      <c r="K8" s="23" t="str">
        <f t="shared" si="0"/>
        <v>DRUSDCAD</v>
      </c>
      <c r="L8" s="115">
        <f>RTD("cqg.rtd", ,"ContractData",Q8, "LastQuoteToday",, "D")</f>
        <v>110974</v>
      </c>
      <c r="M8" s="115">
        <f>RTD("cqg.rtd", ,"ContractData",K8, "NetLastQuoteToday",,"D")</f>
        <v>390</v>
      </c>
      <c r="N8" s="116">
        <f>IF(ISERROR(RTD("cqg.rtd", ,"ContractData",K8, "PerCentNetLastQuote",,"T")/100),"",RTD("cqg.rtd", ,"ContractData",K8, "PerCentNetLastQuote",,"T")/100)</f>
        <v>3.5267308109672283E-3</v>
      </c>
      <c r="O8" s="117">
        <f>RTD("cqg.rtd", ,"ContractData",K8, "PerCentNetLastQuote",,"T")/100</f>
        <v>3.5267308109672283E-3</v>
      </c>
      <c r="P8" s="118">
        <f t="shared" si="1"/>
        <v>0.19418085851318925</v>
      </c>
      <c r="Q8" s="53" t="s">
        <v>35</v>
      </c>
      <c r="R8" s="122">
        <f>RTD("cqg.rtd",,"StudyData", "Correlation("&amp;K8&amp;","&amp;$R$3&amp;",Period:="&amp;$L$14&amp;",InputChoice1:=Close,InputChoice2:=Close)", "FG", "", "Close",$N$14, "0", "all","", "","True","T","EndofBarandPeriod 45")/100</f>
        <v>-0.82215626740000003</v>
      </c>
      <c r="S8" s="120">
        <f>RTD("cqg.rtd",,"StudyData", "Correlation("&amp;K8&amp;","&amp;$S$3&amp;",Period:="&amp;$L$14&amp;",InputChoice1:=Close,InputChoice2:=Close)", "FG", "", "Close",$N$14, "0", "all","", "","True","T","EndofBarandPeriod 45")/100</f>
        <v>-0.84616103730000003</v>
      </c>
      <c r="T8" s="120">
        <f>RTD("cqg.rtd",,"StudyData", "Correlation("&amp;K8&amp;","&amp;$T$3&amp;",Period:="&amp;$L$14&amp;",InputChoice1:=Close,InputChoice2:=Close)", "FG", "", "Close",$N$14, "0", "all","", "","True","T","EndofBarandPeriod 45")/100</f>
        <v>0.92356765820000009</v>
      </c>
      <c r="U8" s="119"/>
      <c r="V8" s="120">
        <f>RTD("cqg.rtd",,"StudyData", "Correlation("&amp;K8&amp;","&amp;$V$3&amp;",Period:="&amp;$L$14&amp;",InputChoice1:=Close,InputChoice2:=Close)", "FG", "", "Close",$N$14, "0", "all","", "","True","T","EndofBarandPeriod 45")/100</f>
        <v>-9.4259419100000005E-2</v>
      </c>
      <c r="W8" s="120">
        <f>RTD("cqg.rtd",,"StudyData", "Correlation("&amp;K8&amp;","&amp;$W$3&amp;",Period:="&amp;$L$14&amp;",InputChoice1:=Close,InputChoice2:=Close)", "FG", "", "Close",$N$14, "0", "all","", "","True","T","EndofBarandPeriod 45")/100</f>
        <v>0.28137210159999998</v>
      </c>
      <c r="X8" s="120">
        <f>RTD("cqg.rtd",,"StudyData", "Correlation("&amp;K8&amp;","&amp;$X$3&amp;",Period:="&amp;$L$14&amp;",InputChoice1:=Close,InputChoice2:=Close)", "FG", "", "Close",$N$14, "0", "all","", "","True","T","EndofBarandPeriod 45")/100</f>
        <v>-0.71322011009999997</v>
      </c>
      <c r="Y8" s="120">
        <f>RTD("cqg.rtd",,"StudyData", "Correlation("&amp;K8&amp;","&amp;$Y$3&amp;",Period:="&amp;$L$14&amp;",InputChoice1:=Close,InputChoice2:=Close)", "FG", "", "Close",$N$14, "0", "all","", "","True","T","EndofBarandPeriod 45")/100</f>
        <v>0.93260707669999998</v>
      </c>
      <c r="Z8" s="121">
        <f>RTD("cqg.rtd",,"StudyData", "Correlation("&amp;K8&amp;","&amp;$Z$3&amp;",Period:="&amp;$L$14&amp;",InputChoice1:=Close,InputChoice2:=Close)", "FG", "", "Close",$N$14, "0", "all","", "","True","T","EndofBarandPeriod 45")/100</f>
        <v>0.93839805330000003</v>
      </c>
      <c r="AA8" s="51" t="s">
        <v>1</v>
      </c>
      <c r="AB8" s="33" t="s">
        <v>16</v>
      </c>
      <c r="AC8" s="33" t="s">
        <v>17</v>
      </c>
      <c r="AD8" s="33" t="s">
        <v>18</v>
      </c>
      <c r="AE8" s="173" t="s">
        <v>42</v>
      </c>
      <c r="AF8" s="173"/>
      <c r="AG8" s="70"/>
      <c r="AH8" s="100">
        <f t="shared" si="2"/>
        <v>0.19418085851318925</v>
      </c>
      <c r="AI8" s="100">
        <f xml:space="preserve"> RTD("cqg.rtd",,"StudyData", K8,  "FG",, "Close", $N$14,,,,,,"T")</f>
        <v>1.1097399999999999</v>
      </c>
      <c r="AJ8" s="100">
        <f xml:space="preserve"> RTD("cqg.rtd",,"StudyData", K8,  "FG",, "Close", $N$14,"-1",,,,,"T")</f>
        <v>1.1093500000000001</v>
      </c>
      <c r="AK8" s="100">
        <f xml:space="preserve"> RTD("cqg.rtd",,"StudyData", K8,  "FG",, "Close", $N$14,"-2",,,,,"T")</f>
        <v>1.1096600000000001</v>
      </c>
      <c r="AL8" s="100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99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</row>
    <row r="9" spans="1:158" s="1" customFormat="1" ht="15" customHeight="1" x14ac:dyDescent="0.25">
      <c r="A9" s="11"/>
      <c r="B9" s="174" t="s">
        <v>32</v>
      </c>
      <c r="C9" s="49" t="s">
        <v>31</v>
      </c>
      <c r="D9" s="50">
        <f>RTD("cqg.rtd", ,"ContractData",B9, "HIghTime",, "T")</f>
        <v>0.66805555555555551</v>
      </c>
      <c r="E9" s="50">
        <f>RTD("cqg.rtd", ,"ContractData",B9, "LowTime",, "T")</f>
        <v>9.4444444444444442E-2</v>
      </c>
      <c r="F9" s="175" t="str">
        <f>IF(C12="T",RTD("cqg.rtd",,"ContractData",B9,"LastPrice",,"F"),TEXT(RTD("cqg.rtd",,"ContractData",B9,"LastPrice",,"T"),IF(C12=0,$F$62,IF(C12=1,$F$63,(IF(C12=2,$F$64,IF(C12=3,$F$65,IF(C12=4,$F$66,IF(C12=5,$F$67)))))))))</f>
        <v>1.63309</v>
      </c>
      <c r="G9" s="175"/>
      <c r="H9" s="29"/>
      <c r="I9" s="200" t="str">
        <f>RTD("cqg.rtd", ,"ContractData",K9, "LongDescription")</f>
        <v>AUD/USD</v>
      </c>
      <c r="J9" s="201"/>
      <c r="K9" s="23" t="str">
        <f t="shared" si="0"/>
        <v>DRAUDUSD</v>
      </c>
      <c r="L9" s="115">
        <f>RTD("cqg.rtd", ,"ContractData",Q9, "LastQuoteToday",, "D")</f>
        <v>88160</v>
      </c>
      <c r="M9" s="115">
        <f>RTD("cqg.rtd", ,"ContractData",K9, "NetLastQuoteToday",,"D")</f>
        <v>-693</v>
      </c>
      <c r="N9" s="116">
        <f>IF(ISERROR(RTD("cqg.rtd", ,"ContractData",K9, "PerCentNetLastQuote",,"T")/100),"",RTD("cqg.rtd", ,"ContractData",K9, "PerCentNetLastQuote",,"T")/100)</f>
        <v>-7.799399007349217E-3</v>
      </c>
      <c r="O9" s="117">
        <f>RTD("cqg.rtd", ,"ContractData",K9, "PerCentNetLastQuote",,"T")/100</f>
        <v>-7.799399007349217E-3</v>
      </c>
      <c r="P9" s="118">
        <f t="shared" si="1"/>
        <v>0.99484975116711882</v>
      </c>
      <c r="Q9" s="53" t="s">
        <v>36</v>
      </c>
      <c r="R9" s="122">
        <f>RTD("cqg.rtd",,"StudyData", "Correlation("&amp;K9&amp;","&amp;$R$3&amp;",Period:="&amp;$L$14&amp;",InputChoice1:=Close,InputChoice2:=Close)", "FG", "", "Close",$N$14, "0", "all","", "","True","T","EndofBarandPeriod 45")/100</f>
        <v>-0.31101179000000001</v>
      </c>
      <c r="S9" s="120">
        <f>RTD("cqg.rtd",,"StudyData", "Correlation("&amp;K9&amp;","&amp;$S$3&amp;",Period:="&amp;$L$14&amp;",InputChoice1:=Close,InputChoice2:=Close)", "FG", "", "Close",$N$14, "0", "all","", "","True","T","EndofBarandPeriod 45")/100</f>
        <v>0.4302884736</v>
      </c>
      <c r="T9" s="120">
        <f>RTD("cqg.rtd",,"StudyData", "Correlation("&amp;K9&amp;","&amp;$T$3&amp;",Period:="&amp;$L$14&amp;",InputChoice1:=Close,InputChoice2:=Close)", "FG", "", "Close",$N$14, "0", "all","", "","True","T","EndofBarandPeriod 45")/100</f>
        <v>-0.28750375649999999</v>
      </c>
      <c r="U9" s="120">
        <f>RTD("cqg.rtd",,"StudyData", "Correlation("&amp;K9&amp;","&amp;$U$3&amp;",Period:="&amp;$L$14&amp;",InputChoice1:=Close,InputChoice2:=Close)", "FG", "", "Close",$N$14, "0", "all","", "","True","T","EndofBarandPeriod 45")/100</f>
        <v>-9.4259419100000005E-2</v>
      </c>
      <c r="V9" s="119"/>
      <c r="W9" s="120">
        <f>RTD("cqg.rtd",,"StudyData", "Correlation("&amp;K9&amp;","&amp;$W$3&amp;",Period:="&amp;$L$14&amp;",InputChoice1:=Close,InputChoice2:=Close)", "FG", "", "Close",$N$14, "0", "all","", "","True","T","EndofBarandPeriod 45")/100</f>
        <v>0.77949244419999997</v>
      </c>
      <c r="X9" s="120">
        <f>RTD("cqg.rtd",,"StudyData", "Correlation("&amp;K9&amp;","&amp;$X$3&amp;",Period:="&amp;$L$14&amp;",InputChoice1:=Close,InputChoice2:=Close)", "FG", "", "Close",$N$14, "0", "all","", "","True","T","EndofBarandPeriod 45")/100</f>
        <v>-0.49341974729999999</v>
      </c>
      <c r="Y9" s="120">
        <f>RTD("cqg.rtd",,"StudyData", "Correlation("&amp;K9&amp;","&amp;$Y$3&amp;",Period:="&amp;$L$14&amp;",InputChoice1:=Close,InputChoice2:=Close)", "FG", "", "Close",$N$14, "0", "all","", "","True","T","EndofBarandPeriod 45")/100</f>
        <v>1.1864148699999999E-2</v>
      </c>
      <c r="Z9" s="121">
        <f>RTD("cqg.rtd",,"StudyData", "Correlation("&amp;K9&amp;","&amp;$Z$3&amp;",Period:="&amp;$L$14&amp;",InputChoice1:=Close,InputChoice2:=Close)", "FG", "", "Close",$N$14, "0", "all","", "","True","T","EndofBarandPeriod 45")/100</f>
        <v>-0.1496125012</v>
      </c>
      <c r="AA9" s="174" t="s">
        <v>35</v>
      </c>
      <c r="AB9" s="49" t="s">
        <v>31</v>
      </c>
      <c r="AC9" s="50">
        <f>RTD("cqg.rtd", ,"ContractData",AA9, "HIghTime",, "T")</f>
        <v>0.3125</v>
      </c>
      <c r="AD9" s="50">
        <f>RTD("cqg.rtd", ,"ContractData",AA9, "LowTime",, "T")</f>
        <v>0.66805555555555551</v>
      </c>
      <c r="AE9" s="175" t="str">
        <f>IF(AB12="T",RTD("cqg.rtd",,"ContractData",AA9,"LastPrice",,"F"),TEXT(RTD("cqg.rtd",,"ContractData",AA9,"LastPrice",,"T"),IF(AB12=0,$F$62,IF(AB12=1,$F$63,(IF(AB12=2,$F$64,IF(AB12=3,$F$65,IF(AB12=4,$F$66,IF(AB12=5,$F$67)))))))))</f>
        <v>1.10974</v>
      </c>
      <c r="AF9" s="175"/>
      <c r="AG9" s="71"/>
      <c r="AH9" s="100">
        <f t="shared" si="2"/>
        <v>0.99484975116711882</v>
      </c>
      <c r="AI9" s="100">
        <f xml:space="preserve"> RTD("cqg.rtd",,"StudyData", K9,  "FG",, "Close", $N$14,,,,,,"T")</f>
        <v>0.88160000000000005</v>
      </c>
      <c r="AJ9" s="100">
        <f xml:space="preserve"> RTD("cqg.rtd",,"StudyData", K9,  "FG",, "Close", $N$14,"-1",,,,,"T")</f>
        <v>0.88110999999999995</v>
      </c>
      <c r="AK9" s="100">
        <f xml:space="preserve"> RTD("cqg.rtd",,"StudyData", K9,  "FG",, "Close", $N$14,"-2",,,,,"T")</f>
        <v>0.88041000000000003</v>
      </c>
      <c r="AL9" s="100"/>
      <c r="AM9" s="98"/>
      <c r="AN9" s="98"/>
      <c r="AO9" s="101" t="s">
        <v>22</v>
      </c>
      <c r="AP9" s="98"/>
      <c r="AQ9" s="98"/>
      <c r="AR9" s="101" t="s">
        <v>17</v>
      </c>
      <c r="AS9" s="101" t="s">
        <v>18</v>
      </c>
      <c r="AT9" s="101" t="s">
        <v>2</v>
      </c>
      <c r="AU9" s="101" t="s">
        <v>16</v>
      </c>
      <c r="AV9" s="98"/>
      <c r="AW9" s="98"/>
      <c r="AX9" s="98"/>
      <c r="AY9" s="98"/>
      <c r="AZ9" s="11"/>
      <c r="BA9" s="11"/>
      <c r="BB9" s="101" t="s">
        <v>22</v>
      </c>
      <c r="BC9" s="11"/>
      <c r="BD9" s="11"/>
      <c r="BE9" s="101" t="s">
        <v>17</v>
      </c>
      <c r="BF9" s="101" t="s">
        <v>18</v>
      </c>
      <c r="BG9" s="101" t="s">
        <v>2</v>
      </c>
      <c r="BH9" s="101" t="s">
        <v>16</v>
      </c>
      <c r="BI9" s="11"/>
      <c r="BJ9" s="11"/>
      <c r="BK9" s="11"/>
      <c r="BL9" s="11"/>
      <c r="BM9" s="11"/>
      <c r="BN9" s="102" t="s">
        <v>22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158" s="1" customFormat="1" ht="15" customHeight="1" x14ac:dyDescent="0.25">
      <c r="A10" s="11"/>
      <c r="B10" s="174"/>
      <c r="C10" s="176" t="str">
        <f>IF(C12="T",RTD("cqg.rtd",,"ContractData",B9,C8,,"F"),TEXT(RTD("cqg.rtd",,"ContractData",B9,C8,,"T"),IF(C12=0,$F$62,IF(C12=1,$F$63,(IF(C12=2,$F$64,IF(C12=3,$F$65,IF(C12=4,$F$66,IF(C12=5,$F$67)))))))))</f>
        <v>1.63384</v>
      </c>
      <c r="D10" s="176" t="str">
        <f>IF(C12="T",RTD("cqg.rtd",,"ContractData",B9,D8,,"F"),TEXT(RTD("cqg.rtd",,"ContractData",B9,D8,,"T"),IF(C12=0,$F$62,IF(C12=1,$F$63,(IF(C12=2,$F$64,IF(C12=3,$F$65,IF(C12=4,$F$66,IF(C12=5,$F$67)))))))))</f>
        <v>1.63437</v>
      </c>
      <c r="E10" s="176" t="str">
        <f>IF(C12="T",RTD("cqg.rtd",,"ContractData",B9,E8,,"F"),TEXT(RTD("cqg.rtd",,"ContractData",B9,E8,,"T"),IF(C12=0,$F$62,IF(C12=1,$F$63,(IF(C12=2,$F$64,IF(C12=3,$F$65,IF(C12=4,$F$66,IF(C12=5,$F$67)))))))))</f>
        <v>1.62759</v>
      </c>
      <c r="F10" s="175"/>
      <c r="G10" s="175"/>
      <c r="H10" s="29"/>
      <c r="I10" s="200" t="str">
        <f>RTD("cqg.rtd", ,"ContractData",K10, "LongDescription")</f>
        <v>EUR/GBP</v>
      </c>
      <c r="J10" s="201"/>
      <c r="K10" s="23" t="str">
        <f t="shared" si="0"/>
        <v>DREURGBP</v>
      </c>
      <c r="L10" s="115">
        <f>RTD("cqg.rtd", ,"ContractData",Q10, "LastQuoteToday",, "D")</f>
        <v>78062</v>
      </c>
      <c r="M10" s="115">
        <f>RTD("cqg.rtd", ,"ContractData",K10, "NetLastQuoteToday",,"D")</f>
        <v>-157</v>
      </c>
      <c r="N10" s="116">
        <f>IF(ISERROR(RTD("cqg.rtd", ,"ContractData",K10, "PerCentNetLastQuote",,"T")/100),"",RTD("cqg.rtd", ,"ContractData",K10, "PerCentNetLastQuote",,"T")/100)</f>
        <v>-2.0071849550620693E-3</v>
      </c>
      <c r="O10" s="117">
        <f>RTD("cqg.rtd", ,"ContractData",K10, "PerCentNetLastQuote",,"T")/100</f>
        <v>-2.0071849550620693E-3</v>
      </c>
      <c r="P10" s="118">
        <f t="shared" si="1"/>
        <v>0.98579622749406492</v>
      </c>
      <c r="Q10" s="53" t="s">
        <v>37</v>
      </c>
      <c r="R10" s="122">
        <f>RTD("cqg.rtd",,"StudyData", "Correlation("&amp;K10&amp;","&amp;$R$3&amp;",Period:="&amp;$L$14&amp;",InputChoice1:=Close,InputChoice2:=Close)", "FG", "", "Close",$N$14, "0", "all","", "","True","T","EndofBarandPeriod 45")/100</f>
        <v>-0.69145620050000001</v>
      </c>
      <c r="S10" s="120">
        <f>RTD("cqg.rtd",,"StudyData", "Correlation("&amp;K10&amp;","&amp;$S$3&amp;",Period:="&amp;$L$14&amp;",InputChoice1:=Close,InputChoice2:=Close)", "FG", "", "Close",$N$14, "0", "all","", "","True","T","EndofBarandPeriod 45")/100</f>
        <v>9.7707951200000004E-2</v>
      </c>
      <c r="T10" s="120">
        <f>RTD("cqg.rtd",,"StudyData", "Correlation("&amp;K10&amp;","&amp;$T$3&amp;",Period:="&amp;$L$14&amp;",InputChoice1:=Close,InputChoice2:=Close)", "FG", "", "Close",$N$14, "0", "all","", "","True","T","EndofBarandPeriod 45")/100</f>
        <v>3.0494961799999998E-2</v>
      </c>
      <c r="U10" s="120">
        <f>RTD("cqg.rtd",,"StudyData", "Correlation("&amp;K10&amp;","&amp;$U$3&amp;",Period:="&amp;$L$14&amp;",InputChoice1:=Close,InputChoice2:=Close)", "FG", "", "Close",$N$14, "0", "all","", "","True","T","EndofBarandPeriod 45")/100</f>
        <v>0.28137210159999998</v>
      </c>
      <c r="V10" s="120">
        <f>RTD("cqg.rtd",,"StudyData", "Correlation("&amp;K10&amp;","&amp;$V$3&amp;",Period:="&amp;$L$14&amp;",InputChoice1:=Close,InputChoice2:=Close)", "FG", "", "Close",$N$14, "0", "all","", "","True","T","EndofBarandPeriod 45")/100</f>
        <v>0.77949244419999997</v>
      </c>
      <c r="W10" s="119"/>
      <c r="X10" s="120">
        <f>RTD("cqg.rtd",,"StudyData", "Correlation("&amp;K10&amp;","&amp;$X$3&amp;",Period:="&amp;$L$14&amp;",InputChoice1:=Close,InputChoice2:=Close)", "FG", "", "Close",$N$14, "0", "all","", "","True","T","EndofBarandPeriod 45")/100</f>
        <v>-0.58960793030000003</v>
      </c>
      <c r="Y10" s="120">
        <f>RTD("cqg.rtd",,"StudyData", "Correlation("&amp;K10&amp;","&amp;$Y$3&amp;",Period:="&amp;$L$14&amp;",InputChoice1:=Close,InputChoice2:=Close)", "FG", "", "Close",$N$14, "0", "all","", "","True","T","EndofBarandPeriod 45")/100</f>
        <v>0.3316770852</v>
      </c>
      <c r="Z10" s="121">
        <f>RTD("cqg.rtd",,"StudyData", "Correlation("&amp;K10&amp;","&amp;$Z$3&amp;",Period:="&amp;$L$14&amp;",InputChoice1:=Close,InputChoice2:=Close)", "FG", "", "Close",$N$14, "0", "all","", "","True","T","EndofBarandPeriod 45")/100</f>
        <v>0.15134616039999998</v>
      </c>
      <c r="AA10" s="174"/>
      <c r="AB10" s="176" t="str">
        <f>IF(AB12="T",RTD("cqg.rtd",,"ContractData",AA9,AB8,,"F"),TEXT(RTD("cqg.rtd",,"ContractData",AA9,AB8,,"T"),IF(AB12=0,$F$62,IF(AB12=1,$F$63,(IF(AB12=2,$F$64,IF(AB12=3,$F$65,IF(AB12=4,$F$66,IF(AB12=5,$F$67)))))))))</f>
        <v>1.10569</v>
      </c>
      <c r="AC10" s="176" t="str">
        <f>IF(AB12="T",RTD("cqg.rtd",,"ContractData",AA9,AC8,,"F"),TEXT(RTD("cqg.rtd",,"ContractData",AA9,AC8,,"T"),IF(AB12=0,$F$62,IF(AB12=1,$F$63,(IF(AB12=2,$F$64,IF(AB12=3,$F$65,IF(AB12=4,$F$66,IF(AB12=5,$F$67)))))))))</f>
        <v>1.11279</v>
      </c>
      <c r="AD10" s="176" t="str">
        <f>IF(AB12="T",RTD("cqg.rtd",,"ContractData",AA9,AD8,,"F"),TEXT(RTD("cqg.rtd",,"ContractData",AA9,AD8,,"T"),IF(AB12=0,$F$62,IF(AB12=1,$F$63,(IF(AB12=2,$F$64,IF(AB12=3,$F$65,IF(AB12=4,$F$66,IF(AB12=5,$F$67)))))))))</f>
        <v>1.10555</v>
      </c>
      <c r="AE10" s="175"/>
      <c r="AF10" s="175"/>
      <c r="AG10" s="71"/>
      <c r="AH10" s="100">
        <f t="shared" si="2"/>
        <v>0.98579622749406492</v>
      </c>
      <c r="AI10" s="100">
        <f xml:space="preserve"> RTD("cqg.rtd",,"StudyData", K10,  "FG",, "Close", $N$14,,,,,,"T")</f>
        <v>0.78061999999999998</v>
      </c>
      <c r="AJ10" s="100">
        <f xml:space="preserve"> RTD("cqg.rtd",,"StudyData", K10,  "FG",, "Close", $N$14,"-1",,,,,"T")</f>
        <v>0.78019000000000005</v>
      </c>
      <c r="AK10" s="100">
        <f xml:space="preserve"> RTD("cqg.rtd",,"StudyData", K10,  "FG",, "Close", $N$14,"-2",,,,,"T")</f>
        <v>0.77939999999999998</v>
      </c>
      <c r="AL10" s="100"/>
      <c r="AM10" s="98"/>
      <c r="AN10" s="98"/>
      <c r="AO10" s="103">
        <f>VALUE(RTD("cqg.rtd",,"ContractData",B9,"NetChange",,"T"))</f>
        <v>-9.6000000000007191E-4</v>
      </c>
      <c r="AP10" s="98"/>
      <c r="AQ10" s="98"/>
      <c r="AR10" s="98">
        <f>VALUE(RTD("cqg.rtd",,"ContractData",B9,"High",,"T"))</f>
        <v>1.6343700000000001</v>
      </c>
      <c r="AS10" s="98">
        <f>VALUE(RTD("cqg.rtd",,"ContractData",B9,"Low",,"T"))</f>
        <v>1.6275900000000001</v>
      </c>
      <c r="AT10" s="98">
        <f>VALUE(RTD("cqg.rtd",,"ContractData",B9,"LastPrice",,"T"))</f>
        <v>1.6330900000000002</v>
      </c>
      <c r="AU10" s="98">
        <f>VALUE(RTD("cqg.rtd",,"ContractData",B9,"Open",,"T"))</f>
        <v>1.6338400000000002</v>
      </c>
      <c r="AV10" s="98"/>
      <c r="AW10" s="98"/>
      <c r="AX10" s="98"/>
      <c r="AY10" s="98"/>
      <c r="AZ10" s="11"/>
      <c r="BA10" s="11"/>
      <c r="BB10" s="103">
        <f>VALUE(RTD("cqg.rtd",,"ContractData",AA9,"NetChange",,"T"))</f>
        <v>3.9000000000000146E-3</v>
      </c>
      <c r="BC10" s="11"/>
      <c r="BD10" s="11"/>
      <c r="BE10" s="98">
        <f>VALUE(RTD("cqg.rtd",,"ContractData",AA9,"High",,"T"))</f>
        <v>1.1127900000000002</v>
      </c>
      <c r="BF10" s="98">
        <f>VALUE(RTD("cqg.rtd",,"ContractData",AA9,"Low",,"T"))</f>
        <v>1.10555</v>
      </c>
      <c r="BG10" s="98">
        <f>VALUE(RTD("cqg.rtd",,"ContractData",AA9,"LastPrice",,"T"))</f>
        <v>1.1097400000000002</v>
      </c>
      <c r="BH10" s="98">
        <f>VALUE(RTD("cqg.rtd",,"ContractData",AA9,"Open",,"T"))</f>
        <v>1.1056900000000001</v>
      </c>
      <c r="BI10" s="11"/>
      <c r="BJ10" s="11"/>
      <c r="BK10" s="11"/>
      <c r="BL10" s="11"/>
      <c r="BM10" s="11"/>
      <c r="BN10" s="104">
        <f>VALUE(RTD("cqg.rtd",,"ContractData",AA9,"NetChange",,"T"))</f>
        <v>3.9000000000000146E-3</v>
      </c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158" s="1" customFormat="1" ht="15" customHeight="1" x14ac:dyDescent="0.3">
      <c r="A11" s="11"/>
      <c r="B11" s="174"/>
      <c r="C11" s="176"/>
      <c r="D11" s="176"/>
      <c r="E11" s="176"/>
      <c r="F11" s="175"/>
      <c r="G11" s="175"/>
      <c r="H11" s="92"/>
      <c r="I11" s="202" t="str">
        <f>RTD("cqg.rtd", ,"ContractData",K11, "LongDescription")</f>
        <v>EUR/AUD</v>
      </c>
      <c r="J11" s="201"/>
      <c r="K11" s="23" t="str">
        <f t="shared" si="0"/>
        <v>DREURAUD</v>
      </c>
      <c r="L11" s="115">
        <f>RTD("cqg.rtd", ,"ContractData",Q11, "LastQuoteToday",, "D")</f>
        <v>144607</v>
      </c>
      <c r="M11" s="115">
        <f>RTD("cqg.rtd", ,"ContractData",K11, "NetLastQuoteToday",,"D")</f>
        <v>759</v>
      </c>
      <c r="N11" s="116">
        <f>IF(ISERROR(RTD("cqg.rtd", ,"ContractData",K11, "PerCentNetLastQuote",,"T")/100),"",RTD("cqg.rtd", ,"ContractData",K11, "PerCentNetLastQuote",,"T")/100)</f>
        <v>5.2764028696957897E-3</v>
      </c>
      <c r="O11" s="117">
        <f>RTD("cqg.rtd", ,"ContractData",K11, "PerCentNetLastQuote",,"T")/100</f>
        <v>5.2764028696957897E-3</v>
      </c>
      <c r="P11" s="118">
        <f t="shared" si="1"/>
        <v>-0.56642906803698911</v>
      </c>
      <c r="Q11" s="53" t="s">
        <v>38</v>
      </c>
      <c r="R11" s="122">
        <f>RTD("cqg.rtd",,"StudyData", "Correlation("&amp;K11&amp;","&amp;$R$3&amp;",Period:="&amp;$L$14&amp;",InputChoice1:=Close,InputChoice2:=Close)", "FG", "", "Close",$N$14, "0", "all","", "","True","T","EndofBarandPeriod 45")/100</f>
        <v>0.89055058030000001</v>
      </c>
      <c r="S11" s="120">
        <f>RTD("cqg.rtd",,"StudyData", "Correlation("&amp;K11&amp;","&amp;$S$3&amp;",Period:="&amp;$L$14&amp;",InputChoice1:=Close,InputChoice2:=Close)", "FG", "", "Close",$N$14, "0", "all","", "","True","T","EndofBarandPeriod 45")/100</f>
        <v>0.57150725170000005</v>
      </c>
      <c r="T11" s="120">
        <f>RTD("cqg.rtd",,"StudyData", "Correlation("&amp;K11&amp;","&amp;$T$3&amp;",Period:="&amp;$L$14&amp;",InputChoice1:=Close,InputChoice2:=Close)", "FG", "", "Close",$N$14, "0", "all","", "","True","T","EndofBarandPeriod 45")/100</f>
        <v>-0.66056537829999995</v>
      </c>
      <c r="U11" s="120">
        <f>RTD("cqg.rtd",,"StudyData", "Correlation("&amp;K11&amp;","&amp;$U$3&amp;",Period:="&amp;$L$14&amp;",InputChoice1:=Close,InputChoice2:=Close)", "FG", "", "Close",$N$14, "0", "all","", "","True","T","EndofBarandPeriod 45")/100</f>
        <v>-0.71322011009999997</v>
      </c>
      <c r="V11" s="120">
        <f>RTD("cqg.rtd",,"StudyData", "Correlation("&amp;K11&amp;","&amp;$V$3&amp;",Period:="&amp;$L$14&amp;",InputChoice1:=Close,InputChoice2:=Close)", "FG", "", "Close",$N$14, "0", "all","", "","True","T","EndofBarandPeriod 45")/100</f>
        <v>-0.49341974729999999</v>
      </c>
      <c r="W11" s="120">
        <f>RTD("cqg.rtd",,"StudyData", "Correlation("&amp;K11&amp;","&amp;$W$3&amp;",Period:="&amp;$L$14&amp;",InputChoice1:=Close,InputChoice2:=Close)", "FG", "", "Close",$N$14, "0", "all","", "","True","T","EndofBarandPeriod 45")/100</f>
        <v>-0.58960793030000003</v>
      </c>
      <c r="X11" s="119"/>
      <c r="Y11" s="120">
        <f>RTD("cqg.rtd",,"StudyData", "Correlation("&amp;K11&amp;","&amp;$Y$3&amp;",Period:="&amp;$L$14&amp;",InputChoice1:=Close,InputChoice2:=Close)", "FG", "", "Close",$N$14, "0", "all","", "","True","T","EndofBarandPeriod 45")/100</f>
        <v>-0.78809363579999991</v>
      </c>
      <c r="Z11" s="121">
        <f>RTD("cqg.rtd",,"StudyData", "Correlation("&amp;K11&amp;","&amp;$Z$3&amp;",Period:="&amp;$L$14&amp;",InputChoice1:=Close,InputChoice2:=Close)", "FG", "", "Close",$N$14, "0", "all","", "","True","T","EndofBarandPeriod 45")/100</f>
        <v>-0.69466394359999994</v>
      </c>
      <c r="AA11" s="174"/>
      <c r="AB11" s="176"/>
      <c r="AC11" s="176"/>
      <c r="AD11" s="176"/>
      <c r="AE11" s="175"/>
      <c r="AF11" s="175"/>
      <c r="AG11" s="72"/>
      <c r="AH11" s="100">
        <f t="shared" si="2"/>
        <v>-0.56642906803698911</v>
      </c>
      <c r="AI11" s="100">
        <f xml:space="preserve"> RTD("cqg.rtd",,"StudyData", K11,  "FG",, "Close", $N$14,,,,,,"T")</f>
        <v>1.44607</v>
      </c>
      <c r="AJ11" s="100">
        <f xml:space="preserve"> RTD("cqg.rtd",,"StudyData", K11,  "FG",, "Close", $N$14,"-1",,,,,"T")</f>
        <v>1.44651</v>
      </c>
      <c r="AK11" s="100">
        <f xml:space="preserve"> RTD("cqg.rtd",,"StudyData", K11,  "FG",, "Close", $N$14,"-2",,,,,"T")</f>
        <v>1.4463200000000001</v>
      </c>
      <c r="AL11" s="100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99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158" s="1" customFormat="1" ht="15" customHeight="1" x14ac:dyDescent="0.3">
      <c r="A12" s="11"/>
      <c r="B12" s="83" t="s">
        <v>19</v>
      </c>
      <c r="C12" s="84">
        <v>5</v>
      </c>
      <c r="D12" s="85" t="s">
        <v>20</v>
      </c>
      <c r="E12" s="113">
        <v>1E-3</v>
      </c>
      <c r="F12" s="203" t="str">
        <f>IF(AND(AO10&gt;0,C12="T"),RTD("cqg.rtd",,"ContractData",B9,"NetChange",,IF(C12="T","F","T")),IF(AO10&gt;0,"+"&amp;TEXT(RTD("cqg.rtd",,"ContractData",B9,"NetChange",,IF(C12=0,"F","T")),IF(C12=0,RTD("cqg.rtd",,"ContractData",B9,"NetChange",,"T"),IF(C12=1,$F$63,(IF(C12=2,$F$64,IF(C12=3,$F$65,IF(C12=4,$F$66,IF(C12=5,$F$67)))))))),IF(C12="T",RTD("cqg.rtd",,"ContractData",B9,"NetChange",,"F"),TEXT(RTD("cqg.rtd",,"ContractData",B9,"NetChange",,"T"),IF(C12=0,$F$62,IF(C12=1,$F$63,(IF(C12=2,$F$64,IF(C12=3,$F$65,IF(C12=4,$F$66,IF(C12=5,$F$67)))))))))))</f>
        <v>-.00096</v>
      </c>
      <c r="G12" s="203"/>
      <c r="H12" s="32"/>
      <c r="I12" s="202" t="str">
        <f>RTD("cqg.rtd", ,"ContractData",K12, "LongDescription")</f>
        <v>EUR/CHF</v>
      </c>
      <c r="J12" s="201"/>
      <c r="K12" s="23" t="str">
        <f t="shared" si="0"/>
        <v>DREURCHF</v>
      </c>
      <c r="L12" s="115">
        <f>RTD("cqg.rtd", ,"ContractData",Q12, "LastQuoteToday",, "D")</f>
        <v>120701</v>
      </c>
      <c r="M12" s="115">
        <f>RTD("cqg.rtd", ,"ContractData",K12, "NetLastQuoteToday",,"D")</f>
        <v>-155</v>
      </c>
      <c r="N12" s="116">
        <f>IF(ISERROR(RTD("cqg.rtd", ,"ContractData",K12, "PerCentNetLastQuote",,"T")/100),"",RTD("cqg.rtd", ,"ContractData",K12, "PerCentNetLastQuote",,"T")/100)</f>
        <v>-1.282518037995631E-3</v>
      </c>
      <c r="O12" s="117">
        <f>RTD("cqg.rtd", ,"ContractData",K12, "PerCentNetLastQuote",,"T")/100</f>
        <v>-1.282518037995631E-3</v>
      </c>
      <c r="P12" s="118">
        <f t="shared" si="1"/>
        <v>-0.35238073930191977</v>
      </c>
      <c r="Q12" s="53" t="s">
        <v>39</v>
      </c>
      <c r="R12" s="122">
        <f>RTD("cqg.rtd",,"StudyData", "Correlation("&amp;K12&amp;","&amp;$R$3&amp;",Period:="&amp;$L$14&amp;",InputChoice1:=Close,InputChoice2:=Close)", "FG", "", "Close",$N$14, "0", "all","", "","True","T","EndofBarandPeriod 45")/100</f>
        <v>-0.85069818979999989</v>
      </c>
      <c r="S12" s="120">
        <f>RTD("cqg.rtd",,"StudyData", "Correlation("&amp;K12&amp;","&amp;$S$3&amp;",Period:="&amp;$L$14&amp;",InputChoice1:=Close,InputChoice2:=Close)", "FG", "", "Close",$N$14, "0", "all","", "","True","T","EndofBarandPeriod 45")/100</f>
        <v>-0.81887648339999997</v>
      </c>
      <c r="T12" s="120">
        <f>RTD("cqg.rtd",,"StudyData", "Correlation("&amp;K12&amp;","&amp;$T$3&amp;",Period:="&amp;$L$14&amp;",InputChoice1:=Close,InputChoice2:=Close)", "FG", "", "Close",$N$14, "0", "all","", "","True","T","EndofBarandPeriod 45")/100</f>
        <v>0.92358441990000006</v>
      </c>
      <c r="U12" s="120">
        <f>RTD("cqg.rtd",,"StudyData", "Correlation("&amp;K12&amp;","&amp;$U$3&amp;",Period:="&amp;$L$14&amp;",InputChoice1:=Close,InputChoice2:=Close)", "FG", "", "Close",$N$14, "0", "all","", "","True","T","EndofBarandPeriod 45")/100</f>
        <v>0.93260707669999998</v>
      </c>
      <c r="V12" s="120">
        <f>RTD("cqg.rtd",,"StudyData", "Correlation("&amp;K12&amp;","&amp;$V$3&amp;",Period:="&amp;$L$14&amp;",InputChoice1:=Close,InputChoice2:=Close)", "FG", "", "Close",$N$14, "0", "all","", "","True","T","EndofBarandPeriod 45")/100</f>
        <v>1.1864148699999999E-2</v>
      </c>
      <c r="W12" s="120">
        <f>RTD("cqg.rtd",,"StudyData", "Correlation("&amp;K12&amp;","&amp;$W$3&amp;",Period:="&amp;$L$14&amp;",InputChoice1:=Close,InputChoice2:=Close)", "FG", "", "Close",$N$14, "0", "all","", "","True","T","EndofBarandPeriod 45")/100</f>
        <v>0.3316770852</v>
      </c>
      <c r="X12" s="120">
        <f>RTD("cqg.rtd",,"StudyData", "Correlation("&amp;K12&amp;","&amp;$X$3&amp;",Period:="&amp;$L$14&amp;",InputChoice1:=Close,InputChoice2:=Close)", "FG", "", "Close",$N$14, "0", "all","", "","True","T","EndofBarandPeriod 45")/100</f>
        <v>-0.78809363579999991</v>
      </c>
      <c r="Y12" s="119"/>
      <c r="Z12" s="121">
        <f>RTD("cqg.rtd",,"StudyData", "Correlation("&amp;K12&amp;","&amp;$Z$3&amp;",Period:="&amp;$L$14&amp;",InputChoice1:=Close,InputChoice2:=Close)", "FG", "", "Close",$N$14, "0", "all","", "","True","T","EndofBarandPeriod 45")/100</f>
        <v>0.95860807800000003</v>
      </c>
      <c r="AA12" s="83" t="s">
        <v>19</v>
      </c>
      <c r="AB12" s="84">
        <v>5</v>
      </c>
      <c r="AC12" s="85" t="s">
        <v>20</v>
      </c>
      <c r="AD12" s="113">
        <v>2.5000000000000001E-4</v>
      </c>
      <c r="AE12" s="152" t="str">
        <f>IF(AND(BN10&gt;0,AB12="T"),RTD("cqg.rtd",,"ContractData",AA9,"NetChange",,IF(AB12="T","F","T")),IF(BN10&gt;0,"+"&amp;TEXT(RTD("cqg.rtd",,"ContractData",AA9,"NetChange",,IF(AB12=0,"F","T")),IF(AB12=0,RTD("cqg.rtd",,"ContractData",AA9,"NetChange",,"T"),IF(AB12=1,$F$63,(IF(AB12=2,$F$64,IF(AB12=3,$F$65,IF(AB12=4,$F$66,IF(AB12=5,$F$67)))))))),IF(AB12="T",RTD("cqg.rtd",,"ContractData",AA9,"NetChange",,"F"),TEXT(RTD("cqg.rtd",,"ContractData",AA9,"NetChange",,"T"),IF(AB12=0,$F$62,IF(AB12=1,$F$63,(IF(AB12=2,$F$64,IF(AB12=3,$F$65,IF(AB12=4,$F$66,IF(AB12=5,$F$67)))))))))))</f>
        <v>+.00390</v>
      </c>
      <c r="AF12" s="153"/>
      <c r="AG12" s="73"/>
      <c r="AH12" s="100">
        <f t="shared" si="2"/>
        <v>-0.35238073930191977</v>
      </c>
      <c r="AI12" s="100">
        <f xml:space="preserve"> RTD("cqg.rtd",,"StudyData", K12,  "FG",, "Close", $N$14,,,,,,"T")</f>
        <v>1.2070099999999999</v>
      </c>
      <c r="AJ12" s="100">
        <f xml:space="preserve"> RTD("cqg.rtd",,"StudyData", K12,  "FG",, "Close", $N$14,"-1",,,,,"T")</f>
        <v>1.2071499999999999</v>
      </c>
      <c r="AK12" s="100">
        <f xml:space="preserve"> RTD("cqg.rtd",,"StudyData", K12,  "FG",, "Close", $N$14,"-2",,,,,"T")</f>
        <v>1.20706</v>
      </c>
      <c r="AL12" s="100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99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158" s="1" customFormat="1" ht="13.8" x14ac:dyDescent="0.25">
      <c r="A13" s="11"/>
      <c r="B13" s="90" t="s">
        <v>21</v>
      </c>
      <c r="C13" s="91">
        <v>1.6385099999999999</v>
      </c>
      <c r="D13" s="217"/>
      <c r="E13" s="217"/>
      <c r="F13" s="217"/>
      <c r="G13" s="217"/>
      <c r="H13" s="206"/>
      <c r="I13" s="202" t="str">
        <f>RTD("cqg.rtd", ,"ContractData",K13, "LongDescription")</f>
        <v>EUR/JPY</v>
      </c>
      <c r="J13" s="201"/>
      <c r="K13" s="23" t="str">
        <f t="shared" si="0"/>
        <v>DREURJPY</v>
      </c>
      <c r="L13" s="115">
        <f>RTD("cqg.rtd", ,"ContractData",Q13, "LastQuoteToday",, "D")</f>
        <v>138560</v>
      </c>
      <c r="M13" s="115">
        <f>RTD("cqg.rtd", ,"ContractData",K13, "NetLastQuoteToday",,"D")</f>
        <v>-803</v>
      </c>
      <c r="N13" s="116">
        <f>IF(ISERROR(RTD("cqg.rtd", ,"ContractData",K13, "PerCentNetLastQuote",,"T")/100),"",RTD("cqg.rtd", ,"ContractData",K13, "PerCentNetLastQuote",,"T")/100)</f>
        <v>-5.7619310720923057E-3</v>
      </c>
      <c r="O13" s="117">
        <f>RTD("cqg.rtd", ,"ContractData",K13, "PerCentNetLastQuote",,"T")/100</f>
        <v>-5.7619310720923057E-3</v>
      </c>
      <c r="P13" s="118">
        <f t="shared" si="1"/>
        <v>-0.97504539501947141</v>
      </c>
      <c r="Q13" s="53" t="s">
        <v>40</v>
      </c>
      <c r="R13" s="122">
        <f>RTD("cqg.rtd",,"StudyData", "Correlation("&amp;K13&amp;","&amp;$R$3&amp;",Period:="&amp;$L$14&amp;",InputChoice1:=Close,InputChoice2:=Close)", "FG", "", "Close",$N$14, "0", "all","", "","True","T","EndofBarandPeriod 45")/100</f>
        <v>-0.74733189629999996</v>
      </c>
      <c r="S13" s="120">
        <f>RTD("cqg.rtd",,"StudyData", "Correlation("&amp;K13&amp;","&amp;$S$3&amp;",Period:="&amp;$L$14&amp;",InputChoice1:=Close,InputChoice2:=Close)", "FG", "", "Close",$N$14, "0", "all","", "","True","T","EndofBarandPeriod 45")/100</f>
        <v>-0.86952520590000004</v>
      </c>
      <c r="T13" s="120">
        <f>RTD("cqg.rtd",,"StudyData", "Correlation("&amp;K13&amp;","&amp;$T$3&amp;",Period:="&amp;$L$14&amp;",InputChoice1:=Close,InputChoice2:=Close)", "FG", "", "Close",$N$14, "0", "all","", "","True","T","EndofBarandPeriod 45")/100</f>
        <v>0.97227902740000005</v>
      </c>
      <c r="U13" s="120">
        <f>RTD("cqg.rtd",,"StudyData", "Correlation("&amp;K13&amp;","&amp;$U$3&amp;",Period:="&amp;$L$14&amp;",InputChoice1:=Close,InputChoice2:=Close)", "FG", "", "Close",$N$14, "0", "all","", "","True","T","EndofBarandPeriod 45")/100</f>
        <v>0.93839805330000003</v>
      </c>
      <c r="V13" s="120">
        <f>RTD("cqg.rtd",,"StudyData", "Correlation("&amp;K13&amp;","&amp;$V$3&amp;",Period:="&amp;$L$14&amp;",InputChoice1:=Close,InputChoice2:=Close)", "FG", "", "Close",$N$14, "0", "all","", "","True","T","EndofBarandPeriod 45")/100</f>
        <v>-0.1496125012</v>
      </c>
      <c r="W13" s="120">
        <f>RTD("cqg.rtd",,"StudyData", "Correlation("&amp;K13&amp;","&amp;$W$3&amp;",Period:="&amp;$L$14&amp;",InputChoice1:=Close,InputChoice2:=Close)", "FG", "", "Close",$N$14, "0", "all","", "","True","T","EndofBarandPeriod 45")/100</f>
        <v>0.15134616039999998</v>
      </c>
      <c r="X13" s="120">
        <f>RTD("cqg.rtd",,"StudyData", "Correlation("&amp;K13&amp;","&amp;$X$3&amp;",Period:="&amp;$L$14&amp;",InputChoice1:=Close,InputChoice2:=Close)", "FG", "", "Close",$N$14, "0", "all","", "","True","T","EndofBarandPeriod 45")/100</f>
        <v>-0.69466394359999994</v>
      </c>
      <c r="Y13" s="120">
        <f>RTD("cqg.rtd",,"StudyData", "Correlation("&amp;K13&amp;","&amp;$Y$3&amp;",Period:="&amp;$L$14&amp;",InputChoice1:=Close,InputChoice2:=Close)", "FG", "", "Close",$N$14, "0", "all","", "","True","T","EndofBarandPeriod 45")/100</f>
        <v>0.95860807800000003</v>
      </c>
      <c r="Z13" s="119"/>
      <c r="AA13" s="90" t="s">
        <v>21</v>
      </c>
      <c r="AB13" s="91">
        <v>1.0893900000000001</v>
      </c>
      <c r="AC13" s="206"/>
      <c r="AD13" s="207"/>
      <c r="AE13" s="207"/>
      <c r="AF13" s="208"/>
      <c r="AG13" s="75"/>
      <c r="AH13" s="100">
        <f t="shared" si="2"/>
        <v>-0.97504539501947141</v>
      </c>
      <c r="AI13" s="105">
        <f xml:space="preserve"> RTD("cqg.rtd",,"StudyData", K13,  "FG",, "Close", $N$14,,,,,,"T")</f>
        <v>138.56</v>
      </c>
      <c r="AJ13" s="105">
        <f xml:space="preserve"> RTD("cqg.rtd",,"StudyData", K13,  "FG",, "Close", $N$14,"-1",,,,,"T")</f>
        <v>138.65899999999999</v>
      </c>
      <c r="AK13" s="105">
        <f xml:space="preserve"> RTD("cqg.rtd",,"StudyData", K13,  "FG",, "Close", $N$14,"-2",,,,,"T")</f>
        <v>138.702</v>
      </c>
      <c r="AL13" s="100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99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158" s="15" customFormat="1" ht="15" customHeight="1" thickBot="1" x14ac:dyDescent="0.3">
      <c r="B14" s="154" t="str">
        <f>RTD("cqg.rtd", ,"ContractData",B22, "LongDescription")</f>
        <v>EUR/USD</v>
      </c>
      <c r="C14" s="155"/>
      <c r="D14" s="155"/>
      <c r="E14" s="155"/>
      <c r="F14" s="155"/>
      <c r="G14" s="194"/>
      <c r="H14" s="86"/>
      <c r="I14" s="225" t="s">
        <v>3</v>
      </c>
      <c r="J14" s="225"/>
      <c r="K14" s="226"/>
      <c r="L14" s="35">
        <v>10</v>
      </c>
      <c r="M14" s="36" t="s">
        <v>4</v>
      </c>
      <c r="N14" s="37">
        <v>30</v>
      </c>
      <c r="O14" s="2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154" t="str">
        <f>RTD("cqg.rtd", ,"ContractData",AA22, "LongDescription")</f>
        <v>EUR/GBP</v>
      </c>
      <c r="AB14" s="155"/>
      <c r="AC14" s="155"/>
      <c r="AD14" s="155"/>
      <c r="AE14" s="155"/>
      <c r="AF14" s="155"/>
      <c r="AG14" s="74"/>
      <c r="AH14" s="75"/>
      <c r="AI14" s="75"/>
      <c r="AJ14" s="75"/>
      <c r="AK14" s="75"/>
      <c r="AL14" s="75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BE14" s="106"/>
      <c r="BF14" s="106"/>
      <c r="BN14" s="107"/>
    </row>
    <row r="15" spans="1:158" s="15" customFormat="1" ht="15" customHeight="1" thickBot="1" x14ac:dyDescent="0.3">
      <c r="B15" s="156"/>
      <c r="C15" s="157"/>
      <c r="D15" s="157"/>
      <c r="E15" s="157"/>
      <c r="F15" s="157"/>
      <c r="G15" s="195"/>
      <c r="H15" s="22"/>
      <c r="I15" s="227"/>
      <c r="J15" s="227"/>
      <c r="K15" s="227"/>
      <c r="L15" s="228"/>
      <c r="M15" s="16"/>
      <c r="N15" s="17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56"/>
      <c r="AB15" s="157"/>
      <c r="AC15" s="157"/>
      <c r="AD15" s="157"/>
      <c r="AE15" s="157"/>
      <c r="AF15" s="157"/>
      <c r="AG15" s="74"/>
      <c r="AH15" s="75"/>
      <c r="AI15" s="75"/>
      <c r="AJ15" s="75"/>
      <c r="AK15" s="75"/>
      <c r="AL15" s="75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BN15" s="107"/>
    </row>
    <row r="16" spans="1:158" s="1" customFormat="1" ht="15" customHeight="1" x14ac:dyDescent="0.25">
      <c r="A16" s="11"/>
      <c r="B16" s="158" t="s">
        <v>29</v>
      </c>
      <c r="C16" s="40" t="s">
        <v>16</v>
      </c>
      <c r="D16" s="40" t="s">
        <v>17</v>
      </c>
      <c r="E16" s="40" t="s">
        <v>18</v>
      </c>
      <c r="F16" s="40" t="s">
        <v>30</v>
      </c>
      <c r="G16" s="160"/>
      <c r="H16" s="38"/>
      <c r="I16" s="3"/>
      <c r="J16" s="3"/>
      <c r="K16" s="3"/>
      <c r="L16" s="4"/>
      <c r="M16" s="5"/>
      <c r="N16" s="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58" t="s">
        <v>29</v>
      </c>
      <c r="AB16" s="40" t="s">
        <v>16</v>
      </c>
      <c r="AC16" s="40" t="s">
        <v>17</v>
      </c>
      <c r="AD16" s="40" t="s">
        <v>18</v>
      </c>
      <c r="AE16" s="40" t="s">
        <v>30</v>
      </c>
      <c r="AF16" s="160"/>
      <c r="AG16" s="69"/>
      <c r="AH16" s="100"/>
      <c r="AI16" s="100"/>
      <c r="AJ16" s="100"/>
      <c r="AK16" s="100"/>
      <c r="AL16" s="100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99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1:84" s="1" customFormat="1" ht="15" customHeight="1" x14ac:dyDescent="0.25">
      <c r="A17" s="11"/>
      <c r="B17" s="159"/>
      <c r="C17" s="48" t="str">
        <f>IF(C25="T",RTD("cqg.rtd",,"ContractData",B22,"Y_Open",,"F"),TEXT(RTD("cqg.rtd",,"ContractData",B22,"Y_Open",,"T"),IF(C25=0,$F$62,IF(C25=1,$F$63,(IF(C25=2,$F$64,IF(C25=3,$F$65,IF(C25=4,$F$66,IF(C25=5,$F$67)))))))))</f>
        <v>1.28461</v>
      </c>
      <c r="D17" s="48" t="str">
        <f>IF(C25="T",RTD("cqg.rtd",,"ContractData",B22,"Y_High",,"F"),TEXT(RTD("cqg.rtd",,"ContractData",B22,"Y_High",,"T"),IF(C25=0,$F$62,IF(C25=1,$F$63,(IF(C25=2,$F$64,IF(C25=3,$F$65,IF(C25=4,$F$66,IF(C25=5,$F$67)))))))))</f>
        <v>1.28641</v>
      </c>
      <c r="E17" s="48" t="str">
        <f>IF(C25="T",RTD("cqg.rtd",,"ContractData",B22,"Y_Low",,"F"),TEXT(RTD("cqg.rtd",,"ContractData",B22,"Y_Low",,"T"),IF(C25=0,$F$62,IF(C25=1,$F$63,(IF(C25=2,$F$64,IF(C25=3,$F$65,IF(C25=4,$F$66,IF(C25=5,$F$67)))))))))</f>
        <v>1.27741</v>
      </c>
      <c r="F17" s="48" t="str">
        <f>IF(C25="T",RTD("cqg.rtd",,"ContractData",B22,"Y_CLose",,"F"),TEXT(RTD("cqg.rtd",,"ContractData",B22,"Y_CLose",,"T"),IF(C25=0,$F$62,IF(C25=1,$F$63,(IF(C25=2,$F$64,IF(C25=3,$F$65,IF(C25=4,$F$66,IF(C25=5,$F$67)))))))))</f>
        <v>1.27802</v>
      </c>
      <c r="G17" s="161"/>
      <c r="H17" s="39"/>
      <c r="I17" s="10">
        <f>(RTD("cqg.rtd",,"StudyData",K5,  "FG",, "Close",$N$14,,,,,,"T")-RTD("cqg.rtd",,"StudyData",K5,  "FG",, "Close",$N$14,"-1",,,,,"T"))/RTD("cqg.rtd",,"StudyData",K5,  "FG",, "Close",$N$14,"-1",,,,,"T")</f>
        <v>-3.121939275220436E-4</v>
      </c>
      <c r="J17" s="10"/>
      <c r="K17" s="3"/>
      <c r="L17" s="4"/>
      <c r="M17" s="5"/>
      <c r="N17" s="6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59"/>
      <c r="AB17" s="48" t="str">
        <f>IF(AB25="T",RTD("cqg.rtd",,"ContractData",AA22,"Y_Open",,"F"),TEXT(RTD("cqg.rtd",,"ContractData",AA22,"Y_Open",,"T"),IF(AB25=0,$F$62,IF(AB25=1,$F$63,(IF(AB25=2,$F$64,IF(AB25=3,$F$65,IF(AB25=4,$F$66,IF(AB25=5,$F$67)))))))))</f>
        <v>.78380</v>
      </c>
      <c r="AC17" s="48" t="str">
        <f>IF(AB25="T",RTD("cqg.rtd",,"ContractData",AA22,"Y_High",,"F"),TEXT(RTD("cqg.rtd",,"ContractData",AA22,"Y_High",,"T"),IF(AB25=0,$F$62,IF(AB25=1,$F$63,(IF(AB25=2,$F$64,IF(AB25=3,$F$65,IF(AB25=4,$F$66,IF(AB25=5,$F$67)))))))))</f>
        <v>.78514</v>
      </c>
      <c r="AD17" s="48" t="str">
        <f>IF(AB25="T",RTD("cqg.rtd",,"ContractData",AA22,"Y_Low",,"F"),TEXT(RTD("cqg.rtd",,"ContractData",AA22,"Y_Low",,"T"),IF(AB25=0,$F$62,IF(AB25=1,$F$63,(IF(AB25=2,$F$64,IF(AB25=3,$F$65,IF(AB25=4,$F$66,IF(AB25=5,$F$67)))))))))</f>
        <v>.78124</v>
      </c>
      <c r="AE17" s="48" t="str">
        <f>IF(AB25="T",RTD("cqg.rtd",,"ContractData",AA22,"Y_CLose",,"F"),TEXT(RTD("cqg.rtd",,"ContractData",AA22,"Y_CLose",,"T"),IF(AB25=0,$F$62,IF(AB25=1,$F$63,(IF(AB25=2,$F$64,IF(AB25=3,$F$65,IF(AB25=4,$F$66,IF(AB25=5,$F$67)))))))))</f>
        <v>.78219</v>
      </c>
      <c r="AF17" s="161"/>
      <c r="AG17" s="69"/>
      <c r="AH17" s="100"/>
      <c r="AI17" s="100"/>
      <c r="AJ17" s="100"/>
      <c r="AK17" s="100"/>
      <c r="AL17" s="100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99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1:84" s="1" customFormat="1" ht="15" customHeight="1" x14ac:dyDescent="0.25">
      <c r="A18" s="11"/>
      <c r="B18" s="162" t="s">
        <v>9</v>
      </c>
      <c r="C18" s="163"/>
      <c r="D18" s="164"/>
      <c r="E18" s="165" t="s">
        <v>10</v>
      </c>
      <c r="F18" s="166"/>
      <c r="G18" s="210"/>
      <c r="H18" s="11"/>
      <c r="I18" s="10">
        <f>(RTD("cqg.rtd",,"StudyData",K6,  "FG",, "Close",$N$14,,,,,,"T")-RTD("cqg.rtd",,"StudyData",K6,  "FG",, "Close",$N$14,"-1",,,,,"T"))/RTD("cqg.rtd",,"StudyData",K6,  "FG",, "Close",$N$14,"-1",,,,,"T")</f>
        <v>2.6677965569732042E-4</v>
      </c>
      <c r="J18" s="10"/>
      <c r="K18" s="3"/>
      <c r="L18" s="4"/>
      <c r="M18" s="5"/>
      <c r="N18" s="6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62" t="s">
        <v>9</v>
      </c>
      <c r="AB18" s="163"/>
      <c r="AC18" s="164"/>
      <c r="AD18" s="165" t="s">
        <v>10</v>
      </c>
      <c r="AE18" s="166"/>
      <c r="AF18" s="166"/>
      <c r="AG18" s="67"/>
      <c r="AH18" s="100"/>
      <c r="AI18" s="100"/>
      <c r="AJ18" s="100"/>
      <c r="AK18" s="100"/>
      <c r="AL18" s="100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99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1:84" s="1" customFormat="1" ht="15" customHeight="1" x14ac:dyDescent="0.25">
      <c r="A19" s="11"/>
      <c r="B19" s="167">
        <f>RTD("cqg.rtd", ,"ContractData",B22, "VolumeLastBid")</f>
        <v>50</v>
      </c>
      <c r="C19" s="168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,IF(C25=5,$F$67))))))))</f>
        <v>1.27476</v>
      </c>
      <c r="D19" s="169"/>
      <c r="E19" s="170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,IF(C25=5,$F$67)))))))))</f>
        <v>1.27480</v>
      </c>
      <c r="F19" s="171"/>
      <c r="G19" s="216">
        <f>RTD("cqg.rtd", ,"ContractData",B22, "VolumeLastAsk")</f>
        <v>500</v>
      </c>
      <c r="H19" s="11"/>
      <c r="I19" s="10">
        <f>(RTD("cqg.rtd",,"StudyData",K7,  "FG",, "Close",$N$14,,,,,,"T")-RTD("cqg.rtd",,"StudyData",K7,  "FG",, "Close",$N$14,"-1",,,,,"T"))/RTD("cqg.rtd",,"StudyData",K7,  "FG",, "Close",$N$14,"-1",,,,,"T")</f>
        <v>-9.8346492155271205E-4</v>
      </c>
      <c r="J19" s="10"/>
      <c r="K19" s="3"/>
      <c r="L19" s="4"/>
      <c r="M19" s="5"/>
      <c r="N19" s="6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67">
        <f>RTD("cqg.rtd", ,"ContractData",AA22, "VolumeLastBid")</f>
        <v>100</v>
      </c>
      <c r="AB19" s="168" t="str">
        <f>IF(AB25="T",TRUNC(RTD("cqg.rtd",,"ContractData",AA22,"Bid",,"T"))&amp;"-"&amp;IF(((RTD("cqg.rtd",,"ContractData",AA22,"Bid",,"T")-INT(RTD("cqg.rtd",,"ContractData",AA22,"Bid",,"T")))*32)&lt;10,0,"")&amp;(RTD("cqg.rtd",,"ContractData",AA22,"Bid",,"T")-INT(RTD("cqg.rtd",,"ContractData",AA22,"Bid",,"T")))*32,TEXT(RTD("cqg.rtd",,"ContractData",AA22,"Bid",,"T"),IF(AB25=0,$F$62,IF(AB25=1,$F$63,IF(AB25=2,$F$64,IF(AB25=3,$F$65,IF(AB25=4,$F$66,IF(AB25=5,$F$67))))))))</f>
        <v>.78058</v>
      </c>
      <c r="AC19" s="169"/>
      <c r="AD19" s="170" t="str">
        <f>IF(AB25="T",TRUNC(RTD("cqg.rtd",,"ContractData",AA22,"Ask",,"T"))&amp;"-"&amp;IF(((RTD("cqg.rtd",,"ContractData",AA22,"Ask",,"T")-INT(RTD("cqg.rtd",,"ContractData",AA22,"Ask",,"T")))*32)&lt;10,0,"")&amp;(RTD("cqg.rtd",,"ContractData",AA22,"Ask",,"T")-INT(RTD("cqg.rtd",,"ContractData",AA22,"Ask",,"T")))*32,TEXT(RTD("cqg.rtd",,"ContractData",AA22,"Ask",,"T"),IF(AB25=0,$F$62,IF(AB25=1,$F$63,(IF(AB25=2,$F$64,IF(AB25=3,$F$65,IF(AB25=4,$F$66,IF(AB25=5,$F$67)))))))))</f>
        <v>.78062</v>
      </c>
      <c r="AE19" s="171"/>
      <c r="AF19" s="171">
        <f>RTD("cqg.rtd", ,"ContractData",AA22, "VolumeLastAsk")</f>
        <v>50</v>
      </c>
      <c r="AG19" s="67"/>
      <c r="AH19" s="100"/>
      <c r="AI19" s="100"/>
      <c r="AJ19" s="100"/>
      <c r="AK19" s="100"/>
      <c r="AL19" s="100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99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1:84" s="1" customFormat="1" ht="15" customHeight="1" x14ac:dyDescent="0.25">
      <c r="A20" s="11"/>
      <c r="B20" s="167"/>
      <c r="C20" s="168"/>
      <c r="D20" s="169"/>
      <c r="E20" s="170"/>
      <c r="F20" s="171"/>
      <c r="G20" s="216"/>
      <c r="H20" s="11"/>
      <c r="I20" s="10">
        <f>(RTD("cqg.rtd",,"StudyData",K8,  "FG",, "Close",$N$14,,,,,,"T")-RTD("cqg.rtd",,"StudyData",K8,  "FG",, "Close",$N$14,"-1",,,,,"T"))/RTD("cqg.rtd",,"StudyData",K8,  "FG",, "Close",$N$14,"-1",,,,,"T")</f>
        <v>3.5155721819073366E-4</v>
      </c>
      <c r="J20" s="10"/>
      <c r="K20" s="3"/>
      <c r="L20" s="4"/>
      <c r="M20" s="5"/>
      <c r="N20" s="6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67"/>
      <c r="AB20" s="168"/>
      <c r="AC20" s="169"/>
      <c r="AD20" s="170"/>
      <c r="AE20" s="171"/>
      <c r="AF20" s="171"/>
      <c r="AG20" s="67"/>
      <c r="AH20" s="100"/>
      <c r="AI20" s="100"/>
      <c r="AJ20" s="100"/>
      <c r="AK20" s="100"/>
      <c r="AL20" s="100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99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1:84" s="1" customFormat="1" ht="15" customHeight="1" x14ac:dyDescent="0.25">
      <c r="A21" s="11"/>
      <c r="B21" s="51" t="s">
        <v>1</v>
      </c>
      <c r="C21" s="33" t="s">
        <v>16</v>
      </c>
      <c r="D21" s="33" t="s">
        <v>17</v>
      </c>
      <c r="E21" s="33" t="s">
        <v>18</v>
      </c>
      <c r="F21" s="173" t="s">
        <v>42</v>
      </c>
      <c r="G21" s="173"/>
      <c r="H21" s="12"/>
      <c r="I21" s="10">
        <f>(RTD("cqg.rtd",,"StudyData",K9,  "FG",, "Close",$N$14,,,,,,"T")-RTD("cqg.rtd",,"StudyData",K9,  "FG",, "Close",$N$14,"-1",,,,,"T"))/RTD("cqg.rtd",,"StudyData",K9,  "FG",, "Close",$N$14,"-1",,,,,"T")</f>
        <v>5.5611671641463774E-4</v>
      </c>
      <c r="J21" s="10"/>
      <c r="K21" s="3"/>
      <c r="L21" s="4"/>
      <c r="M21" s="5"/>
      <c r="N21" s="6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51" t="s">
        <v>1</v>
      </c>
      <c r="AB21" s="33" t="s">
        <v>16</v>
      </c>
      <c r="AC21" s="33" t="s">
        <v>17</v>
      </c>
      <c r="AD21" s="33" t="s">
        <v>18</v>
      </c>
      <c r="AE21" s="173" t="s">
        <v>42</v>
      </c>
      <c r="AF21" s="173"/>
      <c r="AG21" s="76"/>
      <c r="AH21" s="100"/>
      <c r="AI21" s="100"/>
      <c r="AJ21" s="100"/>
      <c r="AK21" s="100"/>
      <c r="AL21" s="100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99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</row>
    <row r="22" spans="1:84" s="1" customFormat="1" ht="15" customHeight="1" x14ac:dyDescent="0.25">
      <c r="A22" s="11"/>
      <c r="B22" s="174" t="s">
        <v>33</v>
      </c>
      <c r="C22" s="49" t="s">
        <v>31</v>
      </c>
      <c r="D22" s="50">
        <f>RTD("cqg.rtd", ,"ContractData",B22, "HIghTime",, "T")</f>
        <v>0.87291666666666667</v>
      </c>
      <c r="E22" s="50">
        <f>RTD("cqg.rtd", ,"ContractData",B22, "LowTime",, "T")</f>
        <v>0.12847222222222221</v>
      </c>
      <c r="F22" s="175" t="str">
        <f>IF(C25="T",RTD("cqg.rtd",,"ContractData",B22,"LastPrice",,"F"),TEXT(RTD("cqg.rtd",,"ContractData",B22,"LastPrice",,"T"),IF(C25=0,$F$62,IF(C25=1,$F$63,(IF(C25=2,$F$64,IF(C25=3,$F$65,IF(C25=4,$F$66,IF(C25=5,$F$67)))))))))</f>
        <v>1.27480</v>
      </c>
      <c r="G22" s="175"/>
      <c r="H22" s="13"/>
      <c r="I22" s="10">
        <f>(RTD("cqg.rtd",,"StudyData",K10,  "FG",, "Close",$N$14,,,,,,"T")-RTD("cqg.rtd",,"StudyData",K10,  "FG",, "Close",$N$14,"-1",,,,,"T"))/RTD("cqg.rtd",,"StudyData",K10,  "FG",, "Close",$N$14,"-1",,,,,"T")</f>
        <v>5.5114779733133007E-4</v>
      </c>
      <c r="J22" s="10"/>
      <c r="K22" s="3"/>
      <c r="L22" s="4"/>
      <c r="M22" s="5"/>
      <c r="N22" s="6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74" t="s">
        <v>37</v>
      </c>
      <c r="AB22" s="49" t="s">
        <v>31</v>
      </c>
      <c r="AC22" s="50">
        <f>RTD("cqg.rtd", ,"ContractData",AA22, "HIghTime",, "T")</f>
        <v>0.75763888888888886</v>
      </c>
      <c r="AD22" s="50">
        <f>RTD("cqg.rtd", ,"ContractData",AA22, "LowTime",, "T")</f>
        <v>0.34305555555555556</v>
      </c>
      <c r="AE22" s="175" t="str">
        <f>IF(AB25="T",RTD("cqg.rtd",,"ContractData",AA22,"LastPrice",,"F"),TEXT(RTD("cqg.rtd",,"ContractData",AA22,"LastPrice",,"T"),IF(AB25=0,$F$62,IF(AB25=1,$F$63,(IF(AB25=2,$F$64,IF(AB25=3,$F$65,IF(AB25=4,$F$66,IF(AB25=5,$F$67)))))))))</f>
        <v>.78062</v>
      </c>
      <c r="AF22" s="175"/>
      <c r="AG22" s="77"/>
      <c r="AH22" s="100"/>
      <c r="AI22" s="100"/>
      <c r="AJ22" s="100"/>
      <c r="AK22" s="100"/>
      <c r="AL22" s="100"/>
      <c r="AM22" s="98"/>
      <c r="AN22" s="98"/>
      <c r="AO22" s="101" t="s">
        <v>22</v>
      </c>
      <c r="AP22" s="98"/>
      <c r="AQ22" s="98"/>
      <c r="AR22" s="101" t="s">
        <v>17</v>
      </c>
      <c r="AS22" s="101" t="s">
        <v>18</v>
      </c>
      <c r="AT22" s="101" t="s">
        <v>2</v>
      </c>
      <c r="AU22" s="101" t="s">
        <v>16</v>
      </c>
      <c r="AV22" s="98"/>
      <c r="AW22" s="98"/>
      <c r="AX22" s="98"/>
      <c r="AY22" s="98"/>
      <c r="AZ22" s="11"/>
      <c r="BA22" s="11"/>
      <c r="BB22" s="11"/>
      <c r="BC22" s="11"/>
      <c r="BD22" s="11"/>
      <c r="BE22" s="101" t="s">
        <v>17</v>
      </c>
      <c r="BF22" s="101" t="s">
        <v>18</v>
      </c>
      <c r="BG22" s="101" t="s">
        <v>2</v>
      </c>
      <c r="BH22" s="101" t="s">
        <v>16</v>
      </c>
      <c r="BI22" s="11"/>
      <c r="BJ22" s="11"/>
      <c r="BK22" s="11"/>
      <c r="BL22" s="11"/>
      <c r="BM22" s="11"/>
      <c r="BN22" s="102" t="s">
        <v>22</v>
      </c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</row>
    <row r="23" spans="1:84" s="1" customFormat="1" ht="15" customHeight="1" x14ac:dyDescent="0.25">
      <c r="A23" s="11"/>
      <c r="B23" s="174"/>
      <c r="C23" s="176" t="str">
        <f>IF(C25="T",RTD("cqg.rtd",,"ContractData",B22,C21,,"F"),TEXT(RTD("cqg.rtd",,"ContractData",B22,C21,,"T"),IF(C25=0,$F$62,IF(C25=1,$F$63,(IF(C25=2,$F$64,IF(C25=3,$F$65,IF(C25=4,$F$66,IF(C25=5,$F$67)))))))))</f>
        <v>1.27800</v>
      </c>
      <c r="D23" s="176" t="str">
        <f>IF(C25="T",RTD("cqg.rtd",,"ContractData",B22,D21,,"F"),TEXT(RTD("cqg.rtd",,"ContractData",B22,D21,,"T"),IF(C25=0,$F$62,IF(C25=1,$F$63,(IF(C25=2,$F$64,IF(C25=3,$F$65,IF(C25=4,$F$66,IF(C25=5,$F$67)))))))))</f>
        <v>1.27836</v>
      </c>
      <c r="E23" s="176" t="str">
        <f>IF(C25="T",RTD("cqg.rtd",,"ContractData",B22,E21,,"F"),TEXT(RTD("cqg.rtd",,"ContractData",B22,E21,,"T"),IF(C25=0,$F$62,IF(C25=1,$F$63,(IF(C25=2,$F$64,IF(C25=3,$F$65,IF(C25=4,$F$66,IF(C25=5,$F$67)))))))))</f>
        <v>1.26964</v>
      </c>
      <c r="F23" s="175"/>
      <c r="G23" s="175"/>
      <c r="H23" s="13"/>
      <c r="I23" s="10">
        <f>(RTD("cqg.rtd",,"StudyData",K11,  "FG",, "Close",$N$14,,,,,,"T")-RTD("cqg.rtd",,"StudyData",K11,  "FG",, "Close",$N$14,"-1",,,,,"T"))/RTD("cqg.rtd",,"StudyData",K11,  "FG",, "Close",$N$14,"-1",,,,,"T")</f>
        <v>-3.0418040663389537E-4</v>
      </c>
      <c r="J23" s="10"/>
      <c r="K23" s="3"/>
      <c r="L23" s="4"/>
      <c r="M23" s="5"/>
      <c r="N23" s="6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74"/>
      <c r="AB23" s="176" t="str">
        <f>IF(AB25="T",RTD("cqg.rtd",,"ContractData",AA22,AB21,,"F"),TEXT(RTD("cqg.rtd",,"ContractData",AA22,AB21,,"T"),IF(AB25=0,$F$62,IF(AB25=1,$F$63,(IF(AB25=2,$F$64,IF(AB25=3,$F$65,IF(AB25=4,$F$66,IF(AB25=5,$F$67)))))))))</f>
        <v>.78193</v>
      </c>
      <c r="AC23" s="176" t="str">
        <f>IF(AB25="T",RTD("cqg.rtd",,"ContractData",AA22,AC21,,"F"),TEXT(RTD("cqg.rtd",,"ContractData",AA22,AC21,,"T"),IF(AB25=0,$F$62,IF(AB25=1,$F$63,(IF(AB25=2,$F$64,IF(AB25=3,$F$65,IF(AB25=4,$F$66,IF(AB25=5,$F$67)))))))))</f>
        <v>.78307</v>
      </c>
      <c r="AD23" s="176" t="str">
        <f>IF(AB25="T",RTD("cqg.rtd",,"ContractData",AA22,AD21,,"F"),TEXT(RTD("cqg.rtd",,"ContractData",AA22,AD21,,"T"),IF(AB25=0,$F$62,IF(AB25=1,$F$63,(IF(AB25=2,$F$64,IF(AB25=3,$F$65,IF(AB25=4,$F$66,IF(AB25=5,$F$67)))))))))</f>
        <v>.77851</v>
      </c>
      <c r="AE23" s="175"/>
      <c r="AF23" s="175"/>
      <c r="AG23" s="77"/>
      <c r="AH23" s="100"/>
      <c r="AI23" s="100"/>
      <c r="AJ23" s="100"/>
      <c r="AK23" s="100"/>
      <c r="AL23" s="100"/>
      <c r="AM23" s="98"/>
      <c r="AN23" s="98"/>
      <c r="AO23" s="98">
        <f>VALUE(RTD("cqg.rtd",,"ContractData",B22,"NetChange",,"T"))</f>
        <v>-3.2200000000000006E-3</v>
      </c>
      <c r="AP23" s="98"/>
      <c r="AQ23" s="98"/>
      <c r="AR23" s="98">
        <f>VALUE(RTD("cqg.rtd",,"ContractData",B22,"High",,"T"))</f>
        <v>1.2783600000000002</v>
      </c>
      <c r="AS23" s="98">
        <f>VALUE(RTD("cqg.rtd",,"ContractData",B22,"Low",,"T"))</f>
        <v>1.2696400000000001</v>
      </c>
      <c r="AT23" s="103">
        <f>VALUE(RTD("cqg.rtd",,"ContractData",B22,"LastPrice",,"T"))</f>
        <v>1.2748000000000002</v>
      </c>
      <c r="AU23" s="98">
        <f>VALUE(RTD("cqg.rtd",,"ContractData",B22,"Open",,"T"))</f>
        <v>1.278</v>
      </c>
      <c r="AV23" s="98"/>
      <c r="AW23" s="98"/>
      <c r="AX23" s="98"/>
      <c r="AY23" s="98"/>
      <c r="AZ23" s="11"/>
      <c r="BA23" s="11"/>
      <c r="BB23" s="11"/>
      <c r="BC23" s="11"/>
      <c r="BD23" s="11"/>
      <c r="BE23" s="98">
        <f>VALUE(RTD("cqg.rtd",,"ContractData",AA22,"High",,"T"))</f>
        <v>0.78307000000000004</v>
      </c>
      <c r="BF23" s="98">
        <f>VALUE(RTD("cqg.rtd",,"ContractData",AA22,"Low",,"T"))</f>
        <v>0.77851000000000004</v>
      </c>
      <c r="BG23" s="98">
        <f>VALUE(RTD("cqg.rtd",,"ContractData",AA22,"LastPrice",,"T"))</f>
        <v>0.78062000000000009</v>
      </c>
      <c r="BH23" s="98">
        <f>VALUE(RTD("cqg.rtd",,"ContractData",AA22,"Open",,"T"))</f>
        <v>0.78193000000000001</v>
      </c>
      <c r="BI23" s="11"/>
      <c r="BJ23" s="11"/>
      <c r="BK23" s="11"/>
      <c r="BL23" s="11"/>
      <c r="BM23" s="11"/>
      <c r="BN23" s="104">
        <f>VALUE(RTD("cqg.rtd",,"ContractData",AA22,"NetChange",,"T"))</f>
        <v>-1.5699999999999603E-3</v>
      </c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</row>
    <row r="24" spans="1:84" s="1" customFormat="1" ht="15" customHeight="1" x14ac:dyDescent="0.3">
      <c r="A24" s="11"/>
      <c r="B24" s="174"/>
      <c r="C24" s="176"/>
      <c r="D24" s="176"/>
      <c r="E24" s="176"/>
      <c r="F24" s="175"/>
      <c r="G24" s="175"/>
      <c r="H24" s="14"/>
      <c r="I24" s="10">
        <f>(RTD("cqg.rtd",,"StudyData",K12,  "FG",, "Close",$N$14,,,,,,"T")-RTD("cqg.rtd",,"StudyData",K12,  "FG",, "Close",$N$14,"-1",,,,,"T"))/RTD("cqg.rtd",,"StudyData",K12,  "FG",, "Close",$N$14,"-1",,,,,"T")</f>
        <v>-1.1597564511454997E-4</v>
      </c>
      <c r="J24" s="10"/>
      <c r="K24" s="3"/>
      <c r="L24" s="4"/>
      <c r="M24" s="5"/>
      <c r="N24" s="6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74"/>
      <c r="AB24" s="176"/>
      <c r="AC24" s="176"/>
      <c r="AD24" s="176"/>
      <c r="AE24" s="175"/>
      <c r="AF24" s="175"/>
      <c r="AG24" s="78"/>
      <c r="AH24" s="100"/>
      <c r="AI24" s="100"/>
      <c r="AJ24" s="100"/>
      <c r="AK24" s="100"/>
      <c r="AL24" s="100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99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</row>
    <row r="25" spans="1:84" s="1" customFormat="1" ht="15" customHeight="1" x14ac:dyDescent="0.3">
      <c r="A25" s="11"/>
      <c r="B25" s="83" t="s">
        <v>19</v>
      </c>
      <c r="C25" s="84">
        <v>5</v>
      </c>
      <c r="D25" s="85" t="s">
        <v>20</v>
      </c>
      <c r="E25" s="113">
        <v>1E-3</v>
      </c>
      <c r="F25" s="203" t="str">
        <f>IF(AND(AO23&gt;0,C25="T"),RTD("cqg.rtd",,"ContractData",B22,"NetChange",,IF(C25="T","F","T")),IF(AO23&gt;0,"+"&amp;TEXT(RTD("cqg.rtd",,"ContractData",B22,"NetChange",,IF(C25=0,"F","T")),IF(C25=0,RTD("cqg.rtd",,"ContractData",B22,"NetChange",,"T"),IF(C25=1,$F$63,(IF(C25=2,$F$64,IF(C25=3,$F$65,IF(C25=4,$F$66,IF(C25=5,$F$67)))))))),IF(C25="T",RTD("cqg.rtd",,"ContractData",B22,"NetChange",,"F"),TEXT(RTD("cqg.rtd",,"ContractData",B22,"NetChange",,"T"),IF(C25=0,$F$62,IF(C25=1,$F$63,(IF(C25=2,$F$64,IF(C25=3,$F$65,IF(C25=4,$F$66,IF(C25=5,$F$67)))))))))))</f>
        <v>-.00322</v>
      </c>
      <c r="G25" s="203"/>
      <c r="H25" s="34"/>
      <c r="I25" s="10">
        <f>(RTD("cqg.rtd",,"StudyData",K13,  "FG",, "Close",$N$14,,,,,,"T")-RTD("cqg.rtd",,"StudyData",K13,  "FG",, "Close",$N$14,"-1",,,,,"T"))/RTD("cqg.rtd",,"StudyData",K13,  "FG",, "Close",$N$14,"-1",,,,,"T")</f>
        <v>-7.1398178264656131E-4</v>
      </c>
      <c r="J25" s="10"/>
      <c r="K25" s="3"/>
      <c r="L25" s="4"/>
      <c r="M25" s="5"/>
      <c r="N25" s="6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3" t="s">
        <v>19</v>
      </c>
      <c r="AB25" s="84">
        <v>5</v>
      </c>
      <c r="AC25" s="85" t="s">
        <v>20</v>
      </c>
      <c r="AD25" s="113">
        <v>5.0000000000000001E-4</v>
      </c>
      <c r="AE25" s="152" t="str">
        <f>IF(AND(BN23&gt;0,AB25="T"),RTD("cqg.rtd",,"ContractData",AA22,"NetChange",,IF(AB25="T","F","T")),IF(BN23&gt;0,"+"&amp;TEXT(RTD("cqg.rtd",,"ContractData",AA22,"NetChange",,IF(AB25=0,"F","T")),IF(AB25=0,RTD("cqg.rtd",,"ContractData",AA22,"NetChange",,"T"),IF(AB25=1,$F$63,(IF(AB25=2,$F$64,IF(AB25=3,$F$65,IF(AB25=4,$F$66,IF(AB25=5,$F$67)))))))),IF(AB25="T",RTD("cqg.rtd",,"ContractData",AA22,"NetChange",,"F"),TEXT(RTD("cqg.rtd",,"ContractData",AA22,"NetChange",,"T"),IF(AB25=0,$F$62,IF(AB25=1,$F$63,(IF(AB25=2,$F$64,IF(AB25=3,$F$65,IF(AB25=4,$F$66,IF(AB25=5,$F$67)))))))))))</f>
        <v>-.00157</v>
      </c>
      <c r="AF25" s="153"/>
      <c r="AG25" s="79"/>
      <c r="AH25" s="100"/>
      <c r="AI25" s="100"/>
      <c r="AJ25" s="100"/>
      <c r="AK25" s="100"/>
      <c r="AL25" s="100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11"/>
      <c r="BA25" s="11"/>
      <c r="BB25" s="11"/>
      <c r="BC25" s="11"/>
      <c r="BD25" s="98"/>
      <c r="BE25" s="98"/>
      <c r="BF25" s="98"/>
      <c r="BG25" s="98"/>
      <c r="BH25" s="98"/>
      <c r="BI25" s="11"/>
      <c r="BJ25" s="11"/>
      <c r="BK25" s="11"/>
      <c r="BL25" s="11"/>
      <c r="BM25" s="11"/>
      <c r="BN25" s="99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</row>
    <row r="26" spans="1:84" s="1" customFormat="1" ht="15" customHeight="1" thickBot="1" x14ac:dyDescent="0.3">
      <c r="A26" s="11"/>
      <c r="B26" s="31" t="s">
        <v>21</v>
      </c>
      <c r="C26" s="52">
        <v>1.3685799999999999</v>
      </c>
      <c r="D26" s="206"/>
      <c r="E26" s="207"/>
      <c r="F26" s="207"/>
      <c r="G26" s="207"/>
      <c r="H26" s="207"/>
      <c r="I26" s="9"/>
      <c r="J26" s="9"/>
      <c r="K26" s="3"/>
      <c r="L26" s="4"/>
      <c r="M26" s="5"/>
      <c r="N26" s="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31" t="s">
        <v>21</v>
      </c>
      <c r="AB26" s="97">
        <v>0.80974000000000002</v>
      </c>
      <c r="AC26" s="93"/>
      <c r="AD26" s="94"/>
      <c r="AE26" s="94"/>
      <c r="AF26" s="95"/>
      <c r="AG26" s="75"/>
      <c r="AH26" s="100"/>
      <c r="AI26" s="100"/>
      <c r="AJ26" s="100"/>
      <c r="AK26" s="100"/>
      <c r="AL26" s="100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99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</row>
    <row r="27" spans="1:84" s="15" customFormat="1" ht="13.2" customHeight="1" thickBot="1" x14ac:dyDescent="0.3">
      <c r="B27" s="154" t="str">
        <f>RTD("cqg.rtd", ,"ContractData",B35, "LongDescription")</f>
        <v>USD/JPY</v>
      </c>
      <c r="C27" s="155"/>
      <c r="D27" s="155"/>
      <c r="E27" s="155"/>
      <c r="F27" s="155"/>
      <c r="G27" s="194"/>
      <c r="H27" s="86"/>
      <c r="I27" s="196" t="s">
        <v>59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7"/>
      <c r="AA27" s="154" t="str">
        <f>RTD("cqg.rtd", ,"ContractData",AA35, "LongDescription")</f>
        <v>GBP/JPY</v>
      </c>
      <c r="AB27" s="155"/>
      <c r="AC27" s="155"/>
      <c r="AD27" s="155"/>
      <c r="AE27" s="155"/>
      <c r="AF27" s="155"/>
      <c r="AG27" s="74"/>
      <c r="AH27" s="75"/>
      <c r="AI27" s="75"/>
      <c r="AJ27" s="75"/>
      <c r="AK27" s="75"/>
      <c r="AL27" s="75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BN27" s="107"/>
    </row>
    <row r="28" spans="1:84" s="15" customFormat="1" ht="13.2" customHeight="1" thickBot="1" x14ac:dyDescent="0.3">
      <c r="B28" s="156"/>
      <c r="C28" s="157"/>
      <c r="D28" s="157"/>
      <c r="E28" s="157"/>
      <c r="F28" s="157"/>
      <c r="G28" s="195"/>
      <c r="H28" s="22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9"/>
      <c r="AA28" s="156"/>
      <c r="AB28" s="157"/>
      <c r="AC28" s="157"/>
      <c r="AD28" s="157"/>
      <c r="AE28" s="157"/>
      <c r="AF28" s="157"/>
      <c r="AG28" s="74"/>
      <c r="AH28" s="75"/>
      <c r="AI28" s="75"/>
      <c r="AJ28" s="75"/>
      <c r="AK28" s="75"/>
      <c r="AL28" s="75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BN28" s="107"/>
    </row>
    <row r="29" spans="1:84" s="1" customFormat="1" ht="13.2" customHeight="1" thickBot="1" x14ac:dyDescent="0.3">
      <c r="A29" s="11"/>
      <c r="B29" s="158" t="s">
        <v>29</v>
      </c>
      <c r="C29" s="40" t="s">
        <v>16</v>
      </c>
      <c r="D29" s="40" t="s">
        <v>17</v>
      </c>
      <c r="E29" s="40" t="s">
        <v>18</v>
      </c>
      <c r="F29" s="40" t="s">
        <v>30</v>
      </c>
      <c r="G29" s="160"/>
      <c r="H29" s="60"/>
      <c r="I29" s="57" t="s">
        <v>66</v>
      </c>
      <c r="J29" s="246" t="s">
        <v>26</v>
      </c>
      <c r="K29" s="246"/>
      <c r="L29" s="246"/>
      <c r="M29" s="246"/>
      <c r="N29" s="246"/>
      <c r="O29" s="231" t="s">
        <v>28</v>
      </c>
      <c r="P29" s="232"/>
      <c r="Q29" s="232"/>
      <c r="R29" s="232"/>
      <c r="S29" s="232"/>
      <c r="T29" s="233"/>
      <c r="U29" s="231" t="s">
        <v>26</v>
      </c>
      <c r="V29" s="232"/>
      <c r="W29" s="232"/>
      <c r="X29" s="232"/>
      <c r="Y29" s="232"/>
      <c r="Z29" s="240"/>
      <c r="AA29" s="158" t="s">
        <v>29</v>
      </c>
      <c r="AB29" s="40" t="s">
        <v>16</v>
      </c>
      <c r="AC29" s="40" t="s">
        <v>17</v>
      </c>
      <c r="AD29" s="40" t="s">
        <v>18</v>
      </c>
      <c r="AE29" s="40" t="s">
        <v>30</v>
      </c>
      <c r="AF29" s="160"/>
      <c r="AG29" s="80"/>
      <c r="AH29" s="100"/>
      <c r="AI29" s="100"/>
      <c r="AJ29" s="100"/>
      <c r="AK29" s="100"/>
      <c r="AL29" s="100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99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</row>
    <row r="30" spans="1:84" s="1" customFormat="1" ht="13.2" customHeight="1" x14ac:dyDescent="0.25">
      <c r="A30" s="11"/>
      <c r="B30" s="159"/>
      <c r="C30" s="48" t="str">
        <f>IF(C38="T",RTD("cqg.rtd",,"ContractData",B35,"Y_Open",,"F"),TEXT(RTD("cqg.rtd",,"ContractData",B35,"Y_Open",,"T"),IF(C38=0,$F$62,IF(C38=1,$F$63,(IF(C38=2,$F$64,IF(C38=3,$F$65,IF(C38=4,$F$66,IF(C38=5,$F$67)))))))))</f>
        <v>108.882</v>
      </c>
      <c r="D30" s="48" t="str">
        <f>IF(C38="T",RTD("cqg.rtd",,"ContractData",B35,"Y_High",,"F"),TEXT(RTD("cqg.rtd",,"ContractData",B35,"Y_High",,"T"),IF(C38=0,$F$62,IF(C38=1,$F$63,(IF(C38=2,$F$64,IF(C38=3,$F$65,IF(C38=4,$F$66,IF(C38=5,$F$67)))))))))</f>
        <v>109.155</v>
      </c>
      <c r="E30" s="48" t="str">
        <f>IF(C38="T",RTD("cqg.rtd",,"ContractData",B35,"Y_Low",,"F"),TEXT(RTD("cqg.rtd",,"ContractData",B35,"Y_Low",,"T"),IF(C38=0,$F$62,IF(C38=1,$F$63,(IF(C38=2,$F$64,IF(C38=3,$F$65,IF(C38=4,$F$66,IF(C38=5,$F$67)))))))))</f>
        <v>108.459</v>
      </c>
      <c r="F30" s="48" t="str">
        <f>IF(C38="T",RTD("cqg.rtd",,"ContractData",B35,"Y_CLose",,"F"),TEXT(RTD("cqg.rtd",,"ContractData",B35,"Y_CLose",,"T"),IF(C38=0,$F$62,IF(C38=1,$F$63,(IF(C38=2,$F$64,IF(C38=3,$F$65,IF(C38=4,$F$66,IF(C38=5,$F$67)))))))))</f>
        <v>109.048</v>
      </c>
      <c r="G30" s="161"/>
      <c r="H30" s="61"/>
      <c r="I30" s="58" t="s">
        <v>32</v>
      </c>
      <c r="J30" s="42" t="s">
        <v>33</v>
      </c>
      <c r="K30" s="42"/>
      <c r="L30" s="42" t="s">
        <v>35</v>
      </c>
      <c r="M30" s="42" t="s">
        <v>36</v>
      </c>
      <c r="N30" s="42" t="s">
        <v>37</v>
      </c>
      <c r="O30" s="243" t="s">
        <v>32</v>
      </c>
      <c r="P30" s="244">
        <f>RTD("cqg.rtd",,"StudyData",O30, "ATR", "MAType=Simple,Period=1", "ATR","ADC","0","ALL",,,,"T","EndofBarandPeriod 60")</f>
        <v>6.7799999999999996E-3</v>
      </c>
      <c r="Q30" s="244">
        <f>RTD("cqg.rtd",,"StudyData",O30, "ATR", "MAType=Simple,Period=5", "ATR","ADC","0","ALL",,,,"T","EndofBarandPeriod 60")</f>
        <v>1.504E-2</v>
      </c>
      <c r="R30" s="245" t="s">
        <v>47</v>
      </c>
      <c r="S30" s="244">
        <f>RTD("cqg.rtd",,"StudyData",R30, "ATR", "MAType=Simple,Period=1", "ATR","ADC","0","ALL",,,,"T","EndofBarandPeriod 60")</f>
        <v>1.5339999999999999E-2</v>
      </c>
      <c r="T30" s="241">
        <f>RTD("cqg.rtd",,"StudyData",R30, "ATR", "MAType=Simple,Period=5", "ATR","ADC","0","ALL",,,,"T","EndofBarandPeriod 60")</f>
        <v>9.1959999999999993E-3</v>
      </c>
      <c r="U30" s="45" t="s">
        <v>32</v>
      </c>
      <c r="V30" s="42" t="s">
        <v>33</v>
      </c>
      <c r="W30" s="42" t="s">
        <v>34</v>
      </c>
      <c r="X30" s="42" t="s">
        <v>35</v>
      </c>
      <c r="Y30" s="42" t="s">
        <v>36</v>
      </c>
      <c r="Z30" s="46" t="s">
        <v>37</v>
      </c>
      <c r="AA30" s="159"/>
      <c r="AB30" s="48" t="str">
        <f>IF(AB38="T",RTD("cqg.rtd",,"ContractData",AA35,"Y_Open",,"F"),TEXT(RTD("cqg.rtd",,"ContractData",AA35,"Y_Open",,"T"),IF(AB38=0,$F$62,IF(AB38=1,$F$63,(IF(AB38=2,$F$64,IF(AB38=3,$F$65,IF(AB38=4,$F$66,IF(AB38=5,$F$67)))))))))</f>
        <v>178.439</v>
      </c>
      <c r="AC30" s="48" t="str">
        <f>IF(AB38="T",RTD("cqg.rtd",,"ContractData",AA35,"Y_High",,"F"),TEXT(RTD("cqg.rtd",,"ContractData",AA35,"Y_High",,"T"),IF(AB38=0,$F$62,IF(AB38=1,$F$63,(IF(AB38=2,$F$64,IF(AB38=3,$F$65,IF(AB38=4,$F$66,IF(AB38=5,$F$67)))))))))</f>
        <v>178.510</v>
      </c>
      <c r="AD30" s="48" t="str">
        <f>IF(AB38="T",RTD("cqg.rtd",,"ContractData",AA35,"Y_Low",,"F"),TEXT(RTD("cqg.rtd",,"ContractData",AA35,"Y_Low",,"T"),IF(AB38=0,$F$62,IF(AB38=1,$F$63,(IF(AB38=2,$F$64,IF(AB38=3,$F$65,IF(AB38=4,$F$66,IF(AB38=5,$F$67)))))))))</f>
        <v>177.635</v>
      </c>
      <c r="AE30" s="48" t="str">
        <f>IF(AB38="T",RTD("cqg.rtd",,"ContractData",AA35,"Y_CLose",,"F"),TEXT(RTD("cqg.rtd",,"ContractData",AA35,"Y_CLose",,"T"),IF(AB38=0,$F$62,IF(AB38=1,$F$63,(IF(AB38=2,$F$64,IF(AB38=3,$F$65,IF(AB38=4,$F$66,IF(AB38=5,$F$67)))))))))</f>
        <v>178.184</v>
      </c>
      <c r="AF30" s="161"/>
      <c r="AG30" s="80"/>
      <c r="AH30" s="100"/>
      <c r="AI30" s="100"/>
      <c r="AJ30" s="100"/>
      <c r="AK30" s="100"/>
      <c r="AL30" s="100"/>
      <c r="AM30" s="100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99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</row>
    <row r="31" spans="1:84" s="1" customFormat="1" ht="13.2" customHeight="1" thickBot="1" x14ac:dyDescent="0.3">
      <c r="A31" s="11"/>
      <c r="B31" s="162" t="s">
        <v>9</v>
      </c>
      <c r="C31" s="163"/>
      <c r="D31" s="164"/>
      <c r="E31" s="165" t="s">
        <v>10</v>
      </c>
      <c r="F31" s="166"/>
      <c r="G31" s="210"/>
      <c r="H31" s="62"/>
      <c r="I31" s="59" t="s">
        <v>38</v>
      </c>
      <c r="J31" s="44" t="s">
        <v>39</v>
      </c>
      <c r="K31" s="44"/>
      <c r="L31" s="44" t="s">
        <v>35</v>
      </c>
      <c r="M31" s="44" t="s">
        <v>40</v>
      </c>
      <c r="N31" s="44" t="s">
        <v>43</v>
      </c>
      <c r="O31" s="184"/>
      <c r="P31" s="182"/>
      <c r="Q31" s="182"/>
      <c r="R31" s="183"/>
      <c r="S31" s="182"/>
      <c r="T31" s="185"/>
      <c r="U31" s="43" t="s">
        <v>38</v>
      </c>
      <c r="V31" s="53" t="s">
        <v>39</v>
      </c>
      <c r="W31" s="44" t="s">
        <v>40</v>
      </c>
      <c r="X31" s="44" t="s">
        <v>43</v>
      </c>
      <c r="Y31" s="44" t="s">
        <v>44</v>
      </c>
      <c r="Z31" s="47" t="s">
        <v>45</v>
      </c>
      <c r="AA31" s="162" t="s">
        <v>9</v>
      </c>
      <c r="AB31" s="163"/>
      <c r="AC31" s="164"/>
      <c r="AD31" s="165" t="s">
        <v>10</v>
      </c>
      <c r="AE31" s="166"/>
      <c r="AF31" s="166"/>
      <c r="AG31" s="67"/>
      <c r="AH31" s="100"/>
      <c r="AI31" s="100"/>
      <c r="AJ31" s="100"/>
      <c r="AK31" s="100"/>
      <c r="AL31" s="100"/>
      <c r="AM31" s="100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99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</row>
    <row r="32" spans="1:84" s="1" customFormat="1" ht="13.2" customHeight="1" x14ac:dyDescent="0.25">
      <c r="A32" s="11"/>
      <c r="B32" s="167">
        <f>RTD("cqg.rtd", ,"ContractData",B35, "VolumeLastBid")</f>
        <v>100</v>
      </c>
      <c r="C32" s="168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,IF(C38=5,$F$67))))))))</f>
        <v>108.688</v>
      </c>
      <c r="D32" s="169"/>
      <c r="E32" s="170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,IF(C38=5,$F$67)))))))))</f>
        <v>108.692</v>
      </c>
      <c r="F32" s="171"/>
      <c r="G32" s="211">
        <f>RTD("cqg.rtd", ,"ContractData",B35, "VolumeLastAsk")</f>
        <v>550</v>
      </c>
      <c r="H32" s="62"/>
      <c r="I32" s="19"/>
      <c r="J32" s="19"/>
      <c r="K32" s="123"/>
      <c r="L32" s="124"/>
      <c r="M32" s="125"/>
      <c r="N32" s="18"/>
      <c r="O32" s="184" t="s">
        <v>33</v>
      </c>
      <c r="P32" s="182">
        <f>RTD("cqg.rtd",,"StudyData",O32, "ATR", "MAType=Simple,Period=1", "ATR","ADC","0","ALL",,,,"T","EndofBarandPeriod 60")</f>
        <v>8.7200000000000003E-3</v>
      </c>
      <c r="Q32" s="182">
        <f>RTD("cqg.rtd",,"StudyData",O32, "ATR", "MAType=Simple,Period=5", "ATR","ADC","0","ALL",,,,"T","EndofBarandPeriod 60")</f>
        <v>9.0080000000000004E-3</v>
      </c>
      <c r="R32" s="183" t="s">
        <v>48</v>
      </c>
      <c r="S32" s="182">
        <f>RTD("cqg.rtd",,"StudyData",R32, "ATR", "MAType=Simple,Period=1", "ATR","ADC","0","ALL",,,,"T","EndofBarandPeriod 60")</f>
        <v>2.0480000000000002E-2</v>
      </c>
      <c r="T32" s="185">
        <f>RTD("cqg.rtd",,"StudyData",R32, "ATR", "MAType=Simple,Period=5", "ATR","ADC","0","ALL",,,,"T","EndofBarandPeriod 60")</f>
        <v>2.3023999999999999E-2</v>
      </c>
      <c r="U32" s="21"/>
      <c r="V32" s="21"/>
      <c r="W32" s="21"/>
      <c r="X32" s="21"/>
      <c r="Y32" s="21"/>
      <c r="Z32" s="21"/>
      <c r="AA32" s="167">
        <f>RTD("cqg.rtd", ,"ContractData",AA35, "VolumeLastBid")</f>
        <v>210</v>
      </c>
      <c r="AB32" s="168" t="str">
        <f>IF(AB38="T",TRUNC(RTD("cqg.rtd",,"ContractData",AA35,"Bid",,"T"))&amp;"-"&amp;IF(((RTD("cqg.rtd",,"ContractData",AA35,"Bid",,"T")-INT(RTD("cqg.rtd",,"ContractData",AA35,"Bid",,"T")))*32)&lt;10,0,"")&amp;(RTD("cqg.rtd",,"ContractData",AA35,"Bid",,"T")-INT(RTD("cqg.rtd",,"ContractData",AA35,"Bid",,"T")))*32,TEXT(RTD("cqg.rtd",,"ContractData",AA35,"Bid",,"T"),IF(AB38=0,$F$62,IF(AB38=1,$F$63,IF(AB38=2,$F$64,IF(AB38=3,$F$65,IF(AB38=4,$F$66,IF(AB38=5,$F$67))))))))</f>
        <v>177.491</v>
      </c>
      <c r="AC32" s="169"/>
      <c r="AD32" s="170" t="str">
        <f>IF(AB38="T",TRUNC(RTD("cqg.rtd",,"ContractData",AA35,"Ask",,"T"))&amp;"-"&amp;IF(((RTD("cqg.rtd",,"ContractData",AA35,"Ask",,"T")-INT(RTD("cqg.rtd",,"ContractData",AA35,"Ask",,"T")))*32)&lt;10,0,"")&amp;(RTD("cqg.rtd",,"ContractData",AA35,"Ask",,"T")-INT(RTD("cqg.rtd",,"ContractData",AA35,"Ask",,"T")))*32,TEXT(RTD("cqg.rtd",,"ContractData",AA35,"Ask",,"T"),IF(AB38=0,$F$62,IF(AB38=1,$F$63,(IF(AB38=2,$F$64,IF(AB38=3,$F$65,IF(AB38=4,$F$66,IF(AB38=5,$F$67)))))))))</f>
        <v>177.502</v>
      </c>
      <c r="AE32" s="171"/>
      <c r="AF32" s="172">
        <f>RTD("cqg.rtd", ,"ContractData",AA35, "VolumeLastAsk")</f>
        <v>100</v>
      </c>
      <c r="AG32" s="67"/>
      <c r="AH32" s="100"/>
      <c r="AI32" s="108"/>
      <c r="AJ32" s="100"/>
      <c r="AK32" s="100"/>
      <c r="AL32" s="100"/>
      <c r="AM32" s="100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99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</row>
    <row r="33" spans="1:84" s="1" customFormat="1" ht="13.2" customHeight="1" x14ac:dyDescent="0.25">
      <c r="A33" s="11"/>
      <c r="B33" s="167"/>
      <c r="C33" s="168"/>
      <c r="D33" s="169"/>
      <c r="E33" s="170"/>
      <c r="F33" s="171"/>
      <c r="G33" s="211"/>
      <c r="H33" s="62"/>
      <c r="I33" s="19"/>
      <c r="J33" s="19"/>
      <c r="K33" s="123"/>
      <c r="L33" s="124"/>
      <c r="M33" s="125"/>
      <c r="N33" s="18"/>
      <c r="O33" s="184"/>
      <c r="P33" s="182"/>
      <c r="Q33" s="182"/>
      <c r="R33" s="183"/>
      <c r="S33" s="182"/>
      <c r="T33" s="185"/>
      <c r="U33" s="21"/>
      <c r="V33" s="21"/>
      <c r="W33" s="21"/>
      <c r="X33" s="21"/>
      <c r="Y33" s="21"/>
      <c r="Z33" s="21"/>
      <c r="AA33" s="167"/>
      <c r="AB33" s="168"/>
      <c r="AC33" s="169"/>
      <c r="AD33" s="170"/>
      <c r="AE33" s="171"/>
      <c r="AF33" s="172"/>
      <c r="AG33" s="67"/>
      <c r="AH33" s="100"/>
      <c r="AI33" s="108"/>
      <c r="AJ33" s="100"/>
      <c r="AK33" s="100"/>
      <c r="AL33" s="100"/>
      <c r="AM33" s="100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99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</row>
    <row r="34" spans="1:84" s="1" customFormat="1" ht="13.2" customHeight="1" x14ac:dyDescent="0.25">
      <c r="A34" s="11"/>
      <c r="B34" s="51" t="s">
        <v>1</v>
      </c>
      <c r="C34" s="33" t="s">
        <v>16</v>
      </c>
      <c r="D34" s="33" t="s">
        <v>17</v>
      </c>
      <c r="E34" s="33" t="s">
        <v>18</v>
      </c>
      <c r="F34" s="173" t="s">
        <v>42</v>
      </c>
      <c r="G34" s="173"/>
      <c r="H34" s="12"/>
      <c r="I34" s="19"/>
      <c r="J34" s="19"/>
      <c r="K34" s="123"/>
      <c r="L34" s="125"/>
      <c r="M34" s="125"/>
      <c r="N34" s="18"/>
      <c r="O34" s="184" t="s">
        <v>34</v>
      </c>
      <c r="P34" s="182">
        <f>RTD("cqg.rtd",,"StudyData",O34, "ATR", "MAType=Simple,Period=1", "ATR","ADC","0","ALL",,,,"T","EndofBarandPeriod 60")</f>
        <v>0.70099999999999996</v>
      </c>
      <c r="Q34" s="182">
        <f>RTD("cqg.rtd",,"StudyData",O34, "ATR", "MAType=Simple,Period=5", "ATR","ADC","0","ALL",,,,"T","EndofBarandPeriod 60")</f>
        <v>0.77680000000000005</v>
      </c>
      <c r="R34" s="183" t="s">
        <v>49</v>
      </c>
      <c r="S34" s="182">
        <f>RTD("cqg.rtd",,"StudyData",R34, "ATR", "MAType=Simple,Period=1", "ATR","ADC","0","ALL",,,,"T","EndofBarandPeriod 60")</f>
        <v>1.001E-2</v>
      </c>
      <c r="T34" s="185">
        <f>RTD("cqg.rtd",,"StudyData",R34, "ATR", "MAType=Simple,Period=5", "ATR","ADC","0","ALL",,,,"T","EndofBarandPeriod 60")</f>
        <v>2.0742E-2</v>
      </c>
      <c r="U34" s="7"/>
      <c r="V34" s="21"/>
      <c r="W34" s="21"/>
      <c r="X34" s="21"/>
      <c r="Y34" s="21"/>
      <c r="Z34" s="21"/>
      <c r="AA34" s="51" t="s">
        <v>1</v>
      </c>
      <c r="AB34" s="33" t="s">
        <v>16</v>
      </c>
      <c r="AC34" s="33" t="s">
        <v>17</v>
      </c>
      <c r="AD34" s="33" t="s">
        <v>18</v>
      </c>
      <c r="AE34" s="173" t="s">
        <v>42</v>
      </c>
      <c r="AF34" s="173"/>
      <c r="AG34" s="76"/>
      <c r="AH34" s="109" t="str">
        <f>RTD("cqg.rtd", ,"ContractData",I30, "Symbol")</f>
        <v>DRGBPUSD</v>
      </c>
      <c r="AI34" s="108">
        <f>(RTD("cqg.rtd",,"StudyData",AH34,  "Bar",, "Close",$I$29,,,,,,"T")-RTD("cqg.rtd",,"StudyData",AH34,  "Bar",, "Close",$I$29,"-1",,,,,"T"))/RTD("cqg.rtd",,"StudyData",AH34,  "Bar",, "Close",$I$29,"-1",,,,,"T")</f>
        <v>-5.8749732260339157E-4</v>
      </c>
      <c r="AJ34" s="109"/>
      <c r="AK34" s="108"/>
      <c r="AL34" s="109"/>
      <c r="AM34" s="10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99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</row>
    <row r="35" spans="1:84" s="1" customFormat="1" ht="13.2" customHeight="1" x14ac:dyDescent="0.25">
      <c r="A35" s="11"/>
      <c r="B35" s="174" t="s">
        <v>34</v>
      </c>
      <c r="C35" s="49" t="s">
        <v>31</v>
      </c>
      <c r="D35" s="50">
        <f>RTD("cqg.rtd", ,"ContractData",B35, "HIghTime",, "T")</f>
        <v>0.11944444444444445</v>
      </c>
      <c r="E35" s="50">
        <f>RTD("cqg.rtd", ,"ContractData",B35, "LowTime",, "T")</f>
        <v>0.39097222222222222</v>
      </c>
      <c r="F35" s="175" t="str">
        <f>IF(C38="T",RTD("cqg.rtd",,"ContractData",B35,"LastPrice",,"F"),TEXT(RTD("cqg.rtd",,"ContractData",B35,"LastPrice",,"T"),IF(C38=0,$F$62,IF(C38=1,$F$63,(IF(C38=2,$F$64,IF(C38=3,$F$65,IF(C38=4,$F$66,IF(C38=5,$F$67)))))))))</f>
        <v>108.692</v>
      </c>
      <c r="G35" s="175"/>
      <c r="H35" s="13"/>
      <c r="I35" s="19"/>
      <c r="J35" s="19"/>
      <c r="K35" s="123"/>
      <c r="L35" s="126"/>
      <c r="M35" s="126"/>
      <c r="N35" s="18"/>
      <c r="O35" s="184"/>
      <c r="P35" s="182"/>
      <c r="Q35" s="182"/>
      <c r="R35" s="183"/>
      <c r="S35" s="182"/>
      <c r="T35" s="185"/>
      <c r="U35" s="21"/>
      <c r="V35" s="7"/>
      <c r="W35" s="21"/>
      <c r="X35" s="21"/>
      <c r="Y35" s="21"/>
      <c r="Z35" s="21"/>
      <c r="AA35" s="174" t="s">
        <v>43</v>
      </c>
      <c r="AB35" s="49" t="s">
        <v>31</v>
      </c>
      <c r="AC35" s="50">
        <f>RTD("cqg.rtd", ,"ContractData",AA35, "HIghTime",, "T")</f>
        <v>0.79097222222222219</v>
      </c>
      <c r="AD35" s="50">
        <f>RTD("cqg.rtd", ,"ContractData",AA35, "LowTime",, "T")</f>
        <v>0.40347222222222223</v>
      </c>
      <c r="AE35" s="175" t="str">
        <f>IF(AB38="T",RTD("cqg.rtd",,"ContractData",AA35,"LastPrice",,"F"),TEXT(RTD("cqg.rtd",,"ContractData",AA35,"LastPrice",,"T"),IF(AB38=0,$F$62,IF(AB38=1,$F$63,(IF(AB38=2,$F$64,IF(AB38=3,$F$65,IF(AB38=4,$F$66,IF(AB38=5,$F$67)))))))))</f>
        <v>177.502</v>
      </c>
      <c r="AF35" s="175"/>
      <c r="AG35" s="77"/>
      <c r="AH35" s="109" t="str">
        <f>RTD("cqg.rtd", ,"ContractData",I31, "Symbol")</f>
        <v>DREURAUD</v>
      </c>
      <c r="AI35" s="108">
        <f>(RTD("cqg.rtd",,"StudyData",AH35,  "Bar",, "Close",$I$29,,,,,,"T")-RTD("cqg.rtd",,"StudyData",AH35,  "Bar",, "Close",$I$29,"-1",,,,,"T"))/RTD("cqg.rtd",,"StudyData",AH35,  "Bar",, "Close",$I$29,"-1",,,,,"T")</f>
        <v>5.2764028696957802E-3</v>
      </c>
      <c r="AJ35" s="109"/>
      <c r="AK35" s="108"/>
      <c r="AL35" s="109"/>
      <c r="AM35" s="108"/>
      <c r="AN35" s="98"/>
      <c r="AO35" s="98"/>
      <c r="AP35" s="101" t="s">
        <v>22</v>
      </c>
      <c r="AQ35" s="98"/>
      <c r="AR35" s="101" t="s">
        <v>17</v>
      </c>
      <c r="AS35" s="101" t="s">
        <v>18</v>
      </c>
      <c r="AT35" s="101" t="s">
        <v>2</v>
      </c>
      <c r="AU35" s="101" t="s">
        <v>16</v>
      </c>
      <c r="AV35" s="101"/>
      <c r="AW35" s="98"/>
      <c r="AX35" s="98"/>
      <c r="AY35" s="98"/>
      <c r="AZ35" s="11"/>
      <c r="BA35" s="11"/>
      <c r="BB35" s="11"/>
      <c r="BC35" s="11"/>
      <c r="BD35" s="11"/>
      <c r="BE35" s="101" t="s">
        <v>17</v>
      </c>
      <c r="BF35" s="101" t="s">
        <v>18</v>
      </c>
      <c r="BG35" s="101" t="s">
        <v>2</v>
      </c>
      <c r="BH35" s="101" t="s">
        <v>16</v>
      </c>
      <c r="BI35" s="11"/>
      <c r="BJ35" s="11"/>
      <c r="BK35" s="11"/>
      <c r="BL35" s="11"/>
      <c r="BM35" s="11"/>
      <c r="BN35" s="102" t="s">
        <v>22</v>
      </c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</row>
    <row r="36" spans="1:84" s="1" customFormat="1" ht="13.2" customHeight="1" x14ac:dyDescent="0.25">
      <c r="A36" s="11"/>
      <c r="B36" s="174"/>
      <c r="C36" s="176" t="str">
        <f>IF(C38="T",RTD("cqg.rtd",,"ContractData",B35,C34,,"F"),TEXT(RTD("cqg.rtd",,"ContractData",B35,C34,,"T"),IF(C38=0,$F$62,IF(C38=1,$F$63,(IF(C38=2,$F$64,IF(C38=3,$F$65,IF(C38=4,$F$66,IF(C38=5,$F$67)))))))))</f>
        <v>109.039</v>
      </c>
      <c r="D36" s="176" t="str">
        <f>IF(C38="T",RTD("cqg.rtd",,"ContractData",B35,D34,,"F"),TEXT(RTD("cqg.rtd",,"ContractData",B35,D34,,"T"),IF(C38=0,$F$62,IF(C38=1,$F$63,(IF(C38=2,$F$64,IF(C38=3,$F$65,IF(C38=4,$F$66,IF(C38=5,$F$67)))))))))</f>
        <v>109.377</v>
      </c>
      <c r="E36" s="176" t="str">
        <f>IF(C38="T",RTD("cqg.rtd",,"ContractData",B35,E34,,"F"),TEXT(RTD("cqg.rtd",,"ContractData",B35,E34,,"T"),IF(C38=0,$F$62,IF(C38=1,$F$63,(IF(C38=2,$F$64,IF(C38=3,$F$65,IF(C38=4,$F$66,IF(C38=5,$F$67)))))))))</f>
        <v>108.676</v>
      </c>
      <c r="F36" s="175"/>
      <c r="G36" s="175"/>
      <c r="H36" s="13"/>
      <c r="I36" s="19"/>
      <c r="J36" s="19"/>
      <c r="K36" s="123"/>
      <c r="L36" s="126"/>
      <c r="M36" s="126"/>
      <c r="N36" s="18"/>
      <c r="O36" s="184" t="s">
        <v>35</v>
      </c>
      <c r="P36" s="182">
        <f>RTD("cqg.rtd",,"StudyData",O36, "ATR", "MAType=Simple,Period=1", "ATR","ADC","0","ALL",,,,"T","EndofBarandPeriod 60")</f>
        <v>7.2399999999999999E-3</v>
      </c>
      <c r="Q36" s="182">
        <f>RTD("cqg.rtd",,"StudyData",O36, "ATR", "MAType=Simple,Period=5", "ATR","ADC","0","ALL",,,,"T","EndofBarandPeriod 60")</f>
        <v>9.8560000000000002E-3</v>
      </c>
      <c r="R36" s="183" t="s">
        <v>50</v>
      </c>
      <c r="S36" s="182">
        <f>RTD("cqg.rtd",,"StudyData",R36, "ATR", "MAType=Simple,Period=1", "ATR","ADC","0","ALL",,,,"T","EndofBarandPeriod 60")</f>
        <v>1.5129999999999999E-2</v>
      </c>
      <c r="T36" s="185">
        <f>RTD("cqg.rtd",,"StudyData",R36, "ATR", "MAType=Simple,Period=5", "ATR","ADC","0","ALL",,,,"T","EndofBarandPeriod 60")</f>
        <v>9.8720000000000006E-3</v>
      </c>
      <c r="U36" s="21"/>
      <c r="V36" s="21"/>
      <c r="W36" s="7"/>
      <c r="X36" s="21"/>
      <c r="Y36" s="21"/>
      <c r="Z36" s="21"/>
      <c r="AA36" s="174"/>
      <c r="AB36" s="176" t="str">
        <f>IF(AB38="T",RTD("cqg.rtd",,"ContractData",AA35,AB34,,"F"),TEXT(RTD("cqg.rtd",,"ContractData",AA35,AB34,,"T"),IF(AB38=0,$F$62,IF(AB38=1,$F$63,(IF(AB38=2,$F$64,IF(AB38=3,$F$65,IF(AB38=4,$F$66,IF(AB38=5,$F$67)))))))))</f>
        <v>178.158</v>
      </c>
      <c r="AC36" s="176" t="str">
        <f>IF(AB38="T",RTD("cqg.rtd",,"ContractData",AA35,AC34,,"F"),TEXT(RTD("cqg.rtd",,"ContractData",AA35,AC34,,"T"),IF(AB38=0,$F$62,IF(AB38=1,$F$63,(IF(AB38=2,$F$64,IF(AB38=3,$F$65,IF(AB38=4,$F$66,IF(AB38=5,$F$67)))))))))</f>
        <v>178.513</v>
      </c>
      <c r="AD36" s="176" t="str">
        <f>IF(AB38="T",RTD("cqg.rtd",,"ContractData",AA35,AD34,,"F"),TEXT(RTD("cqg.rtd",,"ContractData",AA35,AD34,,"T"),IF(AB38=0,$F$62,IF(AB38=1,$F$63,(IF(AB38=2,$F$64,IF(AB38=3,$F$65,IF(AB38=4,$F$66,IF(AB38=5,$F$67)))))))))</f>
        <v>177.476</v>
      </c>
      <c r="AE36" s="175"/>
      <c r="AF36" s="175"/>
      <c r="AG36" s="77"/>
      <c r="AH36" s="109" t="str">
        <f>RTD("cqg.rtd", ,"ContractData",J30, "Symbol")</f>
        <v>DREURUSD</v>
      </c>
      <c r="AI36" s="108">
        <f>(RTD("cqg.rtd",,"StudyData",AH36,  "Bar",, "Close",$I$29,,,,,,"T")-RTD("cqg.rtd",,"StudyData",AH36,  "Bar",, "Close",$I$29,"-1",,,,,"T"))/RTD("cqg.rtd",,"StudyData",AH36,  "Bar",, "Close",$I$29,"-1",,,,,"T")</f>
        <v>-2.51952238619114E-3</v>
      </c>
      <c r="AJ36" s="109"/>
      <c r="AK36" s="108"/>
      <c r="AL36" s="109"/>
      <c r="AM36" s="108"/>
      <c r="AN36" s="98"/>
      <c r="AO36" s="98"/>
      <c r="AP36" s="98">
        <f>VALUE(RTD("cqg.rtd",,"ContractData",B35,"NetChange",,"T"))</f>
        <v>-0.35599999999999454</v>
      </c>
      <c r="AQ36" s="98"/>
      <c r="AR36" s="98">
        <f>VALUE(RTD("cqg.rtd",,"ContractData",B35,"High",,"T"))</f>
        <v>109.377</v>
      </c>
      <c r="AS36" s="98">
        <f>VALUE(RTD("cqg.rtd",,"ContractData",B35,"Low",,"T"))</f>
        <v>108.676</v>
      </c>
      <c r="AT36" s="98">
        <f>VALUE(RTD("cqg.rtd",,"ContractData",B35,"LastPrice",,"T"))</f>
        <v>108.69200000000001</v>
      </c>
      <c r="AU36" s="98">
        <f>VALUE(RTD("cqg.rtd",,"ContractData",B35,"Open",,"T"))</f>
        <v>109.039</v>
      </c>
      <c r="AV36" s="98"/>
      <c r="AW36" s="98"/>
      <c r="AX36" s="98"/>
      <c r="AY36" s="98"/>
      <c r="AZ36" s="11"/>
      <c r="BA36" s="11"/>
      <c r="BB36" s="11"/>
      <c r="BC36" s="11"/>
      <c r="BD36" s="11"/>
      <c r="BE36" s="98">
        <f>VALUE(RTD("cqg.rtd",,"ContractData",AA35,"High",,"T"))</f>
        <v>178.51300000000001</v>
      </c>
      <c r="BF36" s="98">
        <f>VALUE(RTD("cqg.rtd",,"ContractData",AA35,"Low",,"T"))</f>
        <v>177.476</v>
      </c>
      <c r="BG36" s="98">
        <f>VALUE(RTD("cqg.rtd",,"ContractData",AA35,"LastPrice",,"T"))</f>
        <v>177.50200000000001</v>
      </c>
      <c r="BH36" s="98">
        <f>VALUE(RTD("cqg.rtd",,"ContractData",AA35,"Open",,"T"))</f>
        <v>178.15800000000002</v>
      </c>
      <c r="BI36" s="11"/>
      <c r="BJ36" s="11"/>
      <c r="BK36" s="11"/>
      <c r="BL36" s="11"/>
      <c r="BM36" s="11"/>
      <c r="BN36" s="104">
        <f>VALUE(RTD("cqg.rtd",,"ContractData",AA35,"NetChange",,"T"))</f>
        <v>-0.68199999999998795</v>
      </c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</row>
    <row r="37" spans="1:84" s="1" customFormat="1" ht="13.2" customHeight="1" x14ac:dyDescent="0.3">
      <c r="A37" s="11"/>
      <c r="B37" s="174"/>
      <c r="C37" s="176"/>
      <c r="D37" s="176"/>
      <c r="E37" s="176"/>
      <c r="F37" s="175"/>
      <c r="G37" s="175"/>
      <c r="H37" s="14"/>
      <c r="I37" s="19"/>
      <c r="J37" s="19"/>
      <c r="K37" s="123"/>
      <c r="L37" s="124"/>
      <c r="M37" s="125"/>
      <c r="N37" s="18"/>
      <c r="O37" s="184"/>
      <c r="P37" s="182"/>
      <c r="Q37" s="182"/>
      <c r="R37" s="183"/>
      <c r="S37" s="182"/>
      <c r="T37" s="185"/>
      <c r="U37" s="21"/>
      <c r="V37" s="21"/>
      <c r="W37" s="21"/>
      <c r="X37" s="7"/>
      <c r="Y37" s="21"/>
      <c r="Z37" s="21"/>
      <c r="AA37" s="174"/>
      <c r="AB37" s="176"/>
      <c r="AC37" s="176"/>
      <c r="AD37" s="176"/>
      <c r="AE37" s="175"/>
      <c r="AF37" s="175"/>
      <c r="AG37" s="78"/>
      <c r="AH37" s="109" t="str">
        <f>RTD("cqg.rtd", ,"ContractData",J31, "Symbol")</f>
        <v>DREURCHF</v>
      </c>
      <c r="AI37" s="108">
        <f>(RTD("cqg.rtd",,"StudyData",AH37,  "Bar",, "Close",$I$29,,,,,,"T")-RTD("cqg.rtd",,"StudyData",AH37,  "Bar",, "Close",$I$29,"-1",,,,,"T"))/RTD("cqg.rtd",,"StudyData",AH37,  "Bar",, "Close",$I$29,"-1",,,,,"T")</f>
        <v>-1.2825180379957655E-3</v>
      </c>
      <c r="AJ37" s="109"/>
      <c r="AK37" s="108"/>
      <c r="AL37" s="109"/>
      <c r="AM37" s="10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99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</row>
    <row r="38" spans="1:84" s="1" customFormat="1" ht="17.399999999999999" x14ac:dyDescent="0.3">
      <c r="A38" s="11"/>
      <c r="B38" s="83" t="s">
        <v>19</v>
      </c>
      <c r="C38" s="84">
        <v>3</v>
      </c>
      <c r="D38" s="85" t="s">
        <v>20</v>
      </c>
      <c r="E38" s="113">
        <v>0.01</v>
      </c>
      <c r="F38" s="203" t="str">
        <f>IF(AND(AP36&gt;0,C38="T"),RTD("cqg.rtd",,"ContractData",B35,"NetChange",,IF(C38="T","F","T")),IF(AP36&gt;0,"+"&amp;TEXT(RTD("cqg.rtd",,"ContractData",B35,"NetChange",,IF(C38=0,"F","T")),IF(C38=0,RTD("cqg.rtd",,"ContractData",B35,"NetChange",,"T"),IF(C38=1,$F$63,(IF(C38=2,$F$64,IF(C38=3,$F$65,IF(C38=4,$F$66,IF(C38=5,$F$67)))))))),IF(C38="T",RTD("cqg.rtd",,"ContractData",B35,"NetChange",,"F"),TEXT(RTD("cqg.rtd",,"ContractData",B35,"NetChange",,"T"),IF(C38=0,$F$62,IF(C38=1,$F$63,(IF(C38=2,$F$64,IF(C38=3,$F$65,IF(C38=4,$F$66,IF(C38=5,$F$67)))))))))))</f>
        <v>-.356</v>
      </c>
      <c r="G38" s="203"/>
      <c r="H38" s="63"/>
      <c r="I38" s="19"/>
      <c r="J38" s="19"/>
      <c r="K38" s="123"/>
      <c r="L38" s="126"/>
      <c r="M38" s="126"/>
      <c r="N38" s="18"/>
      <c r="O38" s="184" t="s">
        <v>36</v>
      </c>
      <c r="P38" s="182">
        <f>RTD("cqg.rtd",,"StudyData",O38, "ATR", "MAType=Simple,Period=1", "ATR","ADC","0","ALL",,,,"T","EndofBarandPeriod 60")</f>
        <v>1.0149999999999999E-2</v>
      </c>
      <c r="Q38" s="182">
        <f>RTD("cqg.rtd",,"StudyData",O38, "ATR", "MAType=Simple,Period=5", "ATR","ADC","0","ALL",,,,"T","EndofBarandPeriod 60")</f>
        <v>9.776E-3</v>
      </c>
      <c r="R38" s="183" t="s">
        <v>51</v>
      </c>
      <c r="S38" s="182">
        <f>RTD("cqg.rtd",,"StudyData",R38, "ATR", "MAType=Simple,Period=1", "ATR","ADC","0","ALL",,,,"T","EndofBarandPeriod 60")</f>
        <v>5.2199999999999998E-3</v>
      </c>
      <c r="T38" s="185">
        <f>RTD("cqg.rtd",,"StudyData",R38, "ATR", "MAType=Simple,Period=5", "ATR","ADC","0","ALL",,,,"T","EndofBarandPeriod 60")</f>
        <v>5.2240000000000003E-3</v>
      </c>
      <c r="U38" s="21"/>
      <c r="V38" s="21"/>
      <c r="W38" s="21"/>
      <c r="X38" s="21"/>
      <c r="Y38" s="7"/>
      <c r="Z38" s="21"/>
      <c r="AA38" s="83" t="s">
        <v>19</v>
      </c>
      <c r="AB38" s="84">
        <v>3</v>
      </c>
      <c r="AC38" s="85" t="s">
        <v>20</v>
      </c>
      <c r="AD38" s="113">
        <v>0.2</v>
      </c>
      <c r="AE38" s="152" t="str">
        <f>IF(AND(BN36&gt;0,AB38="T"),RTD("cqg.rtd",,"ContractData",AA35,"NetChange",,IF(AB38="T","F","T")),IF(BN36&gt;0,"+"&amp;TEXT(RTD("cqg.rtd",,"ContractData",AA35,"NetChange",,IF(AB38=0,"F","T")),IF(AB38=0,RTD("cqg.rtd",,"ContractData",AA35,"NetChange",,"T"),IF(AB38=1,$F$63,(IF(AB38=2,$F$64,IF(AB38=3,$F$65,IF(AB38=4,$F$66,IF(AB38=5,$F$67)))))))),IF(AB38="T",RTD("cqg.rtd",,"ContractData",AA35,"NetChange",,"F"),TEXT(RTD("cqg.rtd",,"ContractData",AA35,"NetChange",,"T"),IF(AB38=0,$F$62,IF(AB38=1,$F$63,(IF(AB38=2,$F$64,IF(AB38=3,$F$65,IF(AB38=4,$F$66,IF(AB38=5,$F$67)))))))))))</f>
        <v>-.682</v>
      </c>
      <c r="AF38" s="153"/>
      <c r="AG38" s="79"/>
      <c r="AH38" s="109" t="str">
        <f>RTD("cqg.rtd", ,"ContractData",L30, "Symbol")</f>
        <v>DRUSDCAD</v>
      </c>
      <c r="AI38" s="108">
        <f>(RTD("cqg.rtd",,"StudyData",AH38,  "Bar",, "Close",$I$29,,,,,,"T")-RTD("cqg.rtd",,"StudyData",AH38,  "Bar",, "Close",$I$29,"-1",,,,,"T"))/RTD("cqg.rtd",,"StudyData",AH38,  "Bar",, "Close",$I$29,"-1",,,,,"T")</f>
        <v>3.5267308109672418E-3</v>
      </c>
      <c r="AJ38" s="109"/>
      <c r="AK38" s="108"/>
      <c r="AL38" s="109"/>
      <c r="AM38" s="10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11"/>
      <c r="BA38" s="11"/>
      <c r="BB38" s="11"/>
      <c r="BC38" s="11"/>
      <c r="BD38" s="11"/>
      <c r="BE38" s="98"/>
      <c r="BF38" s="98"/>
      <c r="BG38" s="11"/>
      <c r="BH38" s="11"/>
      <c r="BI38" s="11"/>
      <c r="BJ38" s="11"/>
      <c r="BK38" s="11"/>
      <c r="BL38" s="11"/>
      <c r="BM38" s="11"/>
      <c r="BN38" s="102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</row>
    <row r="39" spans="1:84" s="1" customFormat="1" ht="14.4" customHeight="1" thickBot="1" x14ac:dyDescent="0.3">
      <c r="A39" s="11"/>
      <c r="B39" s="31" t="s">
        <v>21</v>
      </c>
      <c r="C39" s="52">
        <v>101.55500000000001</v>
      </c>
      <c r="D39" s="206"/>
      <c r="E39" s="207"/>
      <c r="F39" s="207"/>
      <c r="G39" s="207"/>
      <c r="H39" s="207"/>
      <c r="I39" s="127"/>
      <c r="J39" s="19"/>
      <c r="K39" s="123"/>
      <c r="L39" s="128"/>
      <c r="M39" s="129"/>
      <c r="N39" s="18"/>
      <c r="O39" s="184"/>
      <c r="P39" s="182"/>
      <c r="Q39" s="182"/>
      <c r="R39" s="183"/>
      <c r="S39" s="182"/>
      <c r="T39" s="185"/>
      <c r="U39" s="21"/>
      <c r="V39" s="21"/>
      <c r="W39" s="21"/>
      <c r="X39" s="21"/>
      <c r="Y39" s="21"/>
      <c r="Z39" s="7"/>
      <c r="AA39" s="31" t="s">
        <v>21</v>
      </c>
      <c r="AB39" s="97">
        <v>172.458</v>
      </c>
      <c r="AC39" s="93"/>
      <c r="AD39" s="94"/>
      <c r="AE39" s="94"/>
      <c r="AF39" s="95"/>
      <c r="AG39" s="79"/>
      <c r="AH39" s="109" t="str">
        <f>RTD("cqg.rtd", ,"ContractData",L31, "Symbol")</f>
        <v>DRUSDCAD</v>
      </c>
      <c r="AI39" s="108">
        <f>(RTD("cqg.rtd",,"StudyData",AH39,  "Bar",, "Close",$I$29,,,,,,"T")-RTD("cqg.rtd",,"StudyData",AH39,  "Bar",, "Close",$I$29,"-1",,,,,"T"))/RTD("cqg.rtd",,"StudyData",AH39,  "Bar",, "Close",$I$29,"-1",,,,,"T")</f>
        <v>3.5267308109672418E-3</v>
      </c>
      <c r="AJ39" s="109"/>
      <c r="AK39" s="108"/>
      <c r="AL39" s="109"/>
      <c r="AM39" s="10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04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</row>
    <row r="40" spans="1:84" s="15" customFormat="1" ht="13.2" customHeight="1" thickBot="1" x14ac:dyDescent="0.3">
      <c r="B40" s="154" t="str">
        <f>RTD("cqg.rtd", ,"ContractData",B48, "LongDescription")</f>
        <v>AUD/USD</v>
      </c>
      <c r="C40" s="155"/>
      <c r="D40" s="155"/>
      <c r="E40" s="155"/>
      <c r="F40" s="155"/>
      <c r="G40" s="194"/>
      <c r="H40" s="64"/>
      <c r="I40" s="242"/>
      <c r="J40" s="242"/>
      <c r="K40" s="242"/>
      <c r="L40" s="20"/>
      <c r="M40" s="16"/>
      <c r="N40" s="17"/>
      <c r="O40" s="184" t="s">
        <v>37</v>
      </c>
      <c r="P40" s="182">
        <f>RTD("cqg.rtd",,"StudyData",O40, "ATR", "MAType=Simple,Period=1", "ATR","ADC","0","ALL",,,,"T","EndofBarandPeriod 60")</f>
        <v>4.5599999999999998E-3</v>
      </c>
      <c r="Q40" s="182">
        <f>RTD("cqg.rtd",,"StudyData",O40, "ATR", "MAType=Simple,Period=5", "ATR","ADC","0","ALL",,,,"T","EndofBarandPeriod 60")</f>
        <v>5.7080000000000004E-3</v>
      </c>
      <c r="R40" s="183" t="s">
        <v>51</v>
      </c>
      <c r="S40" s="182">
        <f>RTD("cqg.rtd",,"StudyData",R40, "ATR", "MAType=Simple,Period=1", "ATR","ADC","0","ALL",,,,"T","EndofBarandPeriod 60")</f>
        <v>5.2199999999999998E-3</v>
      </c>
      <c r="T40" s="185">
        <f>RTD("cqg.rtd",,"StudyData",R40, "ATR", "MAType=Simple,Period=5", "ATR","ADC","0","ALL",,,,"T","EndofBarandPeriod 60")</f>
        <v>5.2240000000000003E-3</v>
      </c>
      <c r="U40" s="19"/>
      <c r="V40" s="19"/>
      <c r="W40" s="19"/>
      <c r="X40" s="19"/>
      <c r="Y40" s="19"/>
      <c r="Z40" s="19"/>
      <c r="AA40" s="154" t="str">
        <f>RTD("cqg.rtd", ,"ContractData",AA48, "LongDescription")</f>
        <v>EUR/AUD</v>
      </c>
      <c r="AB40" s="155"/>
      <c r="AC40" s="155"/>
      <c r="AD40" s="155"/>
      <c r="AE40" s="155"/>
      <c r="AF40" s="155"/>
      <c r="AG40" s="74"/>
      <c r="AH40" s="109" t="str">
        <f>RTD("cqg.rtd", ,"ContractData",M30, "Symbol")</f>
        <v>DRAUDUSD</v>
      </c>
      <c r="AI40" s="108">
        <f>(RTD("cqg.rtd",,"StudyData",AH40,  "Bar",, "Close",$I$29,,,,,,"T")-RTD("cqg.rtd",,"StudyData",AH40,  "Bar",, "Close",$I$29,"-1",,,,,"T"))/RTD("cqg.rtd",,"StudyData",AH40,  "Bar",, "Close",$I$29,"-1",,,,,"T")</f>
        <v>-7.7993990073492074E-3</v>
      </c>
      <c r="AJ40" s="109"/>
      <c r="AK40" s="108"/>
      <c r="AL40" s="109"/>
      <c r="AM40" s="108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BN40" s="107"/>
    </row>
    <row r="41" spans="1:84" s="15" customFormat="1" ht="13.2" customHeight="1" thickBot="1" x14ac:dyDescent="0.3">
      <c r="B41" s="156"/>
      <c r="C41" s="157"/>
      <c r="D41" s="157"/>
      <c r="E41" s="157"/>
      <c r="F41" s="157"/>
      <c r="G41" s="195"/>
      <c r="H41" s="64"/>
      <c r="I41" s="96"/>
      <c r="J41" s="96"/>
      <c r="K41" s="96"/>
      <c r="L41" s="20"/>
      <c r="M41" s="19"/>
      <c r="N41" s="19"/>
      <c r="O41" s="184"/>
      <c r="P41" s="182"/>
      <c r="Q41" s="182"/>
      <c r="R41" s="183"/>
      <c r="S41" s="182"/>
      <c r="T41" s="185"/>
      <c r="U41" s="19"/>
      <c r="V41" s="19"/>
      <c r="W41" s="19"/>
      <c r="X41" s="19"/>
      <c r="Y41" s="19"/>
      <c r="Z41" s="19"/>
      <c r="AA41" s="156"/>
      <c r="AB41" s="157"/>
      <c r="AC41" s="157"/>
      <c r="AD41" s="157"/>
      <c r="AE41" s="157"/>
      <c r="AF41" s="157"/>
      <c r="AG41" s="74"/>
      <c r="AH41" s="110" t="str">
        <f>RTD("cqg.rtd", ,"ContractData",M31, "Symbol")</f>
        <v>DREURJPY</v>
      </c>
      <c r="AI41" s="108">
        <f>(RTD("cqg.rtd",,"StudyData",AH41,  "Bar",, "Close",$I$29,,,,,,"T")-RTD("cqg.rtd",,"StudyData",AH41,  "Bar",, "Close",$I$29,"-1",,,,,"T"))/RTD("cqg.rtd",,"StudyData",AH41,  "Bar",, "Close",$I$29,"-1",,,,,"T")</f>
        <v>-5.7619310720922858E-3</v>
      </c>
      <c r="AJ41" s="110"/>
      <c r="AK41" s="108"/>
      <c r="AL41" s="110"/>
      <c r="AM41" s="108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BN41" s="107"/>
    </row>
    <row r="42" spans="1:84" s="1" customFormat="1" ht="13.2" customHeight="1" x14ac:dyDescent="0.25">
      <c r="A42" s="11"/>
      <c r="B42" s="158" t="s">
        <v>29</v>
      </c>
      <c r="C42" s="40" t="s">
        <v>16</v>
      </c>
      <c r="D42" s="40" t="s">
        <v>17</v>
      </c>
      <c r="E42" s="40" t="s">
        <v>18</v>
      </c>
      <c r="F42" s="40" t="s">
        <v>30</v>
      </c>
      <c r="G42" s="160"/>
      <c r="H42" s="65"/>
      <c r="I42" s="96"/>
      <c r="J42" s="96"/>
      <c r="K42" s="96"/>
      <c r="L42" s="20"/>
      <c r="M42" s="19"/>
      <c r="N42" s="19"/>
      <c r="O42" s="184" t="s">
        <v>38</v>
      </c>
      <c r="P42" s="182">
        <f>RTD("cqg.rtd",,"StudyData",O42, "ATR", "MAType=Simple,Period=1", "ATR","ADC","0","ALL",,,,"T","EndofBarandPeriod 60")</f>
        <v>1.1440000000000001E-2</v>
      </c>
      <c r="Q42" s="182">
        <f>RTD("cqg.rtd",,"StudyData",O42, "ATR", "MAType=Simple,Period=5", "ATR","ADC","0","ALL",,,,"T","EndofBarandPeriod 60")</f>
        <v>1.5498E-2</v>
      </c>
      <c r="R42" s="183" t="s">
        <v>52</v>
      </c>
      <c r="S42" s="182">
        <f>RTD("cqg.rtd",,"StudyData",R42, "ATR", "MAType=Simple,Period=1", "ATR","ADC","0","ALL",,,,"T","EndofBarandPeriod 60")</f>
        <v>6.3699999999999998E-3</v>
      </c>
      <c r="T42" s="185">
        <f>RTD("cqg.rtd",,"StudyData",R42, "ATR", "MAType=Simple,Period=5", "ATR","ADC","0","ALL",,,,"T","EndofBarandPeriod 60")</f>
        <v>6.9760000000000004E-3</v>
      </c>
      <c r="U42" s="8"/>
      <c r="V42" s="8"/>
      <c r="W42" s="8"/>
      <c r="X42" s="8"/>
      <c r="Y42" s="8"/>
      <c r="Z42" s="8"/>
      <c r="AA42" s="158" t="s">
        <v>29</v>
      </c>
      <c r="AB42" s="40" t="s">
        <v>16</v>
      </c>
      <c r="AC42" s="40" t="s">
        <v>17</v>
      </c>
      <c r="AD42" s="40" t="s">
        <v>18</v>
      </c>
      <c r="AE42" s="40" t="s">
        <v>30</v>
      </c>
      <c r="AF42" s="160"/>
      <c r="AG42" s="69"/>
      <c r="AH42" s="111" t="str">
        <f>RTD("cqg.rtd", ,"ContractData",N30, "Symbol")</f>
        <v>DREURGBP</v>
      </c>
      <c r="AI42" s="108">
        <f>(RTD("cqg.rtd",,"StudyData",AH42,  "Bar",, "Close",$I$29,,,,,,"T")-RTD("cqg.rtd",,"StudyData",AH42,  "Bar",, "Close",$I$29,"-1",,,,,"T"))/RTD("cqg.rtd",,"StudyData",AH42,  "Bar",, "Close",$I$29,"-1",,,,,"T")</f>
        <v>-2.0071849550621604E-3</v>
      </c>
      <c r="AJ42" s="111"/>
      <c r="AK42" s="108"/>
      <c r="AL42" s="111"/>
      <c r="AM42" s="10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99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</row>
    <row r="43" spans="1:84" s="1" customFormat="1" ht="13.2" customHeight="1" x14ac:dyDescent="0.25">
      <c r="A43" s="11"/>
      <c r="B43" s="159"/>
      <c r="C43" s="48" t="str">
        <f>IF(C51="T",RTD("cqg.rtd",,"ContractData",B48,"Y_Open",,"F"),TEXT(RTD("cqg.rtd",,"ContractData",B48,"Y_Open",,"T"),IF(C51=0,$F$62,IF(C51=1,$F$63,(IF(C51=2,$F$64,IF(C51=3,$F$65,IF(C51=4,$F$66,IF(C51=5,$F$67)))))))))</f>
        <v>.88391</v>
      </c>
      <c r="D43" s="48" t="str">
        <f>IF(C51="T",RTD("cqg.rtd",,"ContractData",B48,"Y_High",,"F"),TEXT(RTD("cqg.rtd",,"ContractData",B48,"Y_High",,"T"),IF(C51=0,$F$62,IF(C51=1,$F$63,(IF(C51=2,$F$64,IF(C51=3,$F$65,IF(C51=4,$F$66,IF(C51=5,$F$67)))))))))</f>
        <v>.88976</v>
      </c>
      <c r="E43" s="48" t="str">
        <f>IF(C51="T",RTD("cqg.rtd",,"ContractData",B48,"Y_Low",,"F"),TEXT(RTD("cqg.rtd",,"ContractData",B48,"Y_Low",,"T"),IF(C51=0,$F$62,IF(C51=1,$F$63,(IF(C51=2,$F$64,IF(C51=3,$F$65,IF(C51=4,$F$66,IF(C51=5,$F$67)))))))))</f>
        <v>.88385</v>
      </c>
      <c r="F43" s="48" t="str">
        <f>IF(C51="T",RTD("cqg.rtd",,"ContractData",B48,"Y_CLose",,"F"),TEXT(RTD("cqg.rtd",,"ContractData",B48,"Y_CLose",,"T"),IF(C51=0,$F$62,IF(C51=1,$F$63,(IF(C51=2,$F$64,IF(C51=3,$F$65,IF(C51=4,$F$66,IF(C51=5,$F$67)))))))))</f>
        <v>.88853</v>
      </c>
      <c r="G43" s="161"/>
      <c r="H43" s="66"/>
      <c r="I43" s="130"/>
      <c r="J43" s="130"/>
      <c r="K43" s="96"/>
      <c r="L43" s="20"/>
      <c r="M43" s="19"/>
      <c r="N43" s="19"/>
      <c r="O43" s="184"/>
      <c r="P43" s="182"/>
      <c r="Q43" s="182"/>
      <c r="R43" s="183"/>
      <c r="S43" s="182"/>
      <c r="T43" s="185"/>
      <c r="U43" s="8"/>
      <c r="V43" s="8"/>
      <c r="W43" s="8"/>
      <c r="X43" s="8"/>
      <c r="Y43" s="8"/>
      <c r="Z43" s="8"/>
      <c r="AA43" s="159"/>
      <c r="AB43" s="48" t="str">
        <f>IF(AB51="T",RTD("cqg.rtd",,"ContractData",AA48,"Y_Open",,"F"),TEXT(RTD("cqg.rtd",,"ContractData",AA48,"Y_Open",,"T"),IF(AB51=0,$F$62,IF(AB51=1,$F$63,(IF(AB51=2,$F$64,IF(AB51=3,$F$65,IF(AB51=4,$F$66,IF(AB51=5,$F$67)))))))))</f>
        <v>1.45302</v>
      </c>
      <c r="AC43" s="48" t="str">
        <f>IF(AB51="T",RTD("cqg.rtd",,"ContractData",AA48,"Y_High",,"F"),TEXT(RTD("cqg.rtd",,"ContractData",AA48,"Y_High",,"T"),IF(AB51=0,$F$62,IF(AB51=1,$F$63,(IF(AB51=2,$F$64,IF(AB51=3,$F$65,IF(AB51=4,$F$66,IF(AB51=5,$F$67)))))))))</f>
        <v>1.45354</v>
      </c>
      <c r="AD43" s="48" t="str">
        <f>IF(AB51="T",RTD("cqg.rtd",,"ContractData",AA48,"Y_Low",,"F"),TEXT(RTD("cqg.rtd",,"ContractData",AA48,"Y_Low",,"T"),IF(AB51=0,$F$62,IF(AB51=1,$F$63,(IF(AB51=2,$F$64,IF(AB51=3,$F$65,IF(AB51=4,$F$66,IF(AB51=5,$F$67)))))))))</f>
        <v>1.43789</v>
      </c>
      <c r="AE43" s="48" t="str">
        <f>IF(AB51="T",RTD("cqg.rtd",,"ContractData",AA48,"Y_CLose",,"F"),TEXT(RTD("cqg.rtd",,"ContractData",AA48,"Y_CLose",,"T"),IF(AB51=0,$F$62,IF(AB51=1,$F$63,(IF(AB51=2,$F$64,IF(AB51=3,$F$65,IF(AB51=4,$F$66,IF(AB51=5,$F$67)))))))))</f>
        <v>1.43848</v>
      </c>
      <c r="AF43" s="161"/>
      <c r="AG43" s="69"/>
      <c r="AH43" s="111" t="str">
        <f>RTD("cqg.rtd", ,"ContractData",N31, "Symbol")</f>
        <v>DRGBPJPY</v>
      </c>
      <c r="AI43" s="108">
        <f>(RTD("cqg.rtd",,"StudyData",AH43,  "Bar",, "Close",$I$29,,,,,,"T")-RTD("cqg.rtd",,"StudyData",AH43,  "Bar",, "Close",$I$29,"-1",,,,,"T"))/RTD("cqg.rtd",,"StudyData",AH43,  "Bar",, "Close",$I$29,"-1",,,,,"T")</f>
        <v>-3.8275041530103039E-3</v>
      </c>
      <c r="AJ43" s="111"/>
      <c r="AK43" s="108"/>
      <c r="AL43" s="111"/>
      <c r="AM43" s="10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99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</row>
    <row r="44" spans="1:84" s="1" customFormat="1" ht="13.2" customHeight="1" x14ac:dyDescent="0.25">
      <c r="A44" s="11"/>
      <c r="B44" s="162" t="s">
        <v>9</v>
      </c>
      <c r="C44" s="163"/>
      <c r="D44" s="164"/>
      <c r="E44" s="165" t="s">
        <v>10</v>
      </c>
      <c r="F44" s="166"/>
      <c r="G44" s="210"/>
      <c r="H44" s="62"/>
      <c r="I44" s="130"/>
      <c r="J44" s="130"/>
      <c r="K44" s="96"/>
      <c r="L44" s="20"/>
      <c r="M44" s="19"/>
      <c r="N44" s="19"/>
      <c r="O44" s="184" t="s">
        <v>40</v>
      </c>
      <c r="P44" s="182">
        <f>RTD("cqg.rtd",,"StudyData",O44, "ATR", "MAType=Simple,Period=1", "ATR","ADC","0","ALL",,,,"T","EndofBarandPeriod 60")</f>
        <v>1.18</v>
      </c>
      <c r="Q44" s="182">
        <f>RTD("cqg.rtd",,"StudyData",O44, "ATR", "MAType=Simple,Period=5", "ATR","ADC","0","ALL",,,,"T","EndofBarandPeriod 60")</f>
        <v>1.2447999999999999</v>
      </c>
      <c r="R44" s="183" t="s">
        <v>53</v>
      </c>
      <c r="S44" s="182">
        <f>RTD("cqg.rtd",,"StudyData",R44, "ATR", "MAType=Simple,Period=1", "ATR","ADC","0","ALL",,,,"T","EndofBarandPeriod 60")</f>
        <v>8.2699999999999996E-3</v>
      </c>
      <c r="T44" s="185">
        <f>RTD("cqg.rtd",,"StudyData",R44, "ATR", "MAType=Simple,Period=5", "ATR","ADC","0","ALL",,,,"T","EndofBarandPeriod 60")</f>
        <v>1.1390000000000001E-2</v>
      </c>
      <c r="U44" s="8"/>
      <c r="V44" s="8"/>
      <c r="W44" s="8"/>
      <c r="X44" s="8"/>
      <c r="Y44" s="8"/>
      <c r="Z44" s="8"/>
      <c r="AA44" s="162" t="s">
        <v>9</v>
      </c>
      <c r="AB44" s="163"/>
      <c r="AC44" s="164"/>
      <c r="AD44" s="165" t="s">
        <v>10</v>
      </c>
      <c r="AE44" s="166"/>
      <c r="AF44" s="166"/>
      <c r="AG44" s="67"/>
      <c r="AH44" s="112"/>
      <c r="AI44" s="98"/>
      <c r="AJ44" s="111"/>
      <c r="AK44" s="108"/>
      <c r="AL44" s="111"/>
      <c r="AM44" s="10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99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</row>
    <row r="45" spans="1:84" s="1" customFormat="1" ht="13.2" customHeight="1" x14ac:dyDescent="0.25">
      <c r="A45" s="11"/>
      <c r="B45" s="167">
        <f>RTD("cqg.rtd", ,"ContractData",B48, "VolumeLastBid")</f>
        <v>150</v>
      </c>
      <c r="C45" s="168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,IF(C51=5,$F$67))))))))</f>
        <v>.88157</v>
      </c>
      <c r="D45" s="169"/>
      <c r="E45" s="170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,IF(C51=5,$F$67)))))))))</f>
        <v>.88160</v>
      </c>
      <c r="F45" s="171"/>
      <c r="G45" s="211">
        <f>RTD("cqg.rtd", ,"ContractData",B48, "VolumeLastAsk")</f>
        <v>100</v>
      </c>
      <c r="H45" s="62"/>
      <c r="I45" s="130"/>
      <c r="J45" s="130"/>
      <c r="K45" s="96"/>
      <c r="L45" s="20"/>
      <c r="M45" s="19"/>
      <c r="N45" s="19"/>
      <c r="O45" s="184"/>
      <c r="P45" s="182"/>
      <c r="Q45" s="182"/>
      <c r="R45" s="183"/>
      <c r="S45" s="182"/>
      <c r="T45" s="185"/>
      <c r="U45" s="8"/>
      <c r="V45" s="8"/>
      <c r="W45" s="8"/>
      <c r="X45" s="8"/>
      <c r="Y45" s="8"/>
      <c r="Z45" s="8"/>
      <c r="AA45" s="167">
        <f>RTD("cqg.rtd", ,"ContractData",AA48, "VolumeLastBid")</f>
        <v>200</v>
      </c>
      <c r="AB45" s="168" t="str">
        <f>IF(AB51="T",TRUNC(RTD("cqg.rtd",,"ContractData",AA48,"Bid",,"T"))&amp;"-"&amp;IF(((RTD("cqg.rtd",,"ContractData",AA48,"Bid",,"T")-INT(RTD("cqg.rtd",,"ContractData",AA48,"Bid",,"T")))*32)&lt;10,0,"")&amp;(RTD("cqg.rtd",,"ContractData",AA48,"Bid",,"T")-INT(RTD("cqg.rtd",,"ContractData",AA48,"Bid",,"T")))*32,TEXT(RTD("cqg.rtd",,"ContractData",AA48,"Bid",,"T"),IF(AB51=0,$F$62,IF(AB51=1,$F$63,IF(AB51=2,$F$64,IF(AB51=3,$F$65,IF(AB51=4,$F$66,IF(AB51=5,$F$67))))))))</f>
        <v>1.44597</v>
      </c>
      <c r="AC45" s="169"/>
      <c r="AD45" s="170" t="str">
        <f>IF(AB51="T",TRUNC(RTD("cqg.rtd",,"ContractData",AA48,"Ask",,"T"))&amp;"-"&amp;IF(((RTD("cqg.rtd",,"ContractData",AA48,"Ask",,"T")-INT(RTD("cqg.rtd",,"ContractData",AA48,"Ask",,"T")))*32)&lt;10,0,"")&amp;(RTD("cqg.rtd",,"ContractData",AA48,"Ask",,"T")-INT(RTD("cqg.rtd",,"ContractData",AA48,"Ask",,"T")))*32,TEXT(RTD("cqg.rtd",,"ContractData",AA48,"Ask",,"T"),IF(AB51=0,$F$62,IF(AB51=1,$F$63,(IF(AB51=2,$F$64,IF(AB51=3,$F$65,IF(AB51=4,$F$66,IF(AB51=5,$F$67)))))))))</f>
        <v>1.44607</v>
      </c>
      <c r="AE45" s="171"/>
      <c r="AF45" s="172">
        <f>RTD("cqg.rtd", ,"ContractData",AA48, "VolumeLastAsk")</f>
        <v>390</v>
      </c>
      <c r="AG45" s="67"/>
      <c r="AH45" s="112"/>
      <c r="AI45" s="98"/>
      <c r="AJ45" s="111"/>
      <c r="AK45" s="108"/>
      <c r="AL45" s="111"/>
      <c r="AM45" s="10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99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</row>
    <row r="46" spans="1:84" s="1" customFormat="1" ht="13.2" customHeight="1" x14ac:dyDescent="0.25">
      <c r="A46" s="11"/>
      <c r="B46" s="167"/>
      <c r="C46" s="168"/>
      <c r="D46" s="169"/>
      <c r="E46" s="170"/>
      <c r="F46" s="171"/>
      <c r="G46" s="211"/>
      <c r="H46" s="62"/>
      <c r="I46" s="130"/>
      <c r="J46" s="130"/>
      <c r="K46" s="96"/>
      <c r="L46" s="20"/>
      <c r="M46" s="19"/>
      <c r="N46" s="19"/>
      <c r="O46" s="184" t="s">
        <v>43</v>
      </c>
      <c r="P46" s="182">
        <f>RTD("cqg.rtd",,"StudyData",O46, "ATR", "MAType=Simple,Period=1", "ATR","ADC","0","ALL",,,,"T","EndofBarandPeriod 60")</f>
        <v>1.0369999999999999</v>
      </c>
      <c r="Q46" s="182">
        <f>RTD("cqg.rtd",,"StudyData",O46, "ATR", "MAType=Simple,Period=5", "ATR","ADC","0","ALL",,,,"T","EndofBarandPeriod 60")</f>
        <v>2.113</v>
      </c>
      <c r="R46" s="183" t="s">
        <v>54</v>
      </c>
      <c r="S46" s="182">
        <f>RTD("cqg.rtd",,"StudyData",R46, "ATR", "MAType=Simple,Period=1", "ATR","ADC","0","ALL",,,,"T","EndofBarandPeriod 60")</f>
        <v>0.78700000000000003</v>
      </c>
      <c r="T46" s="185">
        <f>RTD("cqg.rtd",,"StudyData",R46, "ATR", "MAType=Simple,Period=5", "ATR","ADC","0","ALL",,,,"T","EndofBarandPeriod 60")</f>
        <v>0.86460000000000004</v>
      </c>
      <c r="U46" s="8"/>
      <c r="V46" s="8"/>
      <c r="W46" s="8"/>
      <c r="X46" s="8"/>
      <c r="Y46" s="8"/>
      <c r="Z46" s="8"/>
      <c r="AA46" s="167"/>
      <c r="AB46" s="168"/>
      <c r="AC46" s="169"/>
      <c r="AD46" s="170"/>
      <c r="AE46" s="171"/>
      <c r="AF46" s="172"/>
      <c r="AG46" s="67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99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</row>
    <row r="47" spans="1:84" s="1" customFormat="1" ht="13.2" customHeight="1" x14ac:dyDescent="0.25">
      <c r="A47" s="11"/>
      <c r="B47" s="134" t="s">
        <v>1</v>
      </c>
      <c r="C47" s="33" t="s">
        <v>16</v>
      </c>
      <c r="D47" s="33" t="s">
        <v>17</v>
      </c>
      <c r="E47" s="33" t="s">
        <v>18</v>
      </c>
      <c r="F47" s="173" t="s">
        <v>42</v>
      </c>
      <c r="G47" s="173"/>
      <c r="H47" s="140"/>
      <c r="I47" s="130"/>
      <c r="J47" s="130"/>
      <c r="K47" s="96"/>
      <c r="L47" s="20"/>
      <c r="M47" s="19"/>
      <c r="N47" s="19"/>
      <c r="O47" s="184"/>
      <c r="P47" s="182"/>
      <c r="Q47" s="182"/>
      <c r="R47" s="183"/>
      <c r="S47" s="182"/>
      <c r="T47" s="185"/>
      <c r="U47" s="8"/>
      <c r="V47" s="8"/>
      <c r="W47" s="8"/>
      <c r="X47" s="8"/>
      <c r="Y47" s="8"/>
      <c r="Z47" s="8"/>
      <c r="AA47" s="51" t="s">
        <v>1</v>
      </c>
      <c r="AB47" s="33" t="s">
        <v>16</v>
      </c>
      <c r="AC47" s="33" t="s">
        <v>17</v>
      </c>
      <c r="AD47" s="33" t="s">
        <v>18</v>
      </c>
      <c r="AE47" s="173" t="s">
        <v>42</v>
      </c>
      <c r="AF47" s="173"/>
      <c r="AG47" s="76"/>
      <c r="AH47" s="100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99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</row>
    <row r="48" spans="1:84" s="1" customFormat="1" ht="13.2" customHeight="1" x14ac:dyDescent="0.25">
      <c r="A48" s="11"/>
      <c r="B48" s="174" t="s">
        <v>36</v>
      </c>
      <c r="C48" s="49" t="s">
        <v>31</v>
      </c>
      <c r="D48" s="50">
        <f>RTD("cqg.rtd", ,"ContractData",B48, "HIghTime",, "T")</f>
        <v>0.66736111111111107</v>
      </c>
      <c r="E48" s="50">
        <f>RTD("cqg.rtd", ,"ContractData",B48, "LowTime",, "T")</f>
        <v>0.35138888888888886</v>
      </c>
      <c r="F48" s="175" t="str">
        <f>IF(C51="T",RTD("cqg.rtd",,"ContractData",B48,"LastPrice",,"F"),TEXT(RTD("cqg.rtd",,"ContractData",B48,"LastPrice",,"T"),IF(C51=0,$F$62,IF(C51=1,$F$63,(IF(C51=2,$F$64,IF(C51=3,$F$65,IF(C51=4,$F$66,IF(C51=5,$F$67)))))))))</f>
        <v>.88160</v>
      </c>
      <c r="G48" s="209"/>
      <c r="H48" s="141"/>
      <c r="I48" s="130"/>
      <c r="J48" s="130"/>
      <c r="K48" s="96"/>
      <c r="L48" s="20"/>
      <c r="M48" s="19"/>
      <c r="N48" s="19"/>
      <c r="O48" s="184" t="s">
        <v>44</v>
      </c>
      <c r="P48" s="182">
        <f>RTD("cqg.rtd",,"StudyData",O48, "ATR", "MAType=Simple,Period=1", "ATR","ADC","0","ALL",,,,"T","EndofBarandPeriod 60")</f>
        <v>7.0699999999999999E-3</v>
      </c>
      <c r="Q48" s="182">
        <f>RTD("cqg.rtd",,"StudyData",O48, "ATR", "MAType=Simple,Period=5", "ATR","ADC","0","ALL",,,,"T","EndofBarandPeriod 60")</f>
        <v>8.4379999999999993E-3</v>
      </c>
      <c r="R48" s="183" t="s">
        <v>55</v>
      </c>
      <c r="S48" s="182">
        <f>RTD("cqg.rtd",,"StudyData",R48, "ATR", "MAType=Simple,Period=1", "ATR","ADC","0","ALL",,,,"T","EndofBarandPeriod 60")</f>
        <v>1.21E-2</v>
      </c>
      <c r="T48" s="185">
        <f>RTD("cqg.rtd",,"StudyData",R48, "ATR", "MAType=Simple,Period=5", "ATR","ADC","0","ALL",,,,"T","EndofBarandPeriod 60")</f>
        <v>8.5299999999999994E-3</v>
      </c>
      <c r="U48" s="8"/>
      <c r="V48" s="8"/>
      <c r="W48" s="8"/>
      <c r="X48" s="8"/>
      <c r="Y48" s="8"/>
      <c r="Z48" s="8"/>
      <c r="AA48" s="174" t="s">
        <v>38</v>
      </c>
      <c r="AB48" s="49" t="s">
        <v>31</v>
      </c>
      <c r="AC48" s="50">
        <f>RTD("cqg.rtd", ,"ContractData",AA48, "HIghTime",, "T")</f>
        <v>5.347222222222222E-2</v>
      </c>
      <c r="AD48" s="50">
        <f>RTD("cqg.rtd", ,"ContractData",AA48, "LowTime",, "T")</f>
        <v>0.66666666666666663</v>
      </c>
      <c r="AE48" s="175" t="str">
        <f>IF(AB51="T",RTD("cqg.rtd",,"ContractData",AA48,"LastPrice",,"F"),TEXT(RTD("cqg.rtd",,"ContractData",AA48,"LastPrice",,"T"),IF(AB51=0,$F$62,IF(AB51=1,$F$63,(IF(AB51=2,$F$64,IF(AB51=3,$F$65,IF(AB51=4,$F$66,IF(AB51=5,$F$67)))))))))</f>
        <v>1.44607</v>
      </c>
      <c r="AF48" s="175"/>
      <c r="AG48" s="77"/>
      <c r="AH48" s="98"/>
      <c r="AI48" s="98"/>
      <c r="AJ48" s="98" t="s">
        <v>18</v>
      </c>
      <c r="AK48" s="98" t="s">
        <v>17</v>
      </c>
      <c r="AL48" s="98" t="s">
        <v>27</v>
      </c>
      <c r="AM48" s="98" t="s">
        <v>18</v>
      </c>
      <c r="AN48" s="98" t="s">
        <v>17</v>
      </c>
      <c r="AO48" s="101" t="s">
        <v>22</v>
      </c>
      <c r="AP48" s="98"/>
      <c r="AQ48" s="98"/>
      <c r="AR48" s="101" t="s">
        <v>17</v>
      </c>
      <c r="AS48" s="101" t="s">
        <v>18</v>
      </c>
      <c r="AT48" s="101" t="s">
        <v>2</v>
      </c>
      <c r="AU48" s="101" t="s">
        <v>16</v>
      </c>
      <c r="AV48" s="98"/>
      <c r="AW48" s="98"/>
      <c r="AX48" s="98"/>
      <c r="AY48" s="98"/>
      <c r="AZ48" s="11"/>
      <c r="BA48" s="11"/>
      <c r="BB48" s="11"/>
      <c r="BC48" s="11"/>
      <c r="BD48" s="11"/>
      <c r="BE48" s="101" t="s">
        <v>17</v>
      </c>
      <c r="BF48" s="101" t="s">
        <v>18</v>
      </c>
      <c r="BG48" s="101" t="s">
        <v>2</v>
      </c>
      <c r="BH48" s="101" t="s">
        <v>16</v>
      </c>
      <c r="BI48" s="11"/>
      <c r="BJ48" s="11"/>
      <c r="BK48" s="11"/>
      <c r="BL48" s="11"/>
      <c r="BM48" s="11"/>
      <c r="BN48" s="102" t="s">
        <v>22</v>
      </c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</row>
    <row r="49" spans="1:84" s="1" customFormat="1" ht="13.2" customHeight="1" x14ac:dyDescent="0.25">
      <c r="A49" s="11"/>
      <c r="B49" s="174"/>
      <c r="C49" s="176" t="str">
        <f>IF(C51="T",RTD("cqg.rtd",,"ContractData",B48,C47,,"F"),TEXT(RTD("cqg.rtd",,"ContractData",B48,C47,,"T"),IF(C51=0,$F$62,IF(C51=1,$F$63,(IF(C51=2,$F$64,IF(C51=3,$F$65,IF(C51=4,$F$66,IF(C51=5,$F$67)))))))))</f>
        <v>.88843</v>
      </c>
      <c r="D49" s="176" t="str">
        <f>IF(C51="T",RTD("cqg.rtd",,"ContractData",B48,D47,,"F"),TEXT(RTD("cqg.rtd",,"ContractData",B48,D47,,"T"),IF(C51=0,$F$62,IF(C51=1,$F$63,(IF(C51=2,$F$64,IF(C51=3,$F$65,IF(C51=4,$F$66,IF(C51=5,$F$67)))))))))</f>
        <v>.88861</v>
      </c>
      <c r="E49" s="176" t="str">
        <f>IF(C51="T",RTD("cqg.rtd",,"ContractData",B48,E47,,"F"),TEXT(RTD("cqg.rtd",,"ContractData",B48,E47,,"T"),IF(C51=0,$F$62,IF(C51=1,$F$63,(IF(C51=2,$F$64,IF(C51=3,$F$65,IF(C51=4,$F$66,IF(C51=5,$F$67)))))))))</f>
        <v>.87846</v>
      </c>
      <c r="F49" s="175"/>
      <c r="G49" s="209"/>
      <c r="H49" s="141"/>
      <c r="I49" s="130"/>
      <c r="J49" s="130"/>
      <c r="K49" s="96"/>
      <c r="L49" s="20"/>
      <c r="M49" s="19"/>
      <c r="N49" s="19"/>
      <c r="O49" s="184"/>
      <c r="P49" s="182"/>
      <c r="Q49" s="182"/>
      <c r="R49" s="183"/>
      <c r="S49" s="182"/>
      <c r="T49" s="185"/>
      <c r="U49" s="8"/>
      <c r="V49" s="8"/>
      <c r="W49" s="8"/>
      <c r="X49" s="8"/>
      <c r="Y49" s="8"/>
      <c r="Z49" s="8"/>
      <c r="AA49" s="174"/>
      <c r="AB49" s="176" t="str">
        <f>IF(AB51="T",RTD("cqg.rtd",,"ContractData",AA48,AB47,,"F"),TEXT(RTD("cqg.rtd",,"ContractData",AA48,AB47,,"T"),IF(AB51=0,$F$62,IF(AB51=1,$F$63,(IF(AB51=2,$F$64,IF(AB51=3,$F$65,IF(AB51=4,$F$66,IF(AB51=5,$F$67)))))))))</f>
        <v>1.43818</v>
      </c>
      <c r="AC49" s="176" t="str">
        <f>IF(AB51="T",RTD("cqg.rtd",,"ContractData",AA48,AC47,,"F"),TEXT(RTD("cqg.rtd",,"ContractData",AA48,AC47,,"T"),IF(AB51=0,$F$62,IF(AB51=1,$F$63,(IF(AB51=2,$F$64,IF(AB51=3,$F$65,IF(AB51=4,$F$66,IF(AB51=5,$F$67)))))))))</f>
        <v>1.44962</v>
      </c>
      <c r="AD49" s="176" t="str">
        <f>IF(AB51="T",RTD("cqg.rtd",,"ContractData",AA48,AD47,,"F"),TEXT(RTD("cqg.rtd",,"ContractData",AA48,AD47,,"T"),IF(AB51=0,$F$62,IF(AB51=1,$F$63,(IF(AB51=2,$F$64,IF(AB51=3,$F$65,IF(AB51=4,$F$66,IF(AB51=5,$F$67)))))))))</f>
        <v>1.43818</v>
      </c>
      <c r="AE49" s="175"/>
      <c r="AF49" s="175"/>
      <c r="AG49" s="77"/>
      <c r="AH49" s="98"/>
      <c r="AI49" s="98" t="str">
        <f>RTD("cqg.rtd", ,"ContractData",U30, "Symbol")</f>
        <v>DRGBPUSD</v>
      </c>
      <c r="AJ49" s="98">
        <f>RTD("cqg.rtd", ,"ContractData",AI49, "Low",,"T")-RTD("cqg.rtd", ,"ContractData",AI49, "Close",,"T")</f>
        <v>-5.5000000000000604E-3</v>
      </c>
      <c r="AK49" s="98">
        <f>RTD("cqg.rtd", ,"ContractData",AI49, "HIgh",,"T")-RTD("cqg.rtd", ,"ContractData",AI49, "Close",,"T")</f>
        <v>1.2799999999999478E-3</v>
      </c>
      <c r="AL49" s="98">
        <f>AK49-AJ49</f>
        <v>6.7800000000000082E-3</v>
      </c>
      <c r="AM49" s="108">
        <f>AJ49/AL49</f>
        <v>-0.81120943952803148</v>
      </c>
      <c r="AN49" s="108">
        <f>AK49/AL49</f>
        <v>0.18879056047196849</v>
      </c>
      <c r="AO49" s="98">
        <f>VALUE(RTD("cqg.rtd",,"ContractData",B48,"NetChange",,"T"))</f>
        <v>-6.9299999999999917E-3</v>
      </c>
      <c r="AP49" s="98"/>
      <c r="AQ49" s="98"/>
      <c r="AR49" s="98">
        <f>VALUE(RTD("cqg.rtd",,"ContractData",B48,"High",,"T"))</f>
        <v>0.88861000000000012</v>
      </c>
      <c r="AS49" s="98">
        <f>VALUE(RTD("cqg.rtd",,"ContractData",B48,"Low",,"T"))</f>
        <v>0.87846000000000002</v>
      </c>
      <c r="AT49" s="98">
        <f>VALUE(RTD("cqg.rtd",,"ContractData",B48,"LastPrice",,"T"))</f>
        <v>0.88160000000000005</v>
      </c>
      <c r="AU49" s="98">
        <f>VALUE(RTD("cqg.rtd",,"ContractData",B48,"Open",,"T"))</f>
        <v>0.88843000000000005</v>
      </c>
      <c r="AV49" s="98"/>
      <c r="AW49" s="98"/>
      <c r="AX49" s="98"/>
      <c r="AY49" s="98"/>
      <c r="AZ49" s="11"/>
      <c r="BA49" s="11"/>
      <c r="BB49" s="11"/>
      <c r="BC49" s="11"/>
      <c r="BD49" s="11"/>
      <c r="BE49" s="98">
        <f>VALUE(RTD("cqg.rtd",,"ContractData",AA48,"High",,"T"))</f>
        <v>1.4496200000000001</v>
      </c>
      <c r="BF49" s="98">
        <f>VALUE(RTD("cqg.rtd",,"ContractData",AA48,"Low",,"T"))</f>
        <v>1.43818</v>
      </c>
      <c r="BG49" s="98">
        <f>VALUE(RTD("cqg.rtd",,"ContractData",AA48,"LastPrice",,"T"))</f>
        <v>1.4460700000000002</v>
      </c>
      <c r="BH49" s="98">
        <f>VALUE(RTD("cqg.rtd",,"ContractData",AA48,"Open",,"T"))</f>
        <v>1.43818</v>
      </c>
      <c r="BI49" s="11"/>
      <c r="BJ49" s="11"/>
      <c r="BK49" s="11"/>
      <c r="BL49" s="11"/>
      <c r="BM49" s="11"/>
      <c r="BN49" s="104">
        <f>VALUE(RTD("cqg.rtd",,"ContractData",AA48,"NetChange",,"T"))</f>
        <v>7.5899999999999856E-3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</row>
    <row r="50" spans="1:84" s="1" customFormat="1" ht="13.2" customHeight="1" x14ac:dyDescent="0.3">
      <c r="A50" s="11"/>
      <c r="B50" s="174"/>
      <c r="C50" s="176"/>
      <c r="D50" s="176"/>
      <c r="E50" s="176"/>
      <c r="F50" s="175"/>
      <c r="G50" s="209"/>
      <c r="H50" s="142"/>
      <c r="I50" s="130"/>
      <c r="J50" s="130"/>
      <c r="K50" s="96"/>
      <c r="L50" s="20"/>
      <c r="M50" s="19"/>
      <c r="N50" s="19"/>
      <c r="O50" s="184" t="s">
        <v>45</v>
      </c>
      <c r="P50" s="182">
        <f>RTD("cqg.rtd",,"StudyData",O50, "ATR", "MAType=Simple,Period=1", "ATR","ADC","0","ALL",,,,"T","EndofBarandPeriod 60")</f>
        <v>6.3600000000000002E-3</v>
      </c>
      <c r="Q50" s="182">
        <f>RTD("cqg.rtd",,"StudyData",O50, "ATR", "MAType=Simple,Period=5", "ATR","ADC","0","ALL",,,,"T","EndofBarandPeriod 60")</f>
        <v>1.209E-2</v>
      </c>
      <c r="R50" s="183" t="s">
        <v>56</v>
      </c>
      <c r="S50" s="182">
        <f>RTD("cqg.rtd",,"StudyData",R50, "ATR", "MAType=Simple,Period=1", "ATR","ADC","0","ALL",,,,"T","EndofBarandPeriod 60")</f>
        <v>0.82199999999999995</v>
      </c>
      <c r="T50" s="185">
        <f>RTD("cqg.rtd",,"StudyData",R50, "ATR", "MAType=Simple,Period=5", "ATR","ADC","0","ALL",,,,"T","EndofBarandPeriod 60")</f>
        <v>1.0618000000000001</v>
      </c>
      <c r="U50" s="8"/>
      <c r="V50" s="8"/>
      <c r="W50" s="8"/>
      <c r="X50" s="8"/>
      <c r="Y50" s="8"/>
      <c r="Z50" s="8"/>
      <c r="AA50" s="177"/>
      <c r="AB50" s="179"/>
      <c r="AC50" s="179"/>
      <c r="AD50" s="179"/>
      <c r="AE50" s="178"/>
      <c r="AF50" s="178"/>
      <c r="AG50" s="78"/>
      <c r="AH50" s="98"/>
      <c r="AI50" s="109" t="str">
        <f>RTD("cqg.rtd", ,"ContractData",U31, "Symbol")</f>
        <v>DREURAUD</v>
      </c>
      <c r="AJ50" s="98">
        <f>RTD("cqg.rtd", ,"ContractData",AI50, "Low",,"T")-RTD("cqg.rtd", ,"ContractData",AI50, "Close",,"T")</f>
        <v>-7.8900000000001747E-3</v>
      </c>
      <c r="AK50" s="98">
        <f>RTD("cqg.rtd", ,"ContractData",AI50, "HIgh",,"T")-RTD("cqg.rtd", ,"ContractData",AI50, "Close",,"T")</f>
        <v>3.5499999999999421E-3</v>
      </c>
      <c r="AL50" s="98">
        <f t="shared" ref="AL50:AL60" si="3">AK50-AJ50</f>
        <v>1.1440000000000117E-2</v>
      </c>
      <c r="AM50" s="108">
        <f t="shared" ref="AM50:AM60" si="4">AJ50/AL50</f>
        <v>-0.6896853146853229</v>
      </c>
      <c r="AN50" s="108">
        <f t="shared" ref="AN50:AN60" si="5">AK50/AL50</f>
        <v>0.3103146853146771</v>
      </c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99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</row>
    <row r="51" spans="1:84" s="1" customFormat="1" ht="18" customHeight="1" x14ac:dyDescent="0.3">
      <c r="A51" s="11"/>
      <c r="B51" s="30" t="s">
        <v>19</v>
      </c>
      <c r="C51" s="41">
        <v>5</v>
      </c>
      <c r="D51" s="31" t="s">
        <v>20</v>
      </c>
      <c r="E51" s="114">
        <v>2.5000000000000001E-4</v>
      </c>
      <c r="F51" s="204" t="str">
        <f>IF(AND(AO49&gt;0,C51="T"),RTD("cqg.rtd",,"ContractData",B48,"NetChange",,IF(C51="T","F","T")),IF(AO49&gt;0,"+"&amp;TEXT(RTD("cqg.rtd",,"ContractData",B48,"NetChange",,IF(C51=0,"F","T")),IF(C51=0,RTD("cqg.rtd",,"ContractData",B48,"NetChange",,"T"),IF(C51=1,$F$63,(IF(C51=2,$F$64,IF(C51=3,$F$65,IF(C51=4,$F$66,IF(C51=5,$F$67)))))))),IF(C51="T",RTD("cqg.rtd",,"ContractData",B48,"NetChange",,"F"),TEXT(RTD("cqg.rtd",,"ContractData",B48,"NetChange",,"T"),IF(C51=0,$F$62,IF(C51=1,$F$63,(IF(C51=2,$F$64,IF(C51=3,$F$65,IF(C51=4,$F$66,IF(C51=5,$F$67)))))))))))</f>
        <v>-.00693</v>
      </c>
      <c r="G51" s="205"/>
      <c r="H51" s="143"/>
      <c r="I51" s="130"/>
      <c r="J51" s="130"/>
      <c r="K51" s="96"/>
      <c r="L51" s="20"/>
      <c r="M51" s="19"/>
      <c r="N51" s="19"/>
      <c r="O51" s="184"/>
      <c r="P51" s="182"/>
      <c r="Q51" s="182"/>
      <c r="R51" s="183"/>
      <c r="S51" s="182"/>
      <c r="T51" s="185"/>
      <c r="U51" s="8"/>
      <c r="V51" s="8"/>
      <c r="W51" s="8"/>
      <c r="X51" s="8"/>
      <c r="Y51" s="8"/>
      <c r="Z51" s="8"/>
      <c r="AA51" s="30" t="s">
        <v>19</v>
      </c>
      <c r="AB51" s="41">
        <v>5</v>
      </c>
      <c r="AC51" s="31" t="s">
        <v>20</v>
      </c>
      <c r="AD51" s="114">
        <v>2.5000000000000001E-3</v>
      </c>
      <c r="AE51" s="152" t="str">
        <f>IF(AND(BN49&gt;0,AB51="T"),RTD("cqg.rtd",,"ContractData",AA48,"NetChange",,IF(AB51="T","F","T")),IF(BN49&gt;0,"+"&amp;TEXT(RTD("cqg.rtd",,"ContractData",AA48,"NetChange",,IF(AB51=0,"F","T")),IF(AB51=0,RTD("cqg.rtd",,"ContractData",AA48,"NetChange",,"T"),IF(AB51=1,$F$63,(IF(AB51=2,$F$64,IF(AB51=3,$F$65,IF(AB51=4,$F$66,IF(AB51=5,$F$67)))))))),IF(AB51="T",RTD("cqg.rtd",,"ContractData",AA48,"NetChange",,"F"),TEXT(RTD("cqg.rtd",,"ContractData",AA48,"NetChange",,"T"),IF(AB51=0,$F$62,IF(AB51=1,$F$63,(IF(AB51=2,$F$64,IF(AB51=3,$F$65,IF(AB51=4,$F$66,IF(AB51=5,$F$67)))))))))))</f>
        <v>+.00759</v>
      </c>
      <c r="AF51" s="153"/>
      <c r="AG51" s="82"/>
      <c r="AH51" s="98"/>
      <c r="AI51" s="98" t="str">
        <f>RTD("cqg.rtd", ,"ContractData",V30, "Symbol")</f>
        <v>DREURUSD</v>
      </c>
      <c r="AJ51" s="98">
        <f>RTD("cqg.rtd", ,"ContractData",AI51, "Low",,"T")-RTD("cqg.rtd", ,"ContractData",AI51, "Close",,"T")</f>
        <v>-5.1600000000000534E-3</v>
      </c>
      <c r="AK51" s="98">
        <f>RTD("cqg.rtd", ,"ContractData",AI51, "HIgh",,"T")-RTD("cqg.rtd", ,"ContractData",AI51, "Close",,"T")</f>
        <v>3.5600000000000076E-3</v>
      </c>
      <c r="AL51" s="98">
        <f t="shared" si="3"/>
        <v>8.720000000000061E-3</v>
      </c>
      <c r="AM51" s="108">
        <f t="shared" si="4"/>
        <v>-0.59174311926605705</v>
      </c>
      <c r="AN51" s="108">
        <f t="shared" si="5"/>
        <v>0.40825688073394295</v>
      </c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11"/>
      <c r="BA51" s="11"/>
      <c r="BB51" s="11"/>
      <c r="BC51" s="11"/>
      <c r="BD51" s="11"/>
      <c r="BE51" s="98">
        <f>BE49-BG49</f>
        <v>3.5499999999999421E-3</v>
      </c>
      <c r="BF51" s="98">
        <f>BG49-BF49</f>
        <v>7.8900000000001747E-3</v>
      </c>
      <c r="BG51" s="11"/>
      <c r="BH51" s="11"/>
      <c r="BI51" s="11"/>
      <c r="BJ51" s="11"/>
      <c r="BK51" s="11"/>
      <c r="BL51" s="11"/>
      <c r="BM51" s="11"/>
      <c r="BN51" s="99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</row>
    <row r="52" spans="1:84" s="1" customFormat="1" ht="13.2" customHeight="1" x14ac:dyDescent="0.25">
      <c r="A52" s="11"/>
      <c r="B52" s="31" t="s">
        <v>21</v>
      </c>
      <c r="C52" s="135">
        <v>0.92161000000000004</v>
      </c>
      <c r="D52" s="206"/>
      <c r="E52" s="207"/>
      <c r="F52" s="207"/>
      <c r="G52" s="207"/>
      <c r="H52" s="208"/>
      <c r="I52" s="131"/>
      <c r="J52" s="132"/>
      <c r="K52" s="96"/>
      <c r="L52" s="20"/>
      <c r="M52" s="19"/>
      <c r="N52" s="19"/>
      <c r="O52" s="184" t="s">
        <v>46</v>
      </c>
      <c r="P52" s="182">
        <f>RTD("cqg.rtd",,"StudyData",O52, "ATR", "MAType=Simple,Period=1", "ATR","ADC","0","ALL",,,,"T","EndofBarandPeriod 60")</f>
        <v>1.79</v>
      </c>
      <c r="Q52" s="182">
        <f>RTD("cqg.rtd",,"StudyData",O52, "ATR", "MAType=Simple,Period=5", "ATR","ADC","0","ALL",,,,"T","EndofBarandPeriod 60")</f>
        <v>0.91979999999999995</v>
      </c>
      <c r="R52" s="183" t="s">
        <v>57</v>
      </c>
      <c r="S52" s="182">
        <f>RTD("cqg.rtd",,"StudyData",R52, "ATR", "MAType=Simple,Period=1", "ATR","ADC","0","ALL",,,,"T","EndofBarandPeriod 60")</f>
        <v>2.3199999999999998E-2</v>
      </c>
      <c r="T52" s="185">
        <f>RTD("cqg.rtd",,"StudyData",R52, "ATR", "MAType=Simple,Period=5", "ATR","ADC","0","ALL",,,,"T","EndofBarandPeriod 60")</f>
        <v>1.8502000000000001E-2</v>
      </c>
      <c r="U52" s="8"/>
      <c r="V52" s="8"/>
      <c r="W52" s="8"/>
      <c r="X52" s="8"/>
      <c r="Y52" s="8"/>
      <c r="Z52" s="8"/>
      <c r="AA52" s="31" t="s">
        <v>21</v>
      </c>
      <c r="AB52" s="97">
        <v>1.4803900000000001</v>
      </c>
      <c r="AC52" s="206"/>
      <c r="AD52" s="207"/>
      <c r="AE52" s="207"/>
      <c r="AF52" s="208"/>
      <c r="AG52" s="11"/>
      <c r="AH52" s="98"/>
      <c r="AI52" s="98" t="str">
        <f>RTD("cqg.rtd", ,"ContractData",V31, "Symbol")</f>
        <v>DREURCHF</v>
      </c>
      <c r="AJ52" s="98">
        <f>RTD("cqg.rtd", ,"ContractData",AI52, "Low",,"T")-RTD("cqg.rtd", ,"ContractData",AI52, "Close",,"T")</f>
        <v>-1.9999999999997797E-4</v>
      </c>
      <c r="AK52" s="98">
        <f>RTD("cqg.rtd", ,"ContractData",AI52, "HIgh",,"T")-RTD("cqg.rtd", ,"ContractData",AI52, "Close",,"T")</f>
        <v>1.9299999999999873E-3</v>
      </c>
      <c r="AL52" s="98">
        <f t="shared" si="3"/>
        <v>2.1299999999999653E-3</v>
      </c>
      <c r="AM52" s="108">
        <f t="shared" si="4"/>
        <v>-9.3896713615014671E-2</v>
      </c>
      <c r="AN52" s="108">
        <f t="shared" si="5"/>
        <v>0.90610328638498538</v>
      </c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99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</row>
    <row r="53" spans="1:84" s="1" customFormat="1" ht="14.4" customHeight="1" thickBot="1" x14ac:dyDescent="0.3">
      <c r="A53" s="11"/>
      <c r="B53" s="214">
        <f ca="1">NOW()</f>
        <v>41907.36295451389</v>
      </c>
      <c r="C53" s="215"/>
      <c r="D53" s="212" t="s">
        <v>60</v>
      </c>
      <c r="E53" s="212"/>
      <c r="F53" s="212"/>
      <c r="G53" s="212"/>
      <c r="H53" s="213"/>
      <c r="I53" s="133"/>
      <c r="J53" s="190"/>
      <c r="K53" s="190"/>
      <c r="L53" s="190"/>
      <c r="M53" s="190"/>
      <c r="N53" s="190"/>
      <c r="O53" s="186"/>
      <c r="P53" s="187"/>
      <c r="Q53" s="187"/>
      <c r="R53" s="188"/>
      <c r="S53" s="187"/>
      <c r="T53" s="189"/>
      <c r="U53" s="239"/>
      <c r="V53" s="239"/>
      <c r="W53" s="239"/>
      <c r="X53" s="239"/>
      <c r="Y53" s="239"/>
      <c r="Z53" s="239"/>
      <c r="AA53" s="87"/>
      <c r="AB53" s="88"/>
      <c r="AC53" s="88"/>
      <c r="AD53" s="88"/>
      <c r="AE53" s="88"/>
      <c r="AF53" s="89"/>
      <c r="AG53" s="81"/>
      <c r="AH53" s="98"/>
      <c r="AI53" s="98" t="str">
        <f>RTD("cqg.rtd", ,"ContractData",W30, "Symbol")</f>
        <v>DRUSDJPY</v>
      </c>
      <c r="AJ53" s="98">
        <f>RTD("cqg.rtd", ,"ContractData",AI53, "Low",,"T")-RTD("cqg.rtd", ,"ContractData",AI53, "Close",,"T")</f>
        <v>-1.6000000000005343E-2</v>
      </c>
      <c r="AK53" s="98">
        <f>RTD("cqg.rtd", ,"ContractData",AI53, "HIgh",,"T")-RTD("cqg.rtd", ,"ContractData",AI53, "Close",,"T")</f>
        <v>0.68499999999998806</v>
      </c>
      <c r="AL53" s="98">
        <f t="shared" si="3"/>
        <v>0.70099999999999341</v>
      </c>
      <c r="AM53" s="108">
        <f t="shared" si="4"/>
        <v>-2.2824536376612688E-2</v>
      </c>
      <c r="AN53" s="108">
        <f t="shared" si="5"/>
        <v>0.97717546362338736</v>
      </c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99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</row>
    <row r="54" spans="1:84" s="1" customFormat="1" ht="15" customHeight="1" x14ac:dyDescent="0.25">
      <c r="A54" s="11"/>
      <c r="B54" s="54"/>
      <c r="C54" s="54"/>
      <c r="D54" s="54"/>
      <c r="E54" s="54"/>
      <c r="F54" s="54"/>
      <c r="G54" s="54"/>
      <c r="I54" s="123"/>
      <c r="J54" s="123"/>
      <c r="K54" s="123"/>
      <c r="L54" s="15"/>
      <c r="M54" s="15"/>
      <c r="N54" s="15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98"/>
      <c r="AI54" s="98" t="str">
        <f>RTD("cqg.rtd", ,"ContractData",W31, "Symbol")</f>
        <v>DREURJPY</v>
      </c>
      <c r="AJ54" s="98">
        <f>RTD("cqg.rtd", ,"ContractData",AI54, "Low",,"T")-RTD("cqg.rtd", ,"ContractData",AI54, "Close",,"T")</f>
        <v>-3.0000000000001137E-2</v>
      </c>
      <c r="AK54" s="98">
        <f>RTD("cqg.rtd", ,"ContractData",AI54, "HIgh",,"T")-RTD("cqg.rtd", ,"ContractData",AI54, "Close",,"T")</f>
        <v>1.1500000000000057</v>
      </c>
      <c r="AL54" s="98">
        <f t="shared" si="3"/>
        <v>1.1800000000000068</v>
      </c>
      <c r="AM54" s="108">
        <f t="shared" si="4"/>
        <v>-2.5423728813560139E-2</v>
      </c>
      <c r="AN54" s="108">
        <f t="shared" si="5"/>
        <v>0.97457627118643986</v>
      </c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99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</row>
    <row r="55" spans="1:84" s="1" customFormat="1" x14ac:dyDescent="0.25">
      <c r="A55" s="11"/>
      <c r="B55" s="54"/>
      <c r="C55" s="54"/>
      <c r="D55" s="54"/>
      <c r="E55" s="54"/>
      <c r="F55" s="54"/>
      <c r="G55" s="54"/>
      <c r="H55" s="11"/>
      <c r="I55" s="15"/>
      <c r="J55" s="15"/>
      <c r="K55" s="15"/>
      <c r="L55" s="15"/>
      <c r="M55" s="15"/>
      <c r="N55" s="15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98"/>
      <c r="AI55" s="98" t="str">
        <f>RTD("cqg.rtd", ,"ContractData",X30, "Symbol")</f>
        <v>DRUSDCAD</v>
      </c>
      <c r="AJ55" s="98">
        <f>RTD("cqg.rtd", ,"ContractData",AI55, "Low",,"T")-RTD("cqg.rtd", ,"ContractData",AI55, "Close",,"T")</f>
        <v>-4.1900000000001381E-3</v>
      </c>
      <c r="AK55" s="98">
        <f>RTD("cqg.rtd", ,"ContractData",AI55, "HIgh",,"T")-RTD("cqg.rtd", ,"ContractData",AI55, "Close",,"T")</f>
        <v>3.0499999999999972E-3</v>
      </c>
      <c r="AL55" s="98">
        <f t="shared" si="3"/>
        <v>7.2400000000001352E-3</v>
      </c>
      <c r="AM55" s="108">
        <f t="shared" si="4"/>
        <v>-0.57872928176796401</v>
      </c>
      <c r="AN55" s="108">
        <f t="shared" si="5"/>
        <v>0.42127071823203593</v>
      </c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99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</row>
    <row r="56" spans="1:84" s="1" customFormat="1" x14ac:dyDescent="0.25">
      <c r="A56" s="11"/>
      <c r="B56" s="54"/>
      <c r="C56" s="54"/>
      <c r="D56" s="54"/>
      <c r="E56" s="54"/>
      <c r="F56" s="54"/>
      <c r="G56" s="54"/>
      <c r="H56" s="11"/>
      <c r="I56" s="15"/>
      <c r="J56" s="15"/>
      <c r="K56" s="15"/>
      <c r="L56" s="15"/>
      <c r="M56" s="15"/>
      <c r="N56" s="15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98"/>
      <c r="AI56" s="98" t="str">
        <f>RTD("cqg.rtd", ,"ContractData",X31, "Symbol")</f>
        <v>DRGBPJPY</v>
      </c>
      <c r="AJ56" s="98">
        <f>RTD("cqg.rtd", ,"ContractData",AI56, "Low",,"T")-RTD("cqg.rtd", ,"ContractData",AI56, "Close",,"T")</f>
        <v>-2.6000000000010459E-2</v>
      </c>
      <c r="AK56" s="98">
        <f>RTD("cqg.rtd", ,"ContractData",AI56, "HIgh",,"T")-RTD("cqg.rtd", ,"ContractData",AI56, "Close",,"T")</f>
        <v>1.0109999999999957</v>
      </c>
      <c r="AL56" s="98">
        <f t="shared" si="3"/>
        <v>1.0370000000000061</v>
      </c>
      <c r="AM56" s="108">
        <f t="shared" si="4"/>
        <v>-2.5072324011581781E-2</v>
      </c>
      <c r="AN56" s="108">
        <f t="shared" si="5"/>
        <v>0.97492767598841823</v>
      </c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99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</row>
    <row r="57" spans="1:84" s="1" customFormat="1" ht="12.75" customHeight="1" x14ac:dyDescent="0.25">
      <c r="A57" s="11"/>
      <c r="B57" s="54"/>
      <c r="C57" s="54"/>
      <c r="D57" s="54"/>
      <c r="E57" s="54"/>
      <c r="F57" s="54"/>
      <c r="G57" s="54"/>
      <c r="H57" s="11"/>
      <c r="I57" s="15"/>
      <c r="J57" s="15"/>
      <c r="K57" s="15"/>
      <c r="L57" s="15"/>
      <c r="M57" s="15"/>
      <c r="N57" s="15"/>
      <c r="AA57" s="11"/>
      <c r="AB57" s="11"/>
      <c r="AC57" s="11"/>
      <c r="AD57" s="11"/>
      <c r="AE57" s="11"/>
      <c r="AF57" s="11"/>
      <c r="AG57" s="11"/>
      <c r="AH57" s="98"/>
      <c r="AI57" s="98" t="str">
        <f>RTD("cqg.rtd", ,"ContractData",Y30, "Symbol")</f>
        <v>DRAUDUSD</v>
      </c>
      <c r="AJ57" s="98">
        <f>RTD("cqg.rtd", ,"ContractData",AI57, "Low",,"T")-RTD("cqg.rtd", ,"ContractData",AI57, "Close",,"T")</f>
        <v>-3.1400000000000317E-3</v>
      </c>
      <c r="AK57" s="98">
        <f>RTD("cqg.rtd", ,"ContractData",AI57, "HIgh",,"T")-RTD("cqg.rtd", ,"ContractData",AI57, "Close",,"T")</f>
        <v>7.0100000000000717E-3</v>
      </c>
      <c r="AL57" s="98">
        <f t="shared" si="3"/>
        <v>1.0150000000000103E-2</v>
      </c>
      <c r="AM57" s="108">
        <f t="shared" si="4"/>
        <v>-0.30935960591132999</v>
      </c>
      <c r="AN57" s="108">
        <f t="shared" si="5"/>
        <v>0.69064039408866995</v>
      </c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99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</row>
    <row r="58" spans="1:84" s="1" customFormat="1" ht="12.75" customHeight="1" x14ac:dyDescent="0.25">
      <c r="A58" s="11"/>
      <c r="B58" s="54"/>
      <c r="C58" s="54"/>
      <c r="D58" s="54"/>
      <c r="E58" s="54"/>
      <c r="F58" s="54"/>
      <c r="G58" s="54"/>
      <c r="H58" s="11"/>
      <c r="I58" s="15"/>
      <c r="J58" s="15"/>
      <c r="K58" s="15"/>
      <c r="L58" s="15"/>
      <c r="M58" s="15"/>
      <c r="N58" s="15"/>
      <c r="AA58" s="11"/>
      <c r="AB58" s="11"/>
      <c r="AC58" s="11"/>
      <c r="AD58" s="11"/>
      <c r="AE58" s="11"/>
      <c r="AF58" s="11"/>
      <c r="AG58" s="11"/>
      <c r="AH58" s="98"/>
      <c r="AI58" s="98" t="str">
        <f>RTD("cqg.rtd", ,"ContractData",Y31, "Symbol")</f>
        <v>DRAUDCAD</v>
      </c>
      <c r="AJ58" s="98">
        <f>RTD("cqg.rtd", ,"ContractData",AI58, "Low",,"T")-RTD("cqg.rtd", ,"ContractData",AI58, "Close",,"T")</f>
        <v>-2.5900000000000922E-3</v>
      </c>
      <c r="AK58" s="98">
        <f>RTD("cqg.rtd", ,"ContractData",AI58, "HIgh",,"T")-RTD("cqg.rtd", ,"ContractData",AI58, "Close",,"T")</f>
        <v>4.4799999999999285E-3</v>
      </c>
      <c r="AL58" s="98">
        <f t="shared" si="3"/>
        <v>7.0700000000000207E-3</v>
      </c>
      <c r="AM58" s="108">
        <f t="shared" si="4"/>
        <v>-0.36633663366337832</v>
      </c>
      <c r="AN58" s="108">
        <f t="shared" si="5"/>
        <v>0.63366336633662168</v>
      </c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99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</row>
    <row r="59" spans="1:84" s="1" customFormat="1" x14ac:dyDescent="0.25">
      <c r="A59" s="11"/>
      <c r="B59" s="54"/>
      <c r="C59" s="54"/>
      <c r="D59" s="54"/>
      <c r="E59" s="54"/>
      <c r="F59" s="54"/>
      <c r="G59" s="54"/>
      <c r="H59" s="11"/>
      <c r="I59" s="11"/>
      <c r="J59" s="11"/>
      <c r="K59" s="11"/>
      <c r="L59" s="11"/>
      <c r="AA59" s="11"/>
      <c r="AB59" s="11"/>
      <c r="AC59" s="11"/>
      <c r="AD59" s="11"/>
      <c r="AE59" s="11"/>
      <c r="AF59" s="11"/>
      <c r="AG59" s="11"/>
      <c r="AH59" s="98"/>
      <c r="AI59" s="98" t="str">
        <f>RTD("cqg.rtd", ,"ContractData",Z30, "Symbol")</f>
        <v>DREURGBP</v>
      </c>
      <c r="AJ59" s="98">
        <f>RTD("cqg.rtd", ,"ContractData",AI59, "Low",,"T")-RTD("cqg.rtd", ,"ContractData",AI59, "Close",,"T")</f>
        <v>-2.1100000000000563E-3</v>
      </c>
      <c r="AK59" s="98">
        <f>RTD("cqg.rtd", ,"ContractData",AI59, "HIgh",,"T")-RTD("cqg.rtd", ,"ContractData",AI59, "Close",,"T")</f>
        <v>2.4499999999999522E-3</v>
      </c>
      <c r="AL59" s="98">
        <f t="shared" si="3"/>
        <v>4.5600000000000085E-3</v>
      </c>
      <c r="AM59" s="108">
        <f t="shared" si="4"/>
        <v>-0.46271929824562552</v>
      </c>
      <c r="AN59" s="108">
        <f t="shared" si="5"/>
        <v>0.53728070175437448</v>
      </c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99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</row>
    <row r="60" spans="1:84" s="1" customFormat="1" x14ac:dyDescent="0.25">
      <c r="A60" s="11"/>
      <c r="B60" s="54"/>
      <c r="C60" s="54"/>
      <c r="D60" s="54"/>
      <c r="E60" s="54"/>
      <c r="F60" s="54"/>
      <c r="G60" s="54"/>
      <c r="H60" s="11"/>
      <c r="I60" s="11"/>
      <c r="J60" s="11"/>
      <c r="K60" s="11"/>
      <c r="L60" s="11"/>
      <c r="AA60" s="11"/>
      <c r="AB60" s="11"/>
      <c r="AC60" s="11"/>
      <c r="AD60" s="11"/>
      <c r="AE60" s="11"/>
      <c r="AF60" s="11"/>
      <c r="AG60" s="11"/>
      <c r="AH60" s="98"/>
      <c r="AI60" s="98" t="str">
        <f>RTD("cqg.rtd", ,"ContractData",Z31, "Symbol")</f>
        <v>DREURCAD</v>
      </c>
      <c r="AJ60" s="98">
        <f>RTD("cqg.rtd", ,"ContractData",AI60, "Low",,"T")-RTD("cqg.rtd", ,"ContractData",AI60, "Close",,"T")</f>
        <v>-4.8799999999999955E-3</v>
      </c>
      <c r="AK60" s="98">
        <f>RTD("cqg.rtd", ,"ContractData",AI60, "HIgh",,"T")-RTD("cqg.rtd", ,"ContractData",AI60, "Close",,"T")</f>
        <v>1.4799999999999258E-3</v>
      </c>
      <c r="AL60" s="98">
        <f t="shared" si="3"/>
        <v>6.3599999999999213E-3</v>
      </c>
      <c r="AM60" s="108">
        <f t="shared" si="4"/>
        <v>-0.76729559748428555</v>
      </c>
      <c r="AN60" s="108">
        <f t="shared" si="5"/>
        <v>0.23270440251571448</v>
      </c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99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</row>
    <row r="61" spans="1:84" s="1" customFormat="1" x14ac:dyDescent="0.25">
      <c r="A61" s="11"/>
      <c r="B61" s="54"/>
      <c r="C61" s="54"/>
      <c r="D61" s="54"/>
      <c r="E61" s="54"/>
      <c r="F61" s="54"/>
      <c r="G61" s="54"/>
      <c r="H61" s="11"/>
      <c r="I61" s="11"/>
      <c r="J61" s="11"/>
      <c r="K61" s="11"/>
      <c r="L61" s="11"/>
      <c r="AA61" s="11"/>
      <c r="AB61" s="11"/>
      <c r="AC61" s="11"/>
      <c r="AD61" s="11"/>
      <c r="AE61" s="11"/>
      <c r="AF61" s="11"/>
      <c r="AG61" s="11"/>
      <c r="AH61" s="98"/>
      <c r="AI61" s="11"/>
      <c r="AJ61" s="98"/>
      <c r="AK61" s="98"/>
      <c r="AL61" s="98"/>
      <c r="AM61" s="108"/>
      <c r="AN61" s="10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99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</row>
    <row r="62" spans="1:84" s="1" customFormat="1" ht="13.8" x14ac:dyDescent="0.25">
      <c r="A62" s="11"/>
      <c r="B62" s="54"/>
      <c r="C62" s="54"/>
      <c r="D62" s="54"/>
      <c r="E62" s="54"/>
      <c r="F62" s="55" t="s">
        <v>11</v>
      </c>
      <c r="G62" s="54"/>
      <c r="H62" s="11"/>
      <c r="I62" s="11"/>
      <c r="J62" s="11"/>
      <c r="K62" s="11"/>
      <c r="L62" s="11"/>
      <c r="AA62" s="11"/>
      <c r="AB62" s="11"/>
      <c r="AC62" s="11"/>
      <c r="AD62" s="11"/>
      <c r="AE62" s="11"/>
      <c r="AF62" s="11"/>
      <c r="AG62" s="11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99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</row>
    <row r="63" spans="1:84" s="1" customFormat="1" ht="13.8" x14ac:dyDescent="0.25">
      <c r="A63" s="11"/>
      <c r="B63" s="54"/>
      <c r="C63" s="54"/>
      <c r="D63" s="54"/>
      <c r="E63" s="54"/>
      <c r="F63" s="55" t="s">
        <v>12</v>
      </c>
      <c r="G63" s="54"/>
      <c r="H63" s="11"/>
      <c r="I63" s="11"/>
      <c r="J63" s="11"/>
      <c r="K63" s="11"/>
      <c r="L63" s="11"/>
      <c r="AA63" s="11"/>
      <c r="AB63" s="11"/>
      <c r="AC63" s="11"/>
      <c r="AD63" s="11"/>
      <c r="AE63" s="11"/>
      <c r="AF63" s="11"/>
      <c r="AG63" s="11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99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</row>
    <row r="64" spans="1:84" s="1" customFormat="1" ht="13.8" x14ac:dyDescent="0.25">
      <c r="A64" s="11"/>
      <c r="B64" s="54"/>
      <c r="C64" s="54"/>
      <c r="D64" s="54"/>
      <c r="E64" s="54"/>
      <c r="F64" s="55" t="s">
        <v>13</v>
      </c>
      <c r="G64" s="54"/>
      <c r="H64" s="11"/>
      <c r="I64" s="11"/>
      <c r="J64" s="11"/>
      <c r="K64" s="11"/>
      <c r="L64" s="11"/>
      <c r="AA64" s="11"/>
      <c r="AB64" s="11"/>
      <c r="AC64" s="11"/>
      <c r="AD64" s="11"/>
      <c r="AE64" s="11"/>
      <c r="AF64" s="11"/>
      <c r="AG64" s="11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99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</row>
    <row r="65" spans="1:84" s="1" customFormat="1" ht="13.8" x14ac:dyDescent="0.25">
      <c r="A65" s="11"/>
      <c r="B65" s="54"/>
      <c r="C65" s="54"/>
      <c r="D65" s="54"/>
      <c r="E65" s="54"/>
      <c r="F65" s="55" t="s">
        <v>14</v>
      </c>
      <c r="G65" s="54"/>
      <c r="H65" s="11"/>
      <c r="I65" s="11"/>
      <c r="J65" s="11"/>
      <c r="K65" s="11"/>
      <c r="L65" s="11"/>
      <c r="AA65" s="11"/>
      <c r="AB65" s="11"/>
      <c r="AC65" s="11"/>
      <c r="AD65" s="11"/>
      <c r="AE65" s="11"/>
      <c r="AF65" s="11"/>
      <c r="AG65" s="11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99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</row>
    <row r="66" spans="1:84" s="1" customFormat="1" ht="13.8" x14ac:dyDescent="0.25">
      <c r="A66" s="11"/>
      <c r="B66" s="54"/>
      <c r="C66" s="54"/>
      <c r="D66" s="54"/>
      <c r="E66" s="54"/>
      <c r="F66" s="55" t="s">
        <v>15</v>
      </c>
      <c r="G66" s="54"/>
      <c r="H66" s="11"/>
      <c r="I66" s="11"/>
      <c r="J66" s="11"/>
      <c r="K66" s="11"/>
      <c r="L66" s="11"/>
      <c r="AA66" s="11"/>
      <c r="AB66" s="11"/>
      <c r="AC66" s="11"/>
      <c r="AD66" s="11"/>
      <c r="AE66" s="11"/>
      <c r="AF66" s="11"/>
      <c r="AG66" s="11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99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</row>
    <row r="67" spans="1:84" s="1" customFormat="1" ht="13.8" x14ac:dyDescent="0.25">
      <c r="A67" s="11"/>
      <c r="B67" s="54"/>
      <c r="C67" s="54"/>
      <c r="D67" s="54"/>
      <c r="E67" s="54"/>
      <c r="F67" s="55" t="s">
        <v>41</v>
      </c>
      <c r="G67" s="54"/>
      <c r="H67" s="11"/>
      <c r="I67" s="11"/>
      <c r="J67" s="11"/>
      <c r="K67" s="11"/>
      <c r="L67" s="11"/>
      <c r="AA67" s="11"/>
      <c r="AB67" s="11"/>
      <c r="AC67" s="11"/>
      <c r="AD67" s="11"/>
      <c r="AE67" s="11"/>
      <c r="AF67" s="11"/>
      <c r="AG67" s="11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99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</row>
    <row r="68" spans="1:84" s="1" customFormat="1" x14ac:dyDescent="0.25">
      <c r="A68" s="11"/>
      <c r="B68" s="54"/>
      <c r="C68" s="54"/>
      <c r="D68" s="54"/>
      <c r="E68" s="54"/>
      <c r="F68" s="54"/>
      <c r="G68" s="54"/>
      <c r="H68" s="11"/>
      <c r="I68" s="11"/>
      <c r="J68" s="11"/>
      <c r="K68" s="11"/>
      <c r="L68" s="11"/>
      <c r="AA68" s="11"/>
      <c r="AB68" s="11"/>
      <c r="AC68" s="11"/>
      <c r="AD68" s="11"/>
      <c r="AE68" s="11"/>
      <c r="AF68" s="11"/>
      <c r="AG68" s="11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99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</row>
    <row r="69" spans="1:84" s="1" customFormat="1" x14ac:dyDescent="0.25">
      <c r="A69" s="11"/>
      <c r="B69" s="54"/>
      <c r="C69" s="54"/>
      <c r="D69" s="54"/>
      <c r="E69" s="54"/>
      <c r="F69" s="54"/>
      <c r="G69" s="54"/>
      <c r="H69" s="11"/>
      <c r="I69" s="11"/>
      <c r="J69" s="11"/>
      <c r="K69" s="11"/>
      <c r="L69" s="11"/>
      <c r="AA69" s="11"/>
      <c r="AB69" s="11"/>
      <c r="AC69" s="11"/>
      <c r="AD69" s="11"/>
      <c r="AE69" s="11"/>
      <c r="AF69" s="11"/>
      <c r="AG69" s="11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99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</row>
    <row r="70" spans="1:84" s="1" customFormat="1" x14ac:dyDescent="0.25">
      <c r="A70" s="11"/>
      <c r="B70" s="54"/>
      <c r="C70" s="54"/>
      <c r="D70" s="54"/>
      <c r="E70" s="54"/>
      <c r="F70" s="54"/>
      <c r="G70" s="54"/>
      <c r="H70" s="11"/>
      <c r="I70" s="11"/>
      <c r="J70" s="11"/>
      <c r="K70" s="11"/>
      <c r="L70" s="11"/>
      <c r="AA70" s="11"/>
      <c r="AB70" s="11"/>
      <c r="AC70" s="11"/>
      <c r="AD70" s="11"/>
      <c r="AE70" s="11"/>
      <c r="AF70" s="11"/>
      <c r="AG70" s="11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99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</row>
    <row r="71" spans="1:84" s="1" customFormat="1" x14ac:dyDescent="0.25">
      <c r="A71" s="11"/>
      <c r="B71" s="54"/>
      <c r="C71" s="54"/>
      <c r="D71" s="54"/>
      <c r="E71" s="54"/>
      <c r="F71" s="54"/>
      <c r="G71" s="54"/>
      <c r="AA71" s="11"/>
      <c r="AB71" s="11"/>
      <c r="AC71" s="11"/>
      <c r="AD71" s="11"/>
      <c r="AE71" s="11"/>
      <c r="AF71" s="11"/>
      <c r="AG71" s="11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99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</row>
    <row r="72" spans="1:84" s="1" customFormat="1" x14ac:dyDescent="0.25">
      <c r="A72" s="11"/>
      <c r="B72" s="54"/>
      <c r="C72" s="54"/>
      <c r="D72" s="54"/>
      <c r="E72" s="54"/>
      <c r="F72" s="54"/>
      <c r="G72" s="54"/>
      <c r="AA72" s="11"/>
      <c r="AB72" s="11"/>
      <c r="AC72" s="11"/>
      <c r="AD72" s="11"/>
      <c r="AE72" s="11"/>
      <c r="AF72" s="11"/>
      <c r="AG72" s="11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99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</row>
    <row r="73" spans="1:84" s="1" customFormat="1" x14ac:dyDescent="0.25">
      <c r="A73" s="11"/>
      <c r="B73" s="54"/>
      <c r="C73" s="54"/>
      <c r="D73" s="54"/>
      <c r="E73" s="54"/>
      <c r="F73" s="54"/>
      <c r="G73" s="54"/>
      <c r="AA73" s="11"/>
      <c r="AB73" s="11"/>
      <c r="AC73" s="11"/>
      <c r="AD73" s="11"/>
      <c r="AE73" s="11"/>
      <c r="AF73" s="11"/>
      <c r="AG73" s="11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99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</row>
    <row r="74" spans="1:84" s="1" customFormat="1" x14ac:dyDescent="0.25">
      <c r="A74" s="11"/>
      <c r="B74" s="54"/>
      <c r="C74" s="54"/>
      <c r="D74" s="54"/>
      <c r="E74" s="54"/>
      <c r="F74" s="54"/>
      <c r="G74" s="54"/>
      <c r="AA74" s="11"/>
      <c r="AB74" s="11"/>
      <c r="AC74" s="11"/>
      <c r="AD74" s="11"/>
      <c r="AE74" s="11"/>
      <c r="AF74" s="11"/>
      <c r="AG74" s="11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99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</row>
    <row r="75" spans="1:84" s="1" customFormat="1" x14ac:dyDescent="0.25">
      <c r="A75" s="11"/>
      <c r="B75" s="54"/>
      <c r="C75" s="54"/>
      <c r="D75" s="54"/>
      <c r="E75" s="54"/>
      <c r="F75" s="54"/>
      <c r="G75" s="54"/>
      <c r="AA75" s="11"/>
      <c r="AB75" s="11"/>
      <c r="AC75" s="11"/>
      <c r="AD75" s="11"/>
      <c r="AE75" s="11"/>
      <c r="AF75" s="11"/>
      <c r="AG75" s="11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99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</row>
    <row r="76" spans="1:84" s="1" customFormat="1" x14ac:dyDescent="0.25">
      <c r="A76" s="11"/>
      <c r="B76" s="54"/>
      <c r="C76" s="54"/>
      <c r="D76" s="54"/>
      <c r="E76" s="54"/>
      <c r="F76" s="54"/>
      <c r="G76" s="54"/>
      <c r="AA76" s="11"/>
      <c r="AB76" s="11"/>
      <c r="AC76" s="11"/>
      <c r="AD76" s="11"/>
      <c r="AE76" s="11"/>
      <c r="AF76" s="11"/>
      <c r="AG76" s="11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99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</row>
    <row r="77" spans="1:84" s="1" customFormat="1" x14ac:dyDescent="0.25">
      <c r="A77" s="11"/>
      <c r="B77" s="54"/>
      <c r="C77" s="54"/>
      <c r="D77" s="54"/>
      <c r="E77" s="54"/>
      <c r="F77" s="54"/>
      <c r="G77" s="54"/>
      <c r="AA77" s="11"/>
      <c r="AB77" s="11"/>
      <c r="AC77" s="11"/>
      <c r="AD77" s="11"/>
      <c r="AE77" s="11"/>
      <c r="AF77" s="11"/>
      <c r="AG77" s="11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99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</row>
    <row r="78" spans="1:84" s="1" customFormat="1" x14ac:dyDescent="0.25">
      <c r="A78" s="11"/>
      <c r="B78" s="54"/>
      <c r="C78" s="54"/>
      <c r="D78" s="54"/>
      <c r="E78" s="54"/>
      <c r="F78" s="54"/>
      <c r="G78" s="54"/>
      <c r="AA78" s="11"/>
      <c r="AB78" s="11"/>
      <c r="AC78" s="11"/>
      <c r="AD78" s="11"/>
      <c r="AE78" s="11"/>
      <c r="AF78" s="11"/>
      <c r="AG78" s="11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99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</row>
    <row r="79" spans="1:84" s="1" customFormat="1" x14ac:dyDescent="0.25">
      <c r="A79" s="11"/>
      <c r="B79" s="54"/>
      <c r="C79" s="54"/>
      <c r="D79" s="54"/>
      <c r="E79" s="54"/>
      <c r="F79" s="54"/>
      <c r="G79" s="54"/>
      <c r="AA79" s="11"/>
      <c r="AB79" s="11"/>
      <c r="AC79" s="11"/>
      <c r="AD79" s="11"/>
      <c r="AE79" s="11"/>
      <c r="AF79" s="11"/>
      <c r="AG79" s="11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99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</row>
    <row r="80" spans="1:84" s="1" customFormat="1" x14ac:dyDescent="0.25">
      <c r="A80" s="11"/>
      <c r="B80" s="54"/>
      <c r="C80" s="54"/>
      <c r="D80" s="54"/>
      <c r="E80" s="54"/>
      <c r="F80" s="54"/>
      <c r="G80" s="54"/>
      <c r="AA80" s="11"/>
      <c r="AB80" s="11"/>
      <c r="AC80" s="11"/>
      <c r="AD80" s="11"/>
      <c r="AE80" s="11"/>
      <c r="AF80" s="11"/>
      <c r="AG80" s="11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99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</row>
    <row r="81" spans="1:84" s="1" customFormat="1" x14ac:dyDescent="0.25">
      <c r="A81" s="11"/>
      <c r="B81" s="54"/>
      <c r="C81" s="54"/>
      <c r="D81" s="54"/>
      <c r="E81" s="54"/>
      <c r="F81" s="54"/>
      <c r="G81" s="54"/>
      <c r="AA81" s="11"/>
      <c r="AB81" s="11"/>
      <c r="AC81" s="11"/>
      <c r="AD81" s="11"/>
      <c r="AE81" s="11"/>
      <c r="AF81" s="11"/>
      <c r="AG81" s="11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99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</row>
    <row r="82" spans="1:84" s="1" customFormat="1" x14ac:dyDescent="0.25">
      <c r="A82" s="11"/>
      <c r="B82" s="54"/>
      <c r="C82" s="54"/>
      <c r="D82" s="54"/>
      <c r="E82" s="54"/>
      <c r="F82" s="54"/>
      <c r="G82" s="54"/>
      <c r="AA82" s="11"/>
      <c r="AB82" s="11"/>
      <c r="AC82" s="11"/>
      <c r="AD82" s="11"/>
      <c r="AE82" s="11"/>
      <c r="AF82" s="11"/>
      <c r="AG82" s="11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99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</row>
    <row r="83" spans="1:84" s="1" customFormat="1" x14ac:dyDescent="0.25">
      <c r="A83" s="11"/>
      <c r="B83" s="54"/>
      <c r="C83" s="54"/>
      <c r="D83" s="54"/>
      <c r="E83" s="54"/>
      <c r="F83" s="54"/>
      <c r="G83" s="54"/>
      <c r="AA83" s="11"/>
      <c r="AB83" s="11"/>
      <c r="AC83" s="11"/>
      <c r="AD83" s="11"/>
      <c r="AE83" s="11"/>
      <c r="AF83" s="11"/>
      <c r="AG83" s="11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99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</row>
    <row r="84" spans="1:84" s="1" customFormat="1" x14ac:dyDescent="0.25">
      <c r="A84" s="11"/>
      <c r="B84" s="54"/>
      <c r="C84" s="54"/>
      <c r="D84" s="54"/>
      <c r="E84" s="54"/>
      <c r="F84" s="54"/>
      <c r="G84" s="54"/>
      <c r="AA84" s="11"/>
      <c r="AB84" s="11"/>
      <c r="AC84" s="11"/>
      <c r="AD84" s="11"/>
      <c r="AE84" s="11"/>
      <c r="AF84" s="11"/>
      <c r="AG84" s="11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99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</row>
    <row r="85" spans="1:84" s="1" customFormat="1" x14ac:dyDescent="0.25">
      <c r="A85" s="11"/>
      <c r="B85" s="54"/>
      <c r="C85" s="54"/>
      <c r="D85" s="54"/>
      <c r="E85" s="54"/>
      <c r="F85" s="54"/>
      <c r="G85" s="54"/>
      <c r="AA85" s="11"/>
      <c r="AB85" s="11"/>
      <c r="AC85" s="11"/>
      <c r="AD85" s="11"/>
      <c r="AE85" s="11"/>
      <c r="AF85" s="11"/>
      <c r="AG85" s="11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99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</row>
    <row r="86" spans="1:84" s="1" customFormat="1" x14ac:dyDescent="0.25">
      <c r="A86" s="11"/>
      <c r="B86" s="54"/>
      <c r="C86" s="54"/>
      <c r="D86" s="54"/>
      <c r="E86" s="54"/>
      <c r="F86" s="54"/>
      <c r="G86" s="54"/>
      <c r="AA86" s="11"/>
      <c r="AB86" s="11"/>
      <c r="AC86" s="11"/>
      <c r="AD86" s="11"/>
      <c r="AE86" s="11"/>
      <c r="AF86" s="11"/>
      <c r="AG86" s="11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99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</row>
    <row r="87" spans="1:84" s="1" customFormat="1" x14ac:dyDescent="0.25">
      <c r="A87" s="11"/>
      <c r="B87" s="54"/>
      <c r="C87" s="54"/>
      <c r="D87" s="54"/>
      <c r="E87" s="54"/>
      <c r="F87" s="54"/>
      <c r="G87" s="54"/>
      <c r="AA87" s="11"/>
      <c r="AB87" s="11"/>
      <c r="AC87" s="11"/>
      <c r="AD87" s="11"/>
      <c r="AE87" s="11"/>
      <c r="AF87" s="11"/>
      <c r="AG87" s="11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99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</row>
    <row r="88" spans="1:84" s="1" customFormat="1" x14ac:dyDescent="0.25">
      <c r="A88" s="11"/>
      <c r="B88" s="54"/>
      <c r="C88" s="54"/>
      <c r="D88" s="54"/>
      <c r="E88" s="54"/>
      <c r="F88" s="54"/>
      <c r="G88" s="54"/>
      <c r="AA88" s="11"/>
      <c r="AB88" s="11"/>
      <c r="AC88" s="11"/>
      <c r="AD88" s="11"/>
      <c r="AE88" s="11"/>
      <c r="AF88" s="11"/>
      <c r="AG88" s="11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99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</row>
    <row r="89" spans="1:84" s="1" customFormat="1" x14ac:dyDescent="0.25">
      <c r="A89" s="11"/>
      <c r="B89" s="54"/>
      <c r="C89" s="54"/>
      <c r="D89" s="54"/>
      <c r="E89" s="54"/>
      <c r="F89" s="54"/>
      <c r="G89" s="54"/>
      <c r="AA89" s="11"/>
      <c r="AB89" s="11"/>
      <c r="AC89" s="11"/>
      <c r="AD89" s="11"/>
      <c r="AE89" s="11"/>
      <c r="AF89" s="11"/>
      <c r="AG89" s="11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99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</row>
    <row r="90" spans="1:84" s="1" customFormat="1" x14ac:dyDescent="0.25">
      <c r="A90" s="11"/>
      <c r="B90" s="54"/>
      <c r="C90" s="54"/>
      <c r="D90" s="54"/>
      <c r="E90" s="54"/>
      <c r="F90" s="54"/>
      <c r="G90" s="54"/>
      <c r="AA90" s="11"/>
      <c r="AB90" s="11"/>
      <c r="AC90" s="11"/>
      <c r="AD90" s="11"/>
      <c r="AE90" s="11"/>
      <c r="AF90" s="11"/>
      <c r="AG90" s="11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99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</row>
    <row r="91" spans="1:84" s="1" customFormat="1" x14ac:dyDescent="0.25">
      <c r="A91" s="11"/>
      <c r="B91" s="54"/>
      <c r="C91" s="54"/>
      <c r="D91" s="54"/>
      <c r="E91" s="54"/>
      <c r="F91" s="54"/>
      <c r="G91" s="54"/>
      <c r="AA91" s="11"/>
      <c r="AB91" s="11"/>
      <c r="AC91" s="11"/>
      <c r="AD91" s="11"/>
      <c r="AE91" s="11"/>
      <c r="AF91" s="11"/>
      <c r="AG91" s="11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99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</row>
    <row r="92" spans="1:84" s="1" customFormat="1" x14ac:dyDescent="0.25">
      <c r="A92" s="11"/>
      <c r="B92" s="54"/>
      <c r="C92" s="54"/>
      <c r="D92" s="54"/>
      <c r="E92" s="54"/>
      <c r="F92" s="54"/>
      <c r="G92" s="54"/>
      <c r="AA92" s="11"/>
      <c r="AB92" s="11"/>
      <c r="AC92" s="11"/>
      <c r="AD92" s="11"/>
      <c r="AE92" s="11"/>
      <c r="AF92" s="11"/>
      <c r="AG92" s="11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99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</row>
    <row r="93" spans="1:84" s="1" customFormat="1" x14ac:dyDescent="0.25">
      <c r="A93" s="11"/>
      <c r="B93" s="54"/>
      <c r="C93" s="54"/>
      <c r="D93" s="54"/>
      <c r="E93" s="54"/>
      <c r="F93" s="54"/>
      <c r="G93" s="54"/>
      <c r="AA93" s="11"/>
      <c r="AB93" s="11"/>
      <c r="AC93" s="11"/>
      <c r="AD93" s="11"/>
      <c r="AE93" s="11"/>
      <c r="AF93" s="11"/>
      <c r="AG93" s="11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99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</row>
    <row r="94" spans="1:84" s="1" customFormat="1" x14ac:dyDescent="0.25">
      <c r="A94" s="11"/>
      <c r="B94" s="54"/>
      <c r="C94" s="54"/>
      <c r="D94" s="54"/>
      <c r="E94" s="54"/>
      <c r="F94" s="54"/>
      <c r="G94" s="54"/>
      <c r="AA94" s="11"/>
      <c r="AB94" s="11"/>
      <c r="AC94" s="11"/>
      <c r="AD94" s="11"/>
      <c r="AE94" s="11"/>
      <c r="AF94" s="11"/>
      <c r="AG94" s="11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99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</row>
    <row r="95" spans="1:84" s="1" customFormat="1" x14ac:dyDescent="0.25">
      <c r="A95" s="11"/>
      <c r="B95" s="54"/>
      <c r="C95" s="54"/>
      <c r="D95" s="54"/>
      <c r="E95" s="54"/>
      <c r="F95" s="54"/>
      <c r="G95" s="54"/>
      <c r="AA95" s="11"/>
      <c r="AB95" s="11"/>
      <c r="AC95" s="11"/>
      <c r="AD95" s="11"/>
      <c r="AE95" s="11"/>
      <c r="AF95" s="11"/>
      <c r="AG95" s="11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99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</row>
    <row r="96" spans="1:84" s="1" customFormat="1" x14ac:dyDescent="0.25">
      <c r="A96" s="11"/>
      <c r="B96" s="54"/>
      <c r="C96" s="54"/>
      <c r="D96" s="54"/>
      <c r="E96" s="54"/>
      <c r="F96" s="54"/>
      <c r="G96" s="54"/>
      <c r="AA96" s="11"/>
      <c r="AB96" s="11"/>
      <c r="AC96" s="11"/>
      <c r="AD96" s="11"/>
      <c r="AE96" s="11"/>
      <c r="AF96" s="11"/>
      <c r="AG96" s="11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99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</row>
    <row r="97" spans="1:84" s="1" customFormat="1" x14ac:dyDescent="0.25">
      <c r="A97" s="11"/>
      <c r="B97" s="54"/>
      <c r="C97" s="54"/>
      <c r="D97" s="54"/>
      <c r="E97" s="54"/>
      <c r="F97" s="54"/>
      <c r="G97" s="54"/>
      <c r="AA97" s="11"/>
      <c r="AB97" s="11"/>
      <c r="AC97" s="11"/>
      <c r="AD97" s="11"/>
      <c r="AE97" s="11"/>
      <c r="AF97" s="11"/>
      <c r="AG97" s="11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99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</row>
    <row r="98" spans="1:84" s="1" customFormat="1" x14ac:dyDescent="0.25">
      <c r="A98" s="11"/>
      <c r="B98" s="54"/>
      <c r="C98" s="54"/>
      <c r="D98" s="54"/>
      <c r="E98" s="54"/>
      <c r="F98" s="54"/>
      <c r="G98" s="54"/>
      <c r="AA98" s="11"/>
      <c r="AB98" s="11"/>
      <c r="AC98" s="11"/>
      <c r="AD98" s="11"/>
      <c r="AE98" s="11"/>
      <c r="AF98" s="11"/>
      <c r="AG98" s="11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99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</row>
    <row r="99" spans="1:84" s="1" customFormat="1" x14ac:dyDescent="0.25">
      <c r="A99" s="11"/>
      <c r="B99" s="54"/>
      <c r="C99" s="54"/>
      <c r="D99" s="54"/>
      <c r="E99" s="54"/>
      <c r="F99" s="54"/>
      <c r="G99" s="54"/>
      <c r="AA99" s="11"/>
      <c r="AB99" s="11"/>
      <c r="AC99" s="11"/>
      <c r="AD99" s="11"/>
      <c r="AE99" s="11"/>
      <c r="AF99" s="11"/>
      <c r="AG99" s="11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99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</row>
    <row r="100" spans="1:84" s="1" customFormat="1" x14ac:dyDescent="0.25">
      <c r="A100" s="11"/>
      <c r="B100" s="54"/>
      <c r="C100" s="54"/>
      <c r="D100" s="54"/>
      <c r="E100" s="54"/>
      <c r="F100" s="54"/>
      <c r="G100" s="54"/>
      <c r="AA100" s="11"/>
      <c r="AB100" s="11"/>
      <c r="AC100" s="11"/>
      <c r="AD100" s="11"/>
      <c r="AE100" s="11"/>
      <c r="AF100" s="11"/>
      <c r="AG100" s="11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99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</row>
    <row r="101" spans="1:84" s="1" customFormat="1" x14ac:dyDescent="0.25">
      <c r="A101" s="11"/>
      <c r="B101" s="54"/>
      <c r="C101" s="54"/>
      <c r="D101" s="54"/>
      <c r="E101" s="54"/>
      <c r="F101" s="54"/>
      <c r="G101" s="54"/>
      <c r="AA101" s="11"/>
      <c r="AB101" s="11"/>
      <c r="AC101" s="11"/>
      <c r="AD101" s="11"/>
      <c r="AE101" s="11"/>
      <c r="AF101" s="11"/>
      <c r="AG101" s="11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99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</row>
    <row r="102" spans="1:84" s="1" customFormat="1" x14ac:dyDescent="0.25">
      <c r="A102" s="11"/>
      <c r="B102" s="54"/>
      <c r="C102" s="54"/>
      <c r="D102" s="54"/>
      <c r="E102" s="54"/>
      <c r="F102" s="54"/>
      <c r="G102" s="54"/>
      <c r="AA102" s="11"/>
      <c r="AB102" s="11"/>
      <c r="AC102" s="11"/>
      <c r="AD102" s="11"/>
      <c r="AE102" s="11"/>
      <c r="AF102" s="11"/>
      <c r="AG102" s="11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99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</row>
    <row r="103" spans="1:84" s="1" customFormat="1" x14ac:dyDescent="0.25">
      <c r="A103" s="11"/>
      <c r="B103" s="54"/>
      <c r="C103" s="54"/>
      <c r="D103" s="54"/>
      <c r="E103" s="54"/>
      <c r="F103" s="54"/>
      <c r="G103" s="54"/>
      <c r="AA103" s="11"/>
      <c r="AB103" s="11"/>
      <c r="AC103" s="11"/>
      <c r="AD103" s="11"/>
      <c r="AE103" s="11"/>
      <c r="AF103" s="11"/>
      <c r="AG103" s="11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99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</row>
    <row r="104" spans="1:84" s="1" customFormat="1" x14ac:dyDescent="0.25">
      <c r="A104" s="11"/>
      <c r="B104" s="54"/>
      <c r="C104" s="54"/>
      <c r="D104" s="54"/>
      <c r="E104" s="54"/>
      <c r="F104" s="54"/>
      <c r="G104" s="54"/>
      <c r="AA104" s="11"/>
      <c r="AB104" s="11"/>
      <c r="AC104" s="11"/>
      <c r="AD104" s="11"/>
      <c r="AE104" s="11"/>
      <c r="AF104" s="11"/>
      <c r="AG104" s="11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99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</row>
    <row r="105" spans="1:84" s="1" customFormat="1" x14ac:dyDescent="0.25">
      <c r="A105" s="11"/>
      <c r="B105" s="54"/>
      <c r="C105" s="54"/>
      <c r="D105" s="54"/>
      <c r="E105" s="54"/>
      <c r="F105" s="54"/>
      <c r="G105" s="54"/>
      <c r="AA105" s="11"/>
      <c r="AB105" s="11"/>
      <c r="AC105" s="11"/>
      <c r="AD105" s="11"/>
      <c r="AE105" s="11"/>
      <c r="AF105" s="11"/>
      <c r="AG105" s="11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99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</row>
    <row r="106" spans="1:84" s="1" customFormat="1" x14ac:dyDescent="0.25">
      <c r="A106" s="11"/>
      <c r="B106" s="54"/>
      <c r="C106" s="54"/>
      <c r="D106" s="54"/>
      <c r="E106" s="54"/>
      <c r="F106" s="54"/>
      <c r="G106" s="54"/>
      <c r="AA106" s="11"/>
      <c r="AB106" s="11"/>
      <c r="AC106" s="11"/>
      <c r="AD106" s="11"/>
      <c r="AE106" s="11"/>
      <c r="AF106" s="11"/>
      <c r="AG106" s="11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99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</row>
    <row r="107" spans="1:84" s="1" customFormat="1" x14ac:dyDescent="0.25">
      <c r="A107" s="11"/>
      <c r="B107" s="54"/>
      <c r="C107" s="54"/>
      <c r="D107" s="54"/>
      <c r="E107" s="54"/>
      <c r="F107" s="54"/>
      <c r="G107" s="54"/>
      <c r="AA107" s="11"/>
      <c r="AB107" s="11"/>
      <c r="AC107" s="11"/>
      <c r="AD107" s="11"/>
      <c r="AE107" s="11"/>
      <c r="AF107" s="11"/>
      <c r="AG107" s="11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99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</row>
    <row r="108" spans="1:84" s="1" customFormat="1" x14ac:dyDescent="0.25">
      <c r="A108" s="11"/>
      <c r="B108" s="54"/>
      <c r="C108" s="54"/>
      <c r="D108" s="54"/>
      <c r="E108" s="54"/>
      <c r="F108" s="54"/>
      <c r="G108" s="54"/>
      <c r="AA108" s="11"/>
      <c r="AB108" s="11"/>
      <c r="AC108" s="11"/>
      <c r="AD108" s="11"/>
      <c r="AE108" s="11"/>
      <c r="AF108" s="11"/>
      <c r="AG108" s="11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99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</row>
    <row r="109" spans="1:84" s="1" customFormat="1" x14ac:dyDescent="0.25">
      <c r="A109" s="11"/>
      <c r="B109" s="54"/>
      <c r="C109" s="54"/>
      <c r="D109" s="54"/>
      <c r="E109" s="54"/>
      <c r="F109" s="54"/>
      <c r="G109" s="54"/>
      <c r="AA109" s="11"/>
      <c r="AB109" s="11"/>
      <c r="AC109" s="11"/>
      <c r="AD109" s="11"/>
      <c r="AE109" s="11"/>
      <c r="AF109" s="11"/>
      <c r="AG109" s="11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99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</row>
    <row r="110" spans="1:84" s="1" customFormat="1" x14ac:dyDescent="0.25">
      <c r="A110" s="11"/>
      <c r="B110" s="54"/>
      <c r="C110" s="54"/>
      <c r="D110" s="54"/>
      <c r="E110" s="54"/>
      <c r="F110" s="54"/>
      <c r="G110" s="54"/>
      <c r="AA110" s="11"/>
      <c r="AB110" s="11"/>
      <c r="AC110" s="11"/>
      <c r="AD110" s="11"/>
      <c r="AE110" s="11"/>
      <c r="AF110" s="11"/>
      <c r="AG110" s="11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99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</row>
    <row r="111" spans="1:84" s="1" customFormat="1" x14ac:dyDescent="0.25">
      <c r="A111" s="11"/>
      <c r="B111" s="54"/>
      <c r="C111" s="54"/>
      <c r="D111" s="54"/>
      <c r="E111" s="54"/>
      <c r="F111" s="54"/>
      <c r="G111" s="54"/>
      <c r="AA111" s="11"/>
      <c r="AB111" s="11"/>
      <c r="AC111" s="11"/>
      <c r="AD111" s="11"/>
      <c r="AE111" s="11"/>
      <c r="AF111" s="11"/>
      <c r="AG111" s="11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99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</row>
    <row r="112" spans="1:84" s="1" customFormat="1" x14ac:dyDescent="0.25">
      <c r="A112" s="11"/>
      <c r="B112" s="54"/>
      <c r="C112" s="54"/>
      <c r="D112" s="54"/>
      <c r="E112" s="54"/>
      <c r="F112" s="54"/>
      <c r="G112" s="54"/>
      <c r="AA112" s="11"/>
      <c r="AB112" s="11"/>
      <c r="AC112" s="11"/>
      <c r="AD112" s="11"/>
      <c r="AE112" s="11"/>
      <c r="AF112" s="11"/>
      <c r="AG112" s="11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99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</row>
    <row r="113" spans="1:84" s="1" customFormat="1" x14ac:dyDescent="0.25">
      <c r="A113" s="11"/>
      <c r="B113" s="54"/>
      <c r="C113" s="54"/>
      <c r="D113" s="54"/>
      <c r="E113" s="54"/>
      <c r="F113" s="54"/>
      <c r="G113" s="54"/>
      <c r="AA113" s="11"/>
      <c r="AB113" s="11"/>
      <c r="AC113" s="11"/>
      <c r="AD113" s="11"/>
      <c r="AE113" s="11"/>
      <c r="AF113" s="11"/>
      <c r="AG113" s="11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99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</row>
    <row r="114" spans="1:84" s="1" customFormat="1" x14ac:dyDescent="0.25">
      <c r="A114" s="11"/>
      <c r="B114" s="54"/>
      <c r="C114" s="54"/>
      <c r="D114" s="54"/>
      <c r="E114" s="54"/>
      <c r="F114" s="54"/>
      <c r="G114" s="54"/>
      <c r="AA114" s="11"/>
      <c r="AB114" s="11"/>
      <c r="AC114" s="11"/>
      <c r="AD114" s="11"/>
      <c r="AE114" s="11"/>
      <c r="AF114" s="11"/>
      <c r="AG114" s="11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99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</row>
    <row r="115" spans="1:84" s="1" customFormat="1" x14ac:dyDescent="0.25">
      <c r="A115" s="11"/>
      <c r="B115" s="54"/>
      <c r="C115" s="54"/>
      <c r="D115" s="54"/>
      <c r="E115" s="54"/>
      <c r="F115" s="54"/>
      <c r="G115" s="54"/>
      <c r="AA115" s="11"/>
      <c r="AB115" s="11"/>
      <c r="AC115" s="11"/>
      <c r="AD115" s="11"/>
      <c r="AE115" s="11"/>
      <c r="AF115" s="11"/>
      <c r="AG115" s="11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99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</row>
    <row r="116" spans="1:84" s="1" customFormat="1" x14ac:dyDescent="0.25">
      <c r="A116" s="11"/>
      <c r="B116" s="54"/>
      <c r="C116" s="54"/>
      <c r="D116" s="54"/>
      <c r="E116" s="54"/>
      <c r="F116" s="54"/>
      <c r="G116" s="54"/>
      <c r="AA116" s="11"/>
      <c r="AB116" s="11"/>
      <c r="AC116" s="11"/>
      <c r="AD116" s="11"/>
      <c r="AE116" s="11"/>
      <c r="AF116" s="11"/>
      <c r="AG116" s="11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99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</row>
    <row r="117" spans="1:84" s="1" customFormat="1" x14ac:dyDescent="0.25">
      <c r="A117" s="11"/>
      <c r="B117" s="54"/>
      <c r="C117" s="54"/>
      <c r="D117" s="54"/>
      <c r="E117" s="54"/>
      <c r="F117" s="54"/>
      <c r="G117" s="54"/>
      <c r="AA117" s="11"/>
      <c r="AB117" s="11"/>
      <c r="AC117" s="11"/>
      <c r="AD117" s="11"/>
      <c r="AE117" s="11"/>
      <c r="AF117" s="11"/>
      <c r="AG117" s="11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99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</row>
    <row r="118" spans="1:84" s="1" customFormat="1" x14ac:dyDescent="0.25">
      <c r="A118" s="11"/>
      <c r="B118" s="54"/>
      <c r="C118" s="54"/>
      <c r="D118" s="54"/>
      <c r="E118" s="54"/>
      <c r="F118" s="54"/>
      <c r="G118" s="54"/>
      <c r="AA118" s="11"/>
      <c r="AB118" s="11"/>
      <c r="AC118" s="11"/>
      <c r="AD118" s="11"/>
      <c r="AE118" s="11"/>
      <c r="AF118" s="11"/>
      <c r="AG118" s="11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99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</row>
    <row r="119" spans="1:84" s="1" customFormat="1" x14ac:dyDescent="0.25">
      <c r="A119" s="11"/>
      <c r="B119" s="54"/>
      <c r="C119" s="54"/>
      <c r="D119" s="54"/>
      <c r="E119" s="54"/>
      <c r="F119" s="54"/>
      <c r="G119" s="54"/>
      <c r="AA119" s="11"/>
      <c r="AB119" s="11"/>
      <c r="AC119" s="11"/>
      <c r="AD119" s="11"/>
      <c r="AE119" s="11"/>
      <c r="AF119" s="11"/>
      <c r="AG119" s="11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99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</row>
    <row r="120" spans="1:84" s="1" customFormat="1" x14ac:dyDescent="0.25">
      <c r="A120" s="11"/>
      <c r="B120" s="54"/>
      <c r="C120" s="54"/>
      <c r="D120" s="54"/>
      <c r="E120" s="54"/>
      <c r="F120" s="54"/>
      <c r="G120" s="54"/>
      <c r="AA120" s="11"/>
      <c r="AB120" s="11"/>
      <c r="AC120" s="11"/>
      <c r="AD120" s="11"/>
      <c r="AE120" s="11"/>
      <c r="AF120" s="11"/>
      <c r="AG120" s="11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99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</row>
    <row r="121" spans="1:84" s="1" customFormat="1" x14ac:dyDescent="0.25">
      <c r="A121" s="11"/>
      <c r="B121" s="54"/>
      <c r="C121" s="54"/>
      <c r="D121" s="54"/>
      <c r="E121" s="54"/>
      <c r="F121" s="54"/>
      <c r="G121" s="54"/>
      <c r="AA121" s="11"/>
      <c r="AB121" s="11"/>
      <c r="AC121" s="11"/>
      <c r="AD121" s="11"/>
      <c r="AE121" s="11"/>
      <c r="AF121" s="11"/>
      <c r="AG121" s="11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99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</row>
    <row r="122" spans="1:84" s="1" customFormat="1" x14ac:dyDescent="0.25">
      <c r="A122" s="11"/>
      <c r="B122" s="54"/>
      <c r="C122" s="54"/>
      <c r="D122" s="54"/>
      <c r="E122" s="54"/>
      <c r="F122" s="54"/>
      <c r="G122" s="54"/>
      <c r="AA122" s="11"/>
      <c r="AB122" s="11"/>
      <c r="AC122" s="11"/>
      <c r="AD122" s="11"/>
      <c r="AE122" s="11"/>
      <c r="AF122" s="11"/>
      <c r="AG122" s="11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99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</row>
    <row r="123" spans="1:84" s="1" customFormat="1" x14ac:dyDescent="0.25">
      <c r="A123" s="11"/>
      <c r="B123" s="54"/>
      <c r="C123" s="54"/>
      <c r="D123" s="54"/>
      <c r="E123" s="54"/>
      <c r="F123" s="54"/>
      <c r="G123" s="54"/>
      <c r="AA123" s="11"/>
      <c r="AB123" s="11"/>
      <c r="AC123" s="11"/>
      <c r="AD123" s="11"/>
      <c r="AE123" s="11"/>
      <c r="AF123" s="11"/>
      <c r="AG123" s="11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99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</row>
    <row r="124" spans="1:84" s="1" customFormat="1" x14ac:dyDescent="0.25">
      <c r="A124" s="11"/>
      <c r="B124" s="54"/>
      <c r="C124" s="54"/>
      <c r="D124" s="54"/>
      <c r="E124" s="54"/>
      <c r="F124" s="54"/>
      <c r="G124" s="54"/>
      <c r="AA124" s="11"/>
      <c r="AB124" s="11"/>
      <c r="AC124" s="11"/>
      <c r="AD124" s="11"/>
      <c r="AE124" s="11"/>
      <c r="AF124" s="11"/>
      <c r="AG124" s="11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99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</row>
    <row r="125" spans="1:84" s="1" customFormat="1" x14ac:dyDescent="0.25">
      <c r="A125" s="11"/>
      <c r="B125" s="54"/>
      <c r="C125" s="54"/>
      <c r="D125" s="54"/>
      <c r="E125" s="54"/>
      <c r="F125" s="54"/>
      <c r="G125" s="54"/>
      <c r="AA125" s="11"/>
      <c r="AB125" s="11"/>
      <c r="AC125" s="11"/>
      <c r="AD125" s="11"/>
      <c r="AE125" s="11"/>
      <c r="AF125" s="11"/>
      <c r="AG125" s="11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99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</row>
    <row r="126" spans="1:84" s="1" customFormat="1" x14ac:dyDescent="0.25">
      <c r="A126" s="11"/>
      <c r="B126" s="54"/>
      <c r="C126" s="54"/>
      <c r="D126" s="54"/>
      <c r="E126" s="54"/>
      <c r="F126" s="54"/>
      <c r="G126" s="54"/>
      <c r="AA126" s="11"/>
      <c r="AB126" s="11"/>
      <c r="AC126" s="11"/>
      <c r="AD126" s="11"/>
      <c r="AE126" s="11"/>
      <c r="AF126" s="11"/>
      <c r="AG126" s="11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99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</row>
    <row r="127" spans="1:84" s="1" customFormat="1" x14ac:dyDescent="0.25">
      <c r="A127" s="11"/>
      <c r="B127" s="54"/>
      <c r="C127" s="54"/>
      <c r="D127" s="54"/>
      <c r="E127" s="54"/>
      <c r="F127" s="54"/>
      <c r="G127" s="54"/>
      <c r="AA127" s="11"/>
      <c r="AB127" s="11"/>
      <c r="AC127" s="11"/>
      <c r="AD127" s="11"/>
      <c r="AE127" s="11"/>
      <c r="AF127" s="11"/>
      <c r="AG127" s="11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99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</row>
    <row r="128" spans="1:84" s="1" customFormat="1" x14ac:dyDescent="0.25">
      <c r="A128" s="11"/>
      <c r="B128" s="54"/>
      <c r="C128" s="54"/>
      <c r="D128" s="54"/>
      <c r="E128" s="54"/>
      <c r="F128" s="54"/>
      <c r="G128" s="54"/>
      <c r="AA128" s="11"/>
      <c r="AB128" s="11"/>
      <c r="AC128" s="11"/>
      <c r="AD128" s="11"/>
      <c r="AE128" s="11"/>
      <c r="AF128" s="11"/>
      <c r="AG128" s="11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99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</row>
    <row r="129" spans="1:84" s="1" customFormat="1" x14ac:dyDescent="0.25">
      <c r="A129" s="11"/>
      <c r="B129" s="54"/>
      <c r="C129" s="54"/>
      <c r="D129" s="54"/>
      <c r="E129" s="54"/>
      <c r="F129" s="54"/>
      <c r="G129" s="54"/>
      <c r="AA129" s="11"/>
      <c r="AB129" s="11"/>
      <c r="AC129" s="11"/>
      <c r="AD129" s="11"/>
      <c r="AE129" s="11"/>
      <c r="AF129" s="11"/>
      <c r="AG129" s="11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99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</row>
    <row r="130" spans="1:84" s="1" customFormat="1" x14ac:dyDescent="0.25">
      <c r="A130" s="11"/>
      <c r="B130" s="54"/>
      <c r="C130" s="54"/>
      <c r="D130" s="54"/>
      <c r="E130" s="54"/>
      <c r="F130" s="54"/>
      <c r="G130" s="54"/>
      <c r="AA130" s="11"/>
      <c r="AB130" s="11"/>
      <c r="AC130" s="11"/>
      <c r="AD130" s="11"/>
      <c r="AE130" s="11"/>
      <c r="AF130" s="11"/>
      <c r="AG130" s="11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99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</row>
    <row r="131" spans="1:84" s="1" customFormat="1" x14ac:dyDescent="0.25">
      <c r="A131" s="11"/>
      <c r="B131" s="54"/>
      <c r="C131" s="54"/>
      <c r="D131" s="54"/>
      <c r="E131" s="54"/>
      <c r="F131" s="54"/>
      <c r="G131" s="54"/>
      <c r="AA131" s="11"/>
      <c r="AB131" s="11"/>
      <c r="AC131" s="11"/>
      <c r="AD131" s="11"/>
      <c r="AE131" s="11"/>
      <c r="AF131" s="11"/>
      <c r="AG131" s="11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99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</row>
    <row r="132" spans="1:84" s="1" customFormat="1" x14ac:dyDescent="0.25">
      <c r="A132" s="11"/>
      <c r="B132" s="54"/>
      <c r="C132" s="54"/>
      <c r="D132" s="54"/>
      <c r="E132" s="54"/>
      <c r="F132" s="54"/>
      <c r="G132" s="54"/>
      <c r="AA132" s="11"/>
      <c r="AB132" s="11"/>
      <c r="AC132" s="11"/>
      <c r="AD132" s="11"/>
      <c r="AE132" s="11"/>
      <c r="AF132" s="11"/>
      <c r="AG132" s="11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99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</row>
    <row r="133" spans="1:84" s="1" customFormat="1" x14ac:dyDescent="0.25">
      <c r="A133" s="11"/>
      <c r="B133" s="54"/>
      <c r="C133" s="54"/>
      <c r="D133" s="54"/>
      <c r="E133" s="54"/>
      <c r="F133" s="54"/>
      <c r="G133" s="54"/>
      <c r="AA133" s="11"/>
      <c r="AB133" s="11"/>
      <c r="AC133" s="11"/>
      <c r="AD133" s="11"/>
      <c r="AE133" s="11"/>
      <c r="AF133" s="11"/>
      <c r="AG133" s="11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99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</row>
    <row r="134" spans="1:84" s="1" customFormat="1" x14ac:dyDescent="0.25">
      <c r="A134" s="11"/>
      <c r="B134" s="54"/>
      <c r="C134" s="54"/>
      <c r="D134" s="54"/>
      <c r="E134" s="54"/>
      <c r="F134" s="54"/>
      <c r="G134" s="54"/>
      <c r="AA134" s="11"/>
      <c r="AB134" s="11"/>
      <c r="AC134" s="11"/>
      <c r="AD134" s="11"/>
      <c r="AE134" s="11"/>
      <c r="AF134" s="11"/>
      <c r="AG134" s="11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99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</row>
    <row r="135" spans="1:84" s="1" customFormat="1" x14ac:dyDescent="0.25">
      <c r="A135" s="11"/>
      <c r="B135" s="54"/>
      <c r="C135" s="54"/>
      <c r="D135" s="54"/>
      <c r="E135" s="54"/>
      <c r="F135" s="54"/>
      <c r="G135" s="54"/>
      <c r="AA135" s="11"/>
      <c r="AB135" s="11"/>
      <c r="AC135" s="11"/>
      <c r="AD135" s="11"/>
      <c r="AE135" s="11"/>
      <c r="AF135" s="11"/>
      <c r="AG135" s="11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99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</row>
    <row r="136" spans="1:84" s="1" customFormat="1" x14ac:dyDescent="0.25">
      <c r="A136" s="11"/>
      <c r="B136" s="54"/>
      <c r="C136" s="54"/>
      <c r="D136" s="54"/>
      <c r="E136" s="54"/>
      <c r="F136" s="54"/>
      <c r="G136" s="54"/>
      <c r="AA136" s="11"/>
      <c r="AB136" s="11"/>
      <c r="AC136" s="11"/>
      <c r="AD136" s="11"/>
      <c r="AE136" s="11"/>
      <c r="AF136" s="11"/>
      <c r="AG136" s="11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99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</row>
    <row r="137" spans="1:84" s="1" customFormat="1" x14ac:dyDescent="0.25">
      <c r="A137" s="11"/>
      <c r="B137" s="54"/>
      <c r="C137" s="54"/>
      <c r="D137" s="54"/>
      <c r="E137" s="54"/>
      <c r="F137" s="54"/>
      <c r="G137" s="54"/>
      <c r="AA137" s="11"/>
      <c r="AB137" s="11"/>
      <c r="AC137" s="11"/>
      <c r="AD137" s="11"/>
      <c r="AE137" s="11"/>
      <c r="AF137" s="11"/>
      <c r="AG137" s="11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99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</row>
    <row r="138" spans="1:84" s="1" customFormat="1" x14ac:dyDescent="0.25">
      <c r="A138" s="11"/>
      <c r="B138" s="54"/>
      <c r="C138" s="54"/>
      <c r="D138" s="54"/>
      <c r="E138" s="54"/>
      <c r="F138" s="54"/>
      <c r="G138" s="54"/>
      <c r="AA138" s="11"/>
      <c r="AB138" s="11"/>
      <c r="AC138" s="11"/>
      <c r="AD138" s="11"/>
      <c r="AE138" s="11"/>
      <c r="AF138" s="11"/>
      <c r="AG138" s="11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99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</row>
    <row r="139" spans="1:84" s="1" customFormat="1" x14ac:dyDescent="0.25">
      <c r="A139" s="11"/>
      <c r="B139" s="54"/>
      <c r="C139" s="54"/>
      <c r="D139" s="54"/>
      <c r="E139" s="54"/>
      <c r="F139" s="54"/>
      <c r="G139" s="54"/>
      <c r="AA139" s="11"/>
      <c r="AB139" s="11"/>
      <c r="AC139" s="11"/>
      <c r="AD139" s="11"/>
      <c r="AE139" s="11"/>
      <c r="AF139" s="11"/>
      <c r="AG139" s="11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99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</row>
    <row r="140" spans="1:84" s="1" customFormat="1" x14ac:dyDescent="0.25">
      <c r="A140" s="11"/>
      <c r="B140" s="54"/>
      <c r="C140" s="54"/>
      <c r="D140" s="54"/>
      <c r="E140" s="54"/>
      <c r="F140" s="54"/>
      <c r="G140" s="54"/>
      <c r="AA140" s="11"/>
      <c r="AB140" s="11"/>
      <c r="AC140" s="11"/>
      <c r="AD140" s="11"/>
      <c r="AE140" s="11"/>
      <c r="AF140" s="11"/>
      <c r="AG140" s="11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99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</row>
    <row r="141" spans="1:84" s="1" customFormat="1" x14ac:dyDescent="0.25">
      <c r="A141" s="11"/>
      <c r="B141" s="54"/>
      <c r="C141" s="54"/>
      <c r="D141" s="54"/>
      <c r="E141" s="54"/>
      <c r="F141" s="54"/>
      <c r="G141" s="54"/>
      <c r="AA141" s="11"/>
      <c r="AB141" s="11"/>
      <c r="AC141" s="11"/>
      <c r="AD141" s="11"/>
      <c r="AE141" s="11"/>
      <c r="AF141" s="11"/>
      <c r="AG141" s="11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99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</row>
    <row r="142" spans="1:84" s="1" customFormat="1" x14ac:dyDescent="0.25">
      <c r="A142" s="11"/>
      <c r="B142" s="54"/>
      <c r="C142" s="54"/>
      <c r="D142" s="54"/>
      <c r="E142" s="54"/>
      <c r="F142" s="54"/>
      <c r="G142" s="54"/>
      <c r="AA142" s="11"/>
      <c r="AB142" s="11"/>
      <c r="AC142" s="11"/>
      <c r="AD142" s="11"/>
      <c r="AE142" s="11"/>
      <c r="AF142" s="11"/>
      <c r="AG142" s="11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99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</row>
    <row r="143" spans="1:84" s="1" customFormat="1" x14ac:dyDescent="0.25">
      <c r="A143" s="11"/>
      <c r="B143" s="54"/>
      <c r="C143" s="54"/>
      <c r="D143" s="54"/>
      <c r="E143" s="54"/>
      <c r="F143" s="54"/>
      <c r="G143" s="54"/>
      <c r="AA143" s="11"/>
      <c r="AB143" s="11"/>
      <c r="AC143" s="11"/>
      <c r="AD143" s="11"/>
      <c r="AE143" s="11"/>
      <c r="AF143" s="11"/>
      <c r="AG143" s="11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99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</row>
    <row r="144" spans="1:84" s="1" customFormat="1" x14ac:dyDescent="0.25">
      <c r="A144" s="11"/>
      <c r="B144" s="54"/>
      <c r="C144" s="54"/>
      <c r="D144" s="54"/>
      <c r="E144" s="54"/>
      <c r="F144" s="54"/>
      <c r="G144" s="54"/>
      <c r="AA144" s="11"/>
      <c r="AB144" s="11"/>
      <c r="AC144" s="11"/>
      <c r="AD144" s="11"/>
      <c r="AE144" s="11"/>
      <c r="AF144" s="11"/>
      <c r="AG144" s="11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99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</row>
    <row r="145" spans="1:84" s="1" customFormat="1" x14ac:dyDescent="0.25">
      <c r="A145" s="11"/>
      <c r="B145" s="54"/>
      <c r="C145" s="54"/>
      <c r="D145" s="54"/>
      <c r="E145" s="54"/>
      <c r="F145" s="54"/>
      <c r="G145" s="54"/>
      <c r="AA145" s="11"/>
      <c r="AB145" s="11"/>
      <c r="AC145" s="11"/>
      <c r="AD145" s="11"/>
      <c r="AE145" s="11"/>
      <c r="AF145" s="11"/>
      <c r="AG145" s="11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99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</row>
    <row r="146" spans="1:84" s="1" customFormat="1" x14ac:dyDescent="0.25">
      <c r="A146" s="11"/>
      <c r="B146" s="54"/>
      <c r="C146" s="54"/>
      <c r="D146" s="54"/>
      <c r="E146" s="54"/>
      <c r="F146" s="54"/>
      <c r="G146" s="54"/>
      <c r="AA146" s="11"/>
      <c r="AB146" s="11"/>
      <c r="AC146" s="11"/>
      <c r="AD146" s="11"/>
      <c r="AE146" s="11"/>
      <c r="AF146" s="11"/>
      <c r="AG146" s="11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99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</row>
    <row r="147" spans="1:84" s="1" customFormat="1" x14ac:dyDescent="0.25">
      <c r="A147" s="11"/>
      <c r="B147" s="54"/>
      <c r="C147" s="54"/>
      <c r="D147" s="54"/>
      <c r="E147" s="54"/>
      <c r="F147" s="54"/>
      <c r="G147" s="54"/>
      <c r="AA147" s="11"/>
      <c r="AB147" s="11"/>
      <c r="AC147" s="11"/>
      <c r="AD147" s="11"/>
      <c r="AE147" s="11"/>
      <c r="AF147" s="11"/>
      <c r="AG147" s="11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99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</row>
    <row r="148" spans="1:84" s="1" customFormat="1" x14ac:dyDescent="0.25">
      <c r="A148" s="11"/>
      <c r="B148" s="54"/>
      <c r="C148" s="54"/>
      <c r="D148" s="54"/>
      <c r="E148" s="54"/>
      <c r="F148" s="54"/>
      <c r="G148" s="54"/>
      <c r="AA148" s="11"/>
      <c r="AB148" s="11"/>
      <c r="AC148" s="11"/>
      <c r="AD148" s="11"/>
      <c r="AE148" s="11"/>
      <c r="AF148" s="11"/>
      <c r="AG148" s="11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99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</row>
    <row r="149" spans="1:84" s="1" customFormat="1" x14ac:dyDescent="0.25">
      <c r="A149" s="11"/>
      <c r="B149" s="54"/>
      <c r="C149" s="54"/>
      <c r="D149" s="54"/>
      <c r="E149" s="54"/>
      <c r="F149" s="54"/>
      <c r="G149" s="54"/>
      <c r="AA149" s="11"/>
      <c r="AB149" s="11"/>
      <c r="AC149" s="11"/>
      <c r="AD149" s="11"/>
      <c r="AE149" s="11"/>
      <c r="AF149" s="11"/>
      <c r="AG149" s="11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99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</row>
    <row r="150" spans="1:84" s="1" customFormat="1" x14ac:dyDescent="0.25">
      <c r="A150" s="11"/>
      <c r="B150" s="54"/>
      <c r="C150" s="54"/>
      <c r="D150" s="54"/>
      <c r="E150" s="54"/>
      <c r="F150" s="54"/>
      <c r="G150" s="54"/>
      <c r="AA150" s="11"/>
      <c r="AB150" s="11"/>
      <c r="AC150" s="11"/>
      <c r="AD150" s="11"/>
      <c r="AE150" s="11"/>
      <c r="AF150" s="11"/>
      <c r="AG150" s="11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99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</row>
    <row r="151" spans="1:84" s="1" customFormat="1" x14ac:dyDescent="0.25">
      <c r="A151" s="11"/>
      <c r="B151" s="54"/>
      <c r="C151" s="54"/>
      <c r="D151" s="54"/>
      <c r="E151" s="54"/>
      <c r="F151" s="54"/>
      <c r="G151" s="54"/>
      <c r="AA151" s="11"/>
      <c r="AB151" s="11"/>
      <c r="AC151" s="11"/>
      <c r="AD151" s="11"/>
      <c r="AE151" s="11"/>
      <c r="AF151" s="11"/>
      <c r="AG151" s="11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99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</row>
    <row r="152" spans="1:84" s="1" customFormat="1" x14ac:dyDescent="0.25">
      <c r="A152" s="11"/>
      <c r="B152" s="54"/>
      <c r="C152" s="54"/>
      <c r="D152" s="54"/>
      <c r="E152" s="54"/>
      <c r="F152" s="54"/>
      <c r="G152" s="54"/>
      <c r="AA152" s="11"/>
      <c r="AB152" s="11"/>
      <c r="AC152" s="11"/>
      <c r="AD152" s="11"/>
      <c r="AE152" s="11"/>
      <c r="AF152" s="11"/>
      <c r="AG152" s="11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99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</row>
    <row r="153" spans="1:84" s="1" customFormat="1" x14ac:dyDescent="0.25">
      <c r="A153" s="11"/>
      <c r="B153" s="54"/>
      <c r="C153" s="54"/>
      <c r="D153" s="54"/>
      <c r="E153" s="54"/>
      <c r="F153" s="54"/>
      <c r="G153" s="54"/>
      <c r="AA153" s="11"/>
      <c r="AB153" s="11"/>
      <c r="AC153" s="11"/>
      <c r="AD153" s="11"/>
      <c r="AE153" s="11"/>
      <c r="AF153" s="11"/>
      <c r="AG153" s="11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99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</row>
    <row r="154" spans="1:84" s="1" customFormat="1" x14ac:dyDescent="0.25">
      <c r="A154" s="11"/>
      <c r="B154" s="54"/>
      <c r="C154" s="54"/>
      <c r="D154" s="54"/>
      <c r="E154" s="54"/>
      <c r="F154" s="54"/>
      <c r="G154" s="54"/>
      <c r="AA154" s="11"/>
      <c r="AB154" s="11"/>
      <c r="AC154" s="11"/>
      <c r="AD154" s="11"/>
      <c r="AE154" s="11"/>
      <c r="AF154" s="11"/>
      <c r="AG154" s="11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99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</row>
    <row r="155" spans="1:84" s="1" customFormat="1" x14ac:dyDescent="0.25">
      <c r="A155" s="11"/>
      <c r="B155" s="54"/>
      <c r="C155" s="54"/>
      <c r="D155" s="54"/>
      <c r="E155" s="54"/>
      <c r="F155" s="54"/>
      <c r="G155" s="54"/>
      <c r="AA155" s="11"/>
      <c r="AB155" s="11"/>
      <c r="AC155" s="11"/>
      <c r="AD155" s="11"/>
      <c r="AE155" s="11"/>
      <c r="AF155" s="11"/>
      <c r="AG155" s="11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99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</row>
    <row r="156" spans="1:84" s="1" customFormat="1" x14ac:dyDescent="0.25">
      <c r="A156" s="11"/>
      <c r="B156" s="54"/>
      <c r="C156" s="54"/>
      <c r="D156" s="54"/>
      <c r="E156" s="54"/>
      <c r="F156" s="54"/>
      <c r="G156" s="54"/>
      <c r="AA156" s="11"/>
      <c r="AB156" s="11"/>
      <c r="AC156" s="11"/>
      <c r="AD156" s="11"/>
      <c r="AE156" s="11"/>
      <c r="AF156" s="11"/>
      <c r="AG156" s="11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99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</row>
    <row r="157" spans="1:84" s="1" customFormat="1" x14ac:dyDescent="0.25">
      <c r="A157" s="11"/>
      <c r="B157" s="54"/>
      <c r="C157" s="54"/>
      <c r="D157" s="54"/>
      <c r="E157" s="54"/>
      <c r="F157" s="54"/>
      <c r="G157" s="54"/>
      <c r="AA157" s="11"/>
      <c r="AB157" s="11"/>
      <c r="AC157" s="11"/>
      <c r="AD157" s="11"/>
      <c r="AE157" s="11"/>
      <c r="AF157" s="11"/>
      <c r="AG157" s="11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99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</row>
    <row r="158" spans="1:84" s="1" customFormat="1" x14ac:dyDescent="0.25">
      <c r="A158" s="11"/>
      <c r="B158" s="54"/>
      <c r="C158" s="54"/>
      <c r="D158" s="54"/>
      <c r="E158" s="54"/>
      <c r="F158" s="54"/>
      <c r="G158" s="54"/>
      <c r="AA158" s="11"/>
      <c r="AB158" s="11"/>
      <c r="AC158" s="11"/>
      <c r="AD158" s="11"/>
      <c r="AE158" s="11"/>
      <c r="AF158" s="11"/>
      <c r="AG158" s="11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99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</row>
    <row r="159" spans="1:84" s="1" customFormat="1" x14ac:dyDescent="0.25">
      <c r="A159" s="11"/>
      <c r="B159" s="54"/>
      <c r="C159" s="54"/>
      <c r="D159" s="54"/>
      <c r="E159" s="54"/>
      <c r="F159" s="54"/>
      <c r="G159" s="54"/>
      <c r="AA159" s="11"/>
      <c r="AB159" s="11"/>
      <c r="AC159" s="11"/>
      <c r="AD159" s="11"/>
      <c r="AE159" s="11"/>
      <c r="AF159" s="11"/>
      <c r="AG159" s="11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99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</row>
    <row r="160" spans="1:84" s="1" customFormat="1" x14ac:dyDescent="0.25">
      <c r="A160" s="11"/>
      <c r="B160" s="54"/>
      <c r="C160" s="54"/>
      <c r="D160" s="54"/>
      <c r="E160" s="54"/>
      <c r="F160" s="54"/>
      <c r="G160" s="54"/>
      <c r="AA160" s="11"/>
      <c r="AB160" s="11"/>
      <c r="AC160" s="11"/>
      <c r="AD160" s="11"/>
      <c r="AE160" s="11"/>
      <c r="AF160" s="11"/>
      <c r="AG160" s="11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99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</row>
    <row r="161" spans="1:84" s="1" customFormat="1" x14ac:dyDescent="0.25">
      <c r="A161" s="11"/>
      <c r="B161" s="54"/>
      <c r="C161" s="54"/>
      <c r="D161" s="54"/>
      <c r="E161" s="54"/>
      <c r="F161" s="54"/>
      <c r="G161" s="54"/>
      <c r="AA161" s="11"/>
      <c r="AB161" s="11"/>
      <c r="AC161" s="11"/>
      <c r="AD161" s="11"/>
      <c r="AE161" s="11"/>
      <c r="AF161" s="11"/>
      <c r="AG161" s="11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99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</row>
    <row r="162" spans="1:84" s="1" customFormat="1" x14ac:dyDescent="0.25">
      <c r="A162" s="11"/>
      <c r="B162" s="54"/>
      <c r="C162" s="54"/>
      <c r="D162" s="54"/>
      <c r="E162" s="54"/>
      <c r="F162" s="54"/>
      <c r="G162" s="54"/>
      <c r="AA162" s="11"/>
      <c r="AB162" s="11"/>
      <c r="AC162" s="11"/>
      <c r="AD162" s="11"/>
      <c r="AE162" s="11"/>
      <c r="AF162" s="11"/>
      <c r="AG162" s="11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99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</row>
    <row r="163" spans="1:84" s="1" customFormat="1" x14ac:dyDescent="0.25">
      <c r="A163" s="11"/>
      <c r="B163" s="54"/>
      <c r="C163" s="54"/>
      <c r="D163" s="54"/>
      <c r="E163" s="54"/>
      <c r="F163" s="54"/>
      <c r="G163" s="54"/>
      <c r="AA163" s="11"/>
      <c r="AB163" s="11"/>
      <c r="AC163" s="11"/>
      <c r="AD163" s="11"/>
      <c r="AE163" s="11"/>
      <c r="AF163" s="11"/>
      <c r="AG163" s="11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99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</row>
    <row r="164" spans="1:84" s="1" customFormat="1" x14ac:dyDescent="0.25">
      <c r="A164" s="11"/>
      <c r="B164" s="54"/>
      <c r="C164" s="54"/>
      <c r="D164" s="54"/>
      <c r="E164" s="54"/>
      <c r="F164" s="54"/>
      <c r="G164" s="54"/>
      <c r="AA164" s="11"/>
      <c r="AB164" s="11"/>
      <c r="AC164" s="11"/>
      <c r="AD164" s="11"/>
      <c r="AE164" s="11"/>
      <c r="AF164" s="11"/>
      <c r="AG164" s="11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99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</row>
    <row r="165" spans="1:84" s="1" customFormat="1" x14ac:dyDescent="0.25">
      <c r="A165" s="11"/>
      <c r="B165" s="54"/>
      <c r="C165" s="54"/>
      <c r="D165" s="54"/>
      <c r="E165" s="54"/>
      <c r="F165" s="54"/>
      <c r="G165" s="54"/>
      <c r="AA165" s="11"/>
      <c r="AB165" s="11"/>
      <c r="AC165" s="11"/>
      <c r="AD165" s="11"/>
      <c r="AE165" s="11"/>
      <c r="AF165" s="11"/>
      <c r="AG165" s="11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99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</row>
    <row r="166" spans="1:84" s="1" customFormat="1" x14ac:dyDescent="0.25">
      <c r="A166" s="11"/>
      <c r="B166" s="54"/>
      <c r="C166" s="54"/>
      <c r="D166" s="54"/>
      <c r="E166" s="54"/>
      <c r="F166" s="54"/>
      <c r="G166" s="54"/>
      <c r="AA166" s="11"/>
      <c r="AB166" s="11"/>
      <c r="AC166" s="11"/>
      <c r="AD166" s="11"/>
      <c r="AE166" s="11"/>
      <c r="AF166" s="11"/>
      <c r="AG166" s="11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99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</row>
    <row r="167" spans="1:84" s="1" customFormat="1" x14ac:dyDescent="0.25">
      <c r="A167" s="11"/>
      <c r="B167" s="54"/>
      <c r="C167" s="54"/>
      <c r="D167" s="54"/>
      <c r="E167" s="54"/>
      <c r="F167" s="54"/>
      <c r="G167" s="54"/>
      <c r="AA167" s="11"/>
      <c r="AB167" s="11"/>
      <c r="AC167" s="11"/>
      <c r="AD167" s="11"/>
      <c r="AE167" s="11"/>
      <c r="AF167" s="11"/>
      <c r="AG167" s="11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99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</row>
    <row r="168" spans="1:84" s="1" customFormat="1" x14ac:dyDescent="0.25">
      <c r="A168" s="11"/>
      <c r="B168" s="54"/>
      <c r="C168" s="54"/>
      <c r="D168" s="54"/>
      <c r="E168" s="54"/>
      <c r="F168" s="54"/>
      <c r="G168" s="54"/>
      <c r="AA168" s="11"/>
      <c r="AB168" s="11"/>
      <c r="AC168" s="11"/>
      <c r="AD168" s="11"/>
      <c r="AE168" s="11"/>
      <c r="AF168" s="11"/>
      <c r="AG168" s="11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99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</row>
    <row r="169" spans="1:84" s="1" customFormat="1" x14ac:dyDescent="0.25">
      <c r="A169" s="11"/>
      <c r="B169" s="54"/>
      <c r="C169" s="54"/>
      <c r="D169" s="54"/>
      <c r="E169" s="54"/>
      <c r="F169" s="54"/>
      <c r="G169" s="54"/>
      <c r="AA169" s="11"/>
      <c r="AB169" s="11"/>
      <c r="AC169" s="11"/>
      <c r="AD169" s="11"/>
      <c r="AE169" s="11"/>
      <c r="AF169" s="11"/>
      <c r="AG169" s="11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99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</row>
    <row r="170" spans="1:84" s="1" customFormat="1" x14ac:dyDescent="0.25">
      <c r="A170" s="11"/>
      <c r="B170" s="54"/>
      <c r="C170" s="54"/>
      <c r="D170" s="54"/>
      <c r="E170" s="54"/>
      <c r="F170" s="54"/>
      <c r="G170" s="54"/>
      <c r="AA170" s="11"/>
      <c r="AB170" s="11"/>
      <c r="AC170" s="11"/>
      <c r="AD170" s="11"/>
      <c r="AE170" s="11"/>
      <c r="AF170" s="11"/>
      <c r="AG170" s="11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99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</row>
    <row r="171" spans="1:84" s="1" customFormat="1" x14ac:dyDescent="0.25">
      <c r="A171" s="11"/>
      <c r="B171" s="54"/>
      <c r="C171" s="54"/>
      <c r="D171" s="54"/>
      <c r="E171" s="54"/>
      <c r="F171" s="54"/>
      <c r="G171" s="54"/>
      <c r="AA171" s="11"/>
      <c r="AB171" s="11"/>
      <c r="AC171" s="11"/>
      <c r="AD171" s="11"/>
      <c r="AE171" s="11"/>
      <c r="AF171" s="11"/>
      <c r="AG171" s="11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99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</row>
    <row r="172" spans="1:84" s="1" customFormat="1" x14ac:dyDescent="0.25">
      <c r="A172" s="11"/>
      <c r="B172" s="54"/>
      <c r="C172" s="54"/>
      <c r="D172" s="54"/>
      <c r="E172" s="54"/>
      <c r="F172" s="54"/>
      <c r="G172" s="54"/>
      <c r="AA172" s="11"/>
      <c r="AB172" s="11"/>
      <c r="AC172" s="11"/>
      <c r="AD172" s="11"/>
      <c r="AE172" s="11"/>
      <c r="AF172" s="11"/>
      <c r="AG172" s="11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99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</row>
    <row r="173" spans="1:84" s="1" customFormat="1" x14ac:dyDescent="0.25">
      <c r="A173" s="11"/>
      <c r="B173" s="54"/>
      <c r="C173" s="54"/>
      <c r="D173" s="54"/>
      <c r="E173" s="54"/>
      <c r="F173" s="54"/>
      <c r="G173" s="54"/>
      <c r="AA173" s="11"/>
      <c r="AB173" s="11"/>
      <c r="AC173" s="11"/>
      <c r="AD173" s="11"/>
      <c r="AE173" s="11"/>
      <c r="AF173" s="11"/>
      <c r="AG173" s="11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99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</row>
    <row r="174" spans="1:84" s="1" customFormat="1" x14ac:dyDescent="0.25">
      <c r="A174" s="11"/>
      <c r="B174" s="54"/>
      <c r="C174" s="54"/>
      <c r="D174" s="54"/>
      <c r="E174" s="54"/>
      <c r="F174" s="54"/>
      <c r="G174" s="54"/>
      <c r="AA174" s="11"/>
      <c r="AB174" s="11"/>
      <c r="AC174" s="11"/>
      <c r="AD174" s="11"/>
      <c r="AE174" s="11"/>
      <c r="AF174" s="11"/>
      <c r="AG174" s="11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99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</row>
    <row r="175" spans="1:84" s="1" customFormat="1" x14ac:dyDescent="0.25">
      <c r="A175" s="11"/>
      <c r="B175" s="54"/>
      <c r="C175" s="54"/>
      <c r="D175" s="54"/>
      <c r="E175" s="54"/>
      <c r="F175" s="54"/>
      <c r="G175" s="54"/>
      <c r="AA175" s="11"/>
      <c r="AB175" s="11"/>
      <c r="AC175" s="11"/>
      <c r="AD175" s="11"/>
      <c r="AE175" s="11"/>
      <c r="AF175" s="11"/>
      <c r="AG175" s="11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99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</row>
    <row r="176" spans="1:84" s="1" customFormat="1" x14ac:dyDescent="0.25">
      <c r="A176" s="11"/>
      <c r="B176" s="54"/>
      <c r="C176" s="54"/>
      <c r="D176" s="54"/>
      <c r="E176" s="54"/>
      <c r="F176" s="54"/>
      <c r="G176" s="54"/>
      <c r="AA176" s="11"/>
      <c r="AB176" s="11"/>
      <c r="AC176" s="11"/>
      <c r="AD176" s="11"/>
      <c r="AE176" s="11"/>
      <c r="AF176" s="11"/>
      <c r="AG176" s="11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99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</row>
    <row r="177" spans="1:84" s="1" customFormat="1" x14ac:dyDescent="0.25">
      <c r="A177" s="11"/>
      <c r="B177" s="54"/>
      <c r="C177" s="54"/>
      <c r="D177" s="54"/>
      <c r="E177" s="54"/>
      <c r="F177" s="54"/>
      <c r="G177" s="54"/>
      <c r="AA177" s="11"/>
      <c r="AB177" s="11"/>
      <c r="AC177" s="11"/>
      <c r="AD177" s="11"/>
      <c r="AE177" s="11"/>
      <c r="AF177" s="11"/>
      <c r="AG177" s="11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99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</row>
    <row r="178" spans="1:84" s="1" customFormat="1" x14ac:dyDescent="0.25">
      <c r="A178" s="11"/>
      <c r="B178" s="54"/>
      <c r="C178" s="54"/>
      <c r="D178" s="54"/>
      <c r="E178" s="54"/>
      <c r="F178" s="54"/>
      <c r="G178" s="54"/>
      <c r="AA178" s="11"/>
      <c r="AB178" s="11"/>
      <c r="AC178" s="11"/>
      <c r="AD178" s="11"/>
      <c r="AE178" s="11"/>
      <c r="AF178" s="11"/>
      <c r="AG178" s="11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99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</row>
    <row r="179" spans="1:84" s="1" customFormat="1" x14ac:dyDescent="0.25">
      <c r="A179" s="11"/>
      <c r="B179" s="54"/>
      <c r="C179" s="54"/>
      <c r="D179" s="54"/>
      <c r="E179" s="54"/>
      <c r="F179" s="54"/>
      <c r="G179" s="54"/>
      <c r="AA179" s="11"/>
      <c r="AB179" s="11"/>
      <c r="AC179" s="11"/>
      <c r="AD179" s="11"/>
      <c r="AE179" s="11"/>
      <c r="AF179" s="11"/>
      <c r="AG179" s="11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99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</row>
    <row r="180" spans="1:84" s="1" customFormat="1" x14ac:dyDescent="0.25">
      <c r="A180" s="11"/>
      <c r="B180" s="54"/>
      <c r="C180" s="54"/>
      <c r="D180" s="54"/>
      <c r="E180" s="54"/>
      <c r="F180" s="54"/>
      <c r="G180" s="54"/>
      <c r="AA180" s="11"/>
      <c r="AB180" s="11"/>
      <c r="AC180" s="11"/>
      <c r="AD180" s="11"/>
      <c r="AE180" s="11"/>
      <c r="AF180" s="11"/>
      <c r="AG180" s="11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99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</row>
    <row r="181" spans="1:84" s="1" customFormat="1" x14ac:dyDescent="0.25">
      <c r="A181" s="11"/>
      <c r="B181" s="54"/>
      <c r="C181" s="54"/>
      <c r="D181" s="54"/>
      <c r="E181" s="54"/>
      <c r="F181" s="54"/>
      <c r="G181" s="54"/>
      <c r="AA181" s="11"/>
      <c r="AB181" s="11"/>
      <c r="AC181" s="11"/>
      <c r="AD181" s="11"/>
      <c r="AE181" s="11"/>
      <c r="AF181" s="11"/>
      <c r="AG181" s="11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99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</row>
    <row r="182" spans="1:84" s="1" customFormat="1" x14ac:dyDescent="0.25">
      <c r="A182" s="11"/>
      <c r="B182" s="54"/>
      <c r="C182" s="54"/>
      <c r="D182" s="54"/>
      <c r="E182" s="54"/>
      <c r="F182" s="54"/>
      <c r="G182" s="54"/>
      <c r="AA182" s="11"/>
      <c r="AB182" s="11"/>
      <c r="AC182" s="11"/>
      <c r="AD182" s="11"/>
      <c r="AE182" s="11"/>
      <c r="AF182" s="11"/>
      <c r="AG182" s="11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99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</row>
    <row r="183" spans="1:84" s="1" customFormat="1" x14ac:dyDescent="0.25">
      <c r="A183" s="11"/>
      <c r="B183" s="54"/>
      <c r="C183" s="54"/>
      <c r="D183" s="54"/>
      <c r="E183" s="54"/>
      <c r="F183" s="54"/>
      <c r="G183" s="54"/>
      <c r="AA183" s="11"/>
      <c r="AB183" s="11"/>
      <c r="AC183" s="11"/>
      <c r="AD183" s="11"/>
      <c r="AE183" s="11"/>
      <c r="AF183" s="11"/>
      <c r="AG183" s="11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99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</row>
    <row r="184" spans="1:84" s="1" customFormat="1" x14ac:dyDescent="0.25">
      <c r="A184" s="11"/>
      <c r="B184" s="54"/>
      <c r="C184" s="54"/>
      <c r="D184" s="54"/>
      <c r="E184" s="54"/>
      <c r="F184" s="54"/>
      <c r="G184" s="54"/>
      <c r="AA184" s="11"/>
      <c r="AB184" s="11"/>
      <c r="AC184" s="11"/>
      <c r="AD184" s="11"/>
      <c r="AE184" s="11"/>
      <c r="AF184" s="11"/>
      <c r="AG184" s="11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99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</row>
    <row r="185" spans="1:84" s="1" customFormat="1" x14ac:dyDescent="0.25">
      <c r="A185" s="11"/>
      <c r="B185" s="54"/>
      <c r="C185" s="54"/>
      <c r="D185" s="54"/>
      <c r="E185" s="54"/>
      <c r="F185" s="54"/>
      <c r="G185" s="54"/>
      <c r="AA185" s="11"/>
      <c r="AB185" s="11"/>
      <c r="AC185" s="11"/>
      <c r="AD185" s="11"/>
      <c r="AE185" s="11"/>
      <c r="AF185" s="11"/>
      <c r="AG185" s="11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99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</row>
    <row r="186" spans="1:84" s="1" customFormat="1" x14ac:dyDescent="0.25">
      <c r="A186" s="11"/>
      <c r="B186" s="54"/>
      <c r="C186" s="54"/>
      <c r="D186" s="54"/>
      <c r="E186" s="54"/>
      <c r="F186" s="54"/>
      <c r="G186" s="54"/>
      <c r="AA186" s="11"/>
      <c r="AB186" s="11"/>
      <c r="AC186" s="11"/>
      <c r="AD186" s="11"/>
      <c r="AE186" s="11"/>
      <c r="AF186" s="11"/>
      <c r="AG186" s="11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99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</row>
    <row r="187" spans="1:84" s="1" customFormat="1" x14ac:dyDescent="0.25">
      <c r="A187" s="11"/>
      <c r="B187" s="54"/>
      <c r="C187" s="54"/>
      <c r="D187" s="54"/>
      <c r="E187" s="54"/>
      <c r="F187" s="54"/>
      <c r="G187" s="54"/>
      <c r="AA187" s="11"/>
      <c r="AB187" s="11"/>
      <c r="AC187" s="11"/>
      <c r="AD187" s="11"/>
      <c r="AE187" s="11"/>
      <c r="AF187" s="11"/>
      <c r="AG187" s="11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99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</row>
    <row r="188" spans="1:84" s="1" customFormat="1" x14ac:dyDescent="0.25">
      <c r="A188" s="11"/>
      <c r="B188" s="54"/>
      <c r="C188" s="54"/>
      <c r="D188" s="54"/>
      <c r="E188" s="54"/>
      <c r="F188" s="54"/>
      <c r="G188" s="54"/>
      <c r="AA188" s="11"/>
      <c r="AB188" s="11"/>
      <c r="AC188" s="11"/>
      <c r="AD188" s="11"/>
      <c r="AE188" s="11"/>
      <c r="AF188" s="11"/>
      <c r="AG188" s="11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99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</row>
    <row r="189" spans="1:84" s="1" customFormat="1" x14ac:dyDescent="0.25">
      <c r="A189" s="11"/>
      <c r="B189" s="54"/>
      <c r="C189" s="54"/>
      <c r="D189" s="54"/>
      <c r="E189" s="54"/>
      <c r="F189" s="54"/>
      <c r="G189" s="54"/>
      <c r="AA189" s="11"/>
      <c r="AB189" s="11"/>
      <c r="AC189" s="11"/>
      <c r="AD189" s="11"/>
      <c r="AE189" s="11"/>
      <c r="AF189" s="11"/>
      <c r="AG189" s="11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99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</row>
    <row r="190" spans="1:84" s="1" customFormat="1" x14ac:dyDescent="0.25">
      <c r="A190" s="11"/>
      <c r="B190" s="54"/>
      <c r="C190" s="54"/>
      <c r="D190" s="54"/>
      <c r="E190" s="54"/>
      <c r="F190" s="54"/>
      <c r="G190" s="54"/>
      <c r="AA190" s="11"/>
      <c r="AB190" s="11"/>
      <c r="AC190" s="11"/>
      <c r="AD190" s="11"/>
      <c r="AE190" s="11"/>
      <c r="AF190" s="11"/>
      <c r="AG190" s="11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99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</row>
    <row r="191" spans="1:84" s="1" customFormat="1" x14ac:dyDescent="0.25">
      <c r="A191" s="11"/>
      <c r="B191" s="54"/>
      <c r="C191" s="54"/>
      <c r="D191" s="54"/>
      <c r="E191" s="54"/>
      <c r="F191" s="54"/>
      <c r="G191" s="54"/>
      <c r="AA191" s="11"/>
      <c r="AB191" s="11"/>
      <c r="AC191" s="11"/>
      <c r="AD191" s="11"/>
      <c r="AE191" s="11"/>
      <c r="AF191" s="11"/>
      <c r="AG191" s="11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99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</row>
    <row r="192" spans="1:84" s="1" customFormat="1" x14ac:dyDescent="0.25">
      <c r="A192" s="11"/>
      <c r="B192" s="54"/>
      <c r="C192" s="54"/>
      <c r="D192" s="54"/>
      <c r="E192" s="54"/>
      <c r="F192" s="54"/>
      <c r="G192" s="54"/>
      <c r="AA192" s="11"/>
      <c r="AB192" s="11"/>
      <c r="AC192" s="11"/>
      <c r="AD192" s="11"/>
      <c r="AE192" s="11"/>
      <c r="AF192" s="11"/>
      <c r="AG192" s="11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99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</row>
    <row r="193" spans="1:84" s="1" customFormat="1" x14ac:dyDescent="0.25">
      <c r="A193" s="11"/>
      <c r="B193" s="54"/>
      <c r="C193" s="54"/>
      <c r="D193" s="54"/>
      <c r="E193" s="54"/>
      <c r="F193" s="54"/>
      <c r="G193" s="54"/>
      <c r="AA193" s="11"/>
      <c r="AB193" s="11"/>
      <c r="AC193" s="11"/>
      <c r="AD193" s="11"/>
      <c r="AE193" s="11"/>
      <c r="AF193" s="11"/>
      <c r="AG193" s="11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99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</row>
    <row r="194" spans="1:84" s="1" customFormat="1" x14ac:dyDescent="0.25">
      <c r="A194" s="11"/>
      <c r="B194" s="54"/>
      <c r="C194" s="54"/>
      <c r="D194" s="54"/>
      <c r="E194" s="54"/>
      <c r="F194" s="54"/>
      <c r="G194" s="54"/>
      <c r="AA194" s="11"/>
      <c r="AB194" s="11"/>
      <c r="AC194" s="11"/>
      <c r="AD194" s="11"/>
      <c r="AE194" s="11"/>
      <c r="AF194" s="11"/>
      <c r="AG194" s="11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99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</row>
    <row r="195" spans="1:84" s="1" customFormat="1" x14ac:dyDescent="0.25">
      <c r="A195" s="11"/>
      <c r="B195" s="54"/>
      <c r="C195" s="54"/>
      <c r="D195" s="54"/>
      <c r="E195" s="54"/>
      <c r="F195" s="54"/>
      <c r="G195" s="54"/>
      <c r="AA195" s="11"/>
      <c r="AB195" s="11"/>
      <c r="AC195" s="11"/>
      <c r="AD195" s="11"/>
      <c r="AE195" s="11"/>
      <c r="AF195" s="11"/>
      <c r="AG195" s="11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99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</row>
    <row r="196" spans="1:84" s="1" customFormat="1" x14ac:dyDescent="0.25">
      <c r="A196" s="11"/>
      <c r="B196" s="54"/>
      <c r="C196" s="54"/>
      <c r="D196" s="54"/>
      <c r="E196" s="54"/>
      <c r="F196" s="54"/>
      <c r="G196" s="54"/>
      <c r="AA196" s="11"/>
      <c r="AB196" s="11"/>
      <c r="AC196" s="11"/>
      <c r="AD196" s="11"/>
      <c r="AE196" s="11"/>
      <c r="AF196" s="11"/>
      <c r="AG196" s="11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99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</row>
    <row r="197" spans="1:84" s="1" customFormat="1" x14ac:dyDescent="0.25">
      <c r="A197" s="11"/>
      <c r="B197" s="54"/>
      <c r="C197" s="54"/>
      <c r="D197" s="54"/>
      <c r="E197" s="54"/>
      <c r="F197" s="54"/>
      <c r="G197" s="54"/>
      <c r="AA197" s="11"/>
      <c r="AB197" s="11"/>
      <c r="AC197" s="11"/>
      <c r="AD197" s="11"/>
      <c r="AE197" s="11"/>
      <c r="AF197" s="11"/>
      <c r="AG197" s="11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99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</row>
    <row r="198" spans="1:84" s="1" customFormat="1" x14ac:dyDescent="0.25">
      <c r="A198" s="11"/>
      <c r="B198" s="54"/>
      <c r="C198" s="54"/>
      <c r="D198" s="54"/>
      <c r="E198" s="54"/>
      <c r="F198" s="54"/>
      <c r="G198" s="54"/>
      <c r="AA198" s="11"/>
      <c r="AB198" s="11"/>
      <c r="AC198" s="11"/>
      <c r="AD198" s="11"/>
      <c r="AE198" s="11"/>
      <c r="AF198" s="11"/>
      <c r="AG198" s="11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99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</row>
    <row r="199" spans="1:84" s="1" customFormat="1" x14ac:dyDescent="0.25">
      <c r="A199" s="11"/>
      <c r="B199" s="54"/>
      <c r="C199" s="54"/>
      <c r="D199" s="54"/>
      <c r="E199" s="54"/>
      <c r="F199" s="54"/>
      <c r="G199" s="54"/>
      <c r="AA199" s="11"/>
      <c r="AB199" s="11"/>
      <c r="AC199" s="11"/>
      <c r="AD199" s="11"/>
      <c r="AE199" s="11"/>
      <c r="AF199" s="11"/>
      <c r="AG199" s="11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99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</row>
    <row r="200" spans="1:84" s="1" customFormat="1" x14ac:dyDescent="0.25">
      <c r="A200" s="11"/>
      <c r="B200" s="54"/>
      <c r="C200" s="54"/>
      <c r="D200" s="54"/>
      <c r="E200" s="54"/>
      <c r="F200" s="54"/>
      <c r="G200" s="54"/>
      <c r="AA200" s="11"/>
      <c r="AB200" s="11"/>
      <c r="AC200" s="11"/>
      <c r="AD200" s="11"/>
      <c r="AE200" s="11"/>
      <c r="AF200" s="11"/>
      <c r="AG200" s="11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98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99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</row>
    <row r="201" spans="1:84" s="1" customFormat="1" x14ac:dyDescent="0.25">
      <c r="A201" s="11"/>
      <c r="B201" s="54"/>
      <c r="C201" s="54"/>
      <c r="D201" s="54"/>
      <c r="E201" s="54"/>
      <c r="F201" s="54"/>
      <c r="G201" s="54"/>
      <c r="AA201" s="11"/>
      <c r="AB201" s="11"/>
      <c r="AC201" s="11"/>
      <c r="AD201" s="11"/>
      <c r="AE201" s="11"/>
      <c r="AF201" s="11"/>
      <c r="AG201" s="11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99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</row>
    <row r="202" spans="1:84" s="1" customFormat="1" x14ac:dyDescent="0.25">
      <c r="A202" s="11"/>
      <c r="B202" s="54"/>
      <c r="C202" s="54"/>
      <c r="D202" s="54"/>
      <c r="E202" s="54"/>
      <c r="F202" s="54"/>
      <c r="G202" s="54"/>
      <c r="AA202" s="11"/>
      <c r="AB202" s="11"/>
      <c r="AC202" s="11"/>
      <c r="AD202" s="11"/>
      <c r="AE202" s="11"/>
      <c r="AF202" s="11"/>
      <c r="AG202" s="11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99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</row>
    <row r="203" spans="1:84" s="1" customFormat="1" x14ac:dyDescent="0.25">
      <c r="A203" s="11"/>
      <c r="B203" s="54"/>
      <c r="C203" s="54"/>
      <c r="D203" s="54"/>
      <c r="E203" s="54"/>
      <c r="F203" s="54"/>
      <c r="G203" s="54"/>
      <c r="AA203" s="11"/>
      <c r="AB203" s="11"/>
      <c r="AC203" s="11"/>
      <c r="AD203" s="11"/>
      <c r="AE203" s="11"/>
      <c r="AF203" s="11"/>
      <c r="AG203" s="11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99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</row>
    <row r="204" spans="1:84" s="1" customFormat="1" x14ac:dyDescent="0.25">
      <c r="A204" s="11"/>
      <c r="B204" s="54"/>
      <c r="C204" s="54"/>
      <c r="D204" s="54"/>
      <c r="E204" s="54"/>
      <c r="F204" s="54"/>
      <c r="G204" s="54"/>
      <c r="AA204" s="11"/>
      <c r="AB204" s="11"/>
      <c r="AC204" s="11"/>
      <c r="AD204" s="11"/>
      <c r="AE204" s="11"/>
      <c r="AF204" s="11"/>
      <c r="AG204" s="11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99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</row>
    <row r="205" spans="1:84" s="1" customFormat="1" x14ac:dyDescent="0.25">
      <c r="A205" s="11"/>
      <c r="B205" s="54"/>
      <c r="C205" s="54"/>
      <c r="D205" s="54"/>
      <c r="E205" s="54"/>
      <c r="F205" s="54"/>
      <c r="G205" s="54"/>
      <c r="AA205" s="11"/>
      <c r="AB205" s="11"/>
      <c r="AC205" s="11"/>
      <c r="AD205" s="11"/>
      <c r="AE205" s="11"/>
      <c r="AF205" s="11"/>
      <c r="AG205" s="11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99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</row>
    <row r="206" spans="1:84" s="1" customFormat="1" x14ac:dyDescent="0.25">
      <c r="A206" s="11"/>
      <c r="B206" s="54"/>
      <c r="C206" s="54"/>
      <c r="D206" s="54"/>
      <c r="E206" s="54"/>
      <c r="F206" s="54"/>
      <c r="G206" s="54"/>
      <c r="AA206" s="11"/>
      <c r="AB206" s="11"/>
      <c r="AC206" s="11"/>
      <c r="AD206" s="11"/>
      <c r="AE206" s="11"/>
      <c r="AF206" s="11"/>
      <c r="AG206" s="11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99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</row>
    <row r="207" spans="1:84" s="1" customFormat="1" x14ac:dyDescent="0.25">
      <c r="A207" s="11"/>
      <c r="B207" s="54"/>
      <c r="C207" s="54"/>
      <c r="D207" s="54"/>
      <c r="E207" s="54"/>
      <c r="F207" s="54"/>
      <c r="G207" s="54"/>
      <c r="AA207" s="11"/>
      <c r="AB207" s="11"/>
      <c r="AC207" s="11"/>
      <c r="AD207" s="11"/>
      <c r="AE207" s="11"/>
      <c r="AF207" s="11"/>
      <c r="AG207" s="11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99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</row>
    <row r="208" spans="1:84" s="1" customFormat="1" x14ac:dyDescent="0.25">
      <c r="A208" s="11"/>
      <c r="B208" s="54"/>
      <c r="C208" s="54"/>
      <c r="D208" s="54"/>
      <c r="E208" s="54"/>
      <c r="F208" s="54"/>
      <c r="G208" s="54"/>
      <c r="AA208" s="11"/>
      <c r="AB208" s="11"/>
      <c r="AC208" s="11"/>
      <c r="AD208" s="11"/>
      <c r="AE208" s="11"/>
      <c r="AF208" s="11"/>
      <c r="AG208" s="11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99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</row>
    <row r="209" spans="1:84" s="1" customFormat="1" x14ac:dyDescent="0.25">
      <c r="A209" s="11"/>
      <c r="B209" s="54"/>
      <c r="C209" s="54"/>
      <c r="D209" s="54"/>
      <c r="E209" s="54"/>
      <c r="F209" s="54"/>
      <c r="G209" s="54"/>
      <c r="AA209" s="11"/>
      <c r="AB209" s="11"/>
      <c r="AC209" s="11"/>
      <c r="AD209" s="11"/>
      <c r="AE209" s="11"/>
      <c r="AF209" s="11"/>
      <c r="AG209" s="11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99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</row>
    <row r="210" spans="1:84" s="1" customFormat="1" x14ac:dyDescent="0.25">
      <c r="A210" s="11"/>
      <c r="B210" s="54"/>
      <c r="C210" s="54"/>
      <c r="D210" s="54"/>
      <c r="E210" s="54"/>
      <c r="F210" s="54"/>
      <c r="G210" s="54"/>
      <c r="AA210" s="11"/>
      <c r="AB210" s="11"/>
      <c r="AC210" s="11"/>
      <c r="AD210" s="11"/>
      <c r="AE210" s="11"/>
      <c r="AF210" s="11"/>
      <c r="AG210" s="11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99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</row>
    <row r="211" spans="1:84" s="1" customFormat="1" x14ac:dyDescent="0.25">
      <c r="A211" s="11"/>
      <c r="B211" s="54"/>
      <c r="C211" s="54"/>
      <c r="D211" s="54"/>
      <c r="E211" s="54"/>
      <c r="F211" s="54"/>
      <c r="G211" s="54"/>
      <c r="AA211" s="11"/>
      <c r="AB211" s="11"/>
      <c r="AC211" s="11"/>
      <c r="AD211" s="11"/>
      <c r="AE211" s="11"/>
      <c r="AF211" s="11"/>
      <c r="AG211" s="11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99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</row>
    <row r="212" spans="1:84" s="1" customFormat="1" x14ac:dyDescent="0.25">
      <c r="A212" s="11"/>
      <c r="B212" s="54"/>
      <c r="C212" s="54"/>
      <c r="D212" s="54"/>
      <c r="E212" s="54"/>
      <c r="F212" s="54"/>
      <c r="G212" s="54"/>
      <c r="AA212" s="11"/>
      <c r="AB212" s="11"/>
      <c r="AC212" s="11"/>
      <c r="AD212" s="11"/>
      <c r="AE212" s="11"/>
      <c r="AF212" s="11"/>
      <c r="AG212" s="11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99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</row>
    <row r="213" spans="1:84" s="1" customFormat="1" x14ac:dyDescent="0.25">
      <c r="A213" s="11"/>
      <c r="B213" s="54"/>
      <c r="C213" s="54"/>
      <c r="D213" s="54"/>
      <c r="E213" s="54"/>
      <c r="F213" s="54"/>
      <c r="G213" s="54"/>
      <c r="AA213" s="11"/>
      <c r="AB213" s="11"/>
      <c r="AC213" s="11"/>
      <c r="AD213" s="11"/>
      <c r="AE213" s="11"/>
      <c r="AF213" s="11"/>
      <c r="AG213" s="11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98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99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</row>
    <row r="214" spans="1:84" s="1" customFormat="1" x14ac:dyDescent="0.25">
      <c r="A214" s="11"/>
      <c r="B214" s="54"/>
      <c r="C214" s="54"/>
      <c r="D214" s="54"/>
      <c r="E214" s="54"/>
      <c r="F214" s="54"/>
      <c r="G214" s="54"/>
      <c r="AA214" s="11"/>
      <c r="AB214" s="11"/>
      <c r="AC214" s="11"/>
      <c r="AD214" s="11"/>
      <c r="AE214" s="11"/>
      <c r="AF214" s="11"/>
      <c r="AG214" s="11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99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</row>
    <row r="215" spans="1:84" s="1" customFormat="1" x14ac:dyDescent="0.25">
      <c r="A215" s="11"/>
      <c r="B215" s="54"/>
      <c r="C215" s="54"/>
      <c r="D215" s="54"/>
      <c r="E215" s="54"/>
      <c r="F215" s="54"/>
      <c r="G215" s="54"/>
      <c r="AA215" s="11"/>
      <c r="AB215" s="11"/>
      <c r="AC215" s="11"/>
      <c r="AD215" s="11"/>
      <c r="AE215" s="11"/>
      <c r="AF215" s="11"/>
      <c r="AG215" s="11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99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</row>
    <row r="216" spans="1:84" s="1" customFormat="1" x14ac:dyDescent="0.25">
      <c r="A216" s="11"/>
      <c r="B216" s="54"/>
      <c r="C216" s="54"/>
      <c r="D216" s="54"/>
      <c r="E216" s="54"/>
      <c r="F216" s="54"/>
      <c r="G216" s="54"/>
      <c r="AA216" s="11"/>
      <c r="AB216" s="11"/>
      <c r="AC216" s="11"/>
      <c r="AD216" s="11"/>
      <c r="AE216" s="11"/>
      <c r="AF216" s="11"/>
      <c r="AG216" s="11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99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</row>
    <row r="217" spans="1:84" s="1" customFormat="1" x14ac:dyDescent="0.25">
      <c r="A217" s="11"/>
      <c r="B217" s="54"/>
      <c r="C217" s="54"/>
      <c r="D217" s="54"/>
      <c r="E217" s="54"/>
      <c r="F217" s="54"/>
      <c r="G217" s="54"/>
      <c r="AA217" s="11"/>
      <c r="AB217" s="11"/>
      <c r="AC217" s="11"/>
      <c r="AD217" s="11"/>
      <c r="AE217" s="11"/>
      <c r="AF217" s="11"/>
      <c r="AG217" s="11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99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</row>
    <row r="218" spans="1:84" s="1" customFormat="1" x14ac:dyDescent="0.25">
      <c r="A218" s="11"/>
      <c r="B218" s="54"/>
      <c r="C218" s="54"/>
      <c r="D218" s="54"/>
      <c r="E218" s="54"/>
      <c r="F218" s="54"/>
      <c r="G218" s="54"/>
      <c r="AA218" s="11"/>
      <c r="AB218" s="11"/>
      <c r="AC218" s="11"/>
      <c r="AD218" s="11"/>
      <c r="AE218" s="11"/>
      <c r="AF218" s="11"/>
      <c r="AG218" s="11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99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</row>
    <row r="219" spans="1:84" s="1" customFormat="1" x14ac:dyDescent="0.25">
      <c r="A219" s="11"/>
      <c r="B219" s="54"/>
      <c r="C219" s="54"/>
      <c r="D219" s="54"/>
      <c r="E219" s="54"/>
      <c r="F219" s="54"/>
      <c r="G219" s="54"/>
      <c r="AA219" s="11"/>
      <c r="AB219" s="11"/>
      <c r="AC219" s="11"/>
      <c r="AD219" s="11"/>
      <c r="AE219" s="11"/>
      <c r="AF219" s="11"/>
      <c r="AG219" s="11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99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</row>
    <row r="220" spans="1:84" s="1" customFormat="1" x14ac:dyDescent="0.25">
      <c r="A220" s="11"/>
      <c r="B220" s="54"/>
      <c r="C220" s="54"/>
      <c r="D220" s="54"/>
      <c r="E220" s="54"/>
      <c r="F220" s="54"/>
      <c r="G220" s="54"/>
      <c r="AA220" s="11"/>
      <c r="AB220" s="11"/>
      <c r="AC220" s="11"/>
      <c r="AD220" s="11"/>
      <c r="AE220" s="11"/>
      <c r="AF220" s="11"/>
      <c r="AG220" s="11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98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99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</row>
    <row r="221" spans="1:84" s="1" customFormat="1" x14ac:dyDescent="0.25">
      <c r="A221" s="11"/>
      <c r="B221" s="54"/>
      <c r="C221" s="54"/>
      <c r="D221" s="54"/>
      <c r="E221" s="54"/>
      <c r="F221" s="54"/>
      <c r="G221" s="54"/>
      <c r="AA221" s="11"/>
      <c r="AB221" s="11"/>
      <c r="AC221" s="11"/>
      <c r="AD221" s="11"/>
      <c r="AE221" s="11"/>
      <c r="AF221" s="11"/>
      <c r="AG221" s="11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99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</row>
    <row r="222" spans="1:84" s="1" customFormat="1" x14ac:dyDescent="0.25">
      <c r="A222" s="11"/>
      <c r="B222" s="54"/>
      <c r="C222" s="54"/>
      <c r="D222" s="54"/>
      <c r="E222" s="54"/>
      <c r="F222" s="54"/>
      <c r="G222" s="54"/>
      <c r="AA222" s="11"/>
      <c r="AB222" s="11"/>
      <c r="AC222" s="11"/>
      <c r="AD222" s="11"/>
      <c r="AE222" s="11"/>
      <c r="AF222" s="11"/>
      <c r="AG222" s="11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99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</row>
    <row r="223" spans="1:84" s="1" customFormat="1" x14ac:dyDescent="0.25">
      <c r="A223" s="11"/>
      <c r="B223" s="54"/>
      <c r="C223" s="54"/>
      <c r="D223" s="54"/>
      <c r="E223" s="54"/>
      <c r="F223" s="54"/>
      <c r="G223" s="54"/>
      <c r="AA223" s="11"/>
      <c r="AB223" s="11"/>
      <c r="AC223" s="11"/>
      <c r="AD223" s="11"/>
      <c r="AE223" s="11"/>
      <c r="AF223" s="11"/>
      <c r="AG223" s="11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99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</row>
    <row r="224" spans="1:84" s="1" customFormat="1" x14ac:dyDescent="0.25">
      <c r="A224" s="11"/>
      <c r="B224" s="54"/>
      <c r="C224" s="54"/>
      <c r="D224" s="54"/>
      <c r="E224" s="54"/>
      <c r="F224" s="54"/>
      <c r="G224" s="54"/>
      <c r="AA224" s="11"/>
      <c r="AB224" s="11"/>
      <c r="AC224" s="11"/>
      <c r="AD224" s="11"/>
      <c r="AE224" s="11"/>
      <c r="AF224" s="11"/>
      <c r="AG224" s="11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99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</row>
    <row r="225" spans="1:84" s="1" customFormat="1" x14ac:dyDescent="0.25">
      <c r="A225" s="11"/>
      <c r="B225" s="54"/>
      <c r="C225" s="54"/>
      <c r="D225" s="54"/>
      <c r="E225" s="54"/>
      <c r="F225" s="54"/>
      <c r="G225" s="54"/>
      <c r="AA225" s="11"/>
      <c r="AB225" s="11"/>
      <c r="AC225" s="11"/>
      <c r="AD225" s="11"/>
      <c r="AE225" s="11"/>
      <c r="AF225" s="11"/>
      <c r="AG225" s="11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99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</row>
    <row r="226" spans="1:84" s="1" customFormat="1" x14ac:dyDescent="0.25">
      <c r="A226" s="11"/>
      <c r="B226" s="54"/>
      <c r="C226" s="54"/>
      <c r="D226" s="54"/>
      <c r="E226" s="54"/>
      <c r="F226" s="54"/>
      <c r="G226" s="54"/>
      <c r="AA226" s="11"/>
      <c r="AB226" s="11"/>
      <c r="AC226" s="11"/>
      <c r="AD226" s="11"/>
      <c r="AE226" s="11"/>
      <c r="AF226" s="11"/>
      <c r="AG226" s="11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99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</row>
    <row r="227" spans="1:84" s="1" customFormat="1" x14ac:dyDescent="0.25">
      <c r="A227" s="11"/>
      <c r="B227" s="54"/>
      <c r="C227" s="54"/>
      <c r="D227" s="54"/>
      <c r="E227" s="54"/>
      <c r="F227" s="54"/>
      <c r="G227" s="54"/>
      <c r="AA227" s="11"/>
      <c r="AB227" s="11"/>
      <c r="AC227" s="11"/>
      <c r="AD227" s="11"/>
      <c r="AE227" s="11"/>
      <c r="AF227" s="11"/>
      <c r="AG227" s="11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99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</row>
    <row r="228" spans="1:84" s="1" customFormat="1" x14ac:dyDescent="0.25">
      <c r="A228" s="11"/>
      <c r="B228" s="54"/>
      <c r="C228" s="54"/>
      <c r="D228" s="54"/>
      <c r="E228" s="54"/>
      <c r="F228" s="54"/>
      <c r="G228" s="54"/>
      <c r="AA228" s="11"/>
      <c r="AB228" s="11"/>
      <c r="AC228" s="11"/>
      <c r="AD228" s="11"/>
      <c r="AE228" s="11"/>
      <c r="AF228" s="11"/>
      <c r="AG228" s="11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99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</row>
    <row r="229" spans="1:84" s="1" customFormat="1" x14ac:dyDescent="0.25">
      <c r="A229" s="11"/>
      <c r="B229" s="54"/>
      <c r="C229" s="54"/>
      <c r="D229" s="54"/>
      <c r="E229" s="54"/>
      <c r="F229" s="54"/>
      <c r="G229" s="54"/>
      <c r="AA229" s="11"/>
      <c r="AB229" s="11"/>
      <c r="AC229" s="11"/>
      <c r="AD229" s="11"/>
      <c r="AE229" s="11"/>
      <c r="AF229" s="11"/>
      <c r="AG229" s="11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99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</row>
    <row r="230" spans="1:84" s="1" customFormat="1" x14ac:dyDescent="0.25">
      <c r="A230" s="11"/>
      <c r="B230" s="54"/>
      <c r="C230" s="54"/>
      <c r="D230" s="54"/>
      <c r="E230" s="54"/>
      <c r="F230" s="54"/>
      <c r="G230" s="54"/>
      <c r="AA230" s="11"/>
      <c r="AB230" s="11"/>
      <c r="AC230" s="11"/>
      <c r="AD230" s="11"/>
      <c r="AE230" s="11"/>
      <c r="AF230" s="11"/>
      <c r="AG230" s="11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99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</row>
    <row r="231" spans="1:84" s="1" customFormat="1" x14ac:dyDescent="0.25">
      <c r="A231" s="11"/>
      <c r="B231" s="54"/>
      <c r="C231" s="54"/>
      <c r="D231" s="54"/>
      <c r="E231" s="54"/>
      <c r="F231" s="54"/>
      <c r="G231" s="54"/>
      <c r="AA231" s="11"/>
      <c r="AB231" s="11"/>
      <c r="AC231" s="11"/>
      <c r="AD231" s="11"/>
      <c r="AE231" s="11"/>
      <c r="AF231" s="11"/>
      <c r="AG231" s="11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99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</row>
    <row r="232" spans="1:84" s="1" customFormat="1" x14ac:dyDescent="0.25">
      <c r="A232" s="11"/>
      <c r="B232" s="54"/>
      <c r="C232" s="54"/>
      <c r="D232" s="54"/>
      <c r="E232" s="54"/>
      <c r="F232" s="54"/>
      <c r="G232" s="54"/>
      <c r="AA232" s="11"/>
      <c r="AB232" s="11"/>
      <c r="AC232" s="11"/>
      <c r="AD232" s="11"/>
      <c r="AE232" s="11"/>
      <c r="AF232" s="11"/>
      <c r="AG232" s="11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99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</row>
    <row r="233" spans="1:84" s="1" customFormat="1" x14ac:dyDescent="0.25">
      <c r="A233" s="11"/>
      <c r="B233" s="54"/>
      <c r="C233" s="54"/>
      <c r="D233" s="54"/>
      <c r="E233" s="54"/>
      <c r="F233" s="54"/>
      <c r="G233" s="54"/>
      <c r="AA233" s="11"/>
      <c r="AB233" s="11"/>
      <c r="AC233" s="11"/>
      <c r="AD233" s="11"/>
      <c r="AE233" s="11"/>
      <c r="AF233" s="11"/>
      <c r="AG233" s="11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98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99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</row>
    <row r="234" spans="1:84" s="1" customFormat="1" x14ac:dyDescent="0.25">
      <c r="A234" s="11"/>
      <c r="B234" s="54"/>
      <c r="C234" s="54"/>
      <c r="D234" s="54"/>
      <c r="E234" s="54"/>
      <c r="F234" s="54"/>
      <c r="G234" s="54"/>
      <c r="AA234" s="11"/>
      <c r="AB234" s="11"/>
      <c r="AC234" s="11"/>
      <c r="AD234" s="11"/>
      <c r="AE234" s="11"/>
      <c r="AF234" s="11"/>
      <c r="AG234" s="11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99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</row>
    <row r="235" spans="1:84" s="1" customFormat="1" x14ac:dyDescent="0.25">
      <c r="A235" s="11"/>
      <c r="B235" s="54"/>
      <c r="C235" s="54"/>
      <c r="D235" s="54"/>
      <c r="E235" s="54"/>
      <c r="F235" s="54"/>
      <c r="G235" s="54"/>
      <c r="AA235" s="11"/>
      <c r="AB235" s="11"/>
      <c r="AC235" s="11"/>
      <c r="AD235" s="11"/>
      <c r="AE235" s="11"/>
      <c r="AF235" s="11"/>
      <c r="AG235" s="11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99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</row>
    <row r="236" spans="1:84" s="1" customFormat="1" x14ac:dyDescent="0.25">
      <c r="A236" s="11"/>
      <c r="B236" s="54"/>
      <c r="C236" s="54"/>
      <c r="D236" s="54"/>
      <c r="E236" s="54"/>
      <c r="F236" s="54"/>
      <c r="G236" s="54"/>
      <c r="AA236" s="11"/>
      <c r="AB236" s="11"/>
      <c r="AC236" s="11"/>
      <c r="AD236" s="11"/>
      <c r="AE236" s="11"/>
      <c r="AF236" s="11"/>
      <c r="AG236" s="11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98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99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</row>
    <row r="237" spans="1:84" s="1" customFormat="1" x14ac:dyDescent="0.25">
      <c r="A237" s="11"/>
      <c r="B237" s="54"/>
      <c r="C237" s="54"/>
      <c r="D237" s="54"/>
      <c r="E237" s="54"/>
      <c r="F237" s="54"/>
      <c r="G237" s="54"/>
      <c r="AA237" s="11"/>
      <c r="AB237" s="11"/>
      <c r="AC237" s="11"/>
      <c r="AD237" s="11"/>
      <c r="AE237" s="11"/>
      <c r="AF237" s="11"/>
      <c r="AG237" s="11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98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99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</row>
    <row r="238" spans="1:84" s="1" customFormat="1" x14ac:dyDescent="0.25">
      <c r="A238" s="11"/>
      <c r="B238" s="54"/>
      <c r="C238" s="54"/>
      <c r="D238" s="54"/>
      <c r="E238" s="54"/>
      <c r="F238" s="54"/>
      <c r="G238" s="54"/>
      <c r="AA238" s="11"/>
      <c r="AB238" s="11"/>
      <c r="AC238" s="11"/>
      <c r="AD238" s="11"/>
      <c r="AE238" s="11"/>
      <c r="AF238" s="11"/>
      <c r="AG238" s="11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99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</row>
    <row r="239" spans="1:84" s="1" customFormat="1" x14ac:dyDescent="0.25">
      <c r="A239" s="11"/>
      <c r="B239" s="54"/>
      <c r="C239" s="54"/>
      <c r="D239" s="54"/>
      <c r="E239" s="54"/>
      <c r="F239" s="54"/>
      <c r="G239" s="54"/>
      <c r="AA239" s="11"/>
      <c r="AB239" s="11"/>
      <c r="AC239" s="11"/>
      <c r="AD239" s="11"/>
      <c r="AE239" s="11"/>
      <c r="AF239" s="11"/>
      <c r="AG239" s="11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99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</row>
    <row r="240" spans="1:84" s="1" customFormat="1" x14ac:dyDescent="0.25">
      <c r="A240" s="11"/>
      <c r="B240" s="54"/>
      <c r="C240" s="54"/>
      <c r="D240" s="54"/>
      <c r="E240" s="54"/>
      <c r="F240" s="54"/>
      <c r="G240" s="54"/>
      <c r="AA240" s="11"/>
      <c r="AB240" s="11"/>
      <c r="AC240" s="11"/>
      <c r="AD240" s="11"/>
      <c r="AE240" s="11"/>
      <c r="AF240" s="11"/>
      <c r="AG240" s="11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99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</row>
    <row r="241" spans="2:7" x14ac:dyDescent="0.25">
      <c r="B241" s="54"/>
      <c r="C241" s="54"/>
      <c r="D241" s="54"/>
      <c r="E241" s="54"/>
      <c r="F241" s="54"/>
      <c r="G241" s="54"/>
    </row>
    <row r="242" spans="2:7" x14ac:dyDescent="0.25">
      <c r="B242" s="54"/>
      <c r="C242" s="54"/>
      <c r="D242" s="54"/>
      <c r="E242" s="54"/>
      <c r="F242" s="54"/>
      <c r="G242" s="54"/>
    </row>
    <row r="243" spans="2:7" x14ac:dyDescent="0.25">
      <c r="B243" s="54"/>
      <c r="C243" s="54"/>
      <c r="D243" s="54"/>
      <c r="E243" s="54"/>
      <c r="F243" s="54"/>
      <c r="G243" s="54"/>
    </row>
    <row r="244" spans="2:7" x14ac:dyDescent="0.25">
      <c r="B244" s="54"/>
      <c r="C244" s="54"/>
      <c r="D244" s="54"/>
      <c r="E244" s="54"/>
      <c r="F244" s="54"/>
      <c r="G244" s="54"/>
    </row>
    <row r="245" spans="2:7" x14ac:dyDescent="0.25">
      <c r="B245" s="54"/>
      <c r="C245" s="54"/>
      <c r="D245" s="54"/>
      <c r="E245" s="54"/>
      <c r="F245" s="54"/>
      <c r="G245" s="54"/>
    </row>
    <row r="246" spans="2:7" x14ac:dyDescent="0.25">
      <c r="B246" s="54"/>
      <c r="C246" s="54"/>
      <c r="D246" s="54"/>
      <c r="E246" s="54"/>
      <c r="F246" s="54"/>
      <c r="G246" s="54"/>
    </row>
  </sheetData>
  <sheetProtection algorithmName="SHA-512" hashValue="Pif2HennNG3s3bK4BdtKKMT8RqP05jP6eg/T5obvC+axm1NW5Bv9SkO4r3qowc7/D4KWdPwjnaFTL3SPF7RWzg==" saltValue="njOktaaeuRnibbf+2fy5cA==" spinCount="100000" sheet="1" objects="1" scenarios="1" selectLockedCells="1"/>
  <mergeCells count="244">
    <mergeCell ref="AC13:AF13"/>
    <mergeCell ref="AC52:AF52"/>
    <mergeCell ref="R38:R39"/>
    <mergeCell ref="S38:S39"/>
    <mergeCell ref="T38:T39"/>
    <mergeCell ref="T44:T45"/>
    <mergeCell ref="C10:C11"/>
    <mergeCell ref="D10:D11"/>
    <mergeCell ref="E10:E11"/>
    <mergeCell ref="J29:N29"/>
    <mergeCell ref="G19:G20"/>
    <mergeCell ref="C23:C24"/>
    <mergeCell ref="D23:D24"/>
    <mergeCell ref="E23:E24"/>
    <mergeCell ref="C49:C50"/>
    <mergeCell ref="D49:D50"/>
    <mergeCell ref="E49:E50"/>
    <mergeCell ref="F47:G47"/>
    <mergeCell ref="R46:R47"/>
    <mergeCell ref="S46:S47"/>
    <mergeCell ref="Q40:Q41"/>
    <mergeCell ref="R40:R41"/>
    <mergeCell ref="S40:S41"/>
    <mergeCell ref="O42:O43"/>
    <mergeCell ref="B42:B43"/>
    <mergeCell ref="T30:T31"/>
    <mergeCell ref="O32:O33"/>
    <mergeCell ref="P32:P33"/>
    <mergeCell ref="O36:O37"/>
    <mergeCell ref="P36:P37"/>
    <mergeCell ref="Q36:Q37"/>
    <mergeCell ref="R36:R37"/>
    <mergeCell ref="S36:S37"/>
    <mergeCell ref="O38:O39"/>
    <mergeCell ref="P38:P39"/>
    <mergeCell ref="I40:K40"/>
    <mergeCell ref="O30:O31"/>
    <mergeCell ref="P30:P31"/>
    <mergeCell ref="Q30:Q31"/>
    <mergeCell ref="R30:R31"/>
    <mergeCell ref="S30:S31"/>
    <mergeCell ref="G42:G43"/>
    <mergeCell ref="C36:C37"/>
    <mergeCell ref="D36:D37"/>
    <mergeCell ref="E36:E37"/>
    <mergeCell ref="D39:H39"/>
    <mergeCell ref="O40:O41"/>
    <mergeCell ref="P40:P41"/>
    <mergeCell ref="U53:V53"/>
    <mergeCell ref="W53:X53"/>
    <mergeCell ref="Y53:Z53"/>
    <mergeCell ref="T3:T4"/>
    <mergeCell ref="U3:U4"/>
    <mergeCell ref="V3:V4"/>
    <mergeCell ref="W3:W4"/>
    <mergeCell ref="X3:X4"/>
    <mergeCell ref="Y3:Y4"/>
    <mergeCell ref="Z3:Z4"/>
    <mergeCell ref="T32:T33"/>
    <mergeCell ref="T34:T35"/>
    <mergeCell ref="T36:T37"/>
    <mergeCell ref="U29:Z29"/>
    <mergeCell ref="T46:T47"/>
    <mergeCell ref="T40:T41"/>
    <mergeCell ref="T50:T51"/>
    <mergeCell ref="I3:J4"/>
    <mergeCell ref="K3:K4"/>
    <mergeCell ref="R3:R4"/>
    <mergeCell ref="I14:K14"/>
    <mergeCell ref="I15:L15"/>
    <mergeCell ref="S34:S35"/>
    <mergeCell ref="P34:P35"/>
    <mergeCell ref="Q34:Q35"/>
    <mergeCell ref="R34:R35"/>
    <mergeCell ref="Q3:Q4"/>
    <mergeCell ref="S3:S4"/>
    <mergeCell ref="Q32:Q33"/>
    <mergeCell ref="R32:R33"/>
    <mergeCell ref="S32:S33"/>
    <mergeCell ref="O34:O35"/>
    <mergeCell ref="O29:T29"/>
    <mergeCell ref="L3:O3"/>
    <mergeCell ref="N4:O4"/>
    <mergeCell ref="C6:D7"/>
    <mergeCell ref="B5:D5"/>
    <mergeCell ref="B6:B7"/>
    <mergeCell ref="E6:F7"/>
    <mergeCell ref="G6:G7"/>
    <mergeCell ref="E5:G5"/>
    <mergeCell ref="F8:G8"/>
    <mergeCell ref="D13:H13"/>
    <mergeCell ref="B9:B11"/>
    <mergeCell ref="F12:G12"/>
    <mergeCell ref="F9:G11"/>
    <mergeCell ref="B3:B4"/>
    <mergeCell ref="F25:G25"/>
    <mergeCell ref="G3:G4"/>
    <mergeCell ref="G16:G17"/>
    <mergeCell ref="G29:G30"/>
    <mergeCell ref="B16:B17"/>
    <mergeCell ref="B29:B30"/>
    <mergeCell ref="B35:B37"/>
    <mergeCell ref="F35:G37"/>
    <mergeCell ref="B32:B33"/>
    <mergeCell ref="C32:D33"/>
    <mergeCell ref="E32:F33"/>
    <mergeCell ref="G32:G33"/>
    <mergeCell ref="F34:G34"/>
    <mergeCell ref="D26:H26"/>
    <mergeCell ref="B31:D31"/>
    <mergeCell ref="E31:G31"/>
    <mergeCell ref="F21:G21"/>
    <mergeCell ref="B22:B24"/>
    <mergeCell ref="B18:D18"/>
    <mergeCell ref="E18:G18"/>
    <mergeCell ref="B19:B20"/>
    <mergeCell ref="C19:D20"/>
    <mergeCell ref="E19:F20"/>
    <mergeCell ref="B48:B50"/>
    <mergeCell ref="F48:G50"/>
    <mergeCell ref="B44:D44"/>
    <mergeCell ref="E44:G44"/>
    <mergeCell ref="B45:B46"/>
    <mergeCell ref="C45:D46"/>
    <mergeCell ref="E45:F46"/>
    <mergeCell ref="G45:G46"/>
    <mergeCell ref="D53:H53"/>
    <mergeCell ref="B53:C53"/>
    <mergeCell ref="J53:L53"/>
    <mergeCell ref="M53:N53"/>
    <mergeCell ref="B2:G2"/>
    <mergeCell ref="I2:Z2"/>
    <mergeCell ref="B27:G28"/>
    <mergeCell ref="I27:Z28"/>
    <mergeCell ref="B40:G41"/>
    <mergeCell ref="B14:G15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F38:G38"/>
    <mergeCell ref="F51:G51"/>
    <mergeCell ref="D52:H52"/>
    <mergeCell ref="Q38:Q39"/>
    <mergeCell ref="F22:G24"/>
    <mergeCell ref="P46:P47"/>
    <mergeCell ref="Q46:Q47"/>
    <mergeCell ref="P42:P43"/>
    <mergeCell ref="Q42:Q43"/>
    <mergeCell ref="R42:R43"/>
    <mergeCell ref="S42:S43"/>
    <mergeCell ref="T42:T43"/>
    <mergeCell ref="S44:S45"/>
    <mergeCell ref="O52:O53"/>
    <mergeCell ref="P52:P53"/>
    <mergeCell ref="Q52:Q53"/>
    <mergeCell ref="R52:R53"/>
    <mergeCell ref="S52:S53"/>
    <mergeCell ref="T52:T53"/>
    <mergeCell ref="O48:O49"/>
    <mergeCell ref="P48:P49"/>
    <mergeCell ref="Q48:Q49"/>
    <mergeCell ref="R48:R49"/>
    <mergeCell ref="S48:S49"/>
    <mergeCell ref="T48:T49"/>
    <mergeCell ref="O50:O51"/>
    <mergeCell ref="P50:P51"/>
    <mergeCell ref="Q50:Q51"/>
    <mergeCell ref="R50:R51"/>
    <mergeCell ref="S50:S51"/>
    <mergeCell ref="O44:O45"/>
    <mergeCell ref="P44:P45"/>
    <mergeCell ref="Q44:Q45"/>
    <mergeCell ref="R44:R45"/>
    <mergeCell ref="O46:O47"/>
    <mergeCell ref="AE8:AF8"/>
    <mergeCell ref="AA9:AA11"/>
    <mergeCell ref="AE9:AF11"/>
    <mergeCell ref="AB10:AB11"/>
    <mergeCell ref="AC10:AC11"/>
    <mergeCell ref="AD10:AD11"/>
    <mergeCell ref="AE12:AF12"/>
    <mergeCell ref="AA14:AF15"/>
    <mergeCell ref="AA16:AA17"/>
    <mergeCell ref="AF16:AF17"/>
    <mergeCell ref="AA18:AC18"/>
    <mergeCell ref="AD18:AF18"/>
    <mergeCell ref="AA19:AA20"/>
    <mergeCell ref="AB19:AC20"/>
    <mergeCell ref="AD19:AE20"/>
    <mergeCell ref="AF19:AF20"/>
    <mergeCell ref="AE21:AF21"/>
    <mergeCell ref="AA22:AA24"/>
    <mergeCell ref="AE22:AF24"/>
    <mergeCell ref="AB23:AB24"/>
    <mergeCell ref="AA2:AF2"/>
    <mergeCell ref="AA3:AA4"/>
    <mergeCell ref="AF3:AF4"/>
    <mergeCell ref="AA5:AC5"/>
    <mergeCell ref="AD5:AF5"/>
    <mergeCell ref="AA6:AA7"/>
    <mergeCell ref="AB6:AC7"/>
    <mergeCell ref="AD6:AE7"/>
    <mergeCell ref="AF6:AF7"/>
    <mergeCell ref="AC23:AC24"/>
    <mergeCell ref="AD23:AD24"/>
    <mergeCell ref="AE25:AF25"/>
    <mergeCell ref="AA27:AF28"/>
    <mergeCell ref="AA29:AA30"/>
    <mergeCell ref="AF29:AF30"/>
    <mergeCell ref="AA31:AC31"/>
    <mergeCell ref="AD31:AF31"/>
    <mergeCell ref="AA32:AA33"/>
    <mergeCell ref="AB32:AC33"/>
    <mergeCell ref="AD32:AE33"/>
    <mergeCell ref="AF32:AF33"/>
    <mergeCell ref="AE34:AF34"/>
    <mergeCell ref="AA35:AA37"/>
    <mergeCell ref="AE35:AF37"/>
    <mergeCell ref="AB36:AB37"/>
    <mergeCell ref="AC36:AC37"/>
    <mergeCell ref="AD36:AD37"/>
    <mergeCell ref="AE47:AF47"/>
    <mergeCell ref="AA48:AA50"/>
    <mergeCell ref="AE48:AF50"/>
    <mergeCell ref="AB49:AB50"/>
    <mergeCell ref="AC49:AC50"/>
    <mergeCell ref="AD49:AD50"/>
    <mergeCell ref="AE51:AF51"/>
    <mergeCell ref="AE38:AF38"/>
    <mergeCell ref="AA40:AF41"/>
    <mergeCell ref="AA42:AA43"/>
    <mergeCell ref="AF42:AF43"/>
    <mergeCell ref="AA44:AC44"/>
    <mergeCell ref="AD44:AF44"/>
    <mergeCell ref="AA45:AA46"/>
    <mergeCell ref="AB45:AC46"/>
    <mergeCell ref="AD45:AE46"/>
    <mergeCell ref="AF45:AF46"/>
  </mergeCells>
  <conditionalFormatting sqref="N5:N13">
    <cfRule type="dataBar" priority="2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{E667EDB4-42B2-4ACB-8F99-9058C2EACB77}</x14:id>
        </ext>
      </extLst>
    </cfRule>
  </conditionalFormatting>
  <conditionalFormatting sqref="O5:O13">
    <cfRule type="colorScale" priority="284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2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{38C1B93B-7C56-49F0-9D04-13357A0E547F}</x14:id>
        </ext>
      </extLst>
    </cfRule>
  </conditionalFormatting>
  <conditionalFormatting sqref="R5:Z13">
    <cfRule type="top10" dxfId="134" priority="263" bottom="1" rank="5"/>
    <cfRule type="top10" dxfId="133" priority="275" rank="5"/>
  </conditionalFormatting>
  <conditionalFormatting sqref="AH34:AH41 U32:Z39">
    <cfRule type="top10" dxfId="132" priority="237" bottom="1" rank="5"/>
    <cfRule type="top10" dxfId="131" priority="238" rank="5"/>
  </conditionalFormatting>
  <conditionalFormatting sqref="E8">
    <cfRule type="expression" dxfId="130" priority="235">
      <formula>$AT$10-$AS$10&lt;=$E$12</formula>
    </cfRule>
  </conditionalFormatting>
  <conditionalFormatting sqref="E10">
    <cfRule type="expression" dxfId="129" priority="234">
      <formula>$AT$10-$AS$10&lt;=$E$12</formula>
    </cfRule>
  </conditionalFormatting>
  <conditionalFormatting sqref="D8">
    <cfRule type="expression" dxfId="128" priority="233">
      <formula>$AR$10-$AT$10&lt;=$E$12</formula>
    </cfRule>
  </conditionalFormatting>
  <conditionalFormatting sqref="D10">
    <cfRule type="expression" dxfId="127" priority="232">
      <formula>$AR$10-$AT$10&lt;=$E$12</formula>
    </cfRule>
  </conditionalFormatting>
  <conditionalFormatting sqref="C8">
    <cfRule type="expression" dxfId="126" priority="231">
      <formula>$AT$10=$AU$10</formula>
    </cfRule>
  </conditionalFormatting>
  <conditionalFormatting sqref="C9:C10">
    <cfRule type="expression" dxfId="125" priority="230">
      <formula>$AT$10=$AU$10</formula>
    </cfRule>
  </conditionalFormatting>
  <conditionalFormatting sqref="C13">
    <cfRule type="expression" dxfId="124" priority="229">
      <formula>$C$13=$AT$10</formula>
    </cfRule>
  </conditionalFormatting>
  <conditionalFormatting sqref="F9:G11">
    <cfRule type="expression" dxfId="123" priority="228">
      <formula>$C$13=$AT$10</formula>
    </cfRule>
  </conditionalFormatting>
  <conditionalFormatting sqref="D13:H13">
    <cfRule type="expression" dxfId="122" priority="224">
      <formula>$AR$17=1</formula>
    </cfRule>
    <cfRule type="expression" dxfId="121" priority="226">
      <formula>$AR$16=1</formula>
    </cfRule>
    <cfRule type="expression" dxfId="120" priority="227">
      <formula>$AR$15=1</formula>
    </cfRule>
  </conditionalFormatting>
  <conditionalFormatting sqref="E21">
    <cfRule type="expression" dxfId="119" priority="220">
      <formula>$AT$23-$AS$23&lt;=$E$25</formula>
    </cfRule>
  </conditionalFormatting>
  <conditionalFormatting sqref="D21">
    <cfRule type="expression" dxfId="118" priority="217">
      <formula>$AR$23-$AT$23&lt;=$E$25</formula>
    </cfRule>
  </conditionalFormatting>
  <conditionalFormatting sqref="C21">
    <cfRule type="expression" dxfId="117" priority="215">
      <formula>$AT$23=$AU$23</formula>
    </cfRule>
  </conditionalFormatting>
  <conditionalFormatting sqref="C26">
    <cfRule type="expression" dxfId="116" priority="209">
      <formula>$C$26=$AT$23</formula>
    </cfRule>
  </conditionalFormatting>
  <conditionalFormatting sqref="C34">
    <cfRule type="expression" dxfId="115" priority="206">
      <formula>$AU$36=$AT$36</formula>
    </cfRule>
  </conditionalFormatting>
  <conditionalFormatting sqref="E47">
    <cfRule type="expression" dxfId="114" priority="197">
      <formula>$AT$49-$AS$49&lt;=$E$51</formula>
    </cfRule>
  </conditionalFormatting>
  <conditionalFormatting sqref="D47">
    <cfRule type="expression" dxfId="113" priority="195">
      <formula>$AR$49-$AT$49&lt;=$E$51</formula>
    </cfRule>
  </conditionalFormatting>
  <conditionalFormatting sqref="C47">
    <cfRule type="expression" dxfId="112" priority="193">
      <formula>$AT$49=$AU$49</formula>
    </cfRule>
  </conditionalFormatting>
  <conditionalFormatting sqref="C52">
    <cfRule type="expression" dxfId="111" priority="191">
      <formula>$C$52=$AT$49</formula>
    </cfRule>
  </conditionalFormatting>
  <conditionalFormatting sqref="Z31">
    <cfRule type="dataBar" priority="1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{C199352F-16F5-4B1D-B2E2-B54352FA272B}</x14:id>
        </ext>
      </extLst>
    </cfRule>
  </conditionalFormatting>
  <conditionalFormatting sqref="E34">
    <cfRule type="expression" dxfId="110" priority="288">
      <formula>$AT$36-$AS$36&lt;=$E$38</formula>
    </cfRule>
  </conditionalFormatting>
  <conditionalFormatting sqref="D34">
    <cfRule type="expression" dxfId="109" priority="289">
      <formula>$AR$36-$AT$36&lt;=$E$38</formula>
    </cfRule>
  </conditionalFormatting>
  <conditionalFormatting sqref="C39">
    <cfRule type="expression" dxfId="108" priority="292">
      <formula>$C$39=$AT$36</formula>
    </cfRule>
  </conditionalFormatting>
  <conditionalFormatting sqref="AJ34:AJ41">
    <cfRule type="top10" dxfId="107" priority="183" bottom="1" rank="5"/>
    <cfRule type="top10" dxfId="106" priority="184" rank="5"/>
  </conditionalFormatting>
  <conditionalFormatting sqref="AL34:AL41">
    <cfRule type="top10" dxfId="105" priority="181" bottom="1" rank="5"/>
    <cfRule type="top10" dxfId="104" priority="182" rank="5"/>
  </conditionalFormatting>
  <conditionalFormatting sqref="AI50">
    <cfRule type="top10" dxfId="103" priority="179" bottom="1" rank="5"/>
    <cfRule type="top10" dxfId="102" priority="180" rank="5"/>
  </conditionalFormatting>
  <conditionalFormatting sqref="P30">
    <cfRule type="expression" dxfId="101" priority="172">
      <formula>P30&gt;Q30</formula>
    </cfRule>
  </conditionalFormatting>
  <conditionalFormatting sqref="S30">
    <cfRule type="expression" dxfId="100" priority="156">
      <formula>S30&gt;T30</formula>
    </cfRule>
  </conditionalFormatting>
  <conditionalFormatting sqref="P32">
    <cfRule type="expression" dxfId="99" priority="147">
      <formula>P32&gt;Q32</formula>
    </cfRule>
  </conditionalFormatting>
  <conditionalFormatting sqref="P34">
    <cfRule type="expression" dxfId="98" priority="146">
      <formula>P34&gt;Q34</formula>
    </cfRule>
  </conditionalFormatting>
  <conditionalFormatting sqref="P36">
    <cfRule type="expression" dxfId="97" priority="145">
      <formula>P36&gt;Q36</formula>
    </cfRule>
  </conditionalFormatting>
  <conditionalFormatting sqref="P38">
    <cfRule type="expression" dxfId="96" priority="144">
      <formula>P38&gt;Q38</formula>
    </cfRule>
  </conditionalFormatting>
  <conditionalFormatting sqref="P40">
    <cfRule type="expression" dxfId="95" priority="143">
      <formula>P40&gt;Q40</formula>
    </cfRule>
  </conditionalFormatting>
  <conditionalFormatting sqref="P42">
    <cfRule type="expression" dxfId="94" priority="142">
      <formula>P42&gt;Q42</formula>
    </cfRule>
  </conditionalFormatting>
  <conditionalFormatting sqref="P44">
    <cfRule type="expression" dxfId="93" priority="141">
      <formula>P44&gt;Q44</formula>
    </cfRule>
  </conditionalFormatting>
  <conditionalFormatting sqref="P46">
    <cfRule type="expression" dxfId="92" priority="140">
      <formula>P46&gt;Q46</formula>
    </cfRule>
  </conditionalFormatting>
  <conditionalFormatting sqref="P48">
    <cfRule type="expression" dxfId="91" priority="139">
      <formula>P48&gt;Q48</formula>
    </cfRule>
  </conditionalFormatting>
  <conditionalFormatting sqref="P50">
    <cfRule type="expression" dxfId="90" priority="137">
      <formula>P50&gt;Q50</formula>
    </cfRule>
  </conditionalFormatting>
  <conditionalFormatting sqref="P52">
    <cfRule type="expression" dxfId="89" priority="136">
      <formula>P52&gt;Q52</formula>
    </cfRule>
  </conditionalFormatting>
  <conditionalFormatting sqref="S32">
    <cfRule type="expression" dxfId="88" priority="135">
      <formula>S32&gt;T32</formula>
    </cfRule>
  </conditionalFormatting>
  <conditionalFormatting sqref="S34">
    <cfRule type="expression" dxfId="87" priority="134">
      <formula>S34&gt;T34</formula>
    </cfRule>
  </conditionalFormatting>
  <conditionalFormatting sqref="S36">
    <cfRule type="expression" dxfId="86" priority="133">
      <formula>S36&gt;T36</formula>
    </cfRule>
  </conditionalFormatting>
  <conditionalFormatting sqref="S38">
    <cfRule type="expression" dxfId="85" priority="132">
      <formula>S38&gt;T38</formula>
    </cfRule>
  </conditionalFormatting>
  <conditionalFormatting sqref="S40">
    <cfRule type="expression" dxfId="84" priority="131">
      <formula>S40&gt;T40</formula>
    </cfRule>
  </conditionalFormatting>
  <conditionalFormatting sqref="S42">
    <cfRule type="expression" dxfId="83" priority="130">
      <formula>S42&gt;T42</formula>
    </cfRule>
  </conditionalFormatting>
  <conditionalFormatting sqref="S44">
    <cfRule type="expression" dxfId="82" priority="129">
      <formula>S44&gt;T44</formula>
    </cfRule>
  </conditionalFormatting>
  <conditionalFormatting sqref="S46">
    <cfRule type="expression" dxfId="81" priority="128">
      <formula>S46&gt;T46</formula>
    </cfRule>
  </conditionalFormatting>
  <conditionalFormatting sqref="S48">
    <cfRule type="expression" dxfId="80" priority="127">
      <formula>S48&gt;T48</formula>
    </cfRule>
  </conditionalFormatting>
  <conditionalFormatting sqref="S50">
    <cfRule type="expression" dxfId="79" priority="126">
      <formula>S50&gt;T50</formula>
    </cfRule>
  </conditionalFormatting>
  <conditionalFormatting sqref="S52">
    <cfRule type="expression" dxfId="78" priority="125">
      <formula>S52&gt;T52</formula>
    </cfRule>
  </conditionalFormatting>
  <conditionalFormatting sqref="C22">
    <cfRule type="expression" dxfId="77" priority="123">
      <formula>$AT$10=$AU$10</formula>
    </cfRule>
  </conditionalFormatting>
  <conditionalFormatting sqref="C35">
    <cfRule type="expression" dxfId="76" priority="120">
      <formula>$AT$10=$AU$10</formula>
    </cfRule>
  </conditionalFormatting>
  <conditionalFormatting sqref="C48">
    <cfRule type="expression" dxfId="75" priority="117">
      <formula>$AT$10=$AU$10</formula>
    </cfRule>
  </conditionalFormatting>
  <conditionalFormatting sqref="F12:G12">
    <cfRule type="expression" dxfId="74" priority="115">
      <formula>$AO$10&lt;0</formula>
    </cfRule>
  </conditionalFormatting>
  <conditionalFormatting sqref="C23">
    <cfRule type="expression" dxfId="73" priority="114">
      <formula>$AT$10=$AU$10</formula>
    </cfRule>
  </conditionalFormatting>
  <conditionalFormatting sqref="D23">
    <cfRule type="expression" dxfId="72" priority="113">
      <formula>$AR$23-$AT$23&lt;=$E$25</formula>
    </cfRule>
  </conditionalFormatting>
  <conditionalFormatting sqref="E23">
    <cfRule type="expression" dxfId="71" priority="112">
      <formula>$AT$23-$AS$23&lt;=$E$25</formula>
    </cfRule>
  </conditionalFormatting>
  <conditionalFormatting sqref="F22:G24">
    <cfRule type="expression" dxfId="70" priority="111">
      <formula>$C$26=$AT$23</formula>
    </cfRule>
  </conditionalFormatting>
  <conditionalFormatting sqref="F25:G25">
    <cfRule type="expression" dxfId="69" priority="110">
      <formula>$AO$23&lt;0</formula>
    </cfRule>
  </conditionalFormatting>
  <conditionalFormatting sqref="E36">
    <cfRule type="expression" dxfId="68" priority="109">
      <formula>$AT$36-$AS$36&lt;=$E$38</formula>
    </cfRule>
  </conditionalFormatting>
  <conditionalFormatting sqref="D36">
    <cfRule type="expression" dxfId="67" priority="108">
      <formula>$AR$36-$AT$36&lt;=$E$38</formula>
    </cfRule>
  </conditionalFormatting>
  <conditionalFormatting sqref="C36">
    <cfRule type="expression" dxfId="66" priority="107">
      <formula>$AU$36=$AT$36</formula>
    </cfRule>
  </conditionalFormatting>
  <conditionalFormatting sqref="F35:G37">
    <cfRule type="expression" dxfId="65" priority="106">
      <formula>$C$39=$AT$36</formula>
    </cfRule>
  </conditionalFormatting>
  <conditionalFormatting sqref="E49">
    <cfRule type="expression" dxfId="64" priority="105">
      <formula>$AT$49-$AS$49&lt;=$E$51</formula>
    </cfRule>
  </conditionalFormatting>
  <conditionalFormatting sqref="D49">
    <cfRule type="expression" dxfId="63" priority="104">
      <formula>$AR$49-$AT$49&lt;=$E$51</formula>
    </cfRule>
  </conditionalFormatting>
  <conditionalFormatting sqref="C49">
    <cfRule type="expression" dxfId="62" priority="103">
      <formula>$AT$49=$AU$49</formula>
    </cfRule>
  </conditionalFormatting>
  <conditionalFormatting sqref="F48:G50">
    <cfRule type="expression" dxfId="61" priority="102">
      <formula>$C$52=$AT$49</formula>
    </cfRule>
  </conditionalFormatting>
  <conditionalFormatting sqref="F38:G38">
    <cfRule type="expression" dxfId="60" priority="101">
      <formula>$AP$26&lt;0</formula>
    </cfRule>
  </conditionalFormatting>
  <conditionalFormatting sqref="F51:G51">
    <cfRule type="expression" dxfId="59" priority="100">
      <formula>$AO$49&lt;0</formula>
    </cfRule>
  </conditionalFormatting>
  <conditionalFormatting sqref="AD8">
    <cfRule type="expression" dxfId="58" priority="90">
      <formula>$BG$10-$BF$10&lt;=$AD$12</formula>
    </cfRule>
  </conditionalFormatting>
  <conditionalFormatting sqref="AD10">
    <cfRule type="expression" dxfId="57" priority="89">
      <formula>$BG$10-$BF$10&lt;=$AD$12</formula>
    </cfRule>
  </conditionalFormatting>
  <conditionalFormatting sqref="AC8">
    <cfRule type="expression" dxfId="56" priority="88">
      <formula>$BE$10-$BG$10&lt;=$AD$12</formula>
    </cfRule>
  </conditionalFormatting>
  <conditionalFormatting sqref="AC10">
    <cfRule type="expression" dxfId="55" priority="87">
      <formula>$BE$10-$BG$10&lt;=$AD$12</formula>
    </cfRule>
  </conditionalFormatting>
  <conditionalFormatting sqref="AB8">
    <cfRule type="expression" dxfId="54" priority="86">
      <formula>$BG$10=$BH$10</formula>
    </cfRule>
  </conditionalFormatting>
  <conditionalFormatting sqref="AB9:AB10">
    <cfRule type="expression" dxfId="53" priority="85">
      <formula>$BG$10=$BH$10</formula>
    </cfRule>
  </conditionalFormatting>
  <conditionalFormatting sqref="AB13">
    <cfRule type="expression" dxfId="52" priority="84">
      <formula>$AB$13=$BG$10</formula>
    </cfRule>
  </conditionalFormatting>
  <conditionalFormatting sqref="AE9:AF11">
    <cfRule type="expression" dxfId="51" priority="83">
      <formula>$BG$10=$AB$13</formula>
    </cfRule>
  </conditionalFormatting>
  <conditionalFormatting sqref="AD21">
    <cfRule type="expression" dxfId="50" priority="77">
      <formula>$BG$23-$BF$23&lt;=$AD$25</formula>
    </cfRule>
  </conditionalFormatting>
  <conditionalFormatting sqref="AC21">
    <cfRule type="expression" dxfId="49" priority="75">
      <formula>$BE$23-$BG$23&lt;=$AD$25</formula>
    </cfRule>
  </conditionalFormatting>
  <conditionalFormatting sqref="AB21">
    <cfRule type="expression" dxfId="48" priority="73">
      <formula>$BG$23=$BH$23</formula>
    </cfRule>
  </conditionalFormatting>
  <conditionalFormatting sqref="AB26">
    <cfRule type="expression" dxfId="47" priority="69">
      <formula>$AB$26=$BG$23</formula>
    </cfRule>
  </conditionalFormatting>
  <conditionalFormatting sqref="AB23">
    <cfRule type="expression" dxfId="46" priority="67">
      <formula>$BG$23=$BH$23</formula>
    </cfRule>
  </conditionalFormatting>
  <conditionalFormatting sqref="AC23">
    <cfRule type="expression" dxfId="45" priority="66">
      <formula>$BE$23-$BG$23&lt;=$AD$25</formula>
    </cfRule>
  </conditionalFormatting>
  <conditionalFormatting sqref="AD23">
    <cfRule type="expression" dxfId="44" priority="65">
      <formula>$BG$23-$BF$23&lt;=$AD$25</formula>
    </cfRule>
  </conditionalFormatting>
  <conditionalFormatting sqref="AE22:AF24">
    <cfRule type="expression" dxfId="43" priority="64">
      <formula>$BG$23=$AB$26</formula>
    </cfRule>
  </conditionalFormatting>
  <conditionalFormatting sqref="AE25:AF25">
    <cfRule type="expression" dxfId="42" priority="63">
      <formula>$BN$23&lt;0</formula>
    </cfRule>
  </conditionalFormatting>
  <conditionalFormatting sqref="AB34">
    <cfRule type="expression" dxfId="41" priority="59">
      <formula>$BG$36=$BH$36</formula>
    </cfRule>
  </conditionalFormatting>
  <conditionalFormatting sqref="AD34">
    <cfRule type="expression" dxfId="40" priority="60">
      <formula>$BG$36-$BF$36&lt;=$AD$38</formula>
    </cfRule>
  </conditionalFormatting>
  <conditionalFormatting sqref="AC34">
    <cfRule type="expression" dxfId="39" priority="61">
      <formula>$BE$36-$BG$36&lt;=$AD$38</formula>
    </cfRule>
  </conditionalFormatting>
  <conditionalFormatting sqref="AB39">
    <cfRule type="expression" dxfId="38" priority="62">
      <formula>$AB$39=$BG$36</formula>
    </cfRule>
  </conditionalFormatting>
  <conditionalFormatting sqref="AB35">
    <cfRule type="expression" dxfId="37" priority="53">
      <formula>$AT$10=$AU$10</formula>
    </cfRule>
  </conditionalFormatting>
  <conditionalFormatting sqref="AD36">
    <cfRule type="expression" dxfId="36" priority="52">
      <formula>$BG$36-$BF$36&lt;=$AD$38</formula>
    </cfRule>
  </conditionalFormatting>
  <conditionalFormatting sqref="AC36">
    <cfRule type="expression" dxfId="35" priority="51">
      <formula>$BE$36-$BG$36&lt;=$AD$38</formula>
    </cfRule>
  </conditionalFormatting>
  <conditionalFormatting sqref="AB36">
    <cfRule type="expression" dxfId="34" priority="50">
      <formula>$BG$36=$BH$36</formula>
    </cfRule>
  </conditionalFormatting>
  <conditionalFormatting sqref="AE35:AF37">
    <cfRule type="expression" dxfId="33" priority="49">
      <formula>$C$13=$AT$10</formula>
    </cfRule>
  </conditionalFormatting>
  <conditionalFormatting sqref="AD47">
    <cfRule type="expression" dxfId="32" priority="47">
      <formula>$BG$49-$BF$49&lt;=$AD$51</formula>
    </cfRule>
  </conditionalFormatting>
  <conditionalFormatting sqref="AC47">
    <cfRule type="expression" dxfId="31" priority="46">
      <formula>$BE$49-$BG$49&lt;=$AD$51</formula>
    </cfRule>
  </conditionalFormatting>
  <conditionalFormatting sqref="AB47">
    <cfRule type="expression" dxfId="30" priority="45">
      <formula>$BH$49=$BG$49</formula>
    </cfRule>
  </conditionalFormatting>
  <conditionalFormatting sqref="AB52">
    <cfRule type="expression" dxfId="29" priority="44">
      <formula>$AB$52=$BG$49</formula>
    </cfRule>
  </conditionalFormatting>
  <conditionalFormatting sqref="AB48">
    <cfRule type="expression" dxfId="28" priority="38">
      <formula>$AT$10=$AU$10</formula>
    </cfRule>
  </conditionalFormatting>
  <conditionalFormatting sqref="AD49">
    <cfRule type="expression" dxfId="27" priority="37">
      <formula>$BG$49-$BF$49&lt;=$AD$51</formula>
    </cfRule>
  </conditionalFormatting>
  <conditionalFormatting sqref="AC49">
    <cfRule type="expression" dxfId="26" priority="36">
      <formula>$BE$49-$BG$49&lt;=$AD$51</formula>
    </cfRule>
  </conditionalFormatting>
  <conditionalFormatting sqref="AB49">
    <cfRule type="expression" dxfId="25" priority="35">
      <formula>$BH$49=$BG$49</formula>
    </cfRule>
  </conditionalFormatting>
  <conditionalFormatting sqref="AE48:AF50">
    <cfRule type="expression" dxfId="24" priority="34">
      <formula>$AB$52=$BG$49</formula>
    </cfRule>
  </conditionalFormatting>
  <conditionalFormatting sqref="D26:H26">
    <cfRule type="expression" dxfId="23" priority="27">
      <formula>$AR$17=1</formula>
    </cfRule>
    <cfRule type="expression" dxfId="22" priority="28">
      <formula>$AR$16=1</formula>
    </cfRule>
    <cfRule type="expression" dxfId="21" priority="29">
      <formula>$AR$15=1</formula>
    </cfRule>
  </conditionalFormatting>
  <conditionalFormatting sqref="D39:H39">
    <cfRule type="expression" dxfId="20" priority="24">
      <formula>$AR$17=1</formula>
    </cfRule>
    <cfRule type="expression" dxfId="19" priority="25">
      <formula>$AR$16=1</formula>
    </cfRule>
    <cfRule type="expression" dxfId="18" priority="26">
      <formula>$AR$15=1</formula>
    </cfRule>
  </conditionalFormatting>
  <conditionalFormatting sqref="D52:H52">
    <cfRule type="expression" dxfId="17" priority="21">
      <formula>$AR$17=1</formula>
    </cfRule>
    <cfRule type="expression" dxfId="16" priority="22">
      <formula>$AR$16=1</formula>
    </cfRule>
    <cfRule type="expression" dxfId="15" priority="23">
      <formula>$AR$15=1</formula>
    </cfRule>
  </conditionalFormatting>
  <conditionalFormatting sqref="AC13">
    <cfRule type="expression" dxfId="14" priority="18">
      <formula>$AR$17=1</formula>
    </cfRule>
    <cfRule type="expression" dxfId="13" priority="19">
      <formula>$AR$16=1</formula>
    </cfRule>
    <cfRule type="expression" dxfId="12" priority="20">
      <formula>$AR$15=1</formula>
    </cfRule>
  </conditionalFormatting>
  <conditionalFormatting sqref="AC26:AF26">
    <cfRule type="expression" dxfId="11" priority="15">
      <formula>$AR$17=1</formula>
    </cfRule>
    <cfRule type="expression" dxfId="10" priority="16">
      <formula>$AR$16=1</formula>
    </cfRule>
    <cfRule type="expression" dxfId="9" priority="17">
      <formula>$AR$15=1</formula>
    </cfRule>
  </conditionalFormatting>
  <conditionalFormatting sqref="AC52">
    <cfRule type="expression" dxfId="8" priority="9">
      <formula>$AR$17=1</formula>
    </cfRule>
    <cfRule type="expression" dxfId="7" priority="10">
      <formula>$AR$16=1</formula>
    </cfRule>
    <cfRule type="expression" dxfId="6" priority="11">
      <formula>$AR$15=1</formula>
    </cfRule>
  </conditionalFormatting>
  <conditionalFormatting sqref="AE12:AF12">
    <cfRule type="expression" dxfId="5" priority="8">
      <formula>$BN$10&lt;0</formula>
    </cfRule>
  </conditionalFormatting>
  <conditionalFormatting sqref="AE38:AF38">
    <cfRule type="expression" dxfId="4" priority="6">
      <formula>$BN$36&lt;0</formula>
    </cfRule>
  </conditionalFormatting>
  <conditionalFormatting sqref="AE51:AF51">
    <cfRule type="expression" dxfId="3" priority="4">
      <formula>$BN$49&lt;0</formula>
    </cfRule>
  </conditionalFormatting>
  <conditionalFormatting sqref="AC39:AF39">
    <cfRule type="expression" dxfId="2" priority="1">
      <formula>$AR$17=1</formula>
    </cfRule>
    <cfRule type="expression" dxfId="1" priority="2">
      <formula>$AR$16=1</formula>
    </cfRule>
    <cfRule type="expression" dxfId="0" priority="3">
      <formula>$AR$15=1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7EDB4-42B2-4ACB-8F99-9058C2EACB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N5:N13</xm:sqref>
        </x14:conditionalFormatting>
        <x14:conditionalFormatting xmlns:xm="http://schemas.microsoft.com/office/excel/2006/main">
          <x14:cfRule type="dataBar" id="{38C1B93B-7C56-49F0-9D04-13357A0E54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N31:N39</xm:sqref>
        </x14:conditionalFormatting>
        <x14:conditionalFormatting xmlns:xm="http://schemas.microsoft.com/office/excel/2006/main">
          <x14:cfRule type="dataBar" id="{C199352F-16F5-4B1D-B2E2-B54352FA27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182"/>
  <sheetViews>
    <sheetView workbookViewId="0">
      <selection activeCell="S1" sqref="S1:S1048576"/>
    </sheetView>
  </sheetViews>
  <sheetFormatPr defaultRowHeight="13.8" x14ac:dyDescent="0.25"/>
  <cols>
    <col min="1" max="3" width="8.796875" style="144"/>
    <col min="4" max="4" width="11.3984375" style="144" customWidth="1"/>
    <col min="5" max="5" width="8.69921875" style="144" customWidth="1"/>
    <col min="6" max="6" width="11.09765625" style="144" customWidth="1"/>
    <col min="7" max="7" width="14.796875" style="144" customWidth="1"/>
    <col min="8" max="8" width="8.796875" style="144"/>
    <col min="9" max="9" width="10" style="144" customWidth="1"/>
    <col min="10" max="10" width="14.19921875" style="144" customWidth="1"/>
    <col min="11" max="14" width="8.796875" style="144"/>
    <col min="15" max="15" width="10" style="149" customWidth="1"/>
    <col min="16" max="17" width="8.796875" style="144"/>
    <col min="18" max="18" width="8.796875" style="149"/>
    <col min="19" max="20" width="8.796875" style="144"/>
    <col min="21" max="21" width="8.796875" style="149"/>
    <col min="22" max="23" width="8.796875" style="144"/>
    <col min="24" max="24" width="8.796875" style="149"/>
    <col min="25" max="26" width="8.796875" style="144"/>
    <col min="27" max="27" width="8.796875" style="149"/>
    <col min="28" max="29" width="8.796875" style="144"/>
    <col min="30" max="30" width="8.796875" style="149"/>
    <col min="31" max="32" width="8.796875" style="144"/>
    <col min="33" max="33" width="8.796875" style="149"/>
    <col min="34" max="35" width="8.796875" style="144"/>
    <col min="36" max="36" width="8.796875" style="150"/>
    <col min="37" max="16384" width="8.796875" style="144"/>
  </cols>
  <sheetData>
    <row r="1" spans="1:40" x14ac:dyDescent="0.25">
      <c r="A1" s="144">
        <f ca="1">DAY(TODAY())</f>
        <v>25</v>
      </c>
      <c r="B1" s="144">
        <f ca="1">MONTH(TODAY())</f>
        <v>9</v>
      </c>
      <c r="H1" s="147">
        <v>5</v>
      </c>
      <c r="I1" s="144" t="str">
        <f>K1&amp;":"&amp;AN1</f>
        <v>7:00</v>
      </c>
      <c r="J1" s="144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"","True",,)</f>
        <v>1.6287100000000001</v>
      </c>
      <c r="K1" s="144">
        <v>7</v>
      </c>
      <c r="L1" s="144">
        <v>0</v>
      </c>
      <c r="M1" s="144">
        <f ca="1">(J1-$H$2)/$H$2</f>
        <v>-3.2679538569810596E-3</v>
      </c>
      <c r="N1" s="148">
        <f ca="1">IF(ISERROR(M1),NA(),M1)</f>
        <v>-3.2679538569810596E-3</v>
      </c>
      <c r="O1" s="149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"","True",,)</f>
        <v>1.2718499999999999</v>
      </c>
      <c r="P1" s="144">
        <f ca="1">(O1-$H$3)/$H$3</f>
        <v>-4.827780472919054E-3</v>
      </c>
      <c r="Q1" s="148">
        <f ca="1">IF(ISERROR(P1),NA(),P1)</f>
        <v>-4.827780472919054E-3</v>
      </c>
      <c r="R1" s="149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"","True",,)</f>
        <v>109.239</v>
      </c>
      <c r="S1" s="144">
        <f ca="1">(R1-$H$4)/$H$4</f>
        <v>1.7515222654244233E-3</v>
      </c>
      <c r="T1" s="148">
        <f ca="1">IF(ISERROR(S1),NA(),S1)</f>
        <v>1.7515222654244233E-3</v>
      </c>
      <c r="U1" s="149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"","True",,)</f>
        <v>1.1114599999999999</v>
      </c>
      <c r="V1" s="144">
        <f ca="1">(U1-$H$5)/$H$5</f>
        <v>5.0821095275988921E-3</v>
      </c>
      <c r="W1" s="148">
        <f ca="1">IF(ISERROR(V1),NA(),V1)</f>
        <v>5.0821095275988921E-3</v>
      </c>
      <c r="X1" s="149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"","True",,)</f>
        <v>0.88124999999999998</v>
      </c>
      <c r="Y1" s="144">
        <f ca="1">(X1-$H$6)/$H$6</f>
        <v>-8.1933080481245025E-3</v>
      </c>
      <c r="Z1" s="148">
        <f ca="1">IF(ISERROR(Y1),NA(),Y1)</f>
        <v>-8.1933080481245025E-3</v>
      </c>
      <c r="AA1" s="149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"","True",,)</f>
        <v>0.78093999999999997</v>
      </c>
      <c r="AB1" s="144">
        <f ca="1">(AA1-$H$7)/$H$7</f>
        <v>-1.5980771935208637E-3</v>
      </c>
      <c r="AC1" s="148">
        <f ca="1">IF(ISERROR(AB1),NA(),AB1)</f>
        <v>-1.5980771935208637E-3</v>
      </c>
      <c r="AD1" s="149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"","True",,)</f>
        <v>1.4433199999999999</v>
      </c>
      <c r="AE1" s="144">
        <f ca="1">(AD1-$H$8)/$H$8</f>
        <v>3.3646626995161252E-3</v>
      </c>
      <c r="AF1" s="148">
        <f ca="1">IF(ISERROR(AE1),NA(),AE1)</f>
        <v>3.3646626995161252E-3</v>
      </c>
      <c r="AG1" s="149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"","True",,)</f>
        <v>1.2075899999999999</v>
      </c>
      <c r="AH1" s="144">
        <f ca="1">(AG1-$H$9)/$H$9</f>
        <v>-8.026080624877022E-4</v>
      </c>
      <c r="AI1" s="148">
        <f ca="1">IF(ISERROR(AH1),NA(),AH1)</f>
        <v>-8.026080624877022E-4</v>
      </c>
      <c r="AJ1" s="150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"","True",,)</f>
        <v>138.93600000000001</v>
      </c>
      <c r="AK1" s="144">
        <f ca="1">(AJ1-$H$10)/$H$10</f>
        <v>-3.0639409312370751E-3</v>
      </c>
      <c r="AL1" s="148">
        <f ca="1">IF(ISERROR(AK1),NA(),AK1)</f>
        <v>-3.0639409312370751E-3</v>
      </c>
      <c r="AN1" s="144" t="str">
        <f>IF(L1=0,"00",IF(L1=5,"05",L1))</f>
        <v>00</v>
      </c>
    </row>
    <row r="2" spans="1:40" x14ac:dyDescent="0.25">
      <c r="B2" s="144" t="s">
        <v>5</v>
      </c>
      <c r="G2" s="144" t="str">
        <f>Main!Q5</f>
        <v>DRGBPUSD</v>
      </c>
      <c r="H2" s="144">
        <f xml:space="preserve"> RTD("cqg.rtd",,"StudyData",G2,  "Bar",, "Close", "D","-1")</f>
        <v>1.63405</v>
      </c>
      <c r="I2" s="144" t="str">
        <f t="shared" ref="I2:I65" si="0">K2&amp;":"&amp;AN2</f>
        <v>7:05</v>
      </c>
      <c r="J2" s="144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"","True",,)</f>
        <v>1.6291</v>
      </c>
      <c r="K2" s="144">
        <f>IF(L2=0,K1+1,K1)</f>
        <v>7</v>
      </c>
      <c r="L2" s="144">
        <f>IF((L1+$H$1)=60,0,(L1+$H$1))</f>
        <v>5</v>
      </c>
      <c r="M2" s="144">
        <f t="shared" ref="M2:M65" ca="1" si="1">(J2-$H$2)/$H$2</f>
        <v>-3.0292830696735168E-3</v>
      </c>
      <c r="N2" s="148">
        <f t="shared" ref="N2:N65" ca="1" si="2">IF(ISERROR(M2),NA(),M2)</f>
        <v>-3.0292830696735168E-3</v>
      </c>
      <c r="O2" s="149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"","True",,)</f>
        <v>1.27128</v>
      </c>
      <c r="P2" s="144">
        <f t="shared" ref="P2:P65" ca="1" si="3">(O2-$H$3)/$H$3</f>
        <v>-5.2737828828969564E-3</v>
      </c>
      <c r="Q2" s="148">
        <f t="shared" ref="Q2:Q65" ca="1" si="4">IF(ISERROR(P2),NA(),P2)</f>
        <v>-5.2737828828969564E-3</v>
      </c>
      <c r="R2" s="149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"","True",,)</f>
        <v>109.248</v>
      </c>
      <c r="S2" s="144">
        <f t="shared" ref="S2:S65" ca="1" si="5">(R2-$H$4)/$H$4</f>
        <v>1.8340547281931153E-3</v>
      </c>
      <c r="T2" s="148">
        <f t="shared" ref="T2:T65" ca="1" si="6">IF(ISERROR(S2),NA(),S2)</f>
        <v>1.8340547281931153E-3</v>
      </c>
      <c r="U2" s="149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"","True",,)</f>
        <v>1.1119600000000001</v>
      </c>
      <c r="V2" s="144">
        <f ca="1">(U2-$H$5)/$H$5</f>
        <v>5.5342545033640724E-3</v>
      </c>
      <c r="W2" s="148">
        <f t="shared" ref="W2:W65" ca="1" si="7">IF(ISERROR(V2),NA(),V2)</f>
        <v>5.5342545033640724E-3</v>
      </c>
      <c r="X2" s="149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"","True",,)</f>
        <v>0.88080999999999998</v>
      </c>
      <c r="Y2" s="144">
        <f ca="1">(X2-$H$6)/$H$6</f>
        <v>-8.6885079850990508E-3</v>
      </c>
      <c r="Z2" s="148">
        <f t="shared" ref="Z2:Z65" ca="1" si="8">IF(ISERROR(Y2),NA(),Y2)</f>
        <v>-8.6885079850990508E-3</v>
      </c>
      <c r="AA2" s="149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"","True",,)</f>
        <v>0.78037000000000001</v>
      </c>
      <c r="AB2" s="144">
        <f ca="1">(AA2-$H$7)/$H$7</f>
        <v>-2.3268003937662765E-3</v>
      </c>
      <c r="AC2" s="148">
        <f t="shared" ref="AC2:AC65" ca="1" si="9">IF(ISERROR(AB2),NA(),AB2)</f>
        <v>-2.3268003937662765E-3</v>
      </c>
      <c r="AD2" s="149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"","True",,)</f>
        <v>1.4434</v>
      </c>
      <c r="AE2" s="144">
        <f ca="1">(AD2-$H$8)/$H$8</f>
        <v>3.4202769590123156E-3</v>
      </c>
      <c r="AF2" s="148">
        <f t="shared" ref="AF2:AF65" ca="1" si="10">IF(ISERROR(AE2),NA(),AE2)</f>
        <v>3.4202769590123156E-3</v>
      </c>
      <c r="AG2" s="149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"","True",,)</f>
        <v>1.2077899999999999</v>
      </c>
      <c r="AH2" s="144">
        <f t="shared" ref="AH2:AH65" ca="1" si="11">(AG2-$H$9)/$H$9</f>
        <v>-6.3712186403667125E-4</v>
      </c>
      <c r="AI2" s="148">
        <f t="shared" ref="AI2:AI65" ca="1" si="12">IF(ISERROR(AH2),NA(),AH2)</f>
        <v>-6.3712186403667125E-4</v>
      </c>
      <c r="AJ2" s="150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"","True",,)</f>
        <v>138.88499999999999</v>
      </c>
      <c r="AK2" s="144">
        <f ca="1">(AJ2-$H$10)/$H$10</f>
        <v>-3.4298917216191429E-3</v>
      </c>
      <c r="AL2" s="148">
        <f t="shared" ref="AL2:AL65" ca="1" si="13">IF(ISERROR(AK2),NA(),AK2)</f>
        <v>-3.4298917216191429E-3</v>
      </c>
      <c r="AN2" s="144" t="str">
        <f t="shared" ref="AN2:AN65" si="14">IF(L2=0,"00",IF(L2=5,"05",L2))</f>
        <v>05</v>
      </c>
    </row>
    <row r="3" spans="1:40" x14ac:dyDescent="0.25">
      <c r="G3" s="144" t="str">
        <f>Main!Q6</f>
        <v>DREURUSD</v>
      </c>
      <c r="H3" s="144">
        <f xml:space="preserve"> RTD("cqg.rtd",,"StudyData",G3,  "Bar",, "Close", "D","-1","primaryOnly")</f>
        <v>1.2780199999999999</v>
      </c>
      <c r="I3" s="144" t="str">
        <f t="shared" si="0"/>
        <v>7:10</v>
      </c>
      <c r="J3" s="144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"","True",,)</f>
        <v>1.6288899999999999</v>
      </c>
      <c r="K3" s="144">
        <f>IF(L3=0,K2+1,K2)</f>
        <v>7</v>
      </c>
      <c r="L3" s="144">
        <f t="shared" ref="L3:L53" si="15">IF((L2+$H$1)=60,0,(L2+$H$1))</f>
        <v>10</v>
      </c>
      <c r="M3" s="144">
        <f t="shared" ca="1" si="1"/>
        <v>-3.1577981089930254E-3</v>
      </c>
      <c r="N3" s="148">
        <f t="shared" ca="1" si="2"/>
        <v>-3.1577981089930254E-3</v>
      </c>
      <c r="O3" s="149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"","True",,)</f>
        <v>1.2712000000000001</v>
      </c>
      <c r="P3" s="144">
        <f t="shared" ca="1" si="3"/>
        <v>-5.3363797123674329E-3</v>
      </c>
      <c r="Q3" s="148">
        <f t="shared" ca="1" si="4"/>
        <v>-5.3363797123674329E-3</v>
      </c>
      <c r="R3" s="149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"","True",,)</f>
        <v>109.254</v>
      </c>
      <c r="S3" s="144">
        <f t="shared" ca="1" si="5"/>
        <v>1.8890763700389101E-3</v>
      </c>
      <c r="T3" s="148">
        <f t="shared" ca="1" si="6"/>
        <v>1.8890763700389101E-3</v>
      </c>
      <c r="U3" s="149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"","True",,)</f>
        <v>1.1120300000000001</v>
      </c>
      <c r="V3" s="144">
        <f t="shared" ref="V3:V66" ca="1" si="16">(U3-$H$5)/$H$5</f>
        <v>5.5975547999711894E-3</v>
      </c>
      <c r="W3" s="148">
        <f t="shared" ca="1" si="7"/>
        <v>5.5975547999711894E-3</v>
      </c>
      <c r="X3" s="149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"","True",,)</f>
        <v>0.88082000000000005</v>
      </c>
      <c r="Y3" s="144">
        <f t="shared" ref="Y3:Y66" ca="1" si="17">(X3-$H$6)/$H$6</f>
        <v>-8.6772534410768289E-3</v>
      </c>
      <c r="Z3" s="148">
        <f t="shared" ca="1" si="8"/>
        <v>-8.6772534410768289E-3</v>
      </c>
      <c r="AA3" s="149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"","True",,)</f>
        <v>0.78044999999999998</v>
      </c>
      <c r="AB3" s="144">
        <f t="shared" ref="AB3:AB66" ca="1" si="18">(AA3-$H$7)/$H$7</f>
        <v>-2.2245234533809877E-3</v>
      </c>
      <c r="AC3" s="148">
        <f t="shared" ca="1" si="9"/>
        <v>-2.2245234533809877E-3</v>
      </c>
      <c r="AD3" s="149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"","True",,)</f>
        <v>1.44326</v>
      </c>
      <c r="AE3" s="144">
        <f t="shared" ref="AE3:AE66" ca="1" si="19">(AD3-$H$8)/$H$8</f>
        <v>3.3229520048940592E-3</v>
      </c>
      <c r="AF3" s="148">
        <f t="shared" ca="1" si="10"/>
        <v>3.3229520048940592E-3</v>
      </c>
      <c r="AG3" s="149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"","True",,)</f>
        <v>1.2076499999999999</v>
      </c>
      <c r="AH3" s="144">
        <f t="shared" ca="1" si="11"/>
        <v>-7.5296220295242963E-4</v>
      </c>
      <c r="AI3" s="148">
        <f t="shared" ca="1" si="12"/>
        <v>-7.5296220295242963E-4</v>
      </c>
      <c r="AJ3" s="150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"","True",,)</f>
        <v>138.88200000000001</v>
      </c>
      <c r="AK3" s="144">
        <f t="shared" ref="AK3:AK66" ca="1" si="20">(AJ3-$H$10)/$H$10</f>
        <v>-3.4514182387003333E-3</v>
      </c>
      <c r="AL3" s="148">
        <f t="shared" ca="1" si="13"/>
        <v>-3.4514182387003333E-3</v>
      </c>
      <c r="AN3" s="144">
        <f t="shared" si="14"/>
        <v>10</v>
      </c>
    </row>
    <row r="4" spans="1:40" x14ac:dyDescent="0.25">
      <c r="B4" s="144" t="s">
        <v>24</v>
      </c>
      <c r="G4" s="144" t="str">
        <f>Main!Q7</f>
        <v>DRUSDJPY</v>
      </c>
      <c r="H4" s="144">
        <f xml:space="preserve"> RTD("cqg.rtd",,"StudyData",G4,  "Bar",, "Close", "D","-1","primaryOnly")</f>
        <v>109.048</v>
      </c>
      <c r="I4" s="144" t="str">
        <f t="shared" si="0"/>
        <v>7:15</v>
      </c>
      <c r="J4" s="144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"","True",,)</f>
        <v>1.6284799999999999</v>
      </c>
      <c r="K4" s="144">
        <f t="shared" ref="K4:K14" si="21">IF(L4=0,K3+1,K3)</f>
        <v>7</v>
      </c>
      <c r="L4" s="144">
        <f t="shared" si="15"/>
        <v>15</v>
      </c>
      <c r="M4" s="144">
        <f t="shared" ca="1" si="1"/>
        <v>-3.4087084238548851E-3</v>
      </c>
      <c r="N4" s="148">
        <f t="shared" ca="1" si="2"/>
        <v>-3.4087084238548851E-3</v>
      </c>
      <c r="O4" s="149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"","True",,)</f>
        <v>1.2713699999999999</v>
      </c>
      <c r="P4" s="144">
        <f t="shared" ca="1" si="3"/>
        <v>-5.2033614497426061E-3</v>
      </c>
      <c r="Q4" s="148">
        <f t="shared" ca="1" si="4"/>
        <v>-5.2033614497426061E-3</v>
      </c>
      <c r="R4" s="149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"","True",,)</f>
        <v>109.25</v>
      </c>
      <c r="S4" s="144">
        <f t="shared" ca="1" si="5"/>
        <v>1.8523952754750034E-3</v>
      </c>
      <c r="T4" s="148">
        <f t="shared" ca="1" si="6"/>
        <v>1.8523952754750034E-3</v>
      </c>
      <c r="U4" s="149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"","True",,)</f>
        <v>1.1124099999999999</v>
      </c>
      <c r="V4" s="144">
        <f t="shared" ca="1" si="16"/>
        <v>5.9411849815524534E-3</v>
      </c>
      <c r="W4" s="148">
        <f t="shared" ca="1" si="7"/>
        <v>5.9411849815524534E-3</v>
      </c>
      <c r="X4" s="149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"","True",,)</f>
        <v>0.88007000000000002</v>
      </c>
      <c r="Y4" s="144">
        <f t="shared" ca="1" si="17"/>
        <v>-9.5213442427380304E-3</v>
      </c>
      <c r="Z4" s="148">
        <f t="shared" ca="1" si="8"/>
        <v>-9.5213442427380304E-3</v>
      </c>
      <c r="AA4" s="149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"","True",,)</f>
        <v>0.78076999999999996</v>
      </c>
      <c r="AB4" s="144">
        <f t="shared" ca="1" si="18"/>
        <v>-1.8154156918396909E-3</v>
      </c>
      <c r="AC4" s="148">
        <f t="shared" ca="1" si="9"/>
        <v>-1.8154156918396909E-3</v>
      </c>
      <c r="AD4" s="149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"","True",,)</f>
        <v>1.4446699999999999</v>
      </c>
      <c r="AE4" s="144">
        <f t="shared" ca="1" si="19"/>
        <v>4.3031533285133742E-3</v>
      </c>
      <c r="AF4" s="148">
        <f t="shared" ca="1" si="10"/>
        <v>4.3031533285133742E-3</v>
      </c>
      <c r="AG4" s="149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"","True",,)</f>
        <v>1.2075499999999999</v>
      </c>
      <c r="AH4" s="144">
        <f t="shared" ca="1" si="11"/>
        <v>-8.3570530217794516E-4</v>
      </c>
      <c r="AI4" s="148">
        <f t="shared" ca="1" si="12"/>
        <v>-8.3570530217794516E-4</v>
      </c>
      <c r="AJ4" s="150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"","True",,)</f>
        <v>138.898</v>
      </c>
      <c r="AK4" s="144">
        <f t="shared" ca="1" si="20"/>
        <v>-3.3366101476001767E-3</v>
      </c>
      <c r="AL4" s="148">
        <f t="shared" ca="1" si="13"/>
        <v>-3.3366101476001767E-3</v>
      </c>
      <c r="AN4" s="144">
        <f t="shared" si="14"/>
        <v>15</v>
      </c>
    </row>
    <row r="5" spans="1:40" x14ac:dyDescent="0.25">
      <c r="G5" s="144" t="str">
        <f>Main!Q8</f>
        <v>DRUSDCAD</v>
      </c>
      <c r="H5" s="144">
        <f xml:space="preserve"> RTD("cqg.rtd",,"StudyData",G5,  "Bar",, "Close", "D","-1","primaryOnly")</f>
        <v>1.1058399999999999</v>
      </c>
      <c r="I5" s="144" t="str">
        <f t="shared" si="0"/>
        <v>7:20</v>
      </c>
      <c r="J5" s="144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"","True",,)</f>
        <v>1.6281399999999999</v>
      </c>
      <c r="K5" s="144">
        <f t="shared" si="21"/>
        <v>7</v>
      </c>
      <c r="L5" s="144">
        <f t="shared" si="15"/>
        <v>20</v>
      </c>
      <c r="M5" s="144">
        <f t="shared" ca="1" si="1"/>
        <v>-3.616780392276908E-3</v>
      </c>
      <c r="N5" s="148">
        <f t="shared" ca="1" si="2"/>
        <v>-3.616780392276908E-3</v>
      </c>
      <c r="O5" s="149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"","True",,)</f>
        <v>1.27139</v>
      </c>
      <c r="P5" s="144">
        <f t="shared" ca="1" si="3"/>
        <v>-5.1877122423748569E-3</v>
      </c>
      <c r="Q5" s="148">
        <f t="shared" ca="1" si="4"/>
        <v>-5.1877122423748569E-3</v>
      </c>
      <c r="R5" s="149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"","True",,)</f>
        <v>109.245</v>
      </c>
      <c r="S5" s="144">
        <f t="shared" ca="1" si="5"/>
        <v>1.806543907270218E-3</v>
      </c>
      <c r="T5" s="148">
        <f t="shared" ca="1" si="6"/>
        <v>1.806543907270218E-3</v>
      </c>
      <c r="U5" s="149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"","True",,)</f>
        <v>1.11236</v>
      </c>
      <c r="V5" s="144">
        <f t="shared" ca="1" si="16"/>
        <v>5.8959704839760558E-3</v>
      </c>
      <c r="W5" s="148">
        <f t="shared" ca="1" si="7"/>
        <v>5.8959704839760558E-3</v>
      </c>
      <c r="X5" s="149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"","True",,)</f>
        <v>0.88044</v>
      </c>
      <c r="Y5" s="144">
        <f t="shared" ca="1" si="17"/>
        <v>-9.1049261139185406E-3</v>
      </c>
      <c r="Z5" s="148">
        <f t="shared" ca="1" si="8"/>
        <v>-9.1049261139185406E-3</v>
      </c>
      <c r="AA5" s="149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"","True",,)</f>
        <v>0.78093000000000001</v>
      </c>
      <c r="AB5" s="144">
        <f t="shared" ca="1" si="18"/>
        <v>-1.6108618110689714E-3</v>
      </c>
      <c r="AC5" s="148">
        <f t="shared" ca="1" si="9"/>
        <v>-1.6108618110689714E-3</v>
      </c>
      <c r="AD5" s="149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"","True",,)</f>
        <v>1.44414</v>
      </c>
      <c r="AE5" s="144">
        <f t="shared" ca="1" si="19"/>
        <v>3.9347088593515364E-3</v>
      </c>
      <c r="AF5" s="148">
        <f t="shared" ca="1" si="10"/>
        <v>3.9347088593515364E-3</v>
      </c>
      <c r="AG5" s="149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"","True",,)</f>
        <v>1.2075400000000001</v>
      </c>
      <c r="AH5" s="144">
        <f t="shared" ca="1" si="11"/>
        <v>-8.4397961210036802E-4</v>
      </c>
      <c r="AI5" s="148">
        <f t="shared" ca="1" si="12"/>
        <v>-8.4397961210036802E-4</v>
      </c>
      <c r="AJ5" s="150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"","True",,)</f>
        <v>138.893</v>
      </c>
      <c r="AK5" s="144">
        <f t="shared" ca="1" si="20"/>
        <v>-3.3724876760689629E-3</v>
      </c>
      <c r="AL5" s="148">
        <f t="shared" ca="1" si="13"/>
        <v>-3.3724876760689629E-3</v>
      </c>
      <c r="AN5" s="144">
        <f t="shared" si="14"/>
        <v>20</v>
      </c>
    </row>
    <row r="6" spans="1:40" x14ac:dyDescent="0.25">
      <c r="B6" s="144" t="s">
        <v>25</v>
      </c>
      <c r="G6" s="144" t="str">
        <f>Main!Q9</f>
        <v>DRAUDUSD</v>
      </c>
      <c r="H6" s="144">
        <f xml:space="preserve"> RTD("cqg.rtd",,"StudyData",G6,  "Bar",, "Close", "D","-1","primaryOnly")</f>
        <v>0.88853000000000004</v>
      </c>
      <c r="I6" s="144" t="str">
        <f t="shared" si="0"/>
        <v>7:25</v>
      </c>
      <c r="J6" s="144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"","True",,)</f>
        <v>1.6288800000000001</v>
      </c>
      <c r="K6" s="144">
        <f t="shared" si="21"/>
        <v>7</v>
      </c>
      <c r="L6" s="144">
        <f t="shared" si="15"/>
        <v>25</v>
      </c>
      <c r="M6" s="144">
        <f t="shared" ca="1" si="1"/>
        <v>-3.1639178727700481E-3</v>
      </c>
      <c r="N6" s="148">
        <f t="shared" ca="1" si="2"/>
        <v>-3.1639178727700481E-3</v>
      </c>
      <c r="O6" s="149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"","True",,)</f>
        <v>1.2719800000000001</v>
      </c>
      <c r="P6" s="144">
        <f t="shared" ca="1" si="3"/>
        <v>-4.7260606250292044E-3</v>
      </c>
      <c r="Q6" s="148">
        <f t="shared" ca="1" si="4"/>
        <v>-4.7260606250292044E-3</v>
      </c>
      <c r="R6" s="149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"","True",,)</f>
        <v>109.248</v>
      </c>
      <c r="S6" s="144">
        <f t="shared" ca="1" si="5"/>
        <v>1.8340547281931153E-3</v>
      </c>
      <c r="T6" s="148">
        <f t="shared" ca="1" si="6"/>
        <v>1.8340547281931153E-3</v>
      </c>
      <c r="U6" s="149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"","True",,)</f>
        <v>1.1120699999999999</v>
      </c>
      <c r="V6" s="144">
        <f t="shared" ca="1" si="16"/>
        <v>5.6337263980322273E-3</v>
      </c>
      <c r="W6" s="148">
        <f t="shared" ca="1" si="7"/>
        <v>5.6337263980322273E-3</v>
      </c>
      <c r="X6" s="149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"","True",,)</f>
        <v>0.88055000000000005</v>
      </c>
      <c r="Y6" s="144">
        <f t="shared" ca="1" si="17"/>
        <v>-8.981126129674841E-3</v>
      </c>
      <c r="Z6" s="148">
        <f t="shared" ca="1" si="8"/>
        <v>-8.981126129674841E-3</v>
      </c>
      <c r="AA6" s="149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"","True",,)</f>
        <v>0.78113999999999995</v>
      </c>
      <c r="AB6" s="144">
        <f t="shared" ca="1" si="18"/>
        <v>-1.3423848425575709E-3</v>
      </c>
      <c r="AC6" s="148">
        <f t="shared" ca="1" si="9"/>
        <v>-1.3423848425575709E-3</v>
      </c>
      <c r="AD6" s="149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"","True",,)</f>
        <v>1.44482</v>
      </c>
      <c r="AE6" s="144">
        <f t="shared" ca="1" si="19"/>
        <v>4.4074300650686921E-3</v>
      </c>
      <c r="AF6" s="148">
        <f t="shared" ca="1" si="10"/>
        <v>4.4074300650686921E-3</v>
      </c>
      <c r="AG6" s="149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"","True",,)</f>
        <v>1.2078100000000001</v>
      </c>
      <c r="AH6" s="144">
        <f t="shared" ca="1" si="11"/>
        <v>-6.2057324419145788E-4</v>
      </c>
      <c r="AI6" s="148">
        <f t="shared" ca="1" si="12"/>
        <v>-6.2057324419145788E-4</v>
      </c>
      <c r="AJ6" s="150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"","True",,)</f>
        <v>138.97499999999999</v>
      </c>
      <c r="AK6" s="144">
        <f t="shared" ca="1" si="20"/>
        <v>-2.7840962091803794E-3</v>
      </c>
      <c r="AL6" s="148">
        <f t="shared" ca="1" si="13"/>
        <v>-2.7840962091803794E-3</v>
      </c>
      <c r="AN6" s="144">
        <f t="shared" si="14"/>
        <v>25</v>
      </c>
    </row>
    <row r="7" spans="1:40" x14ac:dyDescent="0.25">
      <c r="G7" s="144" t="str">
        <f>Main!Q10</f>
        <v>DREURGBP</v>
      </c>
      <c r="H7" s="144">
        <f xml:space="preserve"> RTD("cqg.rtd",,"StudyData",G7,  "Bar",, "Close", "D","-1","primaryOnly")</f>
        <v>0.78219000000000005</v>
      </c>
      <c r="I7" s="144" t="str">
        <f t="shared" si="0"/>
        <v>7:30</v>
      </c>
      <c r="J7" s="144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"","True",,)</f>
        <v>1.6295599999999999</v>
      </c>
      <c r="K7" s="144">
        <f t="shared" si="21"/>
        <v>7</v>
      </c>
      <c r="L7" s="144">
        <f t="shared" si="15"/>
        <v>30</v>
      </c>
      <c r="M7" s="144">
        <f t="shared" ca="1" si="1"/>
        <v>-2.7477739359261376E-3</v>
      </c>
      <c r="N7" s="148">
        <f t="shared" ca="1" si="2"/>
        <v>-2.7477739359261376E-3</v>
      </c>
      <c r="O7" s="149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"","True",,)</f>
        <v>1.2723100000000001</v>
      </c>
      <c r="P7" s="144">
        <f t="shared" ca="1" si="3"/>
        <v>-4.4678487034630777E-3</v>
      </c>
      <c r="Q7" s="148">
        <f t="shared" ca="1" si="4"/>
        <v>-4.4678487034630777E-3</v>
      </c>
      <c r="R7" s="149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"","True",,)</f>
        <v>109.24</v>
      </c>
      <c r="S7" s="144">
        <f t="shared" ca="1" si="5"/>
        <v>1.7606925390653021E-3</v>
      </c>
      <c r="T7" s="148">
        <f t="shared" ca="1" si="6"/>
        <v>1.7606925390653021E-3</v>
      </c>
      <c r="U7" s="149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"","True",,)</f>
        <v>1.1109899999999999</v>
      </c>
      <c r="V7" s="144">
        <f t="shared" ca="1" si="16"/>
        <v>4.6570932503797909E-3</v>
      </c>
      <c r="W7" s="148">
        <f t="shared" ca="1" si="7"/>
        <v>4.6570932503797909E-3</v>
      </c>
      <c r="X7" s="149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"","True",,)</f>
        <v>0.88138000000000005</v>
      </c>
      <c r="Y7" s="144">
        <f t="shared" ca="1" si="17"/>
        <v>-8.0469989758364825E-3</v>
      </c>
      <c r="Z7" s="148">
        <f t="shared" ca="1" si="8"/>
        <v>-8.0469989758364825E-3</v>
      </c>
      <c r="AA7" s="149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"","True",,)</f>
        <v>0.78078000000000003</v>
      </c>
      <c r="AB7" s="144">
        <f t="shared" ca="1" si="18"/>
        <v>-1.8026310742914411E-3</v>
      </c>
      <c r="AC7" s="148">
        <f t="shared" ca="1" si="9"/>
        <v>-1.8026310742914411E-3</v>
      </c>
      <c r="AD7" s="149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"","True",,)</f>
        <v>1.44363</v>
      </c>
      <c r="AE7" s="144">
        <f t="shared" ca="1" si="19"/>
        <v>3.5801679550636701E-3</v>
      </c>
      <c r="AF7" s="148">
        <f t="shared" ca="1" si="10"/>
        <v>3.5801679550636701E-3</v>
      </c>
      <c r="AG7" s="149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"","True",,)</f>
        <v>1.2076499999999999</v>
      </c>
      <c r="AH7" s="144">
        <f t="shared" ca="1" si="11"/>
        <v>-7.5296220295242963E-4</v>
      </c>
      <c r="AI7" s="148">
        <f t="shared" ca="1" si="12"/>
        <v>-7.5296220295242963E-4</v>
      </c>
      <c r="AJ7" s="150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"","True",,)</f>
        <v>138.98599999999999</v>
      </c>
      <c r="AK7" s="144">
        <f t="shared" ca="1" si="20"/>
        <v>-2.705165646549009E-3</v>
      </c>
      <c r="AL7" s="148">
        <f t="shared" ca="1" si="13"/>
        <v>-2.705165646549009E-3</v>
      </c>
      <c r="AN7" s="144">
        <f t="shared" si="14"/>
        <v>30</v>
      </c>
    </row>
    <row r="8" spans="1:40" x14ac:dyDescent="0.25">
      <c r="B8" s="144" t="s">
        <v>23</v>
      </c>
      <c r="G8" s="144" t="str">
        <f>Main!Q11</f>
        <v>DREURAUD</v>
      </c>
      <c r="H8" s="144">
        <f xml:space="preserve"> RTD("cqg.rtd",,"StudyData",G8,  "Bar",, "Close", "D","-1","primaryOnly")</f>
        <v>1.43848</v>
      </c>
      <c r="I8" s="144" t="str">
        <f t="shared" si="0"/>
        <v>7:35</v>
      </c>
      <c r="J8" s="144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"","True",,)</f>
        <v>1.6301099999999999</v>
      </c>
      <c r="K8" s="144">
        <f t="shared" si="21"/>
        <v>7</v>
      </c>
      <c r="L8" s="144">
        <f t="shared" si="15"/>
        <v>35</v>
      </c>
      <c r="M8" s="144">
        <f t="shared" ca="1" si="1"/>
        <v>-2.4111869281846056E-3</v>
      </c>
      <c r="N8" s="148">
        <f t="shared" ca="1" si="2"/>
        <v>-2.4111869281846056E-3</v>
      </c>
      <c r="O8" s="149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"","True",,)</f>
        <v>1.2724200000000001</v>
      </c>
      <c r="P8" s="144">
        <f t="shared" ca="1" si="3"/>
        <v>-4.3817780629409773E-3</v>
      </c>
      <c r="Q8" s="148">
        <f t="shared" ca="1" si="4"/>
        <v>-4.3817780629409773E-3</v>
      </c>
      <c r="R8" s="149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"","True",,)</f>
        <v>109.215</v>
      </c>
      <c r="S8" s="144">
        <f t="shared" ca="1" si="5"/>
        <v>1.5314356980412442E-3</v>
      </c>
      <c r="T8" s="148">
        <f t="shared" ca="1" si="6"/>
        <v>1.5314356980412442E-3</v>
      </c>
      <c r="U8" s="149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"","True",,)</f>
        <v>1.1112200000000001</v>
      </c>
      <c r="V8" s="144">
        <f t="shared" ca="1" si="16"/>
        <v>4.865079939231862E-3</v>
      </c>
      <c r="W8" s="148">
        <f t="shared" ca="1" si="7"/>
        <v>4.865079939231862E-3</v>
      </c>
      <c r="X8" s="149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"","True",,)</f>
        <v>0.88104000000000005</v>
      </c>
      <c r="Y8" s="144">
        <f t="shared" ca="1" si="17"/>
        <v>-8.4296534725895531E-3</v>
      </c>
      <c r="Z8" s="148">
        <f t="shared" ca="1" si="8"/>
        <v>-8.4296534725895531E-3</v>
      </c>
      <c r="AA8" s="149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"","True",,)</f>
        <v>0.78059999999999996</v>
      </c>
      <c r="AB8" s="144">
        <f t="shared" ca="1" si="18"/>
        <v>-2.0327541901585182E-3</v>
      </c>
      <c r="AC8" s="148">
        <f t="shared" ca="1" si="9"/>
        <v>-2.0327541901585182E-3</v>
      </c>
      <c r="AD8" s="149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"","True",,)</f>
        <v>1.44428</v>
      </c>
      <c r="AE8" s="144">
        <f t="shared" ca="1" si="19"/>
        <v>4.0320338134697924E-3</v>
      </c>
      <c r="AF8" s="148">
        <f t="shared" ca="1" si="10"/>
        <v>4.0320338134697924E-3</v>
      </c>
      <c r="AG8" s="149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"","True",,)</f>
        <v>1.2075800000000001</v>
      </c>
      <c r="AH8" s="144">
        <f t="shared" ca="1" si="11"/>
        <v>-8.1088237241012516E-4</v>
      </c>
      <c r="AI8" s="148">
        <f t="shared" ca="1" si="12"/>
        <v>-8.1088237241012516E-4</v>
      </c>
      <c r="AJ8" s="150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"","True",,)</f>
        <v>138.96299999999999</v>
      </c>
      <c r="AK8" s="144">
        <f t="shared" ca="1" si="20"/>
        <v>-2.8702022775055481E-3</v>
      </c>
      <c r="AL8" s="148">
        <f t="shared" ca="1" si="13"/>
        <v>-2.8702022775055481E-3</v>
      </c>
      <c r="AN8" s="144">
        <f t="shared" si="14"/>
        <v>35</v>
      </c>
    </row>
    <row r="9" spans="1:40" x14ac:dyDescent="0.25">
      <c r="G9" s="144" t="str">
        <f>Main!Q12</f>
        <v>DREURCHF</v>
      </c>
      <c r="H9" s="144">
        <f xml:space="preserve"> RTD("cqg.rtd",,"StudyData",G9,  "Bar",, "Close", "D","-1","primaryOnly")</f>
        <v>1.2085600000000001</v>
      </c>
      <c r="I9" s="144" t="str">
        <f t="shared" si="0"/>
        <v>7:40</v>
      </c>
      <c r="J9" s="144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"","True",,)</f>
        <v>1.6326700000000001</v>
      </c>
      <c r="K9" s="144">
        <f t="shared" si="21"/>
        <v>7</v>
      </c>
      <c r="L9" s="144">
        <f t="shared" si="15"/>
        <v>40</v>
      </c>
      <c r="M9" s="144">
        <f t="shared" ca="1" si="1"/>
        <v>-8.4452740124227343E-4</v>
      </c>
      <c r="N9" s="148">
        <f t="shared" ca="1" si="2"/>
        <v>-8.4452740124227343E-4</v>
      </c>
      <c r="O9" s="149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"","True",,)</f>
        <v>1.2727900000000001</v>
      </c>
      <c r="P9" s="144">
        <f t="shared" ca="1" si="3"/>
        <v>-4.0922677266395256E-3</v>
      </c>
      <c r="Q9" s="148">
        <f t="shared" ca="1" si="4"/>
        <v>-4.0922677266395256E-3</v>
      </c>
      <c r="R9" s="149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"","True",,)</f>
        <v>109.184</v>
      </c>
      <c r="S9" s="144">
        <f t="shared" ca="1" si="5"/>
        <v>1.2471572151712611E-3</v>
      </c>
      <c r="T9" s="148">
        <f t="shared" ca="1" si="6"/>
        <v>1.2471572151712611E-3</v>
      </c>
      <c r="U9" s="149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"","True",,)</f>
        <v>1.1120000000000001</v>
      </c>
      <c r="V9" s="144">
        <f t="shared" ca="1" si="16"/>
        <v>5.5704261014253107E-3</v>
      </c>
      <c r="W9" s="148">
        <f t="shared" ca="1" si="7"/>
        <v>5.5704261014253107E-3</v>
      </c>
      <c r="X9" s="149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"","True",,)</f>
        <v>0.88080999999999998</v>
      </c>
      <c r="Y9" s="144">
        <f t="shared" ca="1" si="17"/>
        <v>-8.6885079850990508E-3</v>
      </c>
      <c r="Z9" s="148">
        <f t="shared" ca="1" si="8"/>
        <v>-8.6885079850990508E-3</v>
      </c>
      <c r="AA9" s="149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"","True",,)</f>
        <v>0.77963000000000005</v>
      </c>
      <c r="AB9" s="144">
        <f t="shared" ca="1" si="18"/>
        <v>-3.2728620923305161E-3</v>
      </c>
      <c r="AC9" s="148">
        <f t="shared" ca="1" si="9"/>
        <v>-3.2728620923305161E-3</v>
      </c>
      <c r="AD9" s="149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"","True",,)</f>
        <v>1.44506</v>
      </c>
      <c r="AE9" s="144">
        <f t="shared" ca="1" si="19"/>
        <v>4.5742728435571095E-3</v>
      </c>
      <c r="AF9" s="148">
        <f t="shared" ca="1" si="10"/>
        <v>4.5742728435571095E-3</v>
      </c>
      <c r="AG9" s="149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"","True",,)</f>
        <v>1.20753</v>
      </c>
      <c r="AH9" s="144">
        <f t="shared" ca="1" si="11"/>
        <v>-8.5225392202297476E-4</v>
      </c>
      <c r="AI9" s="148">
        <f t="shared" ca="1" si="12"/>
        <v>-8.5225392202297476E-4</v>
      </c>
      <c r="AJ9" s="150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"","True",,)</f>
        <v>138.964</v>
      </c>
      <c r="AK9" s="144">
        <f t="shared" ca="1" si="20"/>
        <v>-2.8630267718117498E-3</v>
      </c>
      <c r="AL9" s="148">
        <f t="shared" ca="1" si="13"/>
        <v>-2.8630267718117498E-3</v>
      </c>
      <c r="AN9" s="144">
        <f t="shared" si="14"/>
        <v>40</v>
      </c>
    </row>
    <row r="10" spans="1:40" x14ac:dyDescent="0.25">
      <c r="B10" s="144" t="s">
        <v>6</v>
      </c>
      <c r="G10" s="144" t="str">
        <f>Main!Q13</f>
        <v>DREURJPY</v>
      </c>
      <c r="H10" s="144">
        <f xml:space="preserve"> RTD("cqg.rtd",,"StudyData",G10,  "Bar",, "Close", "D","-1","primaryOnly")</f>
        <v>139.363</v>
      </c>
      <c r="I10" s="144" t="str">
        <f t="shared" si="0"/>
        <v>7:45</v>
      </c>
      <c r="J10" s="144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"","True",,)</f>
        <v>1.6330899999999999</v>
      </c>
      <c r="K10" s="144">
        <f t="shared" si="21"/>
        <v>7</v>
      </c>
      <c r="L10" s="144">
        <f t="shared" si="15"/>
        <v>45</v>
      </c>
      <c r="M10" s="144">
        <f t="shared" ca="1" si="1"/>
        <v>-5.8749732260339157E-4</v>
      </c>
      <c r="N10" s="148">
        <f t="shared" ca="1" si="2"/>
        <v>-5.8749732260339157E-4</v>
      </c>
      <c r="O10" s="149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"","True",,)</f>
        <v>1.27254</v>
      </c>
      <c r="P10" s="144">
        <f t="shared" ca="1" si="3"/>
        <v>-4.2878828187351758E-3</v>
      </c>
      <c r="Q10" s="148">
        <f t="shared" ca="1" si="4"/>
        <v>-4.2878828187351758E-3</v>
      </c>
      <c r="R10" s="149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"","True",,)</f>
        <v>109.181</v>
      </c>
      <c r="S10" s="144">
        <f t="shared" ca="1" si="5"/>
        <v>1.2196463942483638E-3</v>
      </c>
      <c r="T10" s="148">
        <f t="shared" ca="1" si="6"/>
        <v>1.2196463942483638E-3</v>
      </c>
      <c r="U10" s="149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"","True",,)</f>
        <v>1.1112</v>
      </c>
      <c r="V10" s="144">
        <f t="shared" ca="1" si="16"/>
        <v>4.8469941402011427E-3</v>
      </c>
      <c r="W10" s="148">
        <f t="shared" ca="1" si="7"/>
        <v>4.8469941402011427E-3</v>
      </c>
      <c r="X10" s="149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"","True",,)</f>
        <v>0.88085000000000002</v>
      </c>
      <c r="Y10" s="144">
        <f t="shared" ca="1" si="17"/>
        <v>-8.6434898090104097E-3</v>
      </c>
      <c r="Z10" s="148">
        <f t="shared" ca="1" si="8"/>
        <v>-8.6434898090104097E-3</v>
      </c>
      <c r="AA10" s="149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"","True",,)</f>
        <v>0.77927000000000002</v>
      </c>
      <c r="AB10" s="144">
        <f t="shared" ca="1" si="18"/>
        <v>-3.7331083240645284E-3</v>
      </c>
      <c r="AC10" s="148">
        <f t="shared" ca="1" si="9"/>
        <v>-3.7331083240645284E-3</v>
      </c>
      <c r="AD10" s="149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"","True",,)</f>
        <v>1.4447700000000001</v>
      </c>
      <c r="AE10" s="144">
        <f t="shared" ca="1" si="19"/>
        <v>4.3726711528836891E-3</v>
      </c>
      <c r="AF10" s="148">
        <f t="shared" ca="1" si="10"/>
        <v>4.3726711528836891E-3</v>
      </c>
      <c r="AG10" s="149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"","True",,)</f>
        <v>1.2074400000000001</v>
      </c>
      <c r="AH10" s="144">
        <f t="shared" ca="1" si="11"/>
        <v>-9.2672271132588355E-4</v>
      </c>
      <c r="AI10" s="148">
        <f t="shared" ca="1" si="12"/>
        <v>-9.2672271132588355E-4</v>
      </c>
      <c r="AJ10" s="150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"","True",,)</f>
        <v>138.935</v>
      </c>
      <c r="AK10" s="144">
        <f t="shared" ca="1" si="20"/>
        <v>-3.071116436930873E-3</v>
      </c>
      <c r="AL10" s="148">
        <f t="shared" ca="1" si="13"/>
        <v>-3.071116436930873E-3</v>
      </c>
      <c r="AN10" s="144">
        <f t="shared" si="14"/>
        <v>45</v>
      </c>
    </row>
    <row r="11" spans="1:40" x14ac:dyDescent="0.25">
      <c r="I11" s="144" t="str">
        <f t="shared" si="0"/>
        <v>7:50</v>
      </c>
      <c r="J11" s="144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"","True",,)</f>
        <v>1.6326400000000001</v>
      </c>
      <c r="K11" s="144">
        <f t="shared" si="21"/>
        <v>7</v>
      </c>
      <c r="L11" s="144">
        <f t="shared" si="15"/>
        <v>50</v>
      </c>
      <c r="M11" s="144">
        <f t="shared" ca="1" si="1"/>
        <v>-8.6288669257361238E-4</v>
      </c>
      <c r="N11" s="148">
        <f t="shared" ca="1" si="2"/>
        <v>-8.6288669257361238E-4</v>
      </c>
      <c r="O11" s="149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"","True",,)</f>
        <v>1.27261</v>
      </c>
      <c r="P11" s="144">
        <f t="shared" ca="1" si="3"/>
        <v>-4.2331105929484004E-3</v>
      </c>
      <c r="Q11" s="148">
        <f t="shared" ca="1" si="4"/>
        <v>-4.2331105929484004E-3</v>
      </c>
      <c r="R11" s="149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"","True",,)</f>
        <v>109.176</v>
      </c>
      <c r="S11" s="144">
        <f t="shared" ca="1" si="5"/>
        <v>1.1737950260435781E-3</v>
      </c>
      <c r="T11" s="148">
        <f t="shared" ca="1" si="6"/>
        <v>1.1737950260435781E-3</v>
      </c>
      <c r="U11" s="149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"","True",,)</f>
        <v>1.1113500000000001</v>
      </c>
      <c r="V11" s="144">
        <f t="shared" ca="1" si="16"/>
        <v>4.9826376329307372E-3</v>
      </c>
      <c r="W11" s="148">
        <f t="shared" ca="1" si="7"/>
        <v>4.9826376329307372E-3</v>
      </c>
      <c r="X11" s="149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"","True",,)</f>
        <v>0.88078999999999996</v>
      </c>
      <c r="Y11" s="144">
        <f t="shared" ca="1" si="17"/>
        <v>-8.7110170731433713E-3</v>
      </c>
      <c r="Z11" s="148">
        <f t="shared" ca="1" si="8"/>
        <v>-8.7110170731433713E-3</v>
      </c>
      <c r="AA11" s="149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"","True",,)</f>
        <v>0.77951999999999999</v>
      </c>
      <c r="AB11" s="144">
        <f t="shared" ca="1" si="18"/>
        <v>-3.4134928853604123E-3</v>
      </c>
      <c r="AC11" s="148">
        <f t="shared" ca="1" si="9"/>
        <v>-3.4134928853604123E-3</v>
      </c>
      <c r="AD11" s="149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"","True",,)</f>
        <v>1.4449099999999999</v>
      </c>
      <c r="AE11" s="144">
        <f t="shared" ca="1" si="19"/>
        <v>4.4699961070017906E-3</v>
      </c>
      <c r="AF11" s="148">
        <f t="shared" ca="1" si="10"/>
        <v>4.4699961070017906E-3</v>
      </c>
      <c r="AG11" s="149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"","True",,)</f>
        <v>1.2074199999999999</v>
      </c>
      <c r="AH11" s="144">
        <f t="shared" ca="1" si="11"/>
        <v>-9.4327133117109681E-4</v>
      </c>
      <c r="AI11" s="148">
        <f t="shared" ca="1" si="12"/>
        <v>-9.4327133117109681E-4</v>
      </c>
      <c r="AJ11" s="150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"","True",,)</f>
        <v>138.935</v>
      </c>
      <c r="AK11" s="144">
        <f t="shared" ca="1" si="20"/>
        <v>-3.071116436930873E-3</v>
      </c>
      <c r="AL11" s="148">
        <f t="shared" ca="1" si="13"/>
        <v>-3.071116436930873E-3</v>
      </c>
      <c r="AN11" s="144">
        <f t="shared" si="14"/>
        <v>50</v>
      </c>
    </row>
    <row r="12" spans="1:40" x14ac:dyDescent="0.25">
      <c r="B12" s="144" t="s">
        <v>8</v>
      </c>
      <c r="I12" s="144" t="str">
        <f t="shared" si="0"/>
        <v>7:55</v>
      </c>
      <c r="J12" s="144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"","True",,)</f>
        <v>1.6328800000000001</v>
      </c>
      <c r="K12" s="144">
        <f t="shared" si="21"/>
        <v>7</v>
      </c>
      <c r="L12" s="144">
        <f t="shared" si="15"/>
        <v>55</v>
      </c>
      <c r="M12" s="144">
        <f t="shared" ca="1" si="1"/>
        <v>-7.1601236192276446E-4</v>
      </c>
      <c r="N12" s="148">
        <f t="shared" ca="1" si="2"/>
        <v>-7.1601236192276446E-4</v>
      </c>
      <c r="O12" s="149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"","True",,)</f>
        <v>1.27281</v>
      </c>
      <c r="P12" s="144">
        <f t="shared" ca="1" si="3"/>
        <v>-4.0766185192719498E-3</v>
      </c>
      <c r="Q12" s="148">
        <f t="shared" ca="1" si="4"/>
        <v>-4.0766185192719498E-3</v>
      </c>
      <c r="R12" s="149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"","True",,)</f>
        <v>109.149</v>
      </c>
      <c r="S12" s="144">
        <f t="shared" ca="1" si="5"/>
        <v>9.2619763773750172E-4</v>
      </c>
      <c r="T12" s="148">
        <f t="shared" ca="1" si="6"/>
        <v>9.2619763773750172E-4</v>
      </c>
      <c r="U12" s="149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"","True",,)</f>
        <v>1.1113200000000001</v>
      </c>
      <c r="V12" s="144">
        <f t="shared" ca="1" si="16"/>
        <v>4.9555089343848585E-3</v>
      </c>
      <c r="W12" s="148">
        <f t="shared" ca="1" si="7"/>
        <v>4.9555089343848585E-3</v>
      </c>
      <c r="X12" s="149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"","True",,)</f>
        <v>0.88061</v>
      </c>
      <c r="Y12" s="144">
        <f t="shared" ca="1" si="17"/>
        <v>-8.9135988655420044E-3</v>
      </c>
      <c r="Z12" s="148">
        <f t="shared" ca="1" si="8"/>
        <v>-8.9135988655420044E-3</v>
      </c>
      <c r="AA12" s="149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"","True",,)</f>
        <v>0.77952999999999995</v>
      </c>
      <c r="AB12" s="144">
        <f t="shared" ca="1" si="18"/>
        <v>-3.4007082678123046E-3</v>
      </c>
      <c r="AC12" s="148">
        <f t="shared" ca="1" si="9"/>
        <v>-3.4007082678123046E-3</v>
      </c>
      <c r="AD12" s="149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"","True",,)</f>
        <v>1.44547</v>
      </c>
      <c r="AE12" s="144">
        <f t="shared" ca="1" si="19"/>
        <v>4.8592959234748153E-3</v>
      </c>
      <c r="AF12" s="148">
        <f t="shared" ca="1" si="10"/>
        <v>4.8592959234748153E-3</v>
      </c>
      <c r="AG12" s="149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"","True",,)</f>
        <v>1.2074800000000001</v>
      </c>
      <c r="AH12" s="144">
        <f t="shared" ca="1" si="11"/>
        <v>-8.9362547163564059E-4</v>
      </c>
      <c r="AI12" s="148">
        <f t="shared" ca="1" si="12"/>
        <v>-8.9362547163564059E-4</v>
      </c>
      <c r="AJ12" s="150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"","True",,)</f>
        <v>138.92500000000001</v>
      </c>
      <c r="AK12" s="144">
        <f t="shared" ca="1" si="20"/>
        <v>-3.1428714938684455E-3</v>
      </c>
      <c r="AL12" s="148">
        <f t="shared" ca="1" si="13"/>
        <v>-3.1428714938684455E-3</v>
      </c>
      <c r="AN12" s="144">
        <f t="shared" si="14"/>
        <v>55</v>
      </c>
    </row>
    <row r="13" spans="1:40" x14ac:dyDescent="0.25">
      <c r="I13" s="144" t="str">
        <f t="shared" si="0"/>
        <v>8:00</v>
      </c>
      <c r="J13" s="144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"","True",,)</f>
        <v>1.6333899999999999</v>
      </c>
      <c r="K13" s="144">
        <f t="shared" si="21"/>
        <v>8</v>
      </c>
      <c r="L13" s="144">
        <f t="shared" si="15"/>
        <v>0</v>
      </c>
      <c r="M13" s="144">
        <f t="shared" ca="1" si="1"/>
        <v>-4.0390440928986563E-4</v>
      </c>
      <c r="N13" s="148">
        <f t="shared" ca="1" si="2"/>
        <v>-4.0390440928986563E-4</v>
      </c>
      <c r="O13" s="149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"","True",,)</f>
        <v>1.27257</v>
      </c>
      <c r="P13" s="144">
        <f t="shared" ca="1" si="3"/>
        <v>-4.2644090076837254E-3</v>
      </c>
      <c r="Q13" s="148">
        <f t="shared" ca="1" si="4"/>
        <v>-4.2644090076837254E-3</v>
      </c>
      <c r="R13" s="149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"","True",,)</f>
        <v>109.15900000000001</v>
      </c>
      <c r="S13" s="144">
        <f t="shared" ca="1" si="5"/>
        <v>1.0179003741472032E-3</v>
      </c>
      <c r="T13" s="148">
        <f t="shared" ca="1" si="6"/>
        <v>1.0179003741472032E-3</v>
      </c>
      <c r="U13" s="149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"","True",,)</f>
        <v>1.11067</v>
      </c>
      <c r="V13" s="144">
        <f t="shared" ca="1" si="16"/>
        <v>4.367720465890285E-3</v>
      </c>
      <c r="W13" s="148">
        <f t="shared" ca="1" si="7"/>
        <v>4.367720465890285E-3</v>
      </c>
      <c r="X13" s="149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"","True",,)</f>
        <v>0.88071999999999995</v>
      </c>
      <c r="Y13" s="144">
        <f t="shared" ca="1" si="17"/>
        <v>-8.7897988812984298E-3</v>
      </c>
      <c r="Z13" s="148">
        <f t="shared" ca="1" si="8"/>
        <v>-8.7897988812984298E-3</v>
      </c>
      <c r="AA13" s="149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"","True",,)</f>
        <v>0.77914000000000005</v>
      </c>
      <c r="AB13" s="144">
        <f t="shared" ca="1" si="18"/>
        <v>-3.8993083521906401E-3</v>
      </c>
      <c r="AC13" s="148">
        <f t="shared" ca="1" si="9"/>
        <v>-3.8993083521906401E-3</v>
      </c>
      <c r="AD13" s="149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"","True",,)</f>
        <v>1.4449799999999999</v>
      </c>
      <c r="AE13" s="144">
        <f t="shared" ca="1" si="19"/>
        <v>4.5186585840609186E-3</v>
      </c>
      <c r="AF13" s="148">
        <f t="shared" ca="1" si="10"/>
        <v>4.5186585840609186E-3</v>
      </c>
      <c r="AG13" s="149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"","True",,)</f>
        <v>1.20756</v>
      </c>
      <c r="AH13" s="144">
        <f t="shared" ca="1" si="11"/>
        <v>-8.2743099225533843E-4</v>
      </c>
      <c r="AI13" s="148">
        <f t="shared" ca="1" si="12"/>
        <v>-8.2743099225533843E-4</v>
      </c>
      <c r="AJ13" s="150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"","True",,)</f>
        <v>138.91200000000001</v>
      </c>
      <c r="AK13" s="144">
        <f t="shared" ca="1" si="20"/>
        <v>-3.2361530678874121E-3</v>
      </c>
      <c r="AL13" s="148">
        <f t="shared" ca="1" si="13"/>
        <v>-3.2361530678874121E-3</v>
      </c>
      <c r="AN13" s="144" t="str">
        <f t="shared" si="14"/>
        <v>00</v>
      </c>
    </row>
    <row r="14" spans="1:40" x14ac:dyDescent="0.25">
      <c r="B14" s="144" t="s">
        <v>6</v>
      </c>
      <c r="I14" s="144" t="str">
        <f t="shared" si="0"/>
        <v>8:05</v>
      </c>
      <c r="J14" s="144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"","True",,)</f>
        <v>1.6336200000000001</v>
      </c>
      <c r="K14" s="144">
        <f t="shared" si="21"/>
        <v>8</v>
      </c>
      <c r="L14" s="144">
        <f t="shared" si="15"/>
        <v>5</v>
      </c>
      <c r="M14" s="144">
        <f t="shared" ca="1" si="1"/>
        <v>-2.6314984241604015E-4</v>
      </c>
      <c r="N14" s="148">
        <f t="shared" ca="1" si="2"/>
        <v>-2.6314984241604015E-4</v>
      </c>
      <c r="O14" s="149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"","True",,)</f>
        <v>1.27247</v>
      </c>
      <c r="P14" s="144">
        <f t="shared" ca="1" si="3"/>
        <v>-4.3426550445219512E-3</v>
      </c>
      <c r="Q14" s="148">
        <f t="shared" ca="1" si="4"/>
        <v>-4.3426550445219512E-3</v>
      </c>
      <c r="R14" s="149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"","True",,)</f>
        <v>109.20399999999999</v>
      </c>
      <c r="S14" s="144">
        <f t="shared" ca="1" si="5"/>
        <v>1.4305626879905335E-3</v>
      </c>
      <c r="T14" s="148">
        <f t="shared" ca="1" si="6"/>
        <v>1.4305626879905335E-3</v>
      </c>
      <c r="U14" s="149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"","True",,)</f>
        <v>1.1108800000000001</v>
      </c>
      <c r="V14" s="144">
        <f t="shared" ca="1" si="16"/>
        <v>4.5576213557116359E-3</v>
      </c>
      <c r="W14" s="148">
        <f t="shared" ca="1" si="7"/>
        <v>4.5576213557116359E-3</v>
      </c>
      <c r="X14" s="149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"","True",,)</f>
        <v>0.88021000000000005</v>
      </c>
      <c r="Y14" s="144">
        <f t="shared" ca="1" si="17"/>
        <v>-9.3637806264279134E-3</v>
      </c>
      <c r="Z14" s="148">
        <f t="shared" ca="1" si="8"/>
        <v>-9.3637806264279134E-3</v>
      </c>
      <c r="AA14" s="149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"","True",,)</f>
        <v>0.77895000000000003</v>
      </c>
      <c r="AB14" s="144">
        <f t="shared" ca="1" si="18"/>
        <v>-4.1422160856058252E-3</v>
      </c>
      <c r="AC14" s="148">
        <f t="shared" ca="1" si="9"/>
        <v>-4.1422160856058252E-3</v>
      </c>
      <c r="AD14" s="149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"","True",,)</f>
        <v>1.44567</v>
      </c>
      <c r="AE14" s="144">
        <f t="shared" ca="1" si="19"/>
        <v>4.9983315722151363E-3</v>
      </c>
      <c r="AF14" s="148">
        <f t="shared" ca="1" si="10"/>
        <v>4.9983315722151363E-3</v>
      </c>
      <c r="AG14" s="149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"","True",,)</f>
        <v>1.2074499999999999</v>
      </c>
      <c r="AH14" s="144">
        <f t="shared" ca="1" si="11"/>
        <v>-9.1844840140346059E-4</v>
      </c>
      <c r="AI14" s="148">
        <f t="shared" ca="1" si="12"/>
        <v>-9.1844840140346059E-4</v>
      </c>
      <c r="AJ14" s="150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"","True",,)</f>
        <v>138.959</v>
      </c>
      <c r="AK14" s="144">
        <f t="shared" ca="1" si="20"/>
        <v>-2.898904300280536E-3</v>
      </c>
      <c r="AL14" s="148">
        <f t="shared" ca="1" si="13"/>
        <v>-2.898904300280536E-3</v>
      </c>
      <c r="AN14" s="144" t="str">
        <f t="shared" si="14"/>
        <v>05</v>
      </c>
    </row>
    <row r="15" spans="1:40" x14ac:dyDescent="0.25">
      <c r="I15" s="144" t="str">
        <f t="shared" si="0"/>
        <v>8:10</v>
      </c>
      <c r="J15" s="144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"","True",,)</f>
        <v>1.6339699999999999</v>
      </c>
      <c r="K15" s="144">
        <f t="shared" ref="K15:K27" si="22">IF(L15=0,K14+1,K14)</f>
        <v>8</v>
      </c>
      <c r="L15" s="144">
        <f t="shared" si="15"/>
        <v>10</v>
      </c>
      <c r="M15" s="144">
        <f t="shared" ca="1" si="1"/>
        <v>-4.895811021699459E-5</v>
      </c>
      <c r="N15" s="148">
        <f t="shared" ca="1" si="2"/>
        <v>-4.895811021699459E-5</v>
      </c>
      <c r="O15" s="149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"","True",,)</f>
        <v>1.2722800000000001</v>
      </c>
      <c r="P15" s="144">
        <f t="shared" ca="1" si="3"/>
        <v>-4.4913225145145281E-3</v>
      </c>
      <c r="Q15" s="148">
        <f t="shared" ca="1" si="4"/>
        <v>-4.4913225145145281E-3</v>
      </c>
      <c r="R15" s="149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"","True",,)</f>
        <v>109.208</v>
      </c>
      <c r="S15" s="144">
        <f t="shared" ca="1" si="5"/>
        <v>1.4672437825544401E-3</v>
      </c>
      <c r="T15" s="148">
        <f t="shared" ca="1" si="6"/>
        <v>1.4672437825544401E-3</v>
      </c>
      <c r="U15" s="149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"","True",,)</f>
        <v>1.1107499999999999</v>
      </c>
      <c r="V15" s="144">
        <f t="shared" ca="1" si="16"/>
        <v>4.4400636620125604E-3</v>
      </c>
      <c r="W15" s="148">
        <f t="shared" ca="1" si="7"/>
        <v>4.4400636620125604E-3</v>
      </c>
      <c r="X15" s="149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"","True",,)</f>
        <v>0.88021000000000005</v>
      </c>
      <c r="Y15" s="144">
        <f t="shared" ca="1" si="17"/>
        <v>-9.3637806264279134E-3</v>
      </c>
      <c r="Z15" s="148">
        <f t="shared" ca="1" si="8"/>
        <v>-9.3637806264279134E-3</v>
      </c>
      <c r="AA15" s="149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"","True",,)</f>
        <v>0.77864</v>
      </c>
      <c r="AB15" s="144">
        <f t="shared" ca="1" si="18"/>
        <v>-4.5385392295990146E-3</v>
      </c>
      <c r="AC15" s="148">
        <f t="shared" ca="1" si="9"/>
        <v>-4.5385392295990146E-3</v>
      </c>
      <c r="AD15" s="149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"","True",,)</f>
        <v>1.44543</v>
      </c>
      <c r="AE15" s="144">
        <f t="shared" ca="1" si="19"/>
        <v>4.8314887937267199E-3</v>
      </c>
      <c r="AF15" s="148">
        <f t="shared" ca="1" si="10"/>
        <v>4.8314887937267199E-3</v>
      </c>
      <c r="AG15" s="149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"","True",,)</f>
        <v>1.2074199999999999</v>
      </c>
      <c r="AH15" s="144">
        <f t="shared" ca="1" si="11"/>
        <v>-9.4327133117109681E-4</v>
      </c>
      <c r="AI15" s="148">
        <f t="shared" ca="1" si="12"/>
        <v>-9.4327133117109681E-4</v>
      </c>
      <c r="AJ15" s="150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"","True",,)</f>
        <v>138.94</v>
      </c>
      <c r="AK15" s="144">
        <f t="shared" ca="1" si="20"/>
        <v>-3.0352389084620868E-3</v>
      </c>
      <c r="AL15" s="148">
        <f t="shared" ca="1" si="13"/>
        <v>-3.0352389084620868E-3</v>
      </c>
      <c r="AN15" s="144">
        <f t="shared" si="14"/>
        <v>10</v>
      </c>
    </row>
    <row r="16" spans="1:40" x14ac:dyDescent="0.25">
      <c r="B16" s="144" t="s">
        <v>7</v>
      </c>
      <c r="I16" s="144" t="str">
        <f t="shared" si="0"/>
        <v>8:15</v>
      </c>
      <c r="J16" s="144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"","True",,)</f>
        <v>1.6330100000000001</v>
      </c>
      <c r="K16" s="144">
        <f t="shared" si="22"/>
        <v>8</v>
      </c>
      <c r="L16" s="144">
        <f t="shared" si="15"/>
        <v>15</v>
      </c>
      <c r="M16" s="144">
        <f t="shared" ca="1" si="1"/>
        <v>-6.364554328202502E-4</v>
      </c>
      <c r="N16" s="148">
        <f t="shared" ca="1" si="2"/>
        <v>-6.364554328202502E-4</v>
      </c>
      <c r="O16" s="149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"","True",,)</f>
        <v>1.2717700000000001</v>
      </c>
      <c r="P16" s="144">
        <f t="shared" ca="1" si="3"/>
        <v>-4.8903773023895297E-3</v>
      </c>
      <c r="Q16" s="148">
        <f t="shared" ca="1" si="4"/>
        <v>-4.8903773023895297E-3</v>
      </c>
      <c r="R16" s="149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"","True",,)</f>
        <v>109.212</v>
      </c>
      <c r="S16" s="144">
        <f t="shared" ca="1" si="5"/>
        <v>1.5039248771183467E-3</v>
      </c>
      <c r="T16" s="148">
        <f t="shared" ca="1" si="6"/>
        <v>1.5039248771183467E-3</v>
      </c>
      <c r="U16" s="149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"","True",,)</f>
        <v>1.1110199999999999</v>
      </c>
      <c r="V16" s="144">
        <f t="shared" ca="1" si="16"/>
        <v>4.6842219489256695E-3</v>
      </c>
      <c r="W16" s="148">
        <f t="shared" ca="1" si="7"/>
        <v>4.6842219489256695E-3</v>
      </c>
      <c r="X16" s="149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"","True",,)</f>
        <v>0.87948999999999999</v>
      </c>
      <c r="Y16" s="144">
        <f t="shared" ca="1" si="17"/>
        <v>-1.0174107796022697E-2</v>
      </c>
      <c r="Z16" s="148">
        <f t="shared" ca="1" si="8"/>
        <v>-1.0174107796022697E-2</v>
      </c>
      <c r="AA16" s="149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"","True",,)</f>
        <v>0.77885000000000004</v>
      </c>
      <c r="AB16" s="144">
        <f t="shared" ca="1" si="18"/>
        <v>-4.2700622610874718E-3</v>
      </c>
      <c r="AC16" s="148">
        <f t="shared" ca="1" si="9"/>
        <v>-4.2700622610874718E-3</v>
      </c>
      <c r="AD16" s="149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"","True",,)</f>
        <v>1.44611</v>
      </c>
      <c r="AE16" s="144">
        <f t="shared" ca="1" si="19"/>
        <v>5.3042099994438756E-3</v>
      </c>
      <c r="AF16" s="148">
        <f t="shared" ca="1" si="10"/>
        <v>5.3042099994438756E-3</v>
      </c>
      <c r="AG16" s="149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"","True",,)</f>
        <v>1.2074199999999999</v>
      </c>
      <c r="AH16" s="144">
        <f t="shared" ca="1" si="11"/>
        <v>-9.4327133117109681E-4</v>
      </c>
      <c r="AI16" s="148">
        <f t="shared" ca="1" si="12"/>
        <v>-9.4327133117109681E-4</v>
      </c>
      <c r="AJ16" s="150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"","True",,)</f>
        <v>138.893</v>
      </c>
      <c r="AK16" s="144">
        <f t="shared" ca="1" si="20"/>
        <v>-3.3724876760689629E-3</v>
      </c>
      <c r="AL16" s="148">
        <f t="shared" ca="1" si="13"/>
        <v>-3.3724876760689629E-3</v>
      </c>
      <c r="AN16" s="144">
        <f t="shared" si="14"/>
        <v>15</v>
      </c>
    </row>
    <row r="17" spans="5:40" x14ac:dyDescent="0.25">
      <c r="I17" s="144" t="str">
        <f t="shared" si="0"/>
        <v>8:20</v>
      </c>
      <c r="J17" s="144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"","True",,)</f>
        <v>1.63262</v>
      </c>
      <c r="K17" s="144">
        <f t="shared" si="22"/>
        <v>8</v>
      </c>
      <c r="L17" s="144">
        <f t="shared" si="15"/>
        <v>20</v>
      </c>
      <c r="M17" s="144">
        <f t="shared" ca="1" si="1"/>
        <v>-8.7512622012792896E-4</v>
      </c>
      <c r="N17" s="148">
        <f t="shared" ca="1" si="2"/>
        <v>-8.7512622012792896E-4</v>
      </c>
      <c r="O17" s="149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"","True",,)</f>
        <v>1.27162</v>
      </c>
      <c r="P17" s="144">
        <f t="shared" ca="1" si="3"/>
        <v>-5.007746357646955E-3</v>
      </c>
      <c r="Q17" s="148">
        <f t="shared" ca="1" si="4"/>
        <v>-5.007746357646955E-3</v>
      </c>
      <c r="R17" s="149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"","True",,)</f>
        <v>109.24299999999999</v>
      </c>
      <c r="S17" s="144">
        <f t="shared" ca="1" si="5"/>
        <v>1.7882033599881996E-3</v>
      </c>
      <c r="T17" s="148">
        <f t="shared" ca="1" si="6"/>
        <v>1.7882033599881996E-3</v>
      </c>
      <c r="U17" s="149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"","True",,)</f>
        <v>1.1109500000000001</v>
      </c>
      <c r="V17" s="144">
        <f t="shared" ca="1" si="16"/>
        <v>4.6209216523187538E-3</v>
      </c>
      <c r="W17" s="148">
        <f t="shared" ca="1" si="7"/>
        <v>4.6209216523187538E-3</v>
      </c>
      <c r="X17" s="149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"","True",,)</f>
        <v>0.87929000000000002</v>
      </c>
      <c r="Y17" s="144">
        <f t="shared" ca="1" si="17"/>
        <v>-1.0399198676465651E-2</v>
      </c>
      <c r="Z17" s="148">
        <f t="shared" ca="1" si="8"/>
        <v>-1.0399198676465651E-2</v>
      </c>
      <c r="AA17" s="149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"","True",,)</f>
        <v>0.77890999999999999</v>
      </c>
      <c r="AB17" s="144">
        <f t="shared" ca="1" si="18"/>
        <v>-4.1933545557985407E-3</v>
      </c>
      <c r="AC17" s="148">
        <f t="shared" ca="1" si="9"/>
        <v>-4.1933545557985407E-3</v>
      </c>
      <c r="AD17" s="149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"","True",,)</f>
        <v>1.4462600000000001</v>
      </c>
      <c r="AE17" s="144">
        <f t="shared" ca="1" si="19"/>
        <v>5.4084867359991936E-3</v>
      </c>
      <c r="AF17" s="148">
        <f t="shared" ca="1" si="10"/>
        <v>5.4084867359991936E-3</v>
      </c>
      <c r="AG17" s="149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"","True",,)</f>
        <v>1.2074199999999999</v>
      </c>
      <c r="AH17" s="144">
        <f t="shared" ca="1" si="11"/>
        <v>-9.4327133117109681E-4</v>
      </c>
      <c r="AI17" s="148">
        <f t="shared" ca="1" si="12"/>
        <v>-9.4327133117109681E-4</v>
      </c>
      <c r="AJ17" s="150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"","True",,)</f>
        <v>138.91499999999999</v>
      </c>
      <c r="AK17" s="144">
        <f t="shared" ca="1" si="20"/>
        <v>-3.2146265508062218E-3</v>
      </c>
      <c r="AL17" s="148">
        <f t="shared" ca="1" si="13"/>
        <v>-3.2146265508062218E-3</v>
      </c>
      <c r="AN17" s="144">
        <f t="shared" si="14"/>
        <v>20</v>
      </c>
    </row>
    <row r="18" spans="5:40" x14ac:dyDescent="0.25">
      <c r="I18" s="144" t="str">
        <f t="shared" si="0"/>
        <v>8:25</v>
      </c>
      <c r="J18" s="144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"","True",,)</f>
        <v>1.6329</v>
      </c>
      <c r="K18" s="144">
        <f t="shared" si="22"/>
        <v>8</v>
      </c>
      <c r="L18" s="144">
        <f t="shared" si="15"/>
        <v>25</v>
      </c>
      <c r="M18" s="144">
        <f t="shared" ca="1" si="1"/>
        <v>-7.0377283436858385E-4</v>
      </c>
      <c r="N18" s="148">
        <f t="shared" ca="1" si="2"/>
        <v>-7.0377283436858385E-4</v>
      </c>
      <c r="O18" s="149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"","True",,)</f>
        <v>1.27152</v>
      </c>
      <c r="P18" s="144">
        <f t="shared" ca="1" si="3"/>
        <v>-5.0859923944851807E-3</v>
      </c>
      <c r="Q18" s="148">
        <f t="shared" ca="1" si="4"/>
        <v>-5.0859923944851807E-3</v>
      </c>
      <c r="R18" s="149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"","True",,)</f>
        <v>109.239</v>
      </c>
      <c r="S18" s="144">
        <f t="shared" ca="1" si="5"/>
        <v>1.7515222654244233E-3</v>
      </c>
      <c r="T18" s="148">
        <f t="shared" ca="1" si="6"/>
        <v>1.7515222654244233E-3</v>
      </c>
      <c r="U18" s="149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"","True",,)</f>
        <v>1.11097</v>
      </c>
      <c r="V18" s="144">
        <f t="shared" ca="1" si="16"/>
        <v>4.6390074513492719E-3</v>
      </c>
      <c r="W18" s="148">
        <f t="shared" ca="1" si="7"/>
        <v>4.6390074513492719E-3</v>
      </c>
      <c r="X18" s="149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"","True",,)</f>
        <v>0.87900999999999996</v>
      </c>
      <c r="Y18" s="144">
        <f t="shared" ca="1" si="17"/>
        <v>-1.0714325909085887E-2</v>
      </c>
      <c r="Z18" s="148">
        <f t="shared" ca="1" si="8"/>
        <v>-1.0714325909085887E-2</v>
      </c>
      <c r="AA18" s="149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"","True",,)</f>
        <v>0.77871000000000001</v>
      </c>
      <c r="AB18" s="144">
        <f t="shared" ca="1" si="18"/>
        <v>-4.4490469067618331E-3</v>
      </c>
      <c r="AC18" s="148">
        <f t="shared" ca="1" si="9"/>
        <v>-4.4490469067618331E-3</v>
      </c>
      <c r="AD18" s="149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"","True",,)</f>
        <v>1.44662</v>
      </c>
      <c r="AE18" s="144">
        <f t="shared" ca="1" si="19"/>
        <v>5.6587509037317419E-3</v>
      </c>
      <c r="AF18" s="148">
        <f t="shared" ca="1" si="10"/>
        <v>5.6587509037317419E-3</v>
      </c>
      <c r="AG18" s="149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"","True",,)</f>
        <v>1.2074499999999999</v>
      </c>
      <c r="AH18" s="144">
        <f t="shared" ca="1" si="11"/>
        <v>-9.1844840140346059E-4</v>
      </c>
      <c r="AI18" s="148">
        <f t="shared" ca="1" si="12"/>
        <v>-9.1844840140346059E-4</v>
      </c>
      <c r="AJ18" s="150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"","True",,)</f>
        <v>138.89599999999999</v>
      </c>
      <c r="AK18" s="144">
        <f t="shared" ca="1" si="20"/>
        <v>-3.3509611589877726E-3</v>
      </c>
      <c r="AL18" s="148">
        <f t="shared" ca="1" si="13"/>
        <v>-3.3509611589877726E-3</v>
      </c>
      <c r="AN18" s="144">
        <f t="shared" si="14"/>
        <v>25</v>
      </c>
    </row>
    <row r="19" spans="5:40" x14ac:dyDescent="0.25">
      <c r="I19" s="144" t="str">
        <f t="shared" si="0"/>
        <v>8:30</v>
      </c>
      <c r="J19" s="144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"","True",,)</f>
        <v>1.6317699999999999</v>
      </c>
      <c r="K19" s="144">
        <f t="shared" si="22"/>
        <v>8</v>
      </c>
      <c r="L19" s="144">
        <f t="shared" si="15"/>
        <v>30</v>
      </c>
      <c r="M19" s="144">
        <f t="shared" ca="1" si="1"/>
        <v>-1.395306141182987E-3</v>
      </c>
      <c r="N19" s="148">
        <f t="shared" ca="1" si="2"/>
        <v>-1.395306141182987E-3</v>
      </c>
      <c r="O19" s="149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"","True",,)</f>
        <v>1.2716799999999999</v>
      </c>
      <c r="P19" s="144">
        <f t="shared" ca="1" si="3"/>
        <v>-4.9607987355440543E-3</v>
      </c>
      <c r="Q19" s="148">
        <f t="shared" ca="1" si="4"/>
        <v>-4.9607987355440543E-3</v>
      </c>
      <c r="R19" s="149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"","True",,)</f>
        <v>109.217</v>
      </c>
      <c r="S19" s="144">
        <f t="shared" ca="1" si="5"/>
        <v>1.5497762453231324E-3</v>
      </c>
      <c r="T19" s="148">
        <f t="shared" ca="1" si="6"/>
        <v>1.5497762453231324E-3</v>
      </c>
      <c r="U19" s="149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"","True",,)</f>
        <v>1.11059</v>
      </c>
      <c r="V19" s="144">
        <f t="shared" ca="1" si="16"/>
        <v>4.2953772697678074E-3</v>
      </c>
      <c r="W19" s="148">
        <f t="shared" ca="1" si="7"/>
        <v>4.2953772697678074E-3</v>
      </c>
      <c r="X19" s="149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"","True",,)</f>
        <v>0.87917999999999996</v>
      </c>
      <c r="Y19" s="144">
        <f t="shared" ca="1" si="17"/>
        <v>-1.0522998660709352E-2</v>
      </c>
      <c r="Z19" s="148">
        <f t="shared" ca="1" si="8"/>
        <v>-1.0522998660709352E-2</v>
      </c>
      <c r="AA19" s="149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"","True",,)</f>
        <v>0.77934999999999999</v>
      </c>
      <c r="AB19" s="144">
        <f t="shared" ca="1" si="18"/>
        <v>-3.6308313836792396E-3</v>
      </c>
      <c r="AC19" s="148">
        <f t="shared" ca="1" si="9"/>
        <v>-3.6308313836792396E-3</v>
      </c>
      <c r="AD19" s="149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"","True",,)</f>
        <v>1.4464900000000001</v>
      </c>
      <c r="AE19" s="144">
        <f t="shared" ca="1" si="19"/>
        <v>5.568377732050548E-3</v>
      </c>
      <c r="AF19" s="148">
        <f t="shared" ca="1" si="10"/>
        <v>5.568377732050548E-3</v>
      </c>
      <c r="AG19" s="149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"","True",,)</f>
        <v>1.20753</v>
      </c>
      <c r="AH19" s="144">
        <f t="shared" ca="1" si="11"/>
        <v>-8.5225392202297476E-4</v>
      </c>
      <c r="AI19" s="148">
        <f t="shared" ca="1" si="12"/>
        <v>-8.5225392202297476E-4</v>
      </c>
      <c r="AJ19" s="150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"","True",,)</f>
        <v>138.88900000000001</v>
      </c>
      <c r="AK19" s="144">
        <f t="shared" ca="1" si="20"/>
        <v>-3.4011896988439508E-3</v>
      </c>
      <c r="AL19" s="148">
        <f t="shared" ca="1" si="13"/>
        <v>-3.4011896988439508E-3</v>
      </c>
      <c r="AN19" s="144">
        <f t="shared" si="14"/>
        <v>30</v>
      </c>
    </row>
    <row r="20" spans="5:40" x14ac:dyDescent="0.25">
      <c r="I20" s="144" t="str">
        <f t="shared" si="0"/>
        <v>8:35</v>
      </c>
      <c r="J20" s="144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"","True",,)</f>
        <v>1.63191</v>
      </c>
      <c r="K20" s="144">
        <f t="shared" si="22"/>
        <v>8</v>
      </c>
      <c r="L20" s="144">
        <f t="shared" si="15"/>
        <v>35</v>
      </c>
      <c r="M20" s="144">
        <f t="shared" ca="1" si="1"/>
        <v>-1.3096294483033143E-3</v>
      </c>
      <c r="N20" s="148">
        <f t="shared" ca="1" si="2"/>
        <v>-1.3096294483033143E-3</v>
      </c>
      <c r="O20" s="149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"","True",,)</f>
        <v>1.27153</v>
      </c>
      <c r="P20" s="144">
        <f t="shared" ca="1" si="3"/>
        <v>-5.0781677908013061E-3</v>
      </c>
      <c r="Q20" s="148">
        <f t="shared" ca="1" si="4"/>
        <v>-5.0781677908013061E-3</v>
      </c>
      <c r="R20" s="149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"","True",,)</f>
        <v>109.217</v>
      </c>
      <c r="S20" s="144">
        <f t="shared" ca="1" si="5"/>
        <v>1.5497762453231324E-3</v>
      </c>
      <c r="T20" s="148">
        <f t="shared" ca="1" si="6"/>
        <v>1.5497762453231324E-3</v>
      </c>
      <c r="U20" s="149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"","True",,)</f>
        <v>1.1107199999999999</v>
      </c>
      <c r="V20" s="144">
        <f t="shared" ca="1" si="16"/>
        <v>4.4129349634666817E-3</v>
      </c>
      <c r="W20" s="148">
        <f t="shared" ca="1" si="7"/>
        <v>4.4129349634666817E-3</v>
      </c>
      <c r="X20" s="149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"","True",,)</f>
        <v>0.87919000000000003</v>
      </c>
      <c r="Y20" s="144">
        <f t="shared" ca="1" si="17"/>
        <v>-1.0511744116687129E-2</v>
      </c>
      <c r="Z20" s="148">
        <f t="shared" ca="1" si="8"/>
        <v>-1.0511744116687129E-2</v>
      </c>
      <c r="AA20" s="149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"","True",,)</f>
        <v>0.7792</v>
      </c>
      <c r="AB20" s="144">
        <f t="shared" ca="1" si="18"/>
        <v>-3.8226006469017091E-3</v>
      </c>
      <c r="AC20" s="148">
        <f t="shared" ca="1" si="9"/>
        <v>-3.8226006469017091E-3</v>
      </c>
      <c r="AD20" s="149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"","True",,)</f>
        <v>1.44634</v>
      </c>
      <c r="AE20" s="144">
        <f t="shared" ca="1" si="19"/>
        <v>5.46410099549523E-3</v>
      </c>
      <c r="AF20" s="148">
        <f t="shared" ca="1" si="10"/>
        <v>5.46410099549523E-3</v>
      </c>
      <c r="AG20" s="149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"","True",,)</f>
        <v>1.20753</v>
      </c>
      <c r="AH20" s="144">
        <f t="shared" ca="1" si="11"/>
        <v>-8.5225392202297476E-4</v>
      </c>
      <c r="AI20" s="148">
        <f t="shared" ca="1" si="12"/>
        <v>-8.5225392202297476E-4</v>
      </c>
      <c r="AJ20" s="150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"","True",,)</f>
        <v>138.87299999999999</v>
      </c>
      <c r="AK20" s="144">
        <f t="shared" ca="1" si="20"/>
        <v>-3.5159977899443117E-3</v>
      </c>
      <c r="AL20" s="148">
        <f t="shared" ca="1" si="13"/>
        <v>-3.5159977899443117E-3</v>
      </c>
      <c r="AN20" s="144">
        <f t="shared" si="14"/>
        <v>35</v>
      </c>
    </row>
    <row r="21" spans="5:40" x14ac:dyDescent="0.25">
      <c r="I21" s="144" t="str">
        <f t="shared" si="0"/>
        <v>8:40</v>
      </c>
      <c r="J21" s="144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"","True",,)</f>
        <v>1.63212</v>
      </c>
      <c r="K21" s="144">
        <f t="shared" si="22"/>
        <v>8</v>
      </c>
      <c r="L21" s="144">
        <f t="shared" si="15"/>
        <v>40</v>
      </c>
      <c r="M21" s="144">
        <f t="shared" ca="1" si="1"/>
        <v>-1.1811144089838054E-3</v>
      </c>
      <c r="N21" s="148">
        <f t="shared" ca="1" si="2"/>
        <v>-1.1811144089838054E-3</v>
      </c>
      <c r="O21" s="149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"","True",,)</f>
        <v>1.27119</v>
      </c>
      <c r="P21" s="144">
        <f t="shared" ca="1" si="3"/>
        <v>-5.3442043160513075E-3</v>
      </c>
      <c r="Q21" s="148">
        <f t="shared" ca="1" si="4"/>
        <v>-5.3442043160513075E-3</v>
      </c>
      <c r="R21" s="149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"","True",,)</f>
        <v>109.17</v>
      </c>
      <c r="S21" s="144">
        <f t="shared" ca="1" si="5"/>
        <v>1.1187733841977834E-3</v>
      </c>
      <c r="T21" s="148">
        <f t="shared" ca="1" si="6"/>
        <v>1.1187733841977834E-3</v>
      </c>
      <c r="U21" s="149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"","True",,)</f>
        <v>1.1105799999999999</v>
      </c>
      <c r="V21" s="144">
        <f t="shared" ca="1" si="16"/>
        <v>4.2863343702524478E-3</v>
      </c>
      <c r="W21" s="148">
        <f t="shared" ca="1" si="7"/>
        <v>4.2863343702524478E-3</v>
      </c>
      <c r="X21" s="149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"","True",,)</f>
        <v>0.87926000000000004</v>
      </c>
      <c r="Y21" s="144">
        <f t="shared" ca="1" si="17"/>
        <v>-1.043296230853207E-2</v>
      </c>
      <c r="Z21" s="148">
        <f t="shared" ca="1" si="8"/>
        <v>-1.043296230853207E-2</v>
      </c>
      <c r="AA21" s="149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"","True",,)</f>
        <v>0.77891999999999995</v>
      </c>
      <c r="AB21" s="144">
        <f t="shared" ca="1" si="18"/>
        <v>-4.1805699382504325E-3</v>
      </c>
      <c r="AC21" s="148">
        <f t="shared" ca="1" si="9"/>
        <v>-4.1805699382504325E-3</v>
      </c>
      <c r="AD21" s="149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"","True",,)</f>
        <v>1.4458200000000001</v>
      </c>
      <c r="AE21" s="144">
        <f t="shared" ca="1" si="19"/>
        <v>5.1026083087704552E-3</v>
      </c>
      <c r="AF21" s="148">
        <f t="shared" ca="1" si="10"/>
        <v>5.1026083087704552E-3</v>
      </c>
      <c r="AG21" s="149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"","True",,)</f>
        <v>1.2075800000000001</v>
      </c>
      <c r="AH21" s="144">
        <f t="shared" ca="1" si="11"/>
        <v>-8.1088237241012516E-4</v>
      </c>
      <c r="AI21" s="148">
        <f t="shared" ca="1" si="12"/>
        <v>-8.1088237241012516E-4</v>
      </c>
      <c r="AJ21" s="150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"","True",,)</f>
        <v>138.77500000000001</v>
      </c>
      <c r="AK21" s="144">
        <f t="shared" ca="1" si="20"/>
        <v>-4.2191973479330513E-3</v>
      </c>
      <c r="AL21" s="148">
        <f t="shared" ca="1" si="13"/>
        <v>-4.2191973479330513E-3</v>
      </c>
      <c r="AN21" s="144">
        <f t="shared" si="14"/>
        <v>40</v>
      </c>
    </row>
    <row r="22" spans="5:40" x14ac:dyDescent="0.25">
      <c r="I22" s="144" t="str">
        <f t="shared" si="0"/>
        <v>8:45</v>
      </c>
      <c r="J22" s="144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"","True",,)</f>
        <v>1.6340399999999999</v>
      </c>
      <c r="K22" s="144">
        <f t="shared" si="22"/>
        <v>8</v>
      </c>
      <c r="L22" s="144">
        <f t="shared" si="15"/>
        <v>45</v>
      </c>
      <c r="M22" s="144">
        <f t="shared" ca="1" si="1"/>
        <v>-6.1197637771582948E-6</v>
      </c>
      <c r="N22" s="148">
        <f t="shared" ca="1" si="2"/>
        <v>-6.1197637771582948E-6</v>
      </c>
      <c r="O22" s="149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"","True",,)</f>
        <v>1.2729900000000001</v>
      </c>
      <c r="P22" s="144">
        <f t="shared" ca="1" si="3"/>
        <v>-3.9357756529630741E-3</v>
      </c>
      <c r="Q22" s="148">
        <f t="shared" ca="1" si="4"/>
        <v>-3.9357756529630741E-3</v>
      </c>
      <c r="R22" s="149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"","True",,)</f>
        <v>108.962</v>
      </c>
      <c r="S22" s="144">
        <f t="shared" ca="1" si="5"/>
        <v>-7.8864353312301481E-4</v>
      </c>
      <c r="T22" s="148">
        <f t="shared" ca="1" si="6"/>
        <v>-7.8864353312301481E-4</v>
      </c>
      <c r="U22" s="149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"","True",,)</f>
        <v>1.1088499999999999</v>
      </c>
      <c r="V22" s="144">
        <f t="shared" ca="1" si="16"/>
        <v>2.7219127541054378E-3</v>
      </c>
      <c r="W22" s="148">
        <f t="shared" ca="1" si="7"/>
        <v>2.7219127541054378E-3</v>
      </c>
      <c r="X22" s="149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"","True",,)</f>
        <v>0.88075000000000003</v>
      </c>
      <c r="Y22" s="144">
        <f t="shared" ca="1" si="17"/>
        <v>-8.7560352492318874E-3</v>
      </c>
      <c r="Z22" s="148">
        <f t="shared" ca="1" si="8"/>
        <v>-8.7560352492318874E-3</v>
      </c>
      <c r="AA22" s="149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"","True",,)</f>
        <v>0.77907000000000004</v>
      </c>
      <c r="AB22" s="144">
        <f t="shared" ca="1" si="18"/>
        <v>-3.9888006750278208E-3</v>
      </c>
      <c r="AC22" s="148">
        <f t="shared" ca="1" si="9"/>
        <v>-3.9888006750278208E-3</v>
      </c>
      <c r="AD22" s="149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"","True",,)</f>
        <v>1.4454800000000001</v>
      </c>
      <c r="AE22" s="144">
        <f t="shared" ca="1" si="19"/>
        <v>4.8662477059118773E-3</v>
      </c>
      <c r="AF22" s="148">
        <f t="shared" ca="1" si="10"/>
        <v>4.8662477059118773E-3</v>
      </c>
      <c r="AG22" s="149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"","True",,)</f>
        <v>1.20733</v>
      </c>
      <c r="AH22" s="144">
        <f t="shared" ca="1" si="11"/>
        <v>-1.0177401204740056E-3</v>
      </c>
      <c r="AI22" s="148">
        <f t="shared" ca="1" si="12"/>
        <v>-1.0177401204740056E-3</v>
      </c>
      <c r="AJ22" s="150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"","True",,)</f>
        <v>138.70500000000001</v>
      </c>
      <c r="AK22" s="144">
        <f t="shared" ca="1" si="20"/>
        <v>-4.7214827464964661E-3</v>
      </c>
      <c r="AL22" s="148">
        <f t="shared" ca="1" si="13"/>
        <v>-4.7214827464964661E-3</v>
      </c>
      <c r="AN22" s="144">
        <f t="shared" si="14"/>
        <v>45</v>
      </c>
    </row>
    <row r="23" spans="5:40" x14ac:dyDescent="0.25">
      <c r="I23" s="144" t="str">
        <f t="shared" si="0"/>
        <v>8:50</v>
      </c>
      <c r="J23" s="144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"","True",,)</f>
        <v>1.6341399999999999</v>
      </c>
      <c r="K23" s="144">
        <f t="shared" si="22"/>
        <v>8</v>
      </c>
      <c r="L23" s="144">
        <f t="shared" si="15"/>
        <v>50</v>
      </c>
      <c r="M23" s="144">
        <f t="shared" ca="1" si="1"/>
        <v>5.5077873994016999E-5</v>
      </c>
      <c r="N23" s="148">
        <f t="shared" ca="1" si="2"/>
        <v>5.5077873994016999E-5</v>
      </c>
      <c r="O23" s="149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"","True",,)</f>
        <v>1.27359</v>
      </c>
      <c r="P23" s="144">
        <f t="shared" ca="1" si="3"/>
        <v>-3.4662994319337209E-3</v>
      </c>
      <c r="Q23" s="148">
        <f t="shared" ca="1" si="4"/>
        <v>-3.4662994319337209E-3</v>
      </c>
      <c r="R23" s="149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"","True",,)</f>
        <v>108.88800000000001</v>
      </c>
      <c r="S23" s="144">
        <f t="shared" ca="1" si="5"/>
        <v>-1.4672437825544401E-3</v>
      </c>
      <c r="T23" s="148">
        <f t="shared" ca="1" si="6"/>
        <v>-1.4672437825544401E-3</v>
      </c>
      <c r="U23" s="149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"","True",,)</f>
        <v>1.1092299999999999</v>
      </c>
      <c r="V23" s="144">
        <f t="shared" ca="1" si="16"/>
        <v>3.0655429356869026E-3</v>
      </c>
      <c r="W23" s="148">
        <f t="shared" ca="1" si="7"/>
        <v>3.0655429356869026E-3</v>
      </c>
      <c r="X23" s="149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"","True",,)</f>
        <v>0.88071999999999995</v>
      </c>
      <c r="Y23" s="144">
        <f t="shared" ca="1" si="17"/>
        <v>-8.7897988812984298E-3</v>
      </c>
      <c r="Z23" s="148">
        <f t="shared" ca="1" si="8"/>
        <v>-8.7897988812984298E-3</v>
      </c>
      <c r="AA23" s="149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"","True",,)</f>
        <v>0.77939999999999998</v>
      </c>
      <c r="AB23" s="144">
        <f t="shared" ca="1" si="18"/>
        <v>-3.5669082959384167E-3</v>
      </c>
      <c r="AC23" s="148">
        <f t="shared" ca="1" si="9"/>
        <v>-3.5669082959384167E-3</v>
      </c>
      <c r="AD23" s="149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"","True",,)</f>
        <v>1.44617</v>
      </c>
      <c r="AE23" s="144">
        <f t="shared" ca="1" si="19"/>
        <v>5.3459206940659407E-3</v>
      </c>
      <c r="AF23" s="148">
        <f t="shared" ca="1" si="10"/>
        <v>5.3459206940659407E-3</v>
      </c>
      <c r="AG23" s="149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"","True",,)</f>
        <v>1.20722</v>
      </c>
      <c r="AH23" s="144">
        <f t="shared" ca="1" si="11"/>
        <v>-1.1087575296221278E-3</v>
      </c>
      <c r="AI23" s="148">
        <f t="shared" ca="1" si="12"/>
        <v>-1.1087575296221278E-3</v>
      </c>
      <c r="AJ23" s="150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"","True",,)</f>
        <v>138.67699999999999</v>
      </c>
      <c r="AK23" s="144">
        <f t="shared" ca="1" si="20"/>
        <v>-4.9223969059219953E-3</v>
      </c>
      <c r="AL23" s="148">
        <f t="shared" ca="1" si="13"/>
        <v>-4.9223969059219953E-3</v>
      </c>
      <c r="AN23" s="144">
        <f t="shared" si="14"/>
        <v>50</v>
      </c>
    </row>
    <row r="24" spans="5:40" x14ac:dyDescent="0.25">
      <c r="I24" s="144" t="str">
        <f t="shared" si="0"/>
        <v>8:55</v>
      </c>
      <c r="J24" s="144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"","True",,)</f>
        <v>1.6337900000000001</v>
      </c>
      <c r="K24" s="144">
        <f t="shared" si="22"/>
        <v>8</v>
      </c>
      <c r="L24" s="144">
        <f t="shared" si="15"/>
        <v>55</v>
      </c>
      <c r="M24" s="144">
        <f t="shared" ca="1" si="1"/>
        <v>-1.5911385820502859E-4</v>
      </c>
      <c r="N24" s="148">
        <f t="shared" ca="1" si="2"/>
        <v>-1.5911385820502859E-4</v>
      </c>
      <c r="O24" s="149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"","True",,)</f>
        <v>1.27329</v>
      </c>
      <c r="P24" s="144">
        <f t="shared" ca="1" si="3"/>
        <v>-3.7010375424483977E-3</v>
      </c>
      <c r="Q24" s="148">
        <f t="shared" ca="1" si="4"/>
        <v>-3.7010375424483977E-3</v>
      </c>
      <c r="R24" s="149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"","True",,)</f>
        <v>108.93300000000001</v>
      </c>
      <c r="S24" s="144">
        <f t="shared" ca="1" si="5"/>
        <v>-1.0545814687109795E-3</v>
      </c>
      <c r="T24" s="148">
        <f t="shared" ca="1" si="6"/>
        <v>-1.0545814687109795E-3</v>
      </c>
      <c r="U24" s="149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"","True",,)</f>
        <v>1.1096600000000001</v>
      </c>
      <c r="V24" s="144">
        <f t="shared" ca="1" si="16"/>
        <v>3.4543876148449655E-3</v>
      </c>
      <c r="W24" s="148">
        <f t="shared" ca="1" si="7"/>
        <v>3.4543876148449655E-3</v>
      </c>
      <c r="X24" s="149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"","True",,)</f>
        <v>0.88041000000000003</v>
      </c>
      <c r="Y24" s="144">
        <f t="shared" ca="1" si="17"/>
        <v>-9.1386897459849598E-3</v>
      </c>
      <c r="Z24" s="148">
        <f t="shared" ca="1" si="8"/>
        <v>-9.1386897459849598E-3</v>
      </c>
      <c r="AA24" s="149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"","True",,)</f>
        <v>0.77939999999999998</v>
      </c>
      <c r="AB24" s="144">
        <f t="shared" ca="1" si="18"/>
        <v>-3.5669082959384167E-3</v>
      </c>
      <c r="AC24" s="148">
        <f t="shared" ca="1" si="9"/>
        <v>-3.5669082959384167E-3</v>
      </c>
      <c r="AD24" s="149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"","True",,)</f>
        <v>1.4463200000000001</v>
      </c>
      <c r="AE24" s="144">
        <f t="shared" ca="1" si="19"/>
        <v>5.4501974306212595E-3</v>
      </c>
      <c r="AF24" s="148">
        <f t="shared" ca="1" si="10"/>
        <v>5.4501974306212595E-3</v>
      </c>
      <c r="AG24" s="149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"","True",,)</f>
        <v>1.20706</v>
      </c>
      <c r="AH24" s="144">
        <f t="shared" ca="1" si="11"/>
        <v>-1.2411464883829158E-3</v>
      </c>
      <c r="AI24" s="148">
        <f t="shared" ca="1" si="12"/>
        <v>-1.2411464883829158E-3</v>
      </c>
      <c r="AJ24" s="150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"","True",,)</f>
        <v>138.702</v>
      </c>
      <c r="AK24" s="144">
        <f t="shared" ca="1" si="20"/>
        <v>-4.7430092635778603E-3</v>
      </c>
      <c r="AL24" s="148">
        <f t="shared" ca="1" si="13"/>
        <v>-4.7430092635778603E-3</v>
      </c>
      <c r="AN24" s="144">
        <f t="shared" si="14"/>
        <v>55</v>
      </c>
    </row>
    <row r="25" spans="5:40" x14ac:dyDescent="0.25">
      <c r="I25" s="144" t="str">
        <f t="shared" si="0"/>
        <v>9:00</v>
      </c>
      <c r="J25" s="144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"","True",,)</f>
        <v>1.6335</v>
      </c>
      <c r="K25" s="144">
        <f t="shared" si="22"/>
        <v>9</v>
      </c>
      <c r="L25" s="144">
        <f t="shared" si="15"/>
        <v>0</v>
      </c>
      <c r="M25" s="144">
        <f t="shared" ca="1" si="1"/>
        <v>-3.3658700774153203E-4</v>
      </c>
      <c r="N25" s="148">
        <f t="shared" ca="1" si="2"/>
        <v>-3.3658700774153203E-4</v>
      </c>
      <c r="O25" s="149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"","True",,)</f>
        <v>1.27336</v>
      </c>
      <c r="P25" s="144">
        <f t="shared" ca="1" si="3"/>
        <v>-3.6462653166616224E-3</v>
      </c>
      <c r="Q25" s="148">
        <f t="shared" ca="1" si="4"/>
        <v>-3.6462653166616224E-3</v>
      </c>
      <c r="R25" s="149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"","True",,)</f>
        <v>108.922</v>
      </c>
      <c r="S25" s="144">
        <f t="shared" ca="1" si="5"/>
        <v>-1.15545447876169E-3</v>
      </c>
      <c r="T25" s="148">
        <f t="shared" ca="1" si="6"/>
        <v>-1.15545447876169E-3</v>
      </c>
      <c r="U25" s="149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"","True",,)</f>
        <v>1.10948</v>
      </c>
      <c r="V25" s="144">
        <f t="shared" ca="1" si="16"/>
        <v>3.2916154235694928E-3</v>
      </c>
      <c r="W25" s="148">
        <f t="shared" ca="1" si="7"/>
        <v>3.2916154235694928E-3</v>
      </c>
      <c r="X25" s="149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"","True",,)</f>
        <v>0.88051999999999997</v>
      </c>
      <c r="Y25" s="144">
        <f t="shared" ca="1" si="17"/>
        <v>-9.0148897617413851E-3</v>
      </c>
      <c r="Z25" s="148">
        <f t="shared" ca="1" si="8"/>
        <v>-9.0148897617413851E-3</v>
      </c>
      <c r="AA25" s="149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"","True",,)</f>
        <v>0.77954000000000001</v>
      </c>
      <c r="AB25" s="144">
        <f t="shared" ca="1" si="18"/>
        <v>-3.387923650264055E-3</v>
      </c>
      <c r="AC25" s="148">
        <f t="shared" ca="1" si="9"/>
        <v>-3.387923650264055E-3</v>
      </c>
      <c r="AD25" s="149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"","True",,)</f>
        <v>1.44621</v>
      </c>
      <c r="AE25" s="144">
        <f t="shared" ca="1" si="19"/>
        <v>5.3737278238140361E-3</v>
      </c>
      <c r="AF25" s="148">
        <f t="shared" ca="1" si="10"/>
        <v>5.3737278238140361E-3</v>
      </c>
      <c r="AG25" s="149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"","True",,)</f>
        <v>1.2069700000000001</v>
      </c>
      <c r="AH25" s="144">
        <f t="shared" ca="1" si="11"/>
        <v>-1.3156152776858247E-3</v>
      </c>
      <c r="AI25" s="148">
        <f t="shared" ca="1" si="12"/>
        <v>-1.3156152776858247E-3</v>
      </c>
      <c r="AJ25" s="150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"","True",,)</f>
        <v>138.696</v>
      </c>
      <c r="AK25" s="144">
        <f t="shared" ca="1" si="20"/>
        <v>-4.7860622977404449E-3</v>
      </c>
      <c r="AL25" s="148">
        <f t="shared" ca="1" si="13"/>
        <v>-4.7860622977404449E-3</v>
      </c>
      <c r="AN25" s="144" t="str">
        <f t="shared" si="14"/>
        <v>00</v>
      </c>
    </row>
    <row r="26" spans="5:40" x14ac:dyDescent="0.25">
      <c r="I26" s="144" t="str">
        <f t="shared" si="0"/>
        <v>9:05</v>
      </c>
      <c r="J26" s="144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"","True",,)</f>
        <v>1.6338999999999999</v>
      </c>
      <c r="K26" s="144">
        <f t="shared" si="22"/>
        <v>9</v>
      </c>
      <c r="L26" s="144">
        <f t="shared" si="15"/>
        <v>5</v>
      </c>
      <c r="M26" s="144">
        <f t="shared" ca="1" si="1"/>
        <v>-9.179645665683088E-5</v>
      </c>
      <c r="N26" s="148">
        <f t="shared" ca="1" si="2"/>
        <v>-9.179645665683088E-5</v>
      </c>
      <c r="O26" s="149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"","True",,)</f>
        <v>1.2736000000000001</v>
      </c>
      <c r="P26" s="144">
        <f t="shared" ca="1" si="3"/>
        <v>-3.4584748282498463E-3</v>
      </c>
      <c r="Q26" s="148">
        <f t="shared" ca="1" si="4"/>
        <v>-3.4584748282498463E-3</v>
      </c>
      <c r="R26" s="149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"","True",,)</f>
        <v>108.919</v>
      </c>
      <c r="S26" s="144">
        <f t="shared" ca="1" si="5"/>
        <v>-1.1829652996845875E-3</v>
      </c>
      <c r="T26" s="148">
        <f t="shared" ca="1" si="6"/>
        <v>-1.1829652996845875E-3</v>
      </c>
      <c r="U26" s="149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"","True",,)</f>
        <v>1.1096299999999999</v>
      </c>
      <c r="V26" s="144">
        <f t="shared" ca="1" si="16"/>
        <v>3.427258916298886E-3</v>
      </c>
      <c r="W26" s="148">
        <f t="shared" ca="1" si="7"/>
        <v>3.427258916298886E-3</v>
      </c>
      <c r="X26" s="149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"","True",,)</f>
        <v>0.88071999999999995</v>
      </c>
      <c r="Y26" s="144">
        <f t="shared" ca="1" si="17"/>
        <v>-8.7897988812984298E-3</v>
      </c>
      <c r="Z26" s="148">
        <f t="shared" ca="1" si="8"/>
        <v>-8.7897988812984298E-3</v>
      </c>
      <c r="AA26" s="149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"","True",,)</f>
        <v>0.77949000000000002</v>
      </c>
      <c r="AB26" s="144">
        <f t="shared" ca="1" si="18"/>
        <v>-3.4518467380048779E-3</v>
      </c>
      <c r="AC26" s="148">
        <f t="shared" ca="1" si="9"/>
        <v>-3.4518467380048779E-3</v>
      </c>
      <c r="AD26" s="149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"","True",,)</f>
        <v>1.44615</v>
      </c>
      <c r="AE26" s="144">
        <f t="shared" ca="1" si="19"/>
        <v>5.3320171291919701E-3</v>
      </c>
      <c r="AF26" s="148">
        <f t="shared" ca="1" si="10"/>
        <v>5.3320171291919701E-3</v>
      </c>
      <c r="AG26" s="149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"","True",,)</f>
        <v>1.2069700000000001</v>
      </c>
      <c r="AH26" s="144">
        <f t="shared" ca="1" si="11"/>
        <v>-1.3156152776858247E-3</v>
      </c>
      <c r="AI26" s="148">
        <f t="shared" ca="1" si="12"/>
        <v>-1.3156152776858247E-3</v>
      </c>
      <c r="AJ26" s="150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"","True",,)</f>
        <v>138.71799999999999</v>
      </c>
      <c r="AK26" s="144">
        <f t="shared" ca="1" si="20"/>
        <v>-4.6282011724777042E-3</v>
      </c>
      <c r="AL26" s="148">
        <f t="shared" ca="1" si="13"/>
        <v>-4.6282011724777042E-3</v>
      </c>
      <c r="AN26" s="144" t="str">
        <f t="shared" si="14"/>
        <v>05</v>
      </c>
    </row>
    <row r="27" spans="5:40" x14ac:dyDescent="0.25">
      <c r="E27" s="151"/>
      <c r="I27" s="144" t="str">
        <f t="shared" si="0"/>
        <v>9:10</v>
      </c>
      <c r="J27" s="144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"","True",,)</f>
        <v>1.63391</v>
      </c>
      <c r="K27" s="144">
        <f t="shared" si="22"/>
        <v>9</v>
      </c>
      <c r="L27" s="144">
        <f t="shared" si="15"/>
        <v>10</v>
      </c>
      <c r="M27" s="144">
        <f t="shared" ca="1" si="1"/>
        <v>-8.567669287967258E-5</v>
      </c>
      <c r="N27" s="148">
        <f t="shared" ca="1" si="2"/>
        <v>-8.567669287967258E-5</v>
      </c>
      <c r="O27" s="149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"","True",,)</f>
        <v>1.2744599999999999</v>
      </c>
      <c r="P27" s="144">
        <f t="shared" ca="1" si="3"/>
        <v>-2.7855589114411418E-3</v>
      </c>
      <c r="Q27" s="148">
        <f t="shared" ca="1" si="4"/>
        <v>-2.7855589114411418E-3</v>
      </c>
      <c r="R27" s="149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"","True",,)</f>
        <v>108.873</v>
      </c>
      <c r="S27" s="144">
        <f t="shared" ca="1" si="5"/>
        <v>-1.6047978871689271E-3</v>
      </c>
      <c r="T27" s="148">
        <f t="shared" ca="1" si="6"/>
        <v>-1.6047978871689271E-3</v>
      </c>
      <c r="U27" s="149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"","True",,)</f>
        <v>1.1091899999999999</v>
      </c>
      <c r="V27" s="144">
        <f t="shared" ca="1" si="16"/>
        <v>3.0293713376256639E-3</v>
      </c>
      <c r="W27" s="148">
        <f t="shared" ca="1" si="7"/>
        <v>3.0293713376256639E-3</v>
      </c>
      <c r="X27" s="149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"","True",,)</f>
        <v>0.88110999999999995</v>
      </c>
      <c r="Y27" s="144">
        <f t="shared" ca="1" si="17"/>
        <v>-8.3508716644346195E-3</v>
      </c>
      <c r="Z27" s="148">
        <f t="shared" ca="1" si="8"/>
        <v>-8.3508716644346195E-3</v>
      </c>
      <c r="AA27" s="149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"","True",,)</f>
        <v>0.78000999999999998</v>
      </c>
      <c r="AB27" s="144">
        <f t="shared" ca="1" si="18"/>
        <v>-2.7870466255002883E-3</v>
      </c>
      <c r="AC27" s="148">
        <f t="shared" ca="1" si="9"/>
        <v>-2.7870466255002883E-3</v>
      </c>
      <c r="AD27" s="149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"","True",,)</f>
        <v>1.44651</v>
      </c>
      <c r="AE27" s="144">
        <f t="shared" ca="1" si="19"/>
        <v>5.5822812969245185E-3</v>
      </c>
      <c r="AF27" s="148">
        <f t="shared" ca="1" si="10"/>
        <v>5.5822812969245185E-3</v>
      </c>
      <c r="AG27" s="149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"","True",,)</f>
        <v>1.2071099999999999</v>
      </c>
      <c r="AH27" s="144">
        <f t="shared" ca="1" si="11"/>
        <v>-1.1997749387702499E-3</v>
      </c>
      <c r="AI27" s="148">
        <f t="shared" ca="1" si="12"/>
        <v>-1.1997749387702499E-3</v>
      </c>
      <c r="AJ27" s="150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"","True",,)</f>
        <v>138.751</v>
      </c>
      <c r="AK27" s="144">
        <f t="shared" ca="1" si="20"/>
        <v>-4.3914094845833888E-3</v>
      </c>
      <c r="AL27" s="148">
        <f t="shared" ca="1" si="13"/>
        <v>-4.3914094845833888E-3</v>
      </c>
      <c r="AN27" s="144">
        <f t="shared" si="14"/>
        <v>10</v>
      </c>
    </row>
    <row r="28" spans="5:40" x14ac:dyDescent="0.25">
      <c r="I28" s="144" t="str">
        <f t="shared" si="0"/>
        <v>9:15</v>
      </c>
      <c r="J28" s="144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"","True",,)</f>
        <v>1.63324</v>
      </c>
      <c r="K28" s="144">
        <f t="shared" ref="K28:K30" si="23">IF(L28=0,K27+1,K27)</f>
        <v>9</v>
      </c>
      <c r="L28" s="144">
        <f t="shared" si="15"/>
        <v>15</v>
      </c>
      <c r="M28" s="144">
        <f t="shared" ca="1" si="1"/>
        <v>-4.9570086594656062E-4</v>
      </c>
      <c r="N28" s="148">
        <f t="shared" ca="1" si="2"/>
        <v>-4.9570086594656062E-4</v>
      </c>
      <c r="O28" s="149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"","True",,)</f>
        <v>1.2737000000000001</v>
      </c>
      <c r="P28" s="144">
        <f t="shared" ca="1" si="3"/>
        <v>-3.380228791411621E-3</v>
      </c>
      <c r="Q28" s="148">
        <f t="shared" ca="1" si="4"/>
        <v>-3.380228791411621E-3</v>
      </c>
      <c r="R28" s="149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"","True",,)</f>
        <v>108.846</v>
      </c>
      <c r="S28" s="144">
        <f t="shared" ca="1" si="5"/>
        <v>-1.8523952754750034E-3</v>
      </c>
      <c r="T28" s="148">
        <f t="shared" ca="1" si="6"/>
        <v>-1.8523952754750034E-3</v>
      </c>
      <c r="U28" s="149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"","True",,)</f>
        <v>1.1092500000000001</v>
      </c>
      <c r="V28" s="144">
        <f t="shared" ca="1" si="16"/>
        <v>3.0836287347176224E-3</v>
      </c>
      <c r="W28" s="148">
        <f t="shared" ca="1" si="7"/>
        <v>3.0836287347176224E-3</v>
      </c>
      <c r="X28" s="149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"","True",,)</f>
        <v>0.88119999999999998</v>
      </c>
      <c r="Y28" s="144">
        <f t="shared" ca="1" si="17"/>
        <v>-8.2495807682352405E-3</v>
      </c>
      <c r="Z28" s="148">
        <f t="shared" ca="1" si="8"/>
        <v>-8.2495807682352405E-3</v>
      </c>
      <c r="AA28" s="149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"","True",,)</f>
        <v>0.77988999999999997</v>
      </c>
      <c r="AB28" s="144">
        <f t="shared" ca="1" si="18"/>
        <v>-2.9404620360782923E-3</v>
      </c>
      <c r="AC28" s="148">
        <f t="shared" ca="1" si="9"/>
        <v>-2.9404620360782923E-3</v>
      </c>
      <c r="AD28" s="149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"","True",,)</f>
        <v>1.4455199999999999</v>
      </c>
      <c r="AE28" s="144">
        <f t="shared" ca="1" si="19"/>
        <v>4.8940548356598184E-3</v>
      </c>
      <c r="AF28" s="148">
        <f t="shared" ca="1" si="10"/>
        <v>4.8940548356598184E-3</v>
      </c>
      <c r="AG28" s="149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"","True",,)</f>
        <v>1.2070399999999999</v>
      </c>
      <c r="AH28" s="144">
        <f t="shared" ca="1" si="11"/>
        <v>-1.2576951082281292E-3</v>
      </c>
      <c r="AI28" s="148">
        <f t="shared" ca="1" si="12"/>
        <v>-1.2576951082281292E-3</v>
      </c>
      <c r="AJ28" s="150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"","True",,)</f>
        <v>138.63900000000001</v>
      </c>
      <c r="AK28" s="144">
        <f t="shared" ca="1" si="20"/>
        <v>-5.1950661222848931E-3</v>
      </c>
      <c r="AL28" s="148">
        <f t="shared" ca="1" si="13"/>
        <v>-5.1950661222848931E-3</v>
      </c>
      <c r="AN28" s="144">
        <f t="shared" si="14"/>
        <v>15</v>
      </c>
    </row>
    <row r="29" spans="5:40" x14ac:dyDescent="0.25">
      <c r="I29" s="144" t="str">
        <f t="shared" si="0"/>
        <v>9:20</v>
      </c>
      <c r="J29" s="144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"","True",,)</f>
        <v>1.63361</v>
      </c>
      <c r="K29" s="144">
        <f t="shared" si="23"/>
        <v>9</v>
      </c>
      <c r="L29" s="144">
        <f t="shared" si="15"/>
        <v>20</v>
      </c>
      <c r="M29" s="144">
        <f t="shared" ca="1" si="1"/>
        <v>-2.6926960619319849E-4</v>
      </c>
      <c r="N29" s="148">
        <f t="shared" ca="1" si="2"/>
        <v>-2.6926960619319849E-4</v>
      </c>
      <c r="O29" s="149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"","True",,)</f>
        <v>1.27481</v>
      </c>
      <c r="P29" s="144">
        <f t="shared" ca="1" si="3"/>
        <v>-2.5116977825072654E-3</v>
      </c>
      <c r="Q29" s="148">
        <f t="shared" ca="1" si="4"/>
        <v>-2.5116977825072654E-3</v>
      </c>
      <c r="R29" s="149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"","True",,)</f>
        <v>108.727</v>
      </c>
      <c r="S29" s="144">
        <f t="shared" ca="1" si="5"/>
        <v>-2.9436578387498896E-3</v>
      </c>
      <c r="T29" s="148">
        <f t="shared" ca="1" si="6"/>
        <v>-2.9436578387498896E-3</v>
      </c>
      <c r="U29" s="149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"","True",,)</f>
        <v>1.1090100000000001</v>
      </c>
      <c r="V29" s="144">
        <f t="shared" ca="1" si="16"/>
        <v>2.8665991463503919E-3</v>
      </c>
      <c r="W29" s="148">
        <f t="shared" ca="1" si="7"/>
        <v>2.8665991463503919E-3</v>
      </c>
      <c r="X29" s="149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"","True",,)</f>
        <v>0.88168000000000002</v>
      </c>
      <c r="Y29" s="144">
        <f t="shared" ca="1" si="17"/>
        <v>-7.7093626551720511E-3</v>
      </c>
      <c r="Z29" s="148">
        <f t="shared" ca="1" si="8"/>
        <v>-7.7093626551720511E-3</v>
      </c>
      <c r="AA29" s="149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"","True",,)</f>
        <v>0.78039999999999998</v>
      </c>
      <c r="AB29" s="144">
        <f t="shared" ca="1" si="18"/>
        <v>-2.288446541121811E-3</v>
      </c>
      <c r="AC29" s="148">
        <f t="shared" ca="1" si="9"/>
        <v>-2.288446541121811E-3</v>
      </c>
      <c r="AD29" s="149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"","True",,)</f>
        <v>1.4459599999999999</v>
      </c>
      <c r="AE29" s="144">
        <f t="shared" ca="1" si="19"/>
        <v>5.1999332628885567E-3</v>
      </c>
      <c r="AF29" s="148">
        <f t="shared" ca="1" si="10"/>
        <v>5.1999332628885567E-3</v>
      </c>
      <c r="AG29" s="149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"","True",,)</f>
        <v>1.20703</v>
      </c>
      <c r="AH29" s="144">
        <f t="shared" ca="1" si="11"/>
        <v>-1.2659694181505522E-3</v>
      </c>
      <c r="AI29" s="148">
        <f t="shared" ca="1" si="12"/>
        <v>-1.2659694181505522E-3</v>
      </c>
      <c r="AJ29" s="150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"","True",,)</f>
        <v>138.60599999999999</v>
      </c>
      <c r="AK29" s="144">
        <f t="shared" ca="1" si="20"/>
        <v>-5.4318578101792084E-3</v>
      </c>
      <c r="AL29" s="148">
        <f t="shared" ca="1" si="13"/>
        <v>-5.4318578101792084E-3</v>
      </c>
      <c r="AN29" s="144">
        <f t="shared" si="14"/>
        <v>20</v>
      </c>
    </row>
    <row r="30" spans="5:40" x14ac:dyDescent="0.25">
      <c r="I30" s="144" t="str">
        <f t="shared" si="0"/>
        <v>9:25</v>
      </c>
      <c r="J30" s="144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"","True",,)</f>
        <v>1.6335999999999999</v>
      </c>
      <c r="K30" s="144">
        <f t="shared" si="23"/>
        <v>9</v>
      </c>
      <c r="L30" s="144">
        <f t="shared" si="15"/>
        <v>25</v>
      </c>
      <c r="M30" s="144">
        <f t="shared" ca="1" si="1"/>
        <v>-2.7538936997035678E-4</v>
      </c>
      <c r="N30" s="148">
        <f t="shared" ca="1" si="2"/>
        <v>-2.7538936997035678E-4</v>
      </c>
      <c r="O30" s="149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"","True",,)</f>
        <v>1.2744599999999999</v>
      </c>
      <c r="P30" s="144">
        <f t="shared" ca="1" si="3"/>
        <v>-2.7855589114411418E-3</v>
      </c>
      <c r="Q30" s="148">
        <f t="shared" ca="1" si="4"/>
        <v>-2.7855589114411418E-3</v>
      </c>
      <c r="R30" s="149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"","True",,)</f>
        <v>108.79900000000001</v>
      </c>
      <c r="S30" s="144">
        <f t="shared" ca="1" si="5"/>
        <v>-2.2833981366003524E-3</v>
      </c>
      <c r="T30" s="148">
        <f t="shared" ca="1" si="6"/>
        <v>-2.2833981366003524E-3</v>
      </c>
      <c r="U30" s="149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"","True",,)</f>
        <v>1.1093500000000001</v>
      </c>
      <c r="V30" s="144">
        <f t="shared" ca="1" si="16"/>
        <v>3.174057729870618E-3</v>
      </c>
      <c r="W30" s="148">
        <f t="shared" ca="1" si="7"/>
        <v>3.174057729870618E-3</v>
      </c>
      <c r="X30" s="149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"","True",,)</f>
        <v>0.88110999999999995</v>
      </c>
      <c r="Y30" s="144">
        <f t="shared" ca="1" si="17"/>
        <v>-8.3508716644346195E-3</v>
      </c>
      <c r="Z30" s="148">
        <f t="shared" ca="1" si="8"/>
        <v>-8.3508716644346195E-3</v>
      </c>
      <c r="AA30" s="149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"","True",,)</f>
        <v>0.78019000000000005</v>
      </c>
      <c r="AB30" s="144">
        <f t="shared" ca="1" si="18"/>
        <v>-2.5569235096332115E-3</v>
      </c>
      <c r="AC30" s="148">
        <f t="shared" ca="1" si="9"/>
        <v>-2.5569235096332115E-3</v>
      </c>
      <c r="AD30" s="149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"","True",,)</f>
        <v>1.44651</v>
      </c>
      <c r="AE30" s="144">
        <f t="shared" ca="1" si="19"/>
        <v>5.5822812969245185E-3</v>
      </c>
      <c r="AF30" s="148">
        <f t="shared" ca="1" si="10"/>
        <v>5.5822812969245185E-3</v>
      </c>
      <c r="AG30" s="149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"","True",,)</f>
        <v>1.2071499999999999</v>
      </c>
      <c r="AH30" s="144">
        <f t="shared" ca="1" si="11"/>
        <v>-1.1666776990800071E-3</v>
      </c>
      <c r="AI30" s="148">
        <f t="shared" ca="1" si="12"/>
        <v>-1.1666776990800071E-3</v>
      </c>
      <c r="AJ30" s="150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"","True",,)</f>
        <v>138.65899999999999</v>
      </c>
      <c r="AK30" s="144">
        <f t="shared" ca="1" si="20"/>
        <v>-5.0515560084097482E-3</v>
      </c>
      <c r="AL30" s="148">
        <f t="shared" ca="1" si="13"/>
        <v>-5.0515560084097482E-3</v>
      </c>
      <c r="AN30" s="144">
        <f t="shared" si="14"/>
        <v>25</v>
      </c>
    </row>
    <row r="31" spans="5:40" x14ac:dyDescent="0.25">
      <c r="I31" s="144" t="str">
        <f t="shared" si="0"/>
        <v>9:30</v>
      </c>
      <c r="J31" s="144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"","True",,)</f>
        <v>1.6330899999999999</v>
      </c>
      <c r="K31" s="144">
        <f t="shared" ref="K31:K40" si="24">IF(L31=0,K30+1,K30)</f>
        <v>9</v>
      </c>
      <c r="L31" s="144">
        <f t="shared" si="15"/>
        <v>30</v>
      </c>
      <c r="M31" s="144">
        <f t="shared" ca="1" si="1"/>
        <v>-5.8749732260339157E-4</v>
      </c>
      <c r="N31" s="148">
        <f t="shared" ca="1" si="2"/>
        <v>-5.8749732260339157E-4</v>
      </c>
      <c r="O31" s="149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"","True",,)</f>
        <v>1.27484</v>
      </c>
      <c r="P31" s="144">
        <f t="shared" ca="1" si="3"/>
        <v>-2.488223971455815E-3</v>
      </c>
      <c r="Q31" s="148">
        <f t="shared" ca="1" si="4"/>
        <v>-2.488223971455815E-3</v>
      </c>
      <c r="R31" s="149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"","True",,)</f>
        <v>108.755</v>
      </c>
      <c r="S31" s="144">
        <f t="shared" ca="1" si="5"/>
        <v>-2.6868901768029342E-3</v>
      </c>
      <c r="T31" s="148">
        <f t="shared" ca="1" si="6"/>
        <v>-2.6868901768029342E-3</v>
      </c>
      <c r="U31" s="149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"","True",,)</f>
        <v>1.10951</v>
      </c>
      <c r="V31" s="144">
        <f t="shared" ca="1" si="16"/>
        <v>3.3187441221153714E-3</v>
      </c>
      <c r="W31" s="148">
        <f t="shared" ca="1" si="7"/>
        <v>3.3187441221153714E-3</v>
      </c>
      <c r="X31" s="149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"","True",,)</f>
        <v>0.88114999999999999</v>
      </c>
      <c r="Y31" s="144">
        <f t="shared" ca="1" si="17"/>
        <v>-8.3058534883459784E-3</v>
      </c>
      <c r="Z31" s="148">
        <f t="shared" ca="1" si="8"/>
        <v>-8.3058534883459784E-3</v>
      </c>
      <c r="AA31" s="149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"","True",,)</f>
        <v>0.78064</v>
      </c>
      <c r="AB31" s="144">
        <f t="shared" ca="1" si="18"/>
        <v>-1.9816157199658026E-3</v>
      </c>
      <c r="AC31" s="148">
        <f t="shared" ca="1" si="9"/>
        <v>-1.9816157199658026E-3</v>
      </c>
      <c r="AD31" s="149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"","True",,)</f>
        <v>1.44686</v>
      </c>
      <c r="AE31" s="144">
        <f t="shared" ca="1" si="19"/>
        <v>5.8255936822201593E-3</v>
      </c>
      <c r="AF31" s="148">
        <f t="shared" ca="1" si="10"/>
        <v>5.8255936822201593E-3</v>
      </c>
      <c r="AG31" s="149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"","True",,)</f>
        <v>1.2071499999999999</v>
      </c>
      <c r="AH31" s="144">
        <f t="shared" ca="1" si="11"/>
        <v>-1.1666776990800071E-3</v>
      </c>
      <c r="AI31" s="148">
        <f t="shared" ca="1" si="12"/>
        <v>-1.1666776990800071E-3</v>
      </c>
      <c r="AJ31" s="150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"","True",,)</f>
        <v>138.643</v>
      </c>
      <c r="AK31" s="144">
        <f t="shared" ca="1" si="20"/>
        <v>-5.1663640995099052E-3</v>
      </c>
      <c r="AL31" s="148">
        <f t="shared" ca="1" si="13"/>
        <v>-5.1663640995099052E-3</v>
      </c>
      <c r="AN31" s="144">
        <f t="shared" si="14"/>
        <v>30</v>
      </c>
    </row>
    <row r="32" spans="5:40" x14ac:dyDescent="0.25">
      <c r="I32" s="144" t="str">
        <f t="shared" si="0"/>
        <v>9:35</v>
      </c>
      <c r="J32" s="144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"","True",,)</f>
        <v>1.6328400000000001</v>
      </c>
      <c r="K32" s="144">
        <f t="shared" si="24"/>
        <v>9</v>
      </c>
      <c r="L32" s="144">
        <f t="shared" si="15"/>
        <v>35</v>
      </c>
      <c r="M32" s="144">
        <f t="shared" ca="1" si="1"/>
        <v>-7.4049141703126176E-4</v>
      </c>
      <c r="N32" s="148">
        <f t="shared" ca="1" si="2"/>
        <v>-7.4049141703126176E-4</v>
      </c>
      <c r="O32" s="149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"","True",,)</f>
        <v>1.27464</v>
      </c>
      <c r="P32" s="144">
        <f ca="1">(O32-$H$3)/$H$3</f>
        <v>-2.6447160451322661E-3</v>
      </c>
      <c r="Q32" s="148">
        <f t="shared" ca="1" si="4"/>
        <v>-2.6447160451322661E-3</v>
      </c>
      <c r="R32" s="149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"","True",,)</f>
        <v>108.783</v>
      </c>
      <c r="S32" s="144">
        <f t="shared" ca="1" si="5"/>
        <v>-2.4301225148558483E-3</v>
      </c>
      <c r="T32" s="148">
        <f t="shared" ca="1" si="6"/>
        <v>-2.4301225148558483E-3</v>
      </c>
      <c r="U32" s="149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"","True",,)</f>
        <v>1.1096200000000001</v>
      </c>
      <c r="V32" s="144">
        <f t="shared" ca="1" si="16"/>
        <v>3.4182160167837271E-3</v>
      </c>
      <c r="W32" s="148">
        <f t="shared" ca="1" si="7"/>
        <v>3.4182160167837271E-3</v>
      </c>
      <c r="X32" s="149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"","True",,)</f>
        <v>0.88131999999999999</v>
      </c>
      <c r="Y32" s="144">
        <f t="shared" ca="1" si="17"/>
        <v>-8.114526239969444E-3</v>
      </c>
      <c r="Z32" s="148">
        <f t="shared" ca="1" si="8"/>
        <v>-8.114526239969444E-3</v>
      </c>
      <c r="AA32" s="149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"","True",,)</f>
        <v>0.78064999999999996</v>
      </c>
      <c r="AB32" s="144">
        <f t="shared" ca="1" si="18"/>
        <v>-1.9688311024176949E-3</v>
      </c>
      <c r="AC32" s="148">
        <f t="shared" ca="1" si="9"/>
        <v>-1.9688311024176949E-3</v>
      </c>
      <c r="AD32" s="149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"","True",,)</f>
        <v>1.44635</v>
      </c>
      <c r="AE32" s="144">
        <f t="shared" ca="1" si="19"/>
        <v>5.4710527779322921E-3</v>
      </c>
      <c r="AF32" s="148">
        <f t="shared" ca="1" si="10"/>
        <v>5.4710527779322921E-3</v>
      </c>
      <c r="AG32" s="149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"","True",,)</f>
        <v>1.2070799999999999</v>
      </c>
      <c r="AH32" s="144">
        <f t="shared" ca="1" si="11"/>
        <v>-1.2245978685378862E-3</v>
      </c>
      <c r="AI32" s="148">
        <f t="shared" ca="1" si="12"/>
        <v>-1.2245978685378862E-3</v>
      </c>
      <c r="AJ32" s="150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"","True",,)</f>
        <v>138.65799999999999</v>
      </c>
      <c r="AK32" s="144">
        <f t="shared" ca="1" si="20"/>
        <v>-5.0587315141035465E-3</v>
      </c>
      <c r="AL32" s="148">
        <f t="shared" ca="1" si="13"/>
        <v>-5.0587315141035465E-3</v>
      </c>
      <c r="AN32" s="144">
        <f t="shared" si="14"/>
        <v>35</v>
      </c>
    </row>
    <row r="33" spans="9:40" x14ac:dyDescent="0.25">
      <c r="I33" s="144" t="str">
        <f t="shared" si="0"/>
        <v>9:40</v>
      </c>
      <c r="J33" s="144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"","True",,)</f>
        <v>1.6330899999999999</v>
      </c>
      <c r="K33" s="144">
        <f t="shared" si="24"/>
        <v>9</v>
      </c>
      <c r="L33" s="144">
        <f t="shared" si="15"/>
        <v>40</v>
      </c>
      <c r="M33" s="144">
        <f t="shared" ca="1" si="1"/>
        <v>-5.8749732260339157E-4</v>
      </c>
      <c r="N33" s="148">
        <f t="shared" ca="1" si="2"/>
        <v>-5.8749732260339157E-4</v>
      </c>
      <c r="O33" s="149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"","True",,)</f>
        <v>1.2747999999999999</v>
      </c>
      <c r="P33" s="144">
        <f t="shared" ca="1" si="3"/>
        <v>-2.51952238619114E-3</v>
      </c>
      <c r="Q33" s="148">
        <f t="shared" ca="1" si="4"/>
        <v>-2.51952238619114E-3</v>
      </c>
      <c r="R33" s="149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"","True",,)</f>
        <v>108.69199999999999</v>
      </c>
      <c r="S33" s="144">
        <f t="shared" ca="1" si="5"/>
        <v>-3.2646174161837793E-3</v>
      </c>
      <c r="T33" s="148">
        <f t="shared" ca="1" si="6"/>
        <v>-3.2646174161837793E-3</v>
      </c>
      <c r="U33" s="149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"","True",,)</f>
        <v>1.1097399999999999</v>
      </c>
      <c r="V33" s="144">
        <f t="shared" ca="1" si="16"/>
        <v>3.5267308109672418E-3</v>
      </c>
      <c r="W33" s="148">
        <f t="shared" ca="1" si="7"/>
        <v>3.5267308109672418E-3</v>
      </c>
      <c r="X33" s="149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"","True",,)</f>
        <v>0.88160000000000005</v>
      </c>
      <c r="Y33" s="144">
        <f t="shared" ca="1" si="17"/>
        <v>-7.7993990073492074E-3</v>
      </c>
      <c r="Z33" s="148">
        <f t="shared" ca="1" si="8"/>
        <v>-7.7993990073492074E-3</v>
      </c>
      <c r="AA33" s="149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"","True",,)</f>
        <v>0.78061999999999998</v>
      </c>
      <c r="AB33" s="144">
        <f t="shared" ca="1" si="18"/>
        <v>-2.0071849550621604E-3</v>
      </c>
      <c r="AC33" s="148">
        <f t="shared" ca="1" si="9"/>
        <v>-2.0071849550621604E-3</v>
      </c>
      <c r="AD33" s="149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"","True",,)</f>
        <v>1.44607</v>
      </c>
      <c r="AE33" s="144">
        <f t="shared" ca="1" si="19"/>
        <v>5.2764028696957802E-3</v>
      </c>
      <c r="AF33" s="148">
        <f t="shared" ca="1" si="10"/>
        <v>5.2764028696957802E-3</v>
      </c>
      <c r="AG33" s="149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"","True",,)</f>
        <v>1.2070099999999999</v>
      </c>
      <c r="AH33" s="144">
        <f t="shared" ca="1" si="11"/>
        <v>-1.2825180379957655E-3</v>
      </c>
      <c r="AI33" s="148">
        <f t="shared" ca="1" si="12"/>
        <v>-1.2825180379957655E-3</v>
      </c>
      <c r="AJ33" s="150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"","True",,)</f>
        <v>138.56</v>
      </c>
      <c r="AK33" s="144">
        <f t="shared" ca="1" si="20"/>
        <v>-5.7619310720922858E-3</v>
      </c>
      <c r="AL33" s="148">
        <f t="shared" ca="1" si="13"/>
        <v>-5.7619310720922858E-3</v>
      </c>
      <c r="AN33" s="144">
        <f t="shared" si="14"/>
        <v>40</v>
      </c>
    </row>
    <row r="34" spans="9:40" x14ac:dyDescent="0.25">
      <c r="I34" s="144" t="str">
        <f t="shared" si="0"/>
        <v>9:45</v>
      </c>
      <c r="J34" s="144" t="str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"","True",,)</f>
        <v/>
      </c>
      <c r="K34" s="144">
        <f t="shared" si="24"/>
        <v>9</v>
      </c>
      <c r="L34" s="144">
        <f t="shared" si="15"/>
        <v>45</v>
      </c>
      <c r="M34" s="144" t="e">
        <f t="shared" ca="1" si="1"/>
        <v>#VALUE!</v>
      </c>
      <c r="N34" s="148" t="e">
        <f t="shared" ca="1" si="2"/>
        <v>#N/A</v>
      </c>
      <c r="O34" s="149" t="str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"","True",,)</f>
        <v/>
      </c>
      <c r="P34" s="144" t="e">
        <f t="shared" ca="1" si="3"/>
        <v>#VALUE!</v>
      </c>
      <c r="Q34" s="148" t="e">
        <f t="shared" ca="1" si="4"/>
        <v>#N/A</v>
      </c>
      <c r="R34" s="149" t="str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"","True",,)</f>
        <v/>
      </c>
      <c r="S34" s="144" t="e">
        <f t="shared" ca="1" si="5"/>
        <v>#VALUE!</v>
      </c>
      <c r="T34" s="148" t="e">
        <f t="shared" ca="1" si="6"/>
        <v>#N/A</v>
      </c>
      <c r="U34" s="149" t="str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"","True",,)</f>
        <v/>
      </c>
      <c r="V34" s="144" t="e">
        <f t="shared" ca="1" si="16"/>
        <v>#VALUE!</v>
      </c>
      <c r="W34" s="148" t="e">
        <f t="shared" ca="1" si="7"/>
        <v>#N/A</v>
      </c>
      <c r="X34" s="149" t="str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"","True",,)</f>
        <v/>
      </c>
      <c r="Y34" s="144" t="e">
        <f t="shared" ca="1" si="17"/>
        <v>#VALUE!</v>
      </c>
      <c r="Z34" s="148" t="e">
        <f t="shared" ca="1" si="8"/>
        <v>#N/A</v>
      </c>
      <c r="AA34" s="149" t="str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"","True",,)</f>
        <v/>
      </c>
      <c r="AB34" s="144" t="e">
        <f t="shared" ca="1" si="18"/>
        <v>#VALUE!</v>
      </c>
      <c r="AC34" s="148" t="e">
        <f t="shared" ca="1" si="9"/>
        <v>#N/A</v>
      </c>
      <c r="AD34" s="149" t="str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"","True",,)</f>
        <v/>
      </c>
      <c r="AE34" s="144" t="e">
        <f t="shared" ca="1" si="19"/>
        <v>#VALUE!</v>
      </c>
      <c r="AF34" s="148" t="e">
        <f t="shared" ca="1" si="10"/>
        <v>#N/A</v>
      </c>
      <c r="AG34" s="149" t="str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"","True",,)</f>
        <v/>
      </c>
      <c r="AH34" s="144" t="e">
        <f t="shared" ca="1" si="11"/>
        <v>#VALUE!</v>
      </c>
      <c r="AI34" s="148" t="e">
        <f t="shared" ca="1" si="12"/>
        <v>#N/A</v>
      </c>
      <c r="AJ34" s="150" t="str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"","True",,)</f>
        <v/>
      </c>
      <c r="AK34" s="144" t="e">
        <f t="shared" ca="1" si="20"/>
        <v>#VALUE!</v>
      </c>
      <c r="AL34" s="148" t="e">
        <f t="shared" ca="1" si="13"/>
        <v>#N/A</v>
      </c>
      <c r="AN34" s="144">
        <f t="shared" si="14"/>
        <v>45</v>
      </c>
    </row>
    <row r="35" spans="9:40" x14ac:dyDescent="0.25">
      <c r="I35" s="144" t="str">
        <f t="shared" si="0"/>
        <v>9:50</v>
      </c>
      <c r="J35" s="144" t="str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"","True",,)</f>
        <v/>
      </c>
      <c r="K35" s="144">
        <f t="shared" si="24"/>
        <v>9</v>
      </c>
      <c r="L35" s="144">
        <f t="shared" si="15"/>
        <v>50</v>
      </c>
      <c r="M35" s="144" t="e">
        <f t="shared" ca="1" si="1"/>
        <v>#VALUE!</v>
      </c>
      <c r="N35" s="148" t="e">
        <f t="shared" ca="1" si="2"/>
        <v>#N/A</v>
      </c>
      <c r="O35" s="149" t="str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"","True",,)</f>
        <v/>
      </c>
      <c r="P35" s="144" t="e">
        <f t="shared" ca="1" si="3"/>
        <v>#VALUE!</v>
      </c>
      <c r="Q35" s="148" t="e">
        <f t="shared" ca="1" si="4"/>
        <v>#N/A</v>
      </c>
      <c r="R35" s="149" t="str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"","True",,)</f>
        <v/>
      </c>
      <c r="S35" s="144" t="e">
        <f t="shared" ca="1" si="5"/>
        <v>#VALUE!</v>
      </c>
      <c r="T35" s="148" t="e">
        <f t="shared" ca="1" si="6"/>
        <v>#N/A</v>
      </c>
      <c r="U35" s="149" t="str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"","True",,)</f>
        <v/>
      </c>
      <c r="V35" s="144" t="e">
        <f t="shared" ca="1" si="16"/>
        <v>#VALUE!</v>
      </c>
      <c r="W35" s="148" t="e">
        <f t="shared" ca="1" si="7"/>
        <v>#N/A</v>
      </c>
      <c r="X35" s="149" t="str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"","True",,)</f>
        <v/>
      </c>
      <c r="Y35" s="144" t="e">
        <f t="shared" ca="1" si="17"/>
        <v>#VALUE!</v>
      </c>
      <c r="Z35" s="148" t="e">
        <f t="shared" ca="1" si="8"/>
        <v>#N/A</v>
      </c>
      <c r="AA35" s="149" t="str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"","True",,)</f>
        <v/>
      </c>
      <c r="AB35" s="144" t="e">
        <f t="shared" ca="1" si="18"/>
        <v>#VALUE!</v>
      </c>
      <c r="AC35" s="148" t="e">
        <f t="shared" ca="1" si="9"/>
        <v>#N/A</v>
      </c>
      <c r="AD35" s="149" t="str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"","True",,)</f>
        <v/>
      </c>
      <c r="AE35" s="144" t="e">
        <f t="shared" ca="1" si="19"/>
        <v>#VALUE!</v>
      </c>
      <c r="AF35" s="148" t="e">
        <f t="shared" ca="1" si="10"/>
        <v>#N/A</v>
      </c>
      <c r="AG35" s="149" t="str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"","True",,)</f>
        <v/>
      </c>
      <c r="AH35" s="144" t="e">
        <f t="shared" ca="1" si="11"/>
        <v>#VALUE!</v>
      </c>
      <c r="AI35" s="148" t="e">
        <f t="shared" ca="1" si="12"/>
        <v>#N/A</v>
      </c>
      <c r="AJ35" s="150" t="str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"","True",,)</f>
        <v/>
      </c>
      <c r="AK35" s="144" t="e">
        <f t="shared" ca="1" si="20"/>
        <v>#VALUE!</v>
      </c>
      <c r="AL35" s="148" t="e">
        <f t="shared" ca="1" si="13"/>
        <v>#N/A</v>
      </c>
      <c r="AN35" s="144">
        <f t="shared" si="14"/>
        <v>50</v>
      </c>
    </row>
    <row r="36" spans="9:40" x14ac:dyDescent="0.25">
      <c r="I36" s="144" t="str">
        <f t="shared" si="0"/>
        <v>9:55</v>
      </c>
      <c r="J36" s="144" t="str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"","True",,)</f>
        <v/>
      </c>
      <c r="K36" s="144">
        <f t="shared" si="24"/>
        <v>9</v>
      </c>
      <c r="L36" s="144">
        <f t="shared" si="15"/>
        <v>55</v>
      </c>
      <c r="M36" s="144" t="e">
        <f t="shared" ca="1" si="1"/>
        <v>#VALUE!</v>
      </c>
      <c r="N36" s="148" t="e">
        <f t="shared" ca="1" si="2"/>
        <v>#N/A</v>
      </c>
      <c r="O36" s="149" t="str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"","True",,)</f>
        <v/>
      </c>
      <c r="P36" s="144" t="e">
        <f t="shared" ca="1" si="3"/>
        <v>#VALUE!</v>
      </c>
      <c r="Q36" s="148" t="e">
        <f t="shared" ca="1" si="4"/>
        <v>#N/A</v>
      </c>
      <c r="R36" s="149" t="str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"","True",,)</f>
        <v/>
      </c>
      <c r="S36" s="144" t="e">
        <f t="shared" ca="1" si="5"/>
        <v>#VALUE!</v>
      </c>
      <c r="T36" s="148" t="e">
        <f t="shared" ca="1" si="6"/>
        <v>#N/A</v>
      </c>
      <c r="U36" s="149" t="str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"","True",,)</f>
        <v/>
      </c>
      <c r="V36" s="144" t="e">
        <f t="shared" ca="1" si="16"/>
        <v>#VALUE!</v>
      </c>
      <c r="W36" s="148" t="e">
        <f t="shared" ca="1" si="7"/>
        <v>#N/A</v>
      </c>
      <c r="X36" s="149" t="str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"","True",,)</f>
        <v/>
      </c>
      <c r="Y36" s="144" t="e">
        <f t="shared" ca="1" si="17"/>
        <v>#VALUE!</v>
      </c>
      <c r="Z36" s="148" t="e">
        <f t="shared" ca="1" si="8"/>
        <v>#N/A</v>
      </c>
      <c r="AA36" s="149" t="str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"","True",,)</f>
        <v/>
      </c>
      <c r="AB36" s="144" t="e">
        <f t="shared" ca="1" si="18"/>
        <v>#VALUE!</v>
      </c>
      <c r="AC36" s="148" t="e">
        <f t="shared" ca="1" si="9"/>
        <v>#N/A</v>
      </c>
      <c r="AD36" s="149" t="str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"","True",,)</f>
        <v/>
      </c>
      <c r="AE36" s="144" t="e">
        <f t="shared" ca="1" si="19"/>
        <v>#VALUE!</v>
      </c>
      <c r="AF36" s="148" t="e">
        <f t="shared" ca="1" si="10"/>
        <v>#N/A</v>
      </c>
      <c r="AG36" s="149" t="str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"","True",,)</f>
        <v/>
      </c>
      <c r="AH36" s="144" t="e">
        <f t="shared" ca="1" si="11"/>
        <v>#VALUE!</v>
      </c>
      <c r="AI36" s="148" t="e">
        <f t="shared" ca="1" si="12"/>
        <v>#N/A</v>
      </c>
      <c r="AJ36" s="150" t="str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"","True",,)</f>
        <v/>
      </c>
      <c r="AK36" s="144" t="e">
        <f t="shared" ca="1" si="20"/>
        <v>#VALUE!</v>
      </c>
      <c r="AL36" s="148" t="e">
        <f t="shared" ca="1" si="13"/>
        <v>#N/A</v>
      </c>
      <c r="AN36" s="144">
        <f t="shared" si="14"/>
        <v>55</v>
      </c>
    </row>
    <row r="37" spans="9:40" x14ac:dyDescent="0.25">
      <c r="I37" s="144" t="str">
        <f t="shared" si="0"/>
        <v>10:00</v>
      </c>
      <c r="J37" s="144" t="str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"","True",,)</f>
        <v/>
      </c>
      <c r="K37" s="144">
        <f t="shared" si="24"/>
        <v>10</v>
      </c>
      <c r="L37" s="144">
        <f t="shared" si="15"/>
        <v>0</v>
      </c>
      <c r="M37" s="144" t="e">
        <f t="shared" ca="1" si="1"/>
        <v>#VALUE!</v>
      </c>
      <c r="N37" s="148" t="e">
        <f t="shared" ca="1" si="2"/>
        <v>#N/A</v>
      </c>
      <c r="O37" s="149" t="str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"","True",,)</f>
        <v/>
      </c>
      <c r="P37" s="144" t="e">
        <f t="shared" ca="1" si="3"/>
        <v>#VALUE!</v>
      </c>
      <c r="Q37" s="148" t="e">
        <f t="shared" ca="1" si="4"/>
        <v>#N/A</v>
      </c>
      <c r="R37" s="149" t="str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"","True",,)</f>
        <v/>
      </c>
      <c r="S37" s="144" t="e">
        <f t="shared" ca="1" si="5"/>
        <v>#VALUE!</v>
      </c>
      <c r="T37" s="148" t="e">
        <f t="shared" ca="1" si="6"/>
        <v>#N/A</v>
      </c>
      <c r="U37" s="149" t="str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"","True",,)</f>
        <v/>
      </c>
      <c r="V37" s="144" t="e">
        <f t="shared" ca="1" si="16"/>
        <v>#VALUE!</v>
      </c>
      <c r="W37" s="148" t="e">
        <f t="shared" ca="1" si="7"/>
        <v>#N/A</v>
      </c>
      <c r="X37" s="149" t="str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"","True",,)</f>
        <v/>
      </c>
      <c r="Y37" s="144" t="e">
        <f t="shared" ca="1" si="17"/>
        <v>#VALUE!</v>
      </c>
      <c r="Z37" s="148" t="e">
        <f t="shared" ca="1" si="8"/>
        <v>#N/A</v>
      </c>
      <c r="AA37" s="149" t="str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"","True",,)</f>
        <v/>
      </c>
      <c r="AB37" s="144" t="e">
        <f t="shared" ca="1" si="18"/>
        <v>#VALUE!</v>
      </c>
      <c r="AC37" s="148" t="e">
        <f t="shared" ca="1" si="9"/>
        <v>#N/A</v>
      </c>
      <c r="AD37" s="149" t="str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"","True",,)</f>
        <v/>
      </c>
      <c r="AE37" s="144" t="e">
        <f t="shared" ca="1" si="19"/>
        <v>#VALUE!</v>
      </c>
      <c r="AF37" s="148" t="e">
        <f t="shared" ca="1" si="10"/>
        <v>#N/A</v>
      </c>
      <c r="AG37" s="149" t="str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"","True",,)</f>
        <v/>
      </c>
      <c r="AH37" s="144" t="e">
        <f t="shared" ca="1" si="11"/>
        <v>#VALUE!</v>
      </c>
      <c r="AI37" s="148" t="e">
        <f t="shared" ca="1" si="12"/>
        <v>#N/A</v>
      </c>
      <c r="AJ37" s="150" t="str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"","True",,)</f>
        <v/>
      </c>
      <c r="AK37" s="144" t="e">
        <f t="shared" ca="1" si="20"/>
        <v>#VALUE!</v>
      </c>
      <c r="AL37" s="148" t="e">
        <f t="shared" ca="1" si="13"/>
        <v>#N/A</v>
      </c>
      <c r="AN37" s="144" t="str">
        <f t="shared" si="14"/>
        <v>00</v>
      </c>
    </row>
    <row r="38" spans="9:40" x14ac:dyDescent="0.25">
      <c r="I38" s="144" t="str">
        <f t="shared" si="0"/>
        <v>10:05</v>
      </c>
      <c r="J38" s="144" t="str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"","True",,)</f>
        <v/>
      </c>
      <c r="K38" s="144">
        <f t="shared" si="24"/>
        <v>10</v>
      </c>
      <c r="L38" s="144">
        <f t="shared" si="15"/>
        <v>5</v>
      </c>
      <c r="M38" s="144" t="e">
        <f t="shared" ca="1" si="1"/>
        <v>#VALUE!</v>
      </c>
      <c r="N38" s="148" t="e">
        <f t="shared" ca="1" si="2"/>
        <v>#N/A</v>
      </c>
      <c r="O38" s="149" t="str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"","True",,)</f>
        <v/>
      </c>
      <c r="P38" s="144" t="e">
        <f t="shared" ca="1" si="3"/>
        <v>#VALUE!</v>
      </c>
      <c r="Q38" s="148" t="e">
        <f t="shared" ca="1" si="4"/>
        <v>#N/A</v>
      </c>
      <c r="R38" s="149" t="str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"","True",,)</f>
        <v/>
      </c>
      <c r="S38" s="144" t="e">
        <f t="shared" ca="1" si="5"/>
        <v>#VALUE!</v>
      </c>
      <c r="T38" s="148" t="e">
        <f t="shared" ca="1" si="6"/>
        <v>#N/A</v>
      </c>
      <c r="U38" s="149" t="str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"","True",,)</f>
        <v/>
      </c>
      <c r="V38" s="144" t="e">
        <f t="shared" ca="1" si="16"/>
        <v>#VALUE!</v>
      </c>
      <c r="W38" s="148" t="e">
        <f t="shared" ca="1" si="7"/>
        <v>#N/A</v>
      </c>
      <c r="X38" s="149" t="str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"","True",,)</f>
        <v/>
      </c>
      <c r="Y38" s="144" t="e">
        <f t="shared" ca="1" si="17"/>
        <v>#VALUE!</v>
      </c>
      <c r="Z38" s="148" t="e">
        <f t="shared" ca="1" si="8"/>
        <v>#N/A</v>
      </c>
      <c r="AA38" s="149" t="str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"","True",,)</f>
        <v/>
      </c>
      <c r="AB38" s="144" t="e">
        <f t="shared" ca="1" si="18"/>
        <v>#VALUE!</v>
      </c>
      <c r="AC38" s="148" t="e">
        <f t="shared" ca="1" si="9"/>
        <v>#N/A</v>
      </c>
      <c r="AD38" s="149" t="str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"","True",,)</f>
        <v/>
      </c>
      <c r="AE38" s="144" t="e">
        <f t="shared" ca="1" si="19"/>
        <v>#VALUE!</v>
      </c>
      <c r="AF38" s="148" t="e">
        <f t="shared" ca="1" si="10"/>
        <v>#N/A</v>
      </c>
      <c r="AG38" s="149" t="str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"","True",,)</f>
        <v/>
      </c>
      <c r="AH38" s="144" t="e">
        <f t="shared" ca="1" si="11"/>
        <v>#VALUE!</v>
      </c>
      <c r="AI38" s="148" t="e">
        <f t="shared" ca="1" si="12"/>
        <v>#N/A</v>
      </c>
      <c r="AJ38" s="150" t="str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"","True",,)</f>
        <v/>
      </c>
      <c r="AK38" s="144" t="e">
        <f t="shared" ca="1" si="20"/>
        <v>#VALUE!</v>
      </c>
      <c r="AL38" s="148" t="e">
        <f t="shared" ca="1" si="13"/>
        <v>#N/A</v>
      </c>
      <c r="AN38" s="144" t="str">
        <f t="shared" si="14"/>
        <v>05</v>
      </c>
    </row>
    <row r="39" spans="9:40" x14ac:dyDescent="0.25">
      <c r="I39" s="144" t="str">
        <f t="shared" si="0"/>
        <v>10:10</v>
      </c>
      <c r="J39" s="144" t="str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"","True",,)</f>
        <v/>
      </c>
      <c r="K39" s="144">
        <f t="shared" si="24"/>
        <v>10</v>
      </c>
      <c r="L39" s="144">
        <f t="shared" si="15"/>
        <v>10</v>
      </c>
      <c r="M39" s="144" t="e">
        <f t="shared" ca="1" si="1"/>
        <v>#VALUE!</v>
      </c>
      <c r="N39" s="148" t="e">
        <f t="shared" ca="1" si="2"/>
        <v>#N/A</v>
      </c>
      <c r="O39" s="149" t="str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"","True",,)</f>
        <v/>
      </c>
      <c r="P39" s="144" t="e">
        <f t="shared" ca="1" si="3"/>
        <v>#VALUE!</v>
      </c>
      <c r="Q39" s="148" t="e">
        <f t="shared" ca="1" si="4"/>
        <v>#N/A</v>
      </c>
      <c r="R39" s="149" t="str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"","True",,)</f>
        <v/>
      </c>
      <c r="S39" s="144" t="e">
        <f t="shared" ca="1" si="5"/>
        <v>#VALUE!</v>
      </c>
      <c r="T39" s="148" t="e">
        <f t="shared" ca="1" si="6"/>
        <v>#N/A</v>
      </c>
      <c r="U39" s="149" t="str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"","True",,)</f>
        <v/>
      </c>
      <c r="V39" s="144" t="e">
        <f t="shared" ca="1" si="16"/>
        <v>#VALUE!</v>
      </c>
      <c r="W39" s="148" t="e">
        <f t="shared" ca="1" si="7"/>
        <v>#N/A</v>
      </c>
      <c r="X39" s="149" t="str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"","True",,)</f>
        <v/>
      </c>
      <c r="Y39" s="144" t="e">
        <f t="shared" ca="1" si="17"/>
        <v>#VALUE!</v>
      </c>
      <c r="Z39" s="148" t="e">
        <f t="shared" ca="1" si="8"/>
        <v>#N/A</v>
      </c>
      <c r="AA39" s="149" t="str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"","True",,)</f>
        <v/>
      </c>
      <c r="AB39" s="144" t="e">
        <f t="shared" ca="1" si="18"/>
        <v>#VALUE!</v>
      </c>
      <c r="AC39" s="148" t="e">
        <f t="shared" ca="1" si="9"/>
        <v>#N/A</v>
      </c>
      <c r="AD39" s="149" t="str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"","True",,)</f>
        <v/>
      </c>
      <c r="AE39" s="144" t="e">
        <f t="shared" ca="1" si="19"/>
        <v>#VALUE!</v>
      </c>
      <c r="AF39" s="148" t="e">
        <f t="shared" ca="1" si="10"/>
        <v>#N/A</v>
      </c>
      <c r="AG39" s="149" t="str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"","True",,)</f>
        <v/>
      </c>
      <c r="AH39" s="144" t="e">
        <f t="shared" ca="1" si="11"/>
        <v>#VALUE!</v>
      </c>
      <c r="AI39" s="148" t="e">
        <f t="shared" ca="1" si="12"/>
        <v>#N/A</v>
      </c>
      <c r="AJ39" s="150" t="str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"","True",,)</f>
        <v/>
      </c>
      <c r="AK39" s="144" t="e">
        <f t="shared" ca="1" si="20"/>
        <v>#VALUE!</v>
      </c>
      <c r="AL39" s="148" t="e">
        <f t="shared" ca="1" si="13"/>
        <v>#N/A</v>
      </c>
      <c r="AN39" s="144">
        <f t="shared" si="14"/>
        <v>10</v>
      </c>
    </row>
    <row r="40" spans="9:40" x14ac:dyDescent="0.25">
      <c r="I40" s="144" t="str">
        <f t="shared" si="0"/>
        <v>10:15</v>
      </c>
      <c r="J40" s="144" t="str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"","True",,)</f>
        <v/>
      </c>
      <c r="K40" s="144">
        <f t="shared" si="24"/>
        <v>10</v>
      </c>
      <c r="L40" s="144">
        <f t="shared" si="15"/>
        <v>15</v>
      </c>
      <c r="M40" s="144" t="e">
        <f t="shared" ca="1" si="1"/>
        <v>#VALUE!</v>
      </c>
      <c r="N40" s="148" t="e">
        <f t="shared" ca="1" si="2"/>
        <v>#N/A</v>
      </c>
      <c r="O40" s="149" t="str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"","True",,)</f>
        <v/>
      </c>
      <c r="P40" s="144" t="e">
        <f t="shared" ca="1" si="3"/>
        <v>#VALUE!</v>
      </c>
      <c r="Q40" s="148" t="e">
        <f t="shared" ca="1" si="4"/>
        <v>#N/A</v>
      </c>
      <c r="R40" s="149" t="str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"","True",,)</f>
        <v/>
      </c>
      <c r="S40" s="144" t="e">
        <f t="shared" ca="1" si="5"/>
        <v>#VALUE!</v>
      </c>
      <c r="T40" s="148" t="e">
        <f t="shared" ca="1" si="6"/>
        <v>#N/A</v>
      </c>
      <c r="U40" s="149" t="str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"","True",,)</f>
        <v/>
      </c>
      <c r="V40" s="144" t="e">
        <f t="shared" ca="1" si="16"/>
        <v>#VALUE!</v>
      </c>
      <c r="W40" s="148" t="e">
        <f t="shared" ca="1" si="7"/>
        <v>#N/A</v>
      </c>
      <c r="X40" s="149" t="str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"","True",,)</f>
        <v/>
      </c>
      <c r="Y40" s="144" t="e">
        <f t="shared" ca="1" si="17"/>
        <v>#VALUE!</v>
      </c>
      <c r="Z40" s="148" t="e">
        <f t="shared" ca="1" si="8"/>
        <v>#N/A</v>
      </c>
      <c r="AA40" s="149" t="str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"","True",,)</f>
        <v/>
      </c>
      <c r="AB40" s="144" t="e">
        <f t="shared" ca="1" si="18"/>
        <v>#VALUE!</v>
      </c>
      <c r="AC40" s="148" t="e">
        <f t="shared" ca="1" si="9"/>
        <v>#N/A</v>
      </c>
      <c r="AD40" s="149" t="str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"","True",,)</f>
        <v/>
      </c>
      <c r="AE40" s="144" t="e">
        <f t="shared" ca="1" si="19"/>
        <v>#VALUE!</v>
      </c>
      <c r="AF40" s="148" t="e">
        <f t="shared" ca="1" si="10"/>
        <v>#N/A</v>
      </c>
      <c r="AG40" s="149" t="str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"","True",,)</f>
        <v/>
      </c>
      <c r="AH40" s="144" t="e">
        <f t="shared" ca="1" si="11"/>
        <v>#VALUE!</v>
      </c>
      <c r="AI40" s="148" t="e">
        <f t="shared" ca="1" si="12"/>
        <v>#N/A</v>
      </c>
      <c r="AJ40" s="150" t="str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"","True",,)</f>
        <v/>
      </c>
      <c r="AK40" s="144" t="e">
        <f t="shared" ca="1" si="20"/>
        <v>#VALUE!</v>
      </c>
      <c r="AL40" s="148" t="e">
        <f t="shared" ca="1" si="13"/>
        <v>#N/A</v>
      </c>
      <c r="AN40" s="144">
        <f t="shared" si="14"/>
        <v>15</v>
      </c>
    </row>
    <row r="41" spans="9:40" x14ac:dyDescent="0.25">
      <c r="I41" s="144" t="str">
        <f t="shared" si="0"/>
        <v>10:20</v>
      </c>
      <c r="J41" s="144" t="str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"","True",,)</f>
        <v/>
      </c>
      <c r="K41" s="144">
        <f t="shared" ref="K41:K53" si="25">IF(L41=0,K40+1,K40)</f>
        <v>10</v>
      </c>
      <c r="L41" s="144">
        <f t="shared" si="15"/>
        <v>20</v>
      </c>
      <c r="M41" s="144" t="e">
        <f t="shared" ca="1" si="1"/>
        <v>#VALUE!</v>
      </c>
      <c r="N41" s="148" t="e">
        <f t="shared" ca="1" si="2"/>
        <v>#N/A</v>
      </c>
      <c r="O41" s="149" t="str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"","True",,)</f>
        <v/>
      </c>
      <c r="P41" s="144" t="e">
        <f t="shared" ca="1" si="3"/>
        <v>#VALUE!</v>
      </c>
      <c r="Q41" s="148" t="e">
        <f t="shared" ca="1" si="4"/>
        <v>#N/A</v>
      </c>
      <c r="R41" s="149" t="str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"","True",,)</f>
        <v/>
      </c>
      <c r="S41" s="144" t="e">
        <f t="shared" ca="1" si="5"/>
        <v>#VALUE!</v>
      </c>
      <c r="T41" s="148" t="e">
        <f t="shared" ca="1" si="6"/>
        <v>#N/A</v>
      </c>
      <c r="U41" s="149" t="str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"","True",,)</f>
        <v/>
      </c>
      <c r="V41" s="144" t="e">
        <f t="shared" ca="1" si="16"/>
        <v>#VALUE!</v>
      </c>
      <c r="W41" s="148" t="e">
        <f t="shared" ca="1" si="7"/>
        <v>#N/A</v>
      </c>
      <c r="X41" s="149" t="str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"","True",,)</f>
        <v/>
      </c>
      <c r="Y41" s="144" t="e">
        <f t="shared" ca="1" si="17"/>
        <v>#VALUE!</v>
      </c>
      <c r="Z41" s="148" t="e">
        <f t="shared" ca="1" si="8"/>
        <v>#N/A</v>
      </c>
      <c r="AA41" s="149" t="str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"","True",,)</f>
        <v/>
      </c>
      <c r="AB41" s="144" t="e">
        <f t="shared" ca="1" si="18"/>
        <v>#VALUE!</v>
      </c>
      <c r="AC41" s="148" t="e">
        <f t="shared" ca="1" si="9"/>
        <v>#N/A</v>
      </c>
      <c r="AD41" s="149" t="str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"","True",,)</f>
        <v/>
      </c>
      <c r="AE41" s="144" t="e">
        <f t="shared" ca="1" si="19"/>
        <v>#VALUE!</v>
      </c>
      <c r="AF41" s="148" t="e">
        <f t="shared" ca="1" si="10"/>
        <v>#N/A</v>
      </c>
      <c r="AG41" s="149" t="str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"","True",,)</f>
        <v/>
      </c>
      <c r="AH41" s="144" t="e">
        <f t="shared" ca="1" si="11"/>
        <v>#VALUE!</v>
      </c>
      <c r="AI41" s="148" t="e">
        <f t="shared" ca="1" si="12"/>
        <v>#N/A</v>
      </c>
      <c r="AJ41" s="150" t="str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"","True",,)</f>
        <v/>
      </c>
      <c r="AK41" s="144" t="e">
        <f t="shared" ca="1" si="20"/>
        <v>#VALUE!</v>
      </c>
      <c r="AL41" s="148" t="e">
        <f t="shared" ca="1" si="13"/>
        <v>#N/A</v>
      </c>
      <c r="AN41" s="144">
        <f t="shared" si="14"/>
        <v>20</v>
      </c>
    </row>
    <row r="42" spans="9:40" x14ac:dyDescent="0.25">
      <c r="I42" s="144" t="str">
        <f t="shared" si="0"/>
        <v>10:25</v>
      </c>
      <c r="J42" s="144" t="str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"","True",,)</f>
        <v/>
      </c>
      <c r="K42" s="144">
        <f t="shared" si="25"/>
        <v>10</v>
      </c>
      <c r="L42" s="144">
        <f t="shared" si="15"/>
        <v>25</v>
      </c>
      <c r="M42" s="144" t="e">
        <f t="shared" ca="1" si="1"/>
        <v>#VALUE!</v>
      </c>
      <c r="N42" s="148" t="e">
        <f t="shared" ca="1" si="2"/>
        <v>#N/A</v>
      </c>
      <c r="O42" s="149" t="str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"","True",,)</f>
        <v/>
      </c>
      <c r="P42" s="144" t="e">
        <f t="shared" ca="1" si="3"/>
        <v>#VALUE!</v>
      </c>
      <c r="Q42" s="148" t="e">
        <f t="shared" ca="1" si="4"/>
        <v>#N/A</v>
      </c>
      <c r="R42" s="149" t="str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"","True",,)</f>
        <v/>
      </c>
      <c r="S42" s="144" t="e">
        <f t="shared" ca="1" si="5"/>
        <v>#VALUE!</v>
      </c>
      <c r="T42" s="148" t="e">
        <f t="shared" ca="1" si="6"/>
        <v>#N/A</v>
      </c>
      <c r="U42" s="149" t="str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"","True",,)</f>
        <v/>
      </c>
      <c r="V42" s="144" t="e">
        <f t="shared" ca="1" si="16"/>
        <v>#VALUE!</v>
      </c>
      <c r="W42" s="148" t="e">
        <f t="shared" ca="1" si="7"/>
        <v>#N/A</v>
      </c>
      <c r="X42" s="149" t="str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"","True",,)</f>
        <v/>
      </c>
      <c r="Y42" s="144" t="e">
        <f t="shared" ca="1" si="17"/>
        <v>#VALUE!</v>
      </c>
      <c r="Z42" s="148" t="e">
        <f t="shared" ca="1" si="8"/>
        <v>#N/A</v>
      </c>
      <c r="AA42" s="149" t="str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"","True",,)</f>
        <v/>
      </c>
      <c r="AB42" s="144" t="e">
        <f t="shared" ca="1" si="18"/>
        <v>#VALUE!</v>
      </c>
      <c r="AC42" s="148" t="e">
        <f t="shared" ca="1" si="9"/>
        <v>#N/A</v>
      </c>
      <c r="AD42" s="149" t="str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"","True",,)</f>
        <v/>
      </c>
      <c r="AE42" s="144" t="e">
        <f t="shared" ca="1" si="19"/>
        <v>#VALUE!</v>
      </c>
      <c r="AF42" s="148" t="e">
        <f t="shared" ca="1" si="10"/>
        <v>#N/A</v>
      </c>
      <c r="AG42" s="149" t="str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"","True",,)</f>
        <v/>
      </c>
      <c r="AH42" s="144" t="e">
        <f t="shared" ca="1" si="11"/>
        <v>#VALUE!</v>
      </c>
      <c r="AI42" s="148" t="e">
        <f t="shared" ca="1" si="12"/>
        <v>#N/A</v>
      </c>
      <c r="AJ42" s="150" t="str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"","True",,)</f>
        <v/>
      </c>
      <c r="AK42" s="144" t="e">
        <f t="shared" ca="1" si="20"/>
        <v>#VALUE!</v>
      </c>
      <c r="AL42" s="148" t="e">
        <f t="shared" ca="1" si="13"/>
        <v>#N/A</v>
      </c>
      <c r="AN42" s="144">
        <f t="shared" si="14"/>
        <v>25</v>
      </c>
    </row>
    <row r="43" spans="9:40" x14ac:dyDescent="0.25">
      <c r="I43" s="144" t="str">
        <f t="shared" si="0"/>
        <v>10:30</v>
      </c>
      <c r="J43" s="144" t="str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"","True",,)</f>
        <v/>
      </c>
      <c r="K43" s="144">
        <f t="shared" si="25"/>
        <v>10</v>
      </c>
      <c r="L43" s="144">
        <f t="shared" si="15"/>
        <v>30</v>
      </c>
      <c r="M43" s="144" t="e">
        <f t="shared" ca="1" si="1"/>
        <v>#VALUE!</v>
      </c>
      <c r="N43" s="148" t="e">
        <f t="shared" ca="1" si="2"/>
        <v>#N/A</v>
      </c>
      <c r="O43" s="149" t="str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"","True",,)</f>
        <v/>
      </c>
      <c r="P43" s="144" t="e">
        <f t="shared" ca="1" si="3"/>
        <v>#VALUE!</v>
      </c>
      <c r="Q43" s="148" t="e">
        <f t="shared" ca="1" si="4"/>
        <v>#N/A</v>
      </c>
      <c r="R43" s="149" t="str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"","True",,)</f>
        <v/>
      </c>
      <c r="S43" s="144" t="e">
        <f t="shared" ca="1" si="5"/>
        <v>#VALUE!</v>
      </c>
      <c r="T43" s="148" t="e">
        <f t="shared" ca="1" si="6"/>
        <v>#N/A</v>
      </c>
      <c r="U43" s="149" t="str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"","True",,)</f>
        <v/>
      </c>
      <c r="V43" s="144" t="e">
        <f t="shared" ca="1" si="16"/>
        <v>#VALUE!</v>
      </c>
      <c r="W43" s="148" t="e">
        <f t="shared" ca="1" si="7"/>
        <v>#N/A</v>
      </c>
      <c r="X43" s="149" t="str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"","True",,)</f>
        <v/>
      </c>
      <c r="Y43" s="144" t="e">
        <f t="shared" ca="1" si="17"/>
        <v>#VALUE!</v>
      </c>
      <c r="Z43" s="148" t="e">
        <f t="shared" ca="1" si="8"/>
        <v>#N/A</v>
      </c>
      <c r="AA43" s="149" t="str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"","True",,)</f>
        <v/>
      </c>
      <c r="AB43" s="144" t="e">
        <f t="shared" ca="1" si="18"/>
        <v>#VALUE!</v>
      </c>
      <c r="AC43" s="148" t="e">
        <f t="shared" ca="1" si="9"/>
        <v>#N/A</v>
      </c>
      <c r="AD43" s="149" t="str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"","True",,)</f>
        <v/>
      </c>
      <c r="AE43" s="144" t="e">
        <f t="shared" ca="1" si="19"/>
        <v>#VALUE!</v>
      </c>
      <c r="AF43" s="148" t="e">
        <f t="shared" ca="1" si="10"/>
        <v>#N/A</v>
      </c>
      <c r="AG43" s="149" t="str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"","True",,)</f>
        <v/>
      </c>
      <c r="AH43" s="144" t="e">
        <f t="shared" ca="1" si="11"/>
        <v>#VALUE!</v>
      </c>
      <c r="AI43" s="148" t="e">
        <f t="shared" ca="1" si="12"/>
        <v>#N/A</v>
      </c>
      <c r="AJ43" s="150" t="str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"","True",,)</f>
        <v/>
      </c>
      <c r="AK43" s="144" t="e">
        <f t="shared" ca="1" si="20"/>
        <v>#VALUE!</v>
      </c>
      <c r="AL43" s="148" t="e">
        <f t="shared" ca="1" si="13"/>
        <v>#N/A</v>
      </c>
      <c r="AN43" s="144">
        <f t="shared" si="14"/>
        <v>30</v>
      </c>
    </row>
    <row r="44" spans="9:40" x14ac:dyDescent="0.25">
      <c r="I44" s="144" t="str">
        <f t="shared" si="0"/>
        <v>10:35</v>
      </c>
      <c r="J44" s="144" t="str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"","True",,)</f>
        <v/>
      </c>
      <c r="K44" s="144">
        <f t="shared" si="25"/>
        <v>10</v>
      </c>
      <c r="L44" s="144">
        <f t="shared" si="15"/>
        <v>35</v>
      </c>
      <c r="M44" s="144" t="e">
        <f t="shared" ca="1" si="1"/>
        <v>#VALUE!</v>
      </c>
      <c r="N44" s="148" t="e">
        <f t="shared" ca="1" si="2"/>
        <v>#N/A</v>
      </c>
      <c r="O44" s="149" t="str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"","True",,)</f>
        <v/>
      </c>
      <c r="P44" s="144" t="e">
        <f t="shared" ca="1" si="3"/>
        <v>#VALUE!</v>
      </c>
      <c r="Q44" s="148" t="e">
        <f t="shared" ca="1" si="4"/>
        <v>#N/A</v>
      </c>
      <c r="R44" s="149" t="str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"","True",,)</f>
        <v/>
      </c>
      <c r="S44" s="144" t="e">
        <f t="shared" ca="1" si="5"/>
        <v>#VALUE!</v>
      </c>
      <c r="T44" s="148" t="e">
        <f t="shared" ca="1" si="6"/>
        <v>#N/A</v>
      </c>
      <c r="U44" s="149" t="str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"","True",,)</f>
        <v/>
      </c>
      <c r="V44" s="144" t="e">
        <f t="shared" ca="1" si="16"/>
        <v>#VALUE!</v>
      </c>
      <c r="W44" s="148" t="e">
        <f t="shared" ca="1" si="7"/>
        <v>#N/A</v>
      </c>
      <c r="X44" s="149" t="str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"","True",,)</f>
        <v/>
      </c>
      <c r="Y44" s="144" t="e">
        <f t="shared" ca="1" si="17"/>
        <v>#VALUE!</v>
      </c>
      <c r="Z44" s="148" t="e">
        <f t="shared" ca="1" si="8"/>
        <v>#N/A</v>
      </c>
      <c r="AA44" s="149" t="str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"","True",,)</f>
        <v/>
      </c>
      <c r="AB44" s="144" t="e">
        <f t="shared" ca="1" si="18"/>
        <v>#VALUE!</v>
      </c>
      <c r="AC44" s="148" t="e">
        <f t="shared" ca="1" si="9"/>
        <v>#N/A</v>
      </c>
      <c r="AD44" s="149" t="str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"","True",,)</f>
        <v/>
      </c>
      <c r="AE44" s="144" t="e">
        <f t="shared" ca="1" si="19"/>
        <v>#VALUE!</v>
      </c>
      <c r="AF44" s="148" t="e">
        <f t="shared" ca="1" si="10"/>
        <v>#N/A</v>
      </c>
      <c r="AG44" s="149" t="str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"","True",,)</f>
        <v/>
      </c>
      <c r="AH44" s="144" t="e">
        <f t="shared" ca="1" si="11"/>
        <v>#VALUE!</v>
      </c>
      <c r="AI44" s="148" t="e">
        <f t="shared" ca="1" si="12"/>
        <v>#N/A</v>
      </c>
      <c r="AJ44" s="150" t="str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"","True",,)</f>
        <v/>
      </c>
      <c r="AK44" s="144" t="e">
        <f t="shared" ca="1" si="20"/>
        <v>#VALUE!</v>
      </c>
      <c r="AL44" s="148" t="e">
        <f t="shared" ca="1" si="13"/>
        <v>#N/A</v>
      </c>
      <c r="AN44" s="144">
        <f t="shared" si="14"/>
        <v>35</v>
      </c>
    </row>
    <row r="45" spans="9:40" x14ac:dyDescent="0.25">
      <c r="I45" s="144" t="str">
        <f t="shared" si="0"/>
        <v>10:40</v>
      </c>
      <c r="J45" s="144" t="str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"","True",,)</f>
        <v/>
      </c>
      <c r="K45" s="144">
        <f t="shared" si="25"/>
        <v>10</v>
      </c>
      <c r="L45" s="144">
        <f t="shared" si="15"/>
        <v>40</v>
      </c>
      <c r="M45" s="144" t="e">
        <f t="shared" ca="1" si="1"/>
        <v>#VALUE!</v>
      </c>
      <c r="N45" s="148" t="e">
        <f t="shared" ca="1" si="2"/>
        <v>#N/A</v>
      </c>
      <c r="O45" s="149" t="str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"","True",,)</f>
        <v/>
      </c>
      <c r="P45" s="144" t="e">
        <f t="shared" ca="1" si="3"/>
        <v>#VALUE!</v>
      </c>
      <c r="Q45" s="148" t="e">
        <f t="shared" ca="1" si="4"/>
        <v>#N/A</v>
      </c>
      <c r="R45" s="149" t="str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"","True",,)</f>
        <v/>
      </c>
      <c r="S45" s="144" t="e">
        <f t="shared" ca="1" si="5"/>
        <v>#VALUE!</v>
      </c>
      <c r="T45" s="148" t="e">
        <f t="shared" ca="1" si="6"/>
        <v>#N/A</v>
      </c>
      <c r="U45" s="149" t="str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"","True",,)</f>
        <v/>
      </c>
      <c r="V45" s="144" t="e">
        <f t="shared" ca="1" si="16"/>
        <v>#VALUE!</v>
      </c>
      <c r="W45" s="148" t="e">
        <f t="shared" ca="1" si="7"/>
        <v>#N/A</v>
      </c>
      <c r="X45" s="149" t="str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"","True",,)</f>
        <v/>
      </c>
      <c r="Y45" s="144" t="e">
        <f t="shared" ca="1" si="17"/>
        <v>#VALUE!</v>
      </c>
      <c r="Z45" s="148" t="e">
        <f t="shared" ca="1" si="8"/>
        <v>#N/A</v>
      </c>
      <c r="AA45" s="149" t="str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"","True",,)</f>
        <v/>
      </c>
      <c r="AB45" s="144" t="e">
        <f t="shared" ca="1" si="18"/>
        <v>#VALUE!</v>
      </c>
      <c r="AC45" s="148" t="e">
        <f t="shared" ca="1" si="9"/>
        <v>#N/A</v>
      </c>
      <c r="AD45" s="149" t="str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"","True",,)</f>
        <v/>
      </c>
      <c r="AE45" s="144" t="e">
        <f t="shared" ca="1" si="19"/>
        <v>#VALUE!</v>
      </c>
      <c r="AF45" s="148" t="e">
        <f t="shared" ca="1" si="10"/>
        <v>#N/A</v>
      </c>
      <c r="AG45" s="149" t="str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"","True",,)</f>
        <v/>
      </c>
      <c r="AH45" s="144" t="e">
        <f t="shared" ca="1" si="11"/>
        <v>#VALUE!</v>
      </c>
      <c r="AI45" s="148" t="e">
        <f t="shared" ca="1" si="12"/>
        <v>#N/A</v>
      </c>
      <c r="AJ45" s="150" t="str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"","True",,)</f>
        <v/>
      </c>
      <c r="AK45" s="144" t="e">
        <f t="shared" ca="1" si="20"/>
        <v>#VALUE!</v>
      </c>
      <c r="AL45" s="148" t="e">
        <f t="shared" ca="1" si="13"/>
        <v>#N/A</v>
      </c>
      <c r="AN45" s="144">
        <f t="shared" si="14"/>
        <v>40</v>
      </c>
    </row>
    <row r="46" spans="9:40" x14ac:dyDescent="0.25">
      <c r="I46" s="144" t="str">
        <f t="shared" si="0"/>
        <v>10:45</v>
      </c>
      <c r="J46" s="144" t="str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"","True",,)</f>
        <v/>
      </c>
      <c r="K46" s="144">
        <f t="shared" si="25"/>
        <v>10</v>
      </c>
      <c r="L46" s="144">
        <f t="shared" si="15"/>
        <v>45</v>
      </c>
      <c r="M46" s="144" t="e">
        <f t="shared" ca="1" si="1"/>
        <v>#VALUE!</v>
      </c>
      <c r="N46" s="148" t="e">
        <f t="shared" ca="1" si="2"/>
        <v>#N/A</v>
      </c>
      <c r="O46" s="149" t="str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"","True",,)</f>
        <v/>
      </c>
      <c r="P46" s="144" t="e">
        <f t="shared" ca="1" si="3"/>
        <v>#VALUE!</v>
      </c>
      <c r="Q46" s="148" t="e">
        <f t="shared" ca="1" si="4"/>
        <v>#N/A</v>
      </c>
      <c r="R46" s="149" t="str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"","True",,)</f>
        <v/>
      </c>
      <c r="S46" s="144" t="e">
        <f t="shared" ca="1" si="5"/>
        <v>#VALUE!</v>
      </c>
      <c r="T46" s="148" t="e">
        <f t="shared" ca="1" si="6"/>
        <v>#N/A</v>
      </c>
      <c r="U46" s="149" t="str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"","True",,)</f>
        <v/>
      </c>
      <c r="V46" s="144" t="e">
        <f t="shared" ca="1" si="16"/>
        <v>#VALUE!</v>
      </c>
      <c r="W46" s="148" t="e">
        <f t="shared" ca="1" si="7"/>
        <v>#N/A</v>
      </c>
      <c r="X46" s="149" t="str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"","True",,)</f>
        <v/>
      </c>
      <c r="Y46" s="144" t="e">
        <f t="shared" ca="1" si="17"/>
        <v>#VALUE!</v>
      </c>
      <c r="Z46" s="148" t="e">
        <f t="shared" ca="1" si="8"/>
        <v>#N/A</v>
      </c>
      <c r="AA46" s="149" t="str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"","True",,)</f>
        <v/>
      </c>
      <c r="AB46" s="144" t="e">
        <f t="shared" ca="1" si="18"/>
        <v>#VALUE!</v>
      </c>
      <c r="AC46" s="148" t="e">
        <f t="shared" ca="1" si="9"/>
        <v>#N/A</v>
      </c>
      <c r="AD46" s="149" t="str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"","True",,)</f>
        <v/>
      </c>
      <c r="AE46" s="144" t="e">
        <f t="shared" ca="1" si="19"/>
        <v>#VALUE!</v>
      </c>
      <c r="AF46" s="148" t="e">
        <f t="shared" ca="1" si="10"/>
        <v>#N/A</v>
      </c>
      <c r="AG46" s="149" t="str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"","True",,)</f>
        <v/>
      </c>
      <c r="AH46" s="144" t="e">
        <f t="shared" ca="1" si="11"/>
        <v>#VALUE!</v>
      </c>
      <c r="AI46" s="148" t="e">
        <f t="shared" ca="1" si="12"/>
        <v>#N/A</v>
      </c>
      <c r="AJ46" s="150" t="str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"","True",,)</f>
        <v/>
      </c>
      <c r="AK46" s="144" t="e">
        <f t="shared" ca="1" si="20"/>
        <v>#VALUE!</v>
      </c>
      <c r="AL46" s="148" t="e">
        <f t="shared" ca="1" si="13"/>
        <v>#N/A</v>
      </c>
      <c r="AN46" s="144">
        <f t="shared" si="14"/>
        <v>45</v>
      </c>
    </row>
    <row r="47" spans="9:40" x14ac:dyDescent="0.25">
      <c r="I47" s="144" t="str">
        <f t="shared" si="0"/>
        <v>10:50</v>
      </c>
      <c r="J47" s="144" t="str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"","True",,)</f>
        <v/>
      </c>
      <c r="K47" s="144">
        <f t="shared" si="25"/>
        <v>10</v>
      </c>
      <c r="L47" s="144">
        <f t="shared" si="15"/>
        <v>50</v>
      </c>
      <c r="M47" s="144" t="e">
        <f t="shared" ca="1" si="1"/>
        <v>#VALUE!</v>
      </c>
      <c r="N47" s="148" t="e">
        <f t="shared" ca="1" si="2"/>
        <v>#N/A</v>
      </c>
      <c r="O47" s="149" t="str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"","True",,)</f>
        <v/>
      </c>
      <c r="P47" s="144" t="e">
        <f t="shared" ca="1" si="3"/>
        <v>#VALUE!</v>
      </c>
      <c r="Q47" s="148" t="e">
        <f t="shared" ca="1" si="4"/>
        <v>#N/A</v>
      </c>
      <c r="R47" s="149" t="str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"","True",,)</f>
        <v/>
      </c>
      <c r="S47" s="144" t="e">
        <f t="shared" ca="1" si="5"/>
        <v>#VALUE!</v>
      </c>
      <c r="T47" s="148" t="e">
        <f t="shared" ca="1" si="6"/>
        <v>#N/A</v>
      </c>
      <c r="U47" s="149" t="str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"","True",,)</f>
        <v/>
      </c>
      <c r="V47" s="144" t="e">
        <f t="shared" ca="1" si="16"/>
        <v>#VALUE!</v>
      </c>
      <c r="W47" s="148" t="e">
        <f t="shared" ca="1" si="7"/>
        <v>#N/A</v>
      </c>
      <c r="X47" s="149" t="str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"","True",,)</f>
        <v/>
      </c>
      <c r="Y47" s="144" t="e">
        <f t="shared" ca="1" si="17"/>
        <v>#VALUE!</v>
      </c>
      <c r="Z47" s="148" t="e">
        <f t="shared" ca="1" si="8"/>
        <v>#N/A</v>
      </c>
      <c r="AA47" s="149" t="str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"","True",,)</f>
        <v/>
      </c>
      <c r="AB47" s="144" t="e">
        <f t="shared" ca="1" si="18"/>
        <v>#VALUE!</v>
      </c>
      <c r="AC47" s="148" t="e">
        <f t="shared" ca="1" si="9"/>
        <v>#N/A</v>
      </c>
      <c r="AD47" s="149" t="str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"","True",,)</f>
        <v/>
      </c>
      <c r="AE47" s="144" t="e">
        <f t="shared" ca="1" si="19"/>
        <v>#VALUE!</v>
      </c>
      <c r="AF47" s="148" t="e">
        <f t="shared" ca="1" si="10"/>
        <v>#N/A</v>
      </c>
      <c r="AG47" s="149" t="str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"","True",,)</f>
        <v/>
      </c>
      <c r="AH47" s="144" t="e">
        <f t="shared" ca="1" si="11"/>
        <v>#VALUE!</v>
      </c>
      <c r="AI47" s="148" t="e">
        <f t="shared" ca="1" si="12"/>
        <v>#N/A</v>
      </c>
      <c r="AJ47" s="150" t="str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"","True",,)</f>
        <v/>
      </c>
      <c r="AK47" s="144" t="e">
        <f t="shared" ca="1" si="20"/>
        <v>#VALUE!</v>
      </c>
      <c r="AL47" s="148" t="e">
        <f t="shared" ca="1" si="13"/>
        <v>#N/A</v>
      </c>
      <c r="AN47" s="144">
        <f t="shared" si="14"/>
        <v>50</v>
      </c>
    </row>
    <row r="48" spans="9:40" x14ac:dyDescent="0.25">
      <c r="I48" s="144" t="str">
        <f t="shared" si="0"/>
        <v>10:55</v>
      </c>
      <c r="J48" s="144" t="str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"","True",,)</f>
        <v/>
      </c>
      <c r="K48" s="144">
        <f t="shared" si="25"/>
        <v>10</v>
      </c>
      <c r="L48" s="144">
        <f t="shared" si="15"/>
        <v>55</v>
      </c>
      <c r="M48" s="144" t="e">
        <f t="shared" ca="1" si="1"/>
        <v>#VALUE!</v>
      </c>
      <c r="N48" s="148" t="e">
        <f t="shared" ca="1" si="2"/>
        <v>#N/A</v>
      </c>
      <c r="O48" s="149" t="str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"","True",,)</f>
        <v/>
      </c>
      <c r="P48" s="144" t="e">
        <f t="shared" ca="1" si="3"/>
        <v>#VALUE!</v>
      </c>
      <c r="Q48" s="148" t="e">
        <f t="shared" ca="1" si="4"/>
        <v>#N/A</v>
      </c>
      <c r="R48" s="149" t="str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"","True",,)</f>
        <v/>
      </c>
      <c r="S48" s="144" t="e">
        <f t="shared" ca="1" si="5"/>
        <v>#VALUE!</v>
      </c>
      <c r="T48" s="148" t="e">
        <f t="shared" ca="1" si="6"/>
        <v>#N/A</v>
      </c>
      <c r="U48" s="149" t="str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"","True",,)</f>
        <v/>
      </c>
      <c r="V48" s="144" t="e">
        <f t="shared" ca="1" si="16"/>
        <v>#VALUE!</v>
      </c>
      <c r="W48" s="148" t="e">
        <f t="shared" ca="1" si="7"/>
        <v>#N/A</v>
      </c>
      <c r="X48" s="149" t="str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"","True",,)</f>
        <v/>
      </c>
      <c r="Y48" s="144" t="e">
        <f t="shared" ca="1" si="17"/>
        <v>#VALUE!</v>
      </c>
      <c r="Z48" s="148" t="e">
        <f t="shared" ca="1" si="8"/>
        <v>#N/A</v>
      </c>
      <c r="AA48" s="149" t="str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"","True",,)</f>
        <v/>
      </c>
      <c r="AB48" s="144" t="e">
        <f t="shared" ca="1" si="18"/>
        <v>#VALUE!</v>
      </c>
      <c r="AC48" s="148" t="e">
        <f t="shared" ca="1" si="9"/>
        <v>#N/A</v>
      </c>
      <c r="AD48" s="149" t="str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"","True",,)</f>
        <v/>
      </c>
      <c r="AE48" s="144" t="e">
        <f t="shared" ca="1" si="19"/>
        <v>#VALUE!</v>
      </c>
      <c r="AF48" s="148" t="e">
        <f t="shared" ca="1" si="10"/>
        <v>#N/A</v>
      </c>
      <c r="AG48" s="149" t="str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"","True",,)</f>
        <v/>
      </c>
      <c r="AH48" s="144" t="e">
        <f t="shared" ca="1" si="11"/>
        <v>#VALUE!</v>
      </c>
      <c r="AI48" s="148" t="e">
        <f t="shared" ca="1" si="12"/>
        <v>#N/A</v>
      </c>
      <c r="AJ48" s="150" t="str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"","True",,)</f>
        <v/>
      </c>
      <c r="AK48" s="144" t="e">
        <f t="shared" ca="1" si="20"/>
        <v>#VALUE!</v>
      </c>
      <c r="AL48" s="148" t="e">
        <f t="shared" ca="1" si="13"/>
        <v>#N/A</v>
      </c>
      <c r="AN48" s="144">
        <f t="shared" si="14"/>
        <v>55</v>
      </c>
    </row>
    <row r="49" spans="9:40" x14ac:dyDescent="0.25">
      <c r="I49" s="144" t="str">
        <f t="shared" si="0"/>
        <v>11:00</v>
      </c>
      <c r="J49" s="144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"","True",,)</f>
        <v/>
      </c>
      <c r="K49" s="144">
        <f t="shared" si="25"/>
        <v>11</v>
      </c>
      <c r="L49" s="144">
        <f t="shared" si="15"/>
        <v>0</v>
      </c>
      <c r="M49" s="144" t="e">
        <f t="shared" ca="1" si="1"/>
        <v>#VALUE!</v>
      </c>
      <c r="N49" s="148" t="e">
        <f t="shared" ca="1" si="2"/>
        <v>#N/A</v>
      </c>
      <c r="O49" s="149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"","True",,)</f>
        <v/>
      </c>
      <c r="P49" s="144" t="e">
        <f t="shared" ca="1" si="3"/>
        <v>#VALUE!</v>
      </c>
      <c r="Q49" s="148" t="e">
        <f t="shared" ca="1" si="4"/>
        <v>#N/A</v>
      </c>
      <c r="R49" s="149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"","True",,)</f>
        <v/>
      </c>
      <c r="S49" s="144" t="e">
        <f t="shared" ca="1" si="5"/>
        <v>#VALUE!</v>
      </c>
      <c r="T49" s="148" t="e">
        <f t="shared" ca="1" si="6"/>
        <v>#N/A</v>
      </c>
      <c r="U49" s="149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"","True",,)</f>
        <v/>
      </c>
      <c r="V49" s="144" t="e">
        <f t="shared" ca="1" si="16"/>
        <v>#VALUE!</v>
      </c>
      <c r="W49" s="148" t="e">
        <f t="shared" ca="1" si="7"/>
        <v>#N/A</v>
      </c>
      <c r="X49" s="149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"","True",,)</f>
        <v/>
      </c>
      <c r="Y49" s="144" t="e">
        <f t="shared" ca="1" si="17"/>
        <v>#VALUE!</v>
      </c>
      <c r="Z49" s="148" t="e">
        <f t="shared" ca="1" si="8"/>
        <v>#N/A</v>
      </c>
      <c r="AA49" s="149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"","True",,)</f>
        <v/>
      </c>
      <c r="AB49" s="144" t="e">
        <f t="shared" ca="1" si="18"/>
        <v>#VALUE!</v>
      </c>
      <c r="AC49" s="148" t="e">
        <f t="shared" ca="1" si="9"/>
        <v>#N/A</v>
      </c>
      <c r="AD49" s="149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"","True",,)</f>
        <v/>
      </c>
      <c r="AE49" s="144" t="e">
        <f t="shared" ca="1" si="19"/>
        <v>#VALUE!</v>
      </c>
      <c r="AF49" s="148" t="e">
        <f t="shared" ca="1" si="10"/>
        <v>#N/A</v>
      </c>
      <c r="AG49" s="149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"","True",,)</f>
        <v/>
      </c>
      <c r="AH49" s="144" t="e">
        <f t="shared" ca="1" si="11"/>
        <v>#VALUE!</v>
      </c>
      <c r="AI49" s="148" t="e">
        <f t="shared" ca="1" si="12"/>
        <v>#N/A</v>
      </c>
      <c r="AJ49" s="150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"","True",,)</f>
        <v/>
      </c>
      <c r="AK49" s="144" t="e">
        <f t="shared" ca="1" si="20"/>
        <v>#VALUE!</v>
      </c>
      <c r="AL49" s="148" t="e">
        <f t="shared" ca="1" si="13"/>
        <v>#N/A</v>
      </c>
      <c r="AN49" s="144" t="str">
        <f t="shared" si="14"/>
        <v>00</v>
      </c>
    </row>
    <row r="50" spans="9:40" x14ac:dyDescent="0.25">
      <c r="I50" s="144" t="str">
        <f t="shared" si="0"/>
        <v>11:05</v>
      </c>
      <c r="J50" s="144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"","True",,)</f>
        <v/>
      </c>
      <c r="K50" s="144">
        <f t="shared" si="25"/>
        <v>11</v>
      </c>
      <c r="L50" s="144">
        <f t="shared" si="15"/>
        <v>5</v>
      </c>
      <c r="M50" s="144" t="e">
        <f t="shared" ca="1" si="1"/>
        <v>#VALUE!</v>
      </c>
      <c r="N50" s="148" t="e">
        <f t="shared" ca="1" si="2"/>
        <v>#N/A</v>
      </c>
      <c r="O50" s="149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"","True",,)</f>
        <v/>
      </c>
      <c r="P50" s="144" t="e">
        <f t="shared" ca="1" si="3"/>
        <v>#VALUE!</v>
      </c>
      <c r="Q50" s="148" t="e">
        <f t="shared" ca="1" si="4"/>
        <v>#N/A</v>
      </c>
      <c r="R50" s="149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"","True",,)</f>
        <v/>
      </c>
      <c r="S50" s="144" t="e">
        <f t="shared" ca="1" si="5"/>
        <v>#VALUE!</v>
      </c>
      <c r="T50" s="148" t="e">
        <f t="shared" ca="1" si="6"/>
        <v>#N/A</v>
      </c>
      <c r="U50" s="149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"","True",,)</f>
        <v/>
      </c>
      <c r="V50" s="144" t="e">
        <f t="shared" ca="1" si="16"/>
        <v>#VALUE!</v>
      </c>
      <c r="W50" s="148" t="e">
        <f t="shared" ca="1" si="7"/>
        <v>#N/A</v>
      </c>
      <c r="X50" s="149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"","True",,)</f>
        <v/>
      </c>
      <c r="Y50" s="144" t="e">
        <f t="shared" ca="1" si="17"/>
        <v>#VALUE!</v>
      </c>
      <c r="Z50" s="148" t="e">
        <f t="shared" ca="1" si="8"/>
        <v>#N/A</v>
      </c>
      <c r="AA50" s="149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"","True",,)</f>
        <v/>
      </c>
      <c r="AB50" s="144" t="e">
        <f t="shared" ca="1" si="18"/>
        <v>#VALUE!</v>
      </c>
      <c r="AC50" s="148" t="e">
        <f t="shared" ca="1" si="9"/>
        <v>#N/A</v>
      </c>
      <c r="AD50" s="149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"","True",,)</f>
        <v/>
      </c>
      <c r="AE50" s="144" t="e">
        <f t="shared" ca="1" si="19"/>
        <v>#VALUE!</v>
      </c>
      <c r="AF50" s="148" t="e">
        <f t="shared" ca="1" si="10"/>
        <v>#N/A</v>
      </c>
      <c r="AG50" s="149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"","True",,)</f>
        <v/>
      </c>
      <c r="AH50" s="144" t="e">
        <f t="shared" ca="1" si="11"/>
        <v>#VALUE!</v>
      </c>
      <c r="AI50" s="148" t="e">
        <f t="shared" ca="1" si="12"/>
        <v>#N/A</v>
      </c>
      <c r="AJ50" s="150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"","True",,)</f>
        <v/>
      </c>
      <c r="AK50" s="144" t="e">
        <f t="shared" ca="1" si="20"/>
        <v>#VALUE!</v>
      </c>
      <c r="AL50" s="148" t="e">
        <f t="shared" ca="1" si="13"/>
        <v>#N/A</v>
      </c>
      <c r="AN50" s="144" t="str">
        <f t="shared" si="14"/>
        <v>05</v>
      </c>
    </row>
    <row r="51" spans="9:40" x14ac:dyDescent="0.25">
      <c r="I51" s="144" t="str">
        <f t="shared" si="0"/>
        <v>11:10</v>
      </c>
      <c r="J51" s="144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"","True",,)</f>
        <v/>
      </c>
      <c r="K51" s="144">
        <f t="shared" si="25"/>
        <v>11</v>
      </c>
      <c r="L51" s="144">
        <f t="shared" si="15"/>
        <v>10</v>
      </c>
      <c r="M51" s="144" t="e">
        <f t="shared" ca="1" si="1"/>
        <v>#VALUE!</v>
      </c>
      <c r="N51" s="148" t="e">
        <f t="shared" ca="1" si="2"/>
        <v>#N/A</v>
      </c>
      <c r="O51" s="149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"","True",,)</f>
        <v/>
      </c>
      <c r="P51" s="144" t="e">
        <f t="shared" ca="1" si="3"/>
        <v>#VALUE!</v>
      </c>
      <c r="Q51" s="148" t="e">
        <f t="shared" ca="1" si="4"/>
        <v>#N/A</v>
      </c>
      <c r="R51" s="149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"","True",,)</f>
        <v/>
      </c>
      <c r="S51" s="144" t="e">
        <f t="shared" ca="1" si="5"/>
        <v>#VALUE!</v>
      </c>
      <c r="T51" s="148" t="e">
        <f t="shared" ca="1" si="6"/>
        <v>#N/A</v>
      </c>
      <c r="U51" s="149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"","True",,)</f>
        <v/>
      </c>
      <c r="V51" s="144" t="e">
        <f t="shared" ca="1" si="16"/>
        <v>#VALUE!</v>
      </c>
      <c r="W51" s="148" t="e">
        <f t="shared" ca="1" si="7"/>
        <v>#N/A</v>
      </c>
      <c r="X51" s="149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"","True",,)</f>
        <v/>
      </c>
      <c r="Y51" s="144" t="e">
        <f t="shared" ca="1" si="17"/>
        <v>#VALUE!</v>
      </c>
      <c r="Z51" s="148" t="e">
        <f t="shared" ca="1" si="8"/>
        <v>#N/A</v>
      </c>
      <c r="AA51" s="149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"","True",,)</f>
        <v/>
      </c>
      <c r="AB51" s="144" t="e">
        <f t="shared" ca="1" si="18"/>
        <v>#VALUE!</v>
      </c>
      <c r="AC51" s="148" t="e">
        <f t="shared" ca="1" si="9"/>
        <v>#N/A</v>
      </c>
      <c r="AD51" s="149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"","True",,)</f>
        <v/>
      </c>
      <c r="AE51" s="144" t="e">
        <f t="shared" ca="1" si="19"/>
        <v>#VALUE!</v>
      </c>
      <c r="AF51" s="148" t="e">
        <f t="shared" ca="1" si="10"/>
        <v>#N/A</v>
      </c>
      <c r="AG51" s="149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"","True",,)</f>
        <v/>
      </c>
      <c r="AH51" s="144" t="e">
        <f t="shared" ca="1" si="11"/>
        <v>#VALUE!</v>
      </c>
      <c r="AI51" s="148" t="e">
        <f t="shared" ca="1" si="12"/>
        <v>#N/A</v>
      </c>
      <c r="AJ51" s="150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"","True",,)</f>
        <v/>
      </c>
      <c r="AK51" s="144" t="e">
        <f t="shared" ca="1" si="20"/>
        <v>#VALUE!</v>
      </c>
      <c r="AL51" s="148" t="e">
        <f t="shared" ca="1" si="13"/>
        <v>#N/A</v>
      </c>
      <c r="AN51" s="144">
        <f t="shared" si="14"/>
        <v>10</v>
      </c>
    </row>
    <row r="52" spans="9:40" x14ac:dyDescent="0.25">
      <c r="I52" s="144" t="str">
        <f t="shared" si="0"/>
        <v>11:15</v>
      </c>
      <c r="J52" s="144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"","True",,)</f>
        <v/>
      </c>
      <c r="K52" s="144">
        <f t="shared" si="25"/>
        <v>11</v>
      </c>
      <c r="L52" s="144">
        <f t="shared" si="15"/>
        <v>15</v>
      </c>
      <c r="M52" s="144" t="e">
        <f t="shared" ca="1" si="1"/>
        <v>#VALUE!</v>
      </c>
      <c r="N52" s="148" t="e">
        <f t="shared" ca="1" si="2"/>
        <v>#N/A</v>
      </c>
      <c r="O52" s="149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"","True",,)</f>
        <v/>
      </c>
      <c r="P52" s="144" t="e">
        <f t="shared" ca="1" si="3"/>
        <v>#VALUE!</v>
      </c>
      <c r="Q52" s="148" t="e">
        <f t="shared" ca="1" si="4"/>
        <v>#N/A</v>
      </c>
      <c r="R52" s="149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"","True",,)</f>
        <v/>
      </c>
      <c r="S52" s="144" t="e">
        <f t="shared" ca="1" si="5"/>
        <v>#VALUE!</v>
      </c>
      <c r="T52" s="148" t="e">
        <f t="shared" ca="1" si="6"/>
        <v>#N/A</v>
      </c>
      <c r="U52" s="149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"","True",,)</f>
        <v/>
      </c>
      <c r="V52" s="144" t="e">
        <f t="shared" ca="1" si="16"/>
        <v>#VALUE!</v>
      </c>
      <c r="W52" s="148" t="e">
        <f t="shared" ca="1" si="7"/>
        <v>#N/A</v>
      </c>
      <c r="X52" s="149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"","True",,)</f>
        <v/>
      </c>
      <c r="Y52" s="144" t="e">
        <f t="shared" ca="1" si="17"/>
        <v>#VALUE!</v>
      </c>
      <c r="Z52" s="148" t="e">
        <f t="shared" ca="1" si="8"/>
        <v>#N/A</v>
      </c>
      <c r="AA52" s="149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"","True",,)</f>
        <v/>
      </c>
      <c r="AB52" s="144" t="e">
        <f t="shared" ca="1" si="18"/>
        <v>#VALUE!</v>
      </c>
      <c r="AC52" s="148" t="e">
        <f t="shared" ca="1" si="9"/>
        <v>#N/A</v>
      </c>
      <c r="AD52" s="149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"","True",,)</f>
        <v/>
      </c>
      <c r="AE52" s="144" t="e">
        <f t="shared" ca="1" si="19"/>
        <v>#VALUE!</v>
      </c>
      <c r="AF52" s="148" t="e">
        <f t="shared" ca="1" si="10"/>
        <v>#N/A</v>
      </c>
      <c r="AG52" s="149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"","True",,)</f>
        <v/>
      </c>
      <c r="AH52" s="144" t="e">
        <f t="shared" ca="1" si="11"/>
        <v>#VALUE!</v>
      </c>
      <c r="AI52" s="148" t="e">
        <f t="shared" ca="1" si="12"/>
        <v>#N/A</v>
      </c>
      <c r="AJ52" s="150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"","True",,)</f>
        <v/>
      </c>
      <c r="AK52" s="144" t="e">
        <f t="shared" ca="1" si="20"/>
        <v>#VALUE!</v>
      </c>
      <c r="AL52" s="148" t="e">
        <f t="shared" ca="1" si="13"/>
        <v>#N/A</v>
      </c>
      <c r="AN52" s="144">
        <f t="shared" si="14"/>
        <v>15</v>
      </c>
    </row>
    <row r="53" spans="9:40" x14ac:dyDescent="0.25">
      <c r="I53" s="144" t="str">
        <f t="shared" si="0"/>
        <v>11:20</v>
      </c>
      <c r="J53" s="144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"","True",,)</f>
        <v/>
      </c>
      <c r="K53" s="144">
        <f t="shared" si="25"/>
        <v>11</v>
      </c>
      <c r="L53" s="144">
        <f t="shared" si="15"/>
        <v>20</v>
      </c>
      <c r="M53" s="144" t="e">
        <f t="shared" ca="1" si="1"/>
        <v>#VALUE!</v>
      </c>
      <c r="N53" s="148" t="e">
        <f t="shared" ca="1" si="2"/>
        <v>#N/A</v>
      </c>
      <c r="O53" s="149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"","True",,)</f>
        <v/>
      </c>
      <c r="P53" s="144" t="e">
        <f t="shared" ca="1" si="3"/>
        <v>#VALUE!</v>
      </c>
      <c r="Q53" s="148" t="e">
        <f t="shared" ca="1" si="4"/>
        <v>#N/A</v>
      </c>
      <c r="R53" s="149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"","True",,)</f>
        <v/>
      </c>
      <c r="S53" s="144" t="e">
        <f t="shared" ca="1" si="5"/>
        <v>#VALUE!</v>
      </c>
      <c r="T53" s="148" t="e">
        <f t="shared" ca="1" si="6"/>
        <v>#N/A</v>
      </c>
      <c r="U53" s="149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"","True",,)</f>
        <v/>
      </c>
      <c r="V53" s="144" t="e">
        <f t="shared" ca="1" si="16"/>
        <v>#VALUE!</v>
      </c>
      <c r="W53" s="148" t="e">
        <f t="shared" ca="1" si="7"/>
        <v>#N/A</v>
      </c>
      <c r="X53" s="149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"","True",,)</f>
        <v/>
      </c>
      <c r="Y53" s="144" t="e">
        <f t="shared" ca="1" si="17"/>
        <v>#VALUE!</v>
      </c>
      <c r="Z53" s="148" t="e">
        <f t="shared" ca="1" si="8"/>
        <v>#N/A</v>
      </c>
      <c r="AA53" s="149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"","True",,)</f>
        <v/>
      </c>
      <c r="AB53" s="144" t="e">
        <f t="shared" ca="1" si="18"/>
        <v>#VALUE!</v>
      </c>
      <c r="AC53" s="148" t="e">
        <f t="shared" ca="1" si="9"/>
        <v>#N/A</v>
      </c>
      <c r="AD53" s="149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"","True",,)</f>
        <v/>
      </c>
      <c r="AE53" s="144" t="e">
        <f t="shared" ca="1" si="19"/>
        <v>#VALUE!</v>
      </c>
      <c r="AF53" s="148" t="e">
        <f t="shared" ca="1" si="10"/>
        <v>#N/A</v>
      </c>
      <c r="AG53" s="149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"","True",,)</f>
        <v/>
      </c>
      <c r="AH53" s="144" t="e">
        <f t="shared" ca="1" si="11"/>
        <v>#VALUE!</v>
      </c>
      <c r="AI53" s="148" t="e">
        <f t="shared" ca="1" si="12"/>
        <v>#N/A</v>
      </c>
      <c r="AJ53" s="150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"","True",,)</f>
        <v/>
      </c>
      <c r="AK53" s="144" t="e">
        <f t="shared" ca="1" si="20"/>
        <v>#VALUE!</v>
      </c>
      <c r="AL53" s="148" t="e">
        <f t="shared" ca="1" si="13"/>
        <v>#N/A</v>
      </c>
      <c r="AN53" s="144">
        <f t="shared" si="14"/>
        <v>20</v>
      </c>
    </row>
    <row r="54" spans="9:40" x14ac:dyDescent="0.25">
      <c r="I54" s="144" t="str">
        <f t="shared" si="0"/>
        <v>11:25</v>
      </c>
      <c r="J54" s="144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"","True",,)</f>
        <v/>
      </c>
      <c r="K54" s="144">
        <f t="shared" ref="K54:K67" si="26">IF(L54=0,K53+1,K53)</f>
        <v>11</v>
      </c>
      <c r="L54" s="144">
        <f t="shared" ref="L54:L99" si="27">IF((L53+$H$1)=60,0,(L53+$H$1))</f>
        <v>25</v>
      </c>
      <c r="M54" s="144" t="e">
        <f t="shared" ca="1" si="1"/>
        <v>#VALUE!</v>
      </c>
      <c r="N54" s="148" t="e">
        <f t="shared" ca="1" si="2"/>
        <v>#N/A</v>
      </c>
      <c r="O54" s="149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"","True",,)</f>
        <v/>
      </c>
      <c r="P54" s="144" t="e">
        <f t="shared" ca="1" si="3"/>
        <v>#VALUE!</v>
      </c>
      <c r="Q54" s="148" t="e">
        <f t="shared" ca="1" si="4"/>
        <v>#N/A</v>
      </c>
      <c r="R54" s="149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"","True",,)</f>
        <v/>
      </c>
      <c r="S54" s="144" t="e">
        <f t="shared" ca="1" si="5"/>
        <v>#VALUE!</v>
      </c>
      <c r="T54" s="148" t="e">
        <f t="shared" ca="1" si="6"/>
        <v>#N/A</v>
      </c>
      <c r="U54" s="149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"","True",,)</f>
        <v/>
      </c>
      <c r="V54" s="144" t="e">
        <f t="shared" ca="1" si="16"/>
        <v>#VALUE!</v>
      </c>
      <c r="W54" s="148" t="e">
        <f t="shared" ca="1" si="7"/>
        <v>#N/A</v>
      </c>
      <c r="X54" s="149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"","True",,)</f>
        <v/>
      </c>
      <c r="Y54" s="144" t="e">
        <f t="shared" ca="1" si="17"/>
        <v>#VALUE!</v>
      </c>
      <c r="Z54" s="148" t="e">
        <f t="shared" ca="1" si="8"/>
        <v>#N/A</v>
      </c>
      <c r="AA54" s="149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"","True",,)</f>
        <v/>
      </c>
      <c r="AB54" s="144" t="e">
        <f t="shared" ca="1" si="18"/>
        <v>#VALUE!</v>
      </c>
      <c r="AC54" s="148" t="e">
        <f t="shared" ca="1" si="9"/>
        <v>#N/A</v>
      </c>
      <c r="AD54" s="149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"","True",,)</f>
        <v/>
      </c>
      <c r="AE54" s="144" t="e">
        <f t="shared" ca="1" si="19"/>
        <v>#VALUE!</v>
      </c>
      <c r="AF54" s="148" t="e">
        <f t="shared" ca="1" si="10"/>
        <v>#N/A</v>
      </c>
      <c r="AG54" s="149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"","True",,)</f>
        <v/>
      </c>
      <c r="AH54" s="144" t="e">
        <f t="shared" ca="1" si="11"/>
        <v>#VALUE!</v>
      </c>
      <c r="AI54" s="148" t="e">
        <f t="shared" ca="1" si="12"/>
        <v>#N/A</v>
      </c>
      <c r="AJ54" s="150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"","True",,)</f>
        <v/>
      </c>
      <c r="AK54" s="144" t="e">
        <f t="shared" ca="1" si="20"/>
        <v>#VALUE!</v>
      </c>
      <c r="AL54" s="148" t="e">
        <f t="shared" ca="1" si="13"/>
        <v>#N/A</v>
      </c>
      <c r="AN54" s="144">
        <f t="shared" si="14"/>
        <v>25</v>
      </c>
    </row>
    <row r="55" spans="9:40" x14ac:dyDescent="0.25">
      <c r="I55" s="144" t="str">
        <f t="shared" si="0"/>
        <v>11:30</v>
      </c>
      <c r="J55" s="144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"","True",,)</f>
        <v/>
      </c>
      <c r="K55" s="144">
        <f t="shared" si="26"/>
        <v>11</v>
      </c>
      <c r="L55" s="144">
        <f t="shared" si="27"/>
        <v>30</v>
      </c>
      <c r="M55" s="144" t="e">
        <f t="shared" ca="1" si="1"/>
        <v>#VALUE!</v>
      </c>
      <c r="N55" s="148" t="e">
        <f t="shared" ca="1" si="2"/>
        <v>#N/A</v>
      </c>
      <c r="O55" s="149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"","True",,)</f>
        <v/>
      </c>
      <c r="P55" s="144" t="e">
        <f t="shared" ca="1" si="3"/>
        <v>#VALUE!</v>
      </c>
      <c r="Q55" s="148" t="e">
        <f t="shared" ca="1" si="4"/>
        <v>#N/A</v>
      </c>
      <c r="R55" s="149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"","True",,)</f>
        <v/>
      </c>
      <c r="S55" s="144" t="e">
        <f t="shared" ca="1" si="5"/>
        <v>#VALUE!</v>
      </c>
      <c r="T55" s="148" t="e">
        <f t="shared" ca="1" si="6"/>
        <v>#N/A</v>
      </c>
      <c r="U55" s="149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"","True",,)</f>
        <v/>
      </c>
      <c r="V55" s="144" t="e">
        <f t="shared" ca="1" si="16"/>
        <v>#VALUE!</v>
      </c>
      <c r="W55" s="148" t="e">
        <f t="shared" ca="1" si="7"/>
        <v>#N/A</v>
      </c>
      <c r="X55" s="149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"","True",,)</f>
        <v/>
      </c>
      <c r="Y55" s="144" t="e">
        <f t="shared" ca="1" si="17"/>
        <v>#VALUE!</v>
      </c>
      <c r="Z55" s="148" t="e">
        <f t="shared" ca="1" si="8"/>
        <v>#N/A</v>
      </c>
      <c r="AA55" s="149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"","True",,)</f>
        <v/>
      </c>
      <c r="AB55" s="144" t="e">
        <f t="shared" ca="1" si="18"/>
        <v>#VALUE!</v>
      </c>
      <c r="AC55" s="148" t="e">
        <f t="shared" ca="1" si="9"/>
        <v>#N/A</v>
      </c>
      <c r="AD55" s="149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"","True",,)</f>
        <v/>
      </c>
      <c r="AE55" s="144" t="e">
        <f t="shared" ca="1" si="19"/>
        <v>#VALUE!</v>
      </c>
      <c r="AF55" s="148" t="e">
        <f t="shared" ca="1" si="10"/>
        <v>#N/A</v>
      </c>
      <c r="AG55" s="149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"","True",,)</f>
        <v/>
      </c>
      <c r="AH55" s="144" t="e">
        <f t="shared" ca="1" si="11"/>
        <v>#VALUE!</v>
      </c>
      <c r="AI55" s="148" t="e">
        <f t="shared" ca="1" si="12"/>
        <v>#N/A</v>
      </c>
      <c r="AJ55" s="150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"","True",,)</f>
        <v/>
      </c>
      <c r="AK55" s="144" t="e">
        <f t="shared" ca="1" si="20"/>
        <v>#VALUE!</v>
      </c>
      <c r="AL55" s="148" t="e">
        <f t="shared" ca="1" si="13"/>
        <v>#N/A</v>
      </c>
      <c r="AN55" s="144">
        <f t="shared" si="14"/>
        <v>30</v>
      </c>
    </row>
    <row r="56" spans="9:40" x14ac:dyDescent="0.25">
      <c r="I56" s="144" t="str">
        <f t="shared" si="0"/>
        <v>11:35</v>
      </c>
      <c r="J56" s="144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"","True",,)</f>
        <v/>
      </c>
      <c r="K56" s="144">
        <f t="shared" si="26"/>
        <v>11</v>
      </c>
      <c r="L56" s="144">
        <f t="shared" si="27"/>
        <v>35</v>
      </c>
      <c r="M56" s="144" t="e">
        <f t="shared" ca="1" si="1"/>
        <v>#VALUE!</v>
      </c>
      <c r="N56" s="148" t="e">
        <f t="shared" ca="1" si="2"/>
        <v>#N/A</v>
      </c>
      <c r="O56" s="149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"","True",,)</f>
        <v/>
      </c>
      <c r="P56" s="144" t="e">
        <f t="shared" ca="1" si="3"/>
        <v>#VALUE!</v>
      </c>
      <c r="Q56" s="148" t="e">
        <f t="shared" ca="1" si="4"/>
        <v>#N/A</v>
      </c>
      <c r="R56" s="149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"","True",,)</f>
        <v/>
      </c>
      <c r="S56" s="144" t="e">
        <f t="shared" ca="1" si="5"/>
        <v>#VALUE!</v>
      </c>
      <c r="T56" s="148" t="e">
        <f t="shared" ca="1" si="6"/>
        <v>#N/A</v>
      </c>
      <c r="U56" s="149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"","True",,)</f>
        <v/>
      </c>
      <c r="V56" s="144" t="e">
        <f t="shared" ca="1" si="16"/>
        <v>#VALUE!</v>
      </c>
      <c r="W56" s="148" t="e">
        <f t="shared" ca="1" si="7"/>
        <v>#N/A</v>
      </c>
      <c r="X56" s="149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"","True",,)</f>
        <v/>
      </c>
      <c r="Y56" s="144" t="e">
        <f t="shared" ca="1" si="17"/>
        <v>#VALUE!</v>
      </c>
      <c r="Z56" s="148" t="e">
        <f t="shared" ca="1" si="8"/>
        <v>#N/A</v>
      </c>
      <c r="AA56" s="149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"","True",,)</f>
        <v/>
      </c>
      <c r="AB56" s="144" t="e">
        <f t="shared" ca="1" si="18"/>
        <v>#VALUE!</v>
      </c>
      <c r="AC56" s="148" t="e">
        <f t="shared" ca="1" si="9"/>
        <v>#N/A</v>
      </c>
      <c r="AD56" s="149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"","True",,)</f>
        <v/>
      </c>
      <c r="AE56" s="144" t="e">
        <f t="shared" ca="1" si="19"/>
        <v>#VALUE!</v>
      </c>
      <c r="AF56" s="148" t="e">
        <f t="shared" ca="1" si="10"/>
        <v>#N/A</v>
      </c>
      <c r="AG56" s="149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"","True",,)</f>
        <v/>
      </c>
      <c r="AH56" s="144" t="e">
        <f t="shared" ca="1" si="11"/>
        <v>#VALUE!</v>
      </c>
      <c r="AI56" s="148" t="e">
        <f t="shared" ca="1" si="12"/>
        <v>#N/A</v>
      </c>
      <c r="AJ56" s="150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"","True",,)</f>
        <v/>
      </c>
      <c r="AK56" s="144" t="e">
        <f t="shared" ca="1" si="20"/>
        <v>#VALUE!</v>
      </c>
      <c r="AL56" s="148" t="e">
        <f t="shared" ca="1" si="13"/>
        <v>#N/A</v>
      </c>
      <c r="AN56" s="144">
        <f t="shared" si="14"/>
        <v>35</v>
      </c>
    </row>
    <row r="57" spans="9:40" x14ac:dyDescent="0.25">
      <c r="I57" s="144" t="str">
        <f t="shared" si="0"/>
        <v>11:40</v>
      </c>
      <c r="J57" s="144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"","True",,)</f>
        <v/>
      </c>
      <c r="K57" s="144">
        <f t="shared" si="26"/>
        <v>11</v>
      </c>
      <c r="L57" s="144">
        <f t="shared" si="27"/>
        <v>40</v>
      </c>
      <c r="M57" s="144" t="e">
        <f t="shared" ca="1" si="1"/>
        <v>#VALUE!</v>
      </c>
      <c r="N57" s="148" t="e">
        <f t="shared" ca="1" si="2"/>
        <v>#N/A</v>
      </c>
      <c r="O57" s="149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"","True",,)</f>
        <v/>
      </c>
      <c r="P57" s="144" t="e">
        <f t="shared" ca="1" si="3"/>
        <v>#VALUE!</v>
      </c>
      <c r="Q57" s="148" t="e">
        <f t="shared" ca="1" si="4"/>
        <v>#N/A</v>
      </c>
      <c r="R57" s="149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"","True",,)</f>
        <v/>
      </c>
      <c r="S57" s="144" t="e">
        <f t="shared" ca="1" si="5"/>
        <v>#VALUE!</v>
      </c>
      <c r="T57" s="148" t="e">
        <f t="shared" ca="1" si="6"/>
        <v>#N/A</v>
      </c>
      <c r="U57" s="149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"","True",,)</f>
        <v/>
      </c>
      <c r="V57" s="144" t="e">
        <f t="shared" ca="1" si="16"/>
        <v>#VALUE!</v>
      </c>
      <c r="W57" s="148" t="e">
        <f t="shared" ca="1" si="7"/>
        <v>#N/A</v>
      </c>
      <c r="X57" s="149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"","True",,)</f>
        <v/>
      </c>
      <c r="Y57" s="144" t="e">
        <f t="shared" ca="1" si="17"/>
        <v>#VALUE!</v>
      </c>
      <c r="Z57" s="148" t="e">
        <f t="shared" ca="1" si="8"/>
        <v>#N/A</v>
      </c>
      <c r="AA57" s="149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"","True",,)</f>
        <v/>
      </c>
      <c r="AB57" s="144" t="e">
        <f t="shared" ca="1" si="18"/>
        <v>#VALUE!</v>
      </c>
      <c r="AC57" s="148" t="e">
        <f t="shared" ca="1" si="9"/>
        <v>#N/A</v>
      </c>
      <c r="AD57" s="149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"","True",,)</f>
        <v/>
      </c>
      <c r="AE57" s="144" t="e">
        <f t="shared" ca="1" si="19"/>
        <v>#VALUE!</v>
      </c>
      <c r="AF57" s="148" t="e">
        <f t="shared" ca="1" si="10"/>
        <v>#N/A</v>
      </c>
      <c r="AG57" s="149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"","True",,)</f>
        <v/>
      </c>
      <c r="AH57" s="144" t="e">
        <f t="shared" ca="1" si="11"/>
        <v>#VALUE!</v>
      </c>
      <c r="AI57" s="148" t="e">
        <f t="shared" ca="1" si="12"/>
        <v>#N/A</v>
      </c>
      <c r="AJ57" s="150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"","True",,)</f>
        <v/>
      </c>
      <c r="AK57" s="144" t="e">
        <f t="shared" ca="1" si="20"/>
        <v>#VALUE!</v>
      </c>
      <c r="AL57" s="148" t="e">
        <f t="shared" ca="1" si="13"/>
        <v>#N/A</v>
      </c>
      <c r="AN57" s="144">
        <f t="shared" si="14"/>
        <v>40</v>
      </c>
    </row>
    <row r="58" spans="9:40" x14ac:dyDescent="0.25">
      <c r="I58" s="144" t="str">
        <f t="shared" si="0"/>
        <v>11:45</v>
      </c>
      <c r="J58" s="144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"","True",,)</f>
        <v/>
      </c>
      <c r="K58" s="144">
        <f t="shared" si="26"/>
        <v>11</v>
      </c>
      <c r="L58" s="144">
        <f t="shared" si="27"/>
        <v>45</v>
      </c>
      <c r="M58" s="144" t="e">
        <f t="shared" ca="1" si="1"/>
        <v>#VALUE!</v>
      </c>
      <c r="N58" s="148" t="e">
        <f t="shared" ca="1" si="2"/>
        <v>#N/A</v>
      </c>
      <c r="O58" s="149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"","True",,)</f>
        <v/>
      </c>
      <c r="P58" s="144" t="e">
        <f t="shared" ca="1" si="3"/>
        <v>#VALUE!</v>
      </c>
      <c r="Q58" s="148" t="e">
        <f t="shared" ca="1" si="4"/>
        <v>#N/A</v>
      </c>
      <c r="R58" s="149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"","True",,)</f>
        <v/>
      </c>
      <c r="S58" s="144" t="e">
        <f t="shared" ca="1" si="5"/>
        <v>#VALUE!</v>
      </c>
      <c r="T58" s="148" t="e">
        <f t="shared" ca="1" si="6"/>
        <v>#N/A</v>
      </c>
      <c r="U58" s="149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"","True",,)</f>
        <v/>
      </c>
      <c r="V58" s="144" t="e">
        <f t="shared" ca="1" si="16"/>
        <v>#VALUE!</v>
      </c>
      <c r="W58" s="148" t="e">
        <f t="shared" ca="1" si="7"/>
        <v>#N/A</v>
      </c>
      <c r="X58" s="149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"","True",,)</f>
        <v/>
      </c>
      <c r="Y58" s="144" t="e">
        <f t="shared" ca="1" si="17"/>
        <v>#VALUE!</v>
      </c>
      <c r="Z58" s="148" t="e">
        <f t="shared" ca="1" si="8"/>
        <v>#N/A</v>
      </c>
      <c r="AA58" s="149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"","True",,)</f>
        <v/>
      </c>
      <c r="AB58" s="144" t="e">
        <f t="shared" ca="1" si="18"/>
        <v>#VALUE!</v>
      </c>
      <c r="AC58" s="148" t="e">
        <f t="shared" ca="1" si="9"/>
        <v>#N/A</v>
      </c>
      <c r="AD58" s="149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"","True",,)</f>
        <v/>
      </c>
      <c r="AE58" s="144" t="e">
        <f t="shared" ca="1" si="19"/>
        <v>#VALUE!</v>
      </c>
      <c r="AF58" s="148" t="e">
        <f t="shared" ca="1" si="10"/>
        <v>#N/A</v>
      </c>
      <c r="AG58" s="149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"","True",,)</f>
        <v/>
      </c>
      <c r="AH58" s="144" t="e">
        <f t="shared" ca="1" si="11"/>
        <v>#VALUE!</v>
      </c>
      <c r="AI58" s="148" t="e">
        <f t="shared" ca="1" si="12"/>
        <v>#N/A</v>
      </c>
      <c r="AJ58" s="150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"","True",,)</f>
        <v/>
      </c>
      <c r="AK58" s="144" t="e">
        <f t="shared" ca="1" si="20"/>
        <v>#VALUE!</v>
      </c>
      <c r="AL58" s="148" t="e">
        <f t="shared" ca="1" si="13"/>
        <v>#N/A</v>
      </c>
      <c r="AN58" s="144">
        <f t="shared" si="14"/>
        <v>45</v>
      </c>
    </row>
    <row r="59" spans="9:40" x14ac:dyDescent="0.25">
      <c r="I59" s="144" t="str">
        <f t="shared" si="0"/>
        <v>11:50</v>
      </c>
      <c r="J59" s="144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"","True",,)</f>
        <v/>
      </c>
      <c r="K59" s="144">
        <f t="shared" si="26"/>
        <v>11</v>
      </c>
      <c r="L59" s="144">
        <f t="shared" si="27"/>
        <v>50</v>
      </c>
      <c r="M59" s="144" t="e">
        <f t="shared" ca="1" si="1"/>
        <v>#VALUE!</v>
      </c>
      <c r="N59" s="148" t="e">
        <f t="shared" ca="1" si="2"/>
        <v>#N/A</v>
      </c>
      <c r="O59" s="149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"","True",,)</f>
        <v/>
      </c>
      <c r="P59" s="144" t="e">
        <f t="shared" ca="1" si="3"/>
        <v>#VALUE!</v>
      </c>
      <c r="Q59" s="148" t="e">
        <f t="shared" ca="1" si="4"/>
        <v>#N/A</v>
      </c>
      <c r="R59" s="149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"","True",,)</f>
        <v/>
      </c>
      <c r="S59" s="144" t="e">
        <f t="shared" ca="1" si="5"/>
        <v>#VALUE!</v>
      </c>
      <c r="T59" s="148" t="e">
        <f t="shared" ca="1" si="6"/>
        <v>#N/A</v>
      </c>
      <c r="U59" s="149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"","True",,)</f>
        <v/>
      </c>
      <c r="V59" s="144" t="e">
        <f t="shared" ca="1" si="16"/>
        <v>#VALUE!</v>
      </c>
      <c r="W59" s="148" t="e">
        <f t="shared" ca="1" si="7"/>
        <v>#N/A</v>
      </c>
      <c r="X59" s="149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"","True",,)</f>
        <v/>
      </c>
      <c r="Y59" s="144" t="e">
        <f t="shared" ca="1" si="17"/>
        <v>#VALUE!</v>
      </c>
      <c r="Z59" s="148" t="e">
        <f t="shared" ca="1" si="8"/>
        <v>#N/A</v>
      </c>
      <c r="AA59" s="149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"","True",,)</f>
        <v/>
      </c>
      <c r="AB59" s="144" t="e">
        <f t="shared" ca="1" si="18"/>
        <v>#VALUE!</v>
      </c>
      <c r="AC59" s="148" t="e">
        <f t="shared" ca="1" si="9"/>
        <v>#N/A</v>
      </c>
      <c r="AD59" s="149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"","True",,)</f>
        <v/>
      </c>
      <c r="AE59" s="144" t="e">
        <f t="shared" ca="1" si="19"/>
        <v>#VALUE!</v>
      </c>
      <c r="AF59" s="148" t="e">
        <f t="shared" ca="1" si="10"/>
        <v>#N/A</v>
      </c>
      <c r="AG59" s="149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"","True",,)</f>
        <v/>
      </c>
      <c r="AH59" s="144" t="e">
        <f t="shared" ca="1" si="11"/>
        <v>#VALUE!</v>
      </c>
      <c r="AI59" s="148" t="e">
        <f t="shared" ca="1" si="12"/>
        <v>#N/A</v>
      </c>
      <c r="AJ59" s="150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"","True",,)</f>
        <v/>
      </c>
      <c r="AK59" s="144" t="e">
        <f t="shared" ca="1" si="20"/>
        <v>#VALUE!</v>
      </c>
      <c r="AL59" s="148" t="e">
        <f t="shared" ca="1" si="13"/>
        <v>#N/A</v>
      </c>
      <c r="AN59" s="144">
        <f t="shared" si="14"/>
        <v>50</v>
      </c>
    </row>
    <row r="60" spans="9:40" x14ac:dyDescent="0.25">
      <c r="I60" s="144" t="str">
        <f t="shared" si="0"/>
        <v>11:55</v>
      </c>
      <c r="J60" s="144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"","True",,)</f>
        <v/>
      </c>
      <c r="K60" s="144">
        <f t="shared" si="26"/>
        <v>11</v>
      </c>
      <c r="L60" s="144">
        <f t="shared" si="27"/>
        <v>55</v>
      </c>
      <c r="M60" s="144" t="e">
        <f t="shared" ca="1" si="1"/>
        <v>#VALUE!</v>
      </c>
      <c r="N60" s="148" t="e">
        <f t="shared" ca="1" si="2"/>
        <v>#N/A</v>
      </c>
      <c r="O60" s="149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"","True",,)</f>
        <v/>
      </c>
      <c r="P60" s="144" t="e">
        <f t="shared" ca="1" si="3"/>
        <v>#VALUE!</v>
      </c>
      <c r="Q60" s="148" t="e">
        <f t="shared" ca="1" si="4"/>
        <v>#N/A</v>
      </c>
      <c r="R60" s="149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"","True",,)</f>
        <v/>
      </c>
      <c r="S60" s="144" t="e">
        <f t="shared" ca="1" si="5"/>
        <v>#VALUE!</v>
      </c>
      <c r="T60" s="148" t="e">
        <f t="shared" ca="1" si="6"/>
        <v>#N/A</v>
      </c>
      <c r="U60" s="149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"","True",,)</f>
        <v/>
      </c>
      <c r="V60" s="144" t="e">
        <f t="shared" ca="1" si="16"/>
        <v>#VALUE!</v>
      </c>
      <c r="W60" s="148" t="e">
        <f t="shared" ca="1" si="7"/>
        <v>#N/A</v>
      </c>
      <c r="X60" s="149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"","True",,)</f>
        <v/>
      </c>
      <c r="Y60" s="144" t="e">
        <f t="shared" ca="1" si="17"/>
        <v>#VALUE!</v>
      </c>
      <c r="Z60" s="148" t="e">
        <f t="shared" ca="1" si="8"/>
        <v>#N/A</v>
      </c>
      <c r="AA60" s="149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"","True",,)</f>
        <v/>
      </c>
      <c r="AB60" s="144" t="e">
        <f t="shared" ca="1" si="18"/>
        <v>#VALUE!</v>
      </c>
      <c r="AC60" s="148" t="e">
        <f t="shared" ca="1" si="9"/>
        <v>#N/A</v>
      </c>
      <c r="AD60" s="149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"","True",,)</f>
        <v/>
      </c>
      <c r="AE60" s="144" t="e">
        <f t="shared" ca="1" si="19"/>
        <v>#VALUE!</v>
      </c>
      <c r="AF60" s="148" t="e">
        <f t="shared" ca="1" si="10"/>
        <v>#N/A</v>
      </c>
      <c r="AG60" s="149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"","True",,)</f>
        <v/>
      </c>
      <c r="AH60" s="144" t="e">
        <f t="shared" ca="1" si="11"/>
        <v>#VALUE!</v>
      </c>
      <c r="AI60" s="148" t="e">
        <f t="shared" ca="1" si="12"/>
        <v>#N/A</v>
      </c>
      <c r="AJ60" s="150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"","True",,)</f>
        <v/>
      </c>
      <c r="AK60" s="144" t="e">
        <f t="shared" ca="1" si="20"/>
        <v>#VALUE!</v>
      </c>
      <c r="AL60" s="148" t="e">
        <f t="shared" ca="1" si="13"/>
        <v>#N/A</v>
      </c>
      <c r="AN60" s="144">
        <f t="shared" si="14"/>
        <v>55</v>
      </c>
    </row>
    <row r="61" spans="9:40" x14ac:dyDescent="0.25">
      <c r="I61" s="144" t="str">
        <f t="shared" si="0"/>
        <v>12:00</v>
      </c>
      <c r="J61" s="144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"","True",,)</f>
        <v/>
      </c>
      <c r="K61" s="144">
        <f t="shared" si="26"/>
        <v>12</v>
      </c>
      <c r="L61" s="144">
        <f t="shared" si="27"/>
        <v>0</v>
      </c>
      <c r="M61" s="144" t="e">
        <f t="shared" ca="1" si="1"/>
        <v>#VALUE!</v>
      </c>
      <c r="N61" s="148" t="e">
        <f t="shared" ca="1" si="2"/>
        <v>#N/A</v>
      </c>
      <c r="O61" s="149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"","True",,)</f>
        <v/>
      </c>
      <c r="P61" s="144" t="e">
        <f t="shared" ca="1" si="3"/>
        <v>#VALUE!</v>
      </c>
      <c r="Q61" s="148" t="e">
        <f t="shared" ca="1" si="4"/>
        <v>#N/A</v>
      </c>
      <c r="R61" s="149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"","True",,)</f>
        <v/>
      </c>
      <c r="S61" s="144" t="e">
        <f t="shared" ca="1" si="5"/>
        <v>#VALUE!</v>
      </c>
      <c r="T61" s="148" t="e">
        <f t="shared" ca="1" si="6"/>
        <v>#N/A</v>
      </c>
      <c r="U61" s="149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"","True",,)</f>
        <v/>
      </c>
      <c r="V61" s="144" t="e">
        <f t="shared" ca="1" si="16"/>
        <v>#VALUE!</v>
      </c>
      <c r="W61" s="148" t="e">
        <f t="shared" ca="1" si="7"/>
        <v>#N/A</v>
      </c>
      <c r="X61" s="149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"","True",,)</f>
        <v/>
      </c>
      <c r="Y61" s="144" t="e">
        <f t="shared" ca="1" si="17"/>
        <v>#VALUE!</v>
      </c>
      <c r="Z61" s="148" t="e">
        <f t="shared" ca="1" si="8"/>
        <v>#N/A</v>
      </c>
      <c r="AA61" s="149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"","True",,)</f>
        <v/>
      </c>
      <c r="AB61" s="144" t="e">
        <f t="shared" ca="1" si="18"/>
        <v>#VALUE!</v>
      </c>
      <c r="AC61" s="148" t="e">
        <f t="shared" ca="1" si="9"/>
        <v>#N/A</v>
      </c>
      <c r="AD61" s="149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"","True",,)</f>
        <v/>
      </c>
      <c r="AE61" s="144" t="e">
        <f t="shared" ca="1" si="19"/>
        <v>#VALUE!</v>
      </c>
      <c r="AF61" s="148" t="e">
        <f t="shared" ca="1" si="10"/>
        <v>#N/A</v>
      </c>
      <c r="AG61" s="149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"","True",,)</f>
        <v/>
      </c>
      <c r="AH61" s="144" t="e">
        <f t="shared" ca="1" si="11"/>
        <v>#VALUE!</v>
      </c>
      <c r="AI61" s="148" t="e">
        <f t="shared" ca="1" si="12"/>
        <v>#N/A</v>
      </c>
      <c r="AJ61" s="150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"","True",,)</f>
        <v/>
      </c>
      <c r="AK61" s="144" t="e">
        <f t="shared" ca="1" si="20"/>
        <v>#VALUE!</v>
      </c>
      <c r="AL61" s="148" t="e">
        <f t="shared" ca="1" si="13"/>
        <v>#N/A</v>
      </c>
      <c r="AN61" s="144" t="str">
        <f t="shared" si="14"/>
        <v>00</v>
      </c>
    </row>
    <row r="62" spans="9:40" x14ac:dyDescent="0.25">
      <c r="I62" s="144" t="str">
        <f t="shared" si="0"/>
        <v>12:05</v>
      </c>
      <c r="J62" s="144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"","True",,)</f>
        <v/>
      </c>
      <c r="K62" s="144">
        <f t="shared" si="26"/>
        <v>12</v>
      </c>
      <c r="L62" s="144">
        <f t="shared" si="27"/>
        <v>5</v>
      </c>
      <c r="M62" s="144" t="e">
        <f t="shared" ca="1" si="1"/>
        <v>#VALUE!</v>
      </c>
      <c r="N62" s="148" t="e">
        <f t="shared" ca="1" si="2"/>
        <v>#N/A</v>
      </c>
      <c r="O62" s="149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"","True",,)</f>
        <v/>
      </c>
      <c r="P62" s="144" t="e">
        <f t="shared" ca="1" si="3"/>
        <v>#VALUE!</v>
      </c>
      <c r="Q62" s="148" t="e">
        <f t="shared" ca="1" si="4"/>
        <v>#N/A</v>
      </c>
      <c r="R62" s="149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"","True",,)</f>
        <v/>
      </c>
      <c r="S62" s="144" t="e">
        <f t="shared" ca="1" si="5"/>
        <v>#VALUE!</v>
      </c>
      <c r="T62" s="148" t="e">
        <f t="shared" ca="1" si="6"/>
        <v>#N/A</v>
      </c>
      <c r="U62" s="149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"","True",,)</f>
        <v/>
      </c>
      <c r="V62" s="144" t="e">
        <f t="shared" ca="1" si="16"/>
        <v>#VALUE!</v>
      </c>
      <c r="W62" s="148" t="e">
        <f t="shared" ca="1" si="7"/>
        <v>#N/A</v>
      </c>
      <c r="X62" s="149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"","True",,)</f>
        <v/>
      </c>
      <c r="Y62" s="144" t="e">
        <f t="shared" ca="1" si="17"/>
        <v>#VALUE!</v>
      </c>
      <c r="Z62" s="148" t="e">
        <f t="shared" ca="1" si="8"/>
        <v>#N/A</v>
      </c>
      <c r="AA62" s="149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"","True",,)</f>
        <v/>
      </c>
      <c r="AB62" s="144" t="e">
        <f t="shared" ca="1" si="18"/>
        <v>#VALUE!</v>
      </c>
      <c r="AC62" s="148" t="e">
        <f t="shared" ca="1" si="9"/>
        <v>#N/A</v>
      </c>
      <c r="AD62" s="149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"","True",,)</f>
        <v/>
      </c>
      <c r="AE62" s="144" t="e">
        <f t="shared" ca="1" si="19"/>
        <v>#VALUE!</v>
      </c>
      <c r="AF62" s="148" t="e">
        <f t="shared" ca="1" si="10"/>
        <v>#N/A</v>
      </c>
      <c r="AG62" s="149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"","True",,)</f>
        <v/>
      </c>
      <c r="AH62" s="144" t="e">
        <f t="shared" ca="1" si="11"/>
        <v>#VALUE!</v>
      </c>
      <c r="AI62" s="148" t="e">
        <f t="shared" ca="1" si="12"/>
        <v>#N/A</v>
      </c>
      <c r="AJ62" s="150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"","True",,)</f>
        <v/>
      </c>
      <c r="AK62" s="144" t="e">
        <f t="shared" ca="1" si="20"/>
        <v>#VALUE!</v>
      </c>
      <c r="AL62" s="148" t="e">
        <f t="shared" ca="1" si="13"/>
        <v>#N/A</v>
      </c>
      <c r="AN62" s="144" t="str">
        <f t="shared" si="14"/>
        <v>05</v>
      </c>
    </row>
    <row r="63" spans="9:40" x14ac:dyDescent="0.25">
      <c r="I63" s="144" t="str">
        <f t="shared" si="0"/>
        <v>12:10</v>
      </c>
      <c r="J63" s="144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"","True",,)</f>
        <v/>
      </c>
      <c r="K63" s="144">
        <f t="shared" si="26"/>
        <v>12</v>
      </c>
      <c r="L63" s="144">
        <f t="shared" si="27"/>
        <v>10</v>
      </c>
      <c r="M63" s="144" t="e">
        <f t="shared" ca="1" si="1"/>
        <v>#VALUE!</v>
      </c>
      <c r="N63" s="148" t="e">
        <f t="shared" ca="1" si="2"/>
        <v>#N/A</v>
      </c>
      <c r="O63" s="149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"","True",,)</f>
        <v/>
      </c>
      <c r="P63" s="144" t="e">
        <f t="shared" ca="1" si="3"/>
        <v>#VALUE!</v>
      </c>
      <c r="Q63" s="148" t="e">
        <f t="shared" ca="1" si="4"/>
        <v>#N/A</v>
      </c>
      <c r="R63" s="149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"","True",,)</f>
        <v/>
      </c>
      <c r="S63" s="144" t="e">
        <f t="shared" ca="1" si="5"/>
        <v>#VALUE!</v>
      </c>
      <c r="T63" s="148" t="e">
        <f t="shared" ca="1" si="6"/>
        <v>#N/A</v>
      </c>
      <c r="U63" s="149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"","True",,)</f>
        <v/>
      </c>
      <c r="V63" s="144" t="e">
        <f t="shared" ca="1" si="16"/>
        <v>#VALUE!</v>
      </c>
      <c r="W63" s="148" t="e">
        <f t="shared" ca="1" si="7"/>
        <v>#N/A</v>
      </c>
      <c r="X63" s="149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"","True",,)</f>
        <v/>
      </c>
      <c r="Y63" s="144" t="e">
        <f t="shared" ca="1" si="17"/>
        <v>#VALUE!</v>
      </c>
      <c r="Z63" s="148" t="e">
        <f t="shared" ca="1" si="8"/>
        <v>#N/A</v>
      </c>
      <c r="AA63" s="149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"","True",,)</f>
        <v/>
      </c>
      <c r="AB63" s="144" t="e">
        <f t="shared" ca="1" si="18"/>
        <v>#VALUE!</v>
      </c>
      <c r="AC63" s="148" t="e">
        <f t="shared" ca="1" si="9"/>
        <v>#N/A</v>
      </c>
      <c r="AD63" s="149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"","True",,)</f>
        <v/>
      </c>
      <c r="AE63" s="144" t="e">
        <f t="shared" ca="1" si="19"/>
        <v>#VALUE!</v>
      </c>
      <c r="AF63" s="148" t="e">
        <f t="shared" ca="1" si="10"/>
        <v>#N/A</v>
      </c>
      <c r="AG63" s="149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"","True",,)</f>
        <v/>
      </c>
      <c r="AH63" s="144" t="e">
        <f t="shared" ca="1" si="11"/>
        <v>#VALUE!</v>
      </c>
      <c r="AI63" s="148" t="e">
        <f t="shared" ca="1" si="12"/>
        <v>#N/A</v>
      </c>
      <c r="AJ63" s="150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"","True",,)</f>
        <v/>
      </c>
      <c r="AK63" s="144" t="e">
        <f t="shared" ca="1" si="20"/>
        <v>#VALUE!</v>
      </c>
      <c r="AL63" s="148" t="e">
        <f t="shared" ca="1" si="13"/>
        <v>#N/A</v>
      </c>
      <c r="AN63" s="144">
        <f t="shared" si="14"/>
        <v>10</v>
      </c>
    </row>
    <row r="64" spans="9:40" x14ac:dyDescent="0.25">
      <c r="I64" s="144" t="str">
        <f t="shared" si="0"/>
        <v>12:15</v>
      </c>
      <c r="J64" s="144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"","True",,)</f>
        <v/>
      </c>
      <c r="K64" s="144">
        <f t="shared" si="26"/>
        <v>12</v>
      </c>
      <c r="L64" s="144">
        <f t="shared" si="27"/>
        <v>15</v>
      </c>
      <c r="M64" s="144" t="e">
        <f t="shared" ca="1" si="1"/>
        <v>#VALUE!</v>
      </c>
      <c r="N64" s="148" t="e">
        <f t="shared" ca="1" si="2"/>
        <v>#N/A</v>
      </c>
      <c r="O64" s="149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"","True",,)</f>
        <v/>
      </c>
      <c r="P64" s="144" t="e">
        <f t="shared" ca="1" si="3"/>
        <v>#VALUE!</v>
      </c>
      <c r="Q64" s="148" t="e">
        <f t="shared" ca="1" si="4"/>
        <v>#N/A</v>
      </c>
      <c r="R64" s="149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"","True",,)</f>
        <v/>
      </c>
      <c r="S64" s="144" t="e">
        <f t="shared" ca="1" si="5"/>
        <v>#VALUE!</v>
      </c>
      <c r="T64" s="148" t="e">
        <f t="shared" ca="1" si="6"/>
        <v>#N/A</v>
      </c>
      <c r="U64" s="149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"","True",,)</f>
        <v/>
      </c>
      <c r="V64" s="144" t="e">
        <f t="shared" ca="1" si="16"/>
        <v>#VALUE!</v>
      </c>
      <c r="W64" s="148" t="e">
        <f t="shared" ca="1" si="7"/>
        <v>#N/A</v>
      </c>
      <c r="X64" s="149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"","True",,)</f>
        <v/>
      </c>
      <c r="Y64" s="144" t="e">
        <f t="shared" ca="1" si="17"/>
        <v>#VALUE!</v>
      </c>
      <c r="Z64" s="148" t="e">
        <f t="shared" ca="1" si="8"/>
        <v>#N/A</v>
      </c>
      <c r="AA64" s="149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"","True",,)</f>
        <v/>
      </c>
      <c r="AB64" s="144" t="e">
        <f t="shared" ca="1" si="18"/>
        <v>#VALUE!</v>
      </c>
      <c r="AC64" s="148" t="e">
        <f t="shared" ca="1" si="9"/>
        <v>#N/A</v>
      </c>
      <c r="AD64" s="149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"","True",,)</f>
        <v/>
      </c>
      <c r="AE64" s="144" t="e">
        <f t="shared" ca="1" si="19"/>
        <v>#VALUE!</v>
      </c>
      <c r="AF64" s="148" t="e">
        <f t="shared" ca="1" si="10"/>
        <v>#N/A</v>
      </c>
      <c r="AG64" s="149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"","True",,)</f>
        <v/>
      </c>
      <c r="AH64" s="144" t="e">
        <f t="shared" ca="1" si="11"/>
        <v>#VALUE!</v>
      </c>
      <c r="AI64" s="148" t="e">
        <f t="shared" ca="1" si="12"/>
        <v>#N/A</v>
      </c>
      <c r="AJ64" s="150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"","True",,)</f>
        <v/>
      </c>
      <c r="AK64" s="144" t="e">
        <f t="shared" ca="1" si="20"/>
        <v>#VALUE!</v>
      </c>
      <c r="AL64" s="148" t="e">
        <f t="shared" ca="1" si="13"/>
        <v>#N/A</v>
      </c>
      <c r="AN64" s="144">
        <f t="shared" si="14"/>
        <v>15</v>
      </c>
    </row>
    <row r="65" spans="9:40" x14ac:dyDescent="0.25">
      <c r="I65" s="144" t="str">
        <f t="shared" si="0"/>
        <v>12:20</v>
      </c>
      <c r="J65" s="144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"","True",,)</f>
        <v/>
      </c>
      <c r="K65" s="144">
        <f t="shared" si="26"/>
        <v>12</v>
      </c>
      <c r="L65" s="144">
        <f t="shared" si="27"/>
        <v>20</v>
      </c>
      <c r="M65" s="144" t="e">
        <f t="shared" ca="1" si="1"/>
        <v>#VALUE!</v>
      </c>
      <c r="N65" s="148" t="e">
        <f t="shared" ca="1" si="2"/>
        <v>#N/A</v>
      </c>
      <c r="O65" s="149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"","True",,)</f>
        <v/>
      </c>
      <c r="P65" s="144" t="e">
        <f t="shared" ca="1" si="3"/>
        <v>#VALUE!</v>
      </c>
      <c r="Q65" s="148" t="e">
        <f t="shared" ca="1" si="4"/>
        <v>#N/A</v>
      </c>
      <c r="R65" s="149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"","True",,)</f>
        <v/>
      </c>
      <c r="S65" s="144" t="e">
        <f t="shared" ca="1" si="5"/>
        <v>#VALUE!</v>
      </c>
      <c r="T65" s="148" t="e">
        <f t="shared" ca="1" si="6"/>
        <v>#N/A</v>
      </c>
      <c r="U65" s="149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"","True",,)</f>
        <v/>
      </c>
      <c r="V65" s="144" t="e">
        <f t="shared" ca="1" si="16"/>
        <v>#VALUE!</v>
      </c>
      <c r="W65" s="148" t="e">
        <f t="shared" ca="1" si="7"/>
        <v>#N/A</v>
      </c>
      <c r="X65" s="149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"","True",,)</f>
        <v/>
      </c>
      <c r="Y65" s="144" t="e">
        <f t="shared" ca="1" si="17"/>
        <v>#VALUE!</v>
      </c>
      <c r="Z65" s="148" t="e">
        <f t="shared" ca="1" si="8"/>
        <v>#N/A</v>
      </c>
      <c r="AA65" s="149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"","True",,)</f>
        <v/>
      </c>
      <c r="AB65" s="144" t="e">
        <f t="shared" ca="1" si="18"/>
        <v>#VALUE!</v>
      </c>
      <c r="AC65" s="148" t="e">
        <f t="shared" ca="1" si="9"/>
        <v>#N/A</v>
      </c>
      <c r="AD65" s="149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"","True",,)</f>
        <v/>
      </c>
      <c r="AE65" s="144" t="e">
        <f t="shared" ca="1" si="19"/>
        <v>#VALUE!</v>
      </c>
      <c r="AF65" s="148" t="e">
        <f t="shared" ca="1" si="10"/>
        <v>#N/A</v>
      </c>
      <c r="AG65" s="149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"","True",,)</f>
        <v/>
      </c>
      <c r="AH65" s="144" t="e">
        <f t="shared" ca="1" si="11"/>
        <v>#VALUE!</v>
      </c>
      <c r="AI65" s="148" t="e">
        <f t="shared" ca="1" si="12"/>
        <v>#N/A</v>
      </c>
      <c r="AJ65" s="150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"","True",,)</f>
        <v/>
      </c>
      <c r="AK65" s="144" t="e">
        <f t="shared" ca="1" si="20"/>
        <v>#VALUE!</v>
      </c>
      <c r="AL65" s="148" t="e">
        <f t="shared" ca="1" si="13"/>
        <v>#N/A</v>
      </c>
      <c r="AN65" s="144">
        <f t="shared" si="14"/>
        <v>20</v>
      </c>
    </row>
    <row r="66" spans="9:40" x14ac:dyDescent="0.25">
      <c r="I66" s="144" t="str">
        <f t="shared" ref="I66:I87" si="28">K66&amp;":"&amp;AN66</f>
        <v>12:25</v>
      </c>
      <c r="J66" s="144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"","True",,)</f>
        <v/>
      </c>
      <c r="K66" s="144">
        <f t="shared" si="26"/>
        <v>12</v>
      </c>
      <c r="L66" s="144">
        <f t="shared" si="27"/>
        <v>25</v>
      </c>
      <c r="M66" s="144" t="e">
        <f t="shared" ref="M66:M82" ca="1" si="29">(J66-$H$2)/$H$2</f>
        <v>#VALUE!</v>
      </c>
      <c r="N66" s="148" t="e">
        <f t="shared" ref="N66:N82" ca="1" si="30">IF(ISERROR(M66),NA(),M66)</f>
        <v>#N/A</v>
      </c>
      <c r="O66" s="149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"","True",,)</f>
        <v/>
      </c>
      <c r="P66" s="144" t="e">
        <f t="shared" ref="P66:P82" ca="1" si="31">(O66-$H$3)/$H$3</f>
        <v>#VALUE!</v>
      </c>
      <c r="Q66" s="148" t="e">
        <f t="shared" ref="Q66:Q82" ca="1" si="32">IF(ISERROR(P66),NA(),P66)</f>
        <v>#N/A</v>
      </c>
      <c r="R66" s="149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"","True",,)</f>
        <v/>
      </c>
      <c r="S66" s="144" t="e">
        <f t="shared" ref="S66:S82" ca="1" si="33">(R66-$H$4)/$H$4</f>
        <v>#VALUE!</v>
      </c>
      <c r="T66" s="148" t="e">
        <f t="shared" ref="T66:T82" ca="1" si="34">IF(ISERROR(S66),NA(),S66)</f>
        <v>#N/A</v>
      </c>
      <c r="U66" s="149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"","True",,)</f>
        <v/>
      </c>
      <c r="V66" s="144" t="e">
        <f t="shared" ca="1" si="16"/>
        <v>#VALUE!</v>
      </c>
      <c r="W66" s="148" t="e">
        <f t="shared" ref="W66:W82" ca="1" si="35">IF(ISERROR(V66),NA(),V66)</f>
        <v>#N/A</v>
      </c>
      <c r="X66" s="149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"","True",,)</f>
        <v/>
      </c>
      <c r="Y66" s="144" t="e">
        <f t="shared" ca="1" si="17"/>
        <v>#VALUE!</v>
      </c>
      <c r="Z66" s="148" t="e">
        <f t="shared" ref="Z66:Z82" ca="1" si="36">IF(ISERROR(Y66),NA(),Y66)</f>
        <v>#N/A</v>
      </c>
      <c r="AA66" s="149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"","True",,)</f>
        <v/>
      </c>
      <c r="AB66" s="144" t="e">
        <f t="shared" ca="1" si="18"/>
        <v>#VALUE!</v>
      </c>
      <c r="AC66" s="148" t="e">
        <f t="shared" ref="AC66:AC82" ca="1" si="37">IF(ISERROR(AB66),NA(),AB66)</f>
        <v>#N/A</v>
      </c>
      <c r="AD66" s="149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"","True",,)</f>
        <v/>
      </c>
      <c r="AE66" s="144" t="e">
        <f t="shared" ca="1" si="19"/>
        <v>#VALUE!</v>
      </c>
      <c r="AF66" s="148" t="e">
        <f t="shared" ref="AF66:AF82" ca="1" si="38">IF(ISERROR(AE66),NA(),AE66)</f>
        <v>#N/A</v>
      </c>
      <c r="AG66" s="149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"","True",,)</f>
        <v/>
      </c>
      <c r="AH66" s="144" t="e">
        <f t="shared" ref="AH66:AH82" ca="1" si="39">(AG66-$H$9)/$H$9</f>
        <v>#VALUE!</v>
      </c>
      <c r="AI66" s="148" t="e">
        <f t="shared" ref="AI66:AI82" ca="1" si="40">IF(ISERROR(AH66),NA(),AH66)</f>
        <v>#N/A</v>
      </c>
      <c r="AJ66" s="150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"","True",,)</f>
        <v/>
      </c>
      <c r="AK66" s="144" t="e">
        <f t="shared" ca="1" si="20"/>
        <v>#VALUE!</v>
      </c>
      <c r="AL66" s="148" t="e">
        <f t="shared" ref="AL66:AL82" ca="1" si="41">IF(ISERROR(AK66),NA(),AK66)</f>
        <v>#N/A</v>
      </c>
      <c r="AN66" s="144">
        <f t="shared" ref="AN66:AN100" si="42">IF(L66=0,"00",IF(L66=5,"05",L66))</f>
        <v>25</v>
      </c>
    </row>
    <row r="67" spans="9:40" x14ac:dyDescent="0.25">
      <c r="I67" s="144" t="str">
        <f t="shared" si="28"/>
        <v>12:30</v>
      </c>
      <c r="J67" s="144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"","True",,)</f>
        <v/>
      </c>
      <c r="K67" s="144">
        <f t="shared" si="26"/>
        <v>12</v>
      </c>
      <c r="L67" s="144">
        <f t="shared" si="27"/>
        <v>30</v>
      </c>
      <c r="M67" s="144" t="e">
        <f t="shared" ca="1" si="29"/>
        <v>#VALUE!</v>
      </c>
      <c r="N67" s="148" t="e">
        <f t="shared" ca="1" si="30"/>
        <v>#N/A</v>
      </c>
      <c r="O67" s="149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"","True",,)</f>
        <v/>
      </c>
      <c r="P67" s="144" t="e">
        <f t="shared" ca="1" si="31"/>
        <v>#VALUE!</v>
      </c>
      <c r="Q67" s="148" t="e">
        <f t="shared" ca="1" si="32"/>
        <v>#N/A</v>
      </c>
      <c r="R67" s="149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"","True",,)</f>
        <v/>
      </c>
      <c r="S67" s="144" t="e">
        <f t="shared" ca="1" si="33"/>
        <v>#VALUE!</v>
      </c>
      <c r="T67" s="148" t="e">
        <f t="shared" ca="1" si="34"/>
        <v>#N/A</v>
      </c>
      <c r="U67" s="149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"","True",,)</f>
        <v/>
      </c>
      <c r="V67" s="144" t="e">
        <f t="shared" ref="V67:V82" ca="1" si="43">(U67-$H$5)/$H$5</f>
        <v>#VALUE!</v>
      </c>
      <c r="W67" s="148" t="e">
        <f t="shared" ca="1" si="35"/>
        <v>#N/A</v>
      </c>
      <c r="X67" s="149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"","True",,)</f>
        <v/>
      </c>
      <c r="Y67" s="144" t="e">
        <f t="shared" ref="Y67:Y82" ca="1" si="44">(X67-$H$6)/$H$6</f>
        <v>#VALUE!</v>
      </c>
      <c r="Z67" s="148" t="e">
        <f t="shared" ca="1" si="36"/>
        <v>#N/A</v>
      </c>
      <c r="AA67" s="149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"","True",,)</f>
        <v/>
      </c>
      <c r="AB67" s="144" t="e">
        <f t="shared" ref="AB67:AB82" ca="1" si="45">(AA67-$H$7)/$H$7</f>
        <v>#VALUE!</v>
      </c>
      <c r="AC67" s="148" t="e">
        <f t="shared" ca="1" si="37"/>
        <v>#N/A</v>
      </c>
      <c r="AD67" s="149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"","True",,)</f>
        <v/>
      </c>
      <c r="AE67" s="144" t="e">
        <f t="shared" ref="AE67:AE82" ca="1" si="46">(AD67-$H$8)/$H$8</f>
        <v>#VALUE!</v>
      </c>
      <c r="AF67" s="148" t="e">
        <f t="shared" ca="1" si="38"/>
        <v>#N/A</v>
      </c>
      <c r="AG67" s="149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"","True",,)</f>
        <v/>
      </c>
      <c r="AH67" s="144" t="e">
        <f t="shared" ca="1" si="39"/>
        <v>#VALUE!</v>
      </c>
      <c r="AI67" s="148" t="e">
        <f t="shared" ca="1" si="40"/>
        <v>#N/A</v>
      </c>
      <c r="AJ67" s="150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"","True",,)</f>
        <v/>
      </c>
      <c r="AK67" s="144" t="e">
        <f t="shared" ref="AK67:AK82" ca="1" si="47">(AJ67-$H$10)/$H$10</f>
        <v>#VALUE!</v>
      </c>
      <c r="AL67" s="148" t="e">
        <f t="shared" ca="1" si="41"/>
        <v>#N/A</v>
      </c>
      <c r="AN67" s="144">
        <f t="shared" si="42"/>
        <v>30</v>
      </c>
    </row>
    <row r="68" spans="9:40" x14ac:dyDescent="0.25">
      <c r="I68" s="144" t="str">
        <f t="shared" si="28"/>
        <v>12:35</v>
      </c>
      <c r="J68" s="144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"","True",,)</f>
        <v/>
      </c>
      <c r="K68" s="144">
        <f t="shared" ref="K68:K72" si="48">IF(L68=0,K67+1,K67)</f>
        <v>12</v>
      </c>
      <c r="L68" s="144">
        <f t="shared" si="27"/>
        <v>35</v>
      </c>
      <c r="M68" s="144" t="e">
        <f t="shared" ca="1" si="29"/>
        <v>#VALUE!</v>
      </c>
      <c r="N68" s="148" t="e">
        <f t="shared" ca="1" si="30"/>
        <v>#N/A</v>
      </c>
      <c r="O68" s="149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"","True",,)</f>
        <v/>
      </c>
      <c r="P68" s="144" t="e">
        <f t="shared" ca="1" si="31"/>
        <v>#VALUE!</v>
      </c>
      <c r="Q68" s="148" t="e">
        <f t="shared" ca="1" si="32"/>
        <v>#N/A</v>
      </c>
      <c r="R68" s="149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"","True",,)</f>
        <v/>
      </c>
      <c r="S68" s="144" t="e">
        <f t="shared" ca="1" si="33"/>
        <v>#VALUE!</v>
      </c>
      <c r="T68" s="148" t="e">
        <f t="shared" ca="1" si="34"/>
        <v>#N/A</v>
      </c>
      <c r="U68" s="149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"","True",,)</f>
        <v/>
      </c>
      <c r="V68" s="144" t="e">
        <f t="shared" ca="1" si="43"/>
        <v>#VALUE!</v>
      </c>
      <c r="W68" s="148" t="e">
        <f t="shared" ca="1" si="35"/>
        <v>#N/A</v>
      </c>
      <c r="X68" s="149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"","True",,)</f>
        <v/>
      </c>
      <c r="Y68" s="144" t="e">
        <f t="shared" ca="1" si="44"/>
        <v>#VALUE!</v>
      </c>
      <c r="Z68" s="148" t="e">
        <f t="shared" ca="1" si="36"/>
        <v>#N/A</v>
      </c>
      <c r="AA68" s="149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"","True",,)</f>
        <v/>
      </c>
      <c r="AB68" s="144" t="e">
        <f t="shared" ca="1" si="45"/>
        <v>#VALUE!</v>
      </c>
      <c r="AC68" s="148" t="e">
        <f t="shared" ca="1" si="37"/>
        <v>#N/A</v>
      </c>
      <c r="AD68" s="149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"","True",,)</f>
        <v/>
      </c>
      <c r="AE68" s="144" t="e">
        <f t="shared" ca="1" si="46"/>
        <v>#VALUE!</v>
      </c>
      <c r="AF68" s="148" t="e">
        <f t="shared" ca="1" si="38"/>
        <v>#N/A</v>
      </c>
      <c r="AG68" s="149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"","True",,)</f>
        <v/>
      </c>
      <c r="AH68" s="144" t="e">
        <f t="shared" ca="1" si="39"/>
        <v>#VALUE!</v>
      </c>
      <c r="AI68" s="148" t="e">
        <f t="shared" ca="1" si="40"/>
        <v>#N/A</v>
      </c>
      <c r="AJ68" s="150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"","True",,)</f>
        <v/>
      </c>
      <c r="AK68" s="144" t="e">
        <f t="shared" ca="1" si="47"/>
        <v>#VALUE!</v>
      </c>
      <c r="AL68" s="148" t="e">
        <f t="shared" ca="1" si="41"/>
        <v>#N/A</v>
      </c>
      <c r="AN68" s="144">
        <f t="shared" si="42"/>
        <v>35</v>
      </c>
    </row>
    <row r="69" spans="9:40" x14ac:dyDescent="0.25">
      <c r="I69" s="144" t="str">
        <f t="shared" si="28"/>
        <v>12:40</v>
      </c>
      <c r="J69" s="144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"","True",,)</f>
        <v/>
      </c>
      <c r="K69" s="144">
        <f t="shared" si="48"/>
        <v>12</v>
      </c>
      <c r="L69" s="144">
        <f t="shared" si="27"/>
        <v>40</v>
      </c>
      <c r="M69" s="144" t="e">
        <f t="shared" ca="1" si="29"/>
        <v>#VALUE!</v>
      </c>
      <c r="N69" s="148" t="e">
        <f t="shared" ca="1" si="30"/>
        <v>#N/A</v>
      </c>
      <c r="O69" s="149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"","True",,)</f>
        <v/>
      </c>
      <c r="P69" s="144" t="e">
        <f t="shared" ca="1" si="31"/>
        <v>#VALUE!</v>
      </c>
      <c r="Q69" s="148" t="e">
        <f t="shared" ca="1" si="32"/>
        <v>#N/A</v>
      </c>
      <c r="R69" s="149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"","True",,)</f>
        <v/>
      </c>
      <c r="S69" s="144" t="e">
        <f t="shared" ca="1" si="33"/>
        <v>#VALUE!</v>
      </c>
      <c r="T69" s="148" t="e">
        <f t="shared" ca="1" si="34"/>
        <v>#N/A</v>
      </c>
      <c r="U69" s="149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"","True",,)</f>
        <v/>
      </c>
      <c r="V69" s="144" t="e">
        <f t="shared" ca="1" si="43"/>
        <v>#VALUE!</v>
      </c>
      <c r="W69" s="148" t="e">
        <f t="shared" ca="1" si="35"/>
        <v>#N/A</v>
      </c>
      <c r="X69" s="149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"","True",,)</f>
        <v/>
      </c>
      <c r="Y69" s="144" t="e">
        <f t="shared" ca="1" si="44"/>
        <v>#VALUE!</v>
      </c>
      <c r="Z69" s="148" t="e">
        <f t="shared" ca="1" si="36"/>
        <v>#N/A</v>
      </c>
      <c r="AA69" s="149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"","True",,)</f>
        <v/>
      </c>
      <c r="AB69" s="144" t="e">
        <f t="shared" ca="1" si="45"/>
        <v>#VALUE!</v>
      </c>
      <c r="AC69" s="148" t="e">
        <f t="shared" ca="1" si="37"/>
        <v>#N/A</v>
      </c>
      <c r="AD69" s="149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"","True",,)</f>
        <v/>
      </c>
      <c r="AE69" s="144" t="e">
        <f t="shared" ca="1" si="46"/>
        <v>#VALUE!</v>
      </c>
      <c r="AF69" s="148" t="e">
        <f t="shared" ca="1" si="38"/>
        <v>#N/A</v>
      </c>
      <c r="AG69" s="149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"","True",,)</f>
        <v/>
      </c>
      <c r="AH69" s="144" t="e">
        <f t="shared" ca="1" si="39"/>
        <v>#VALUE!</v>
      </c>
      <c r="AI69" s="148" t="e">
        <f t="shared" ca="1" si="40"/>
        <v>#N/A</v>
      </c>
      <c r="AJ69" s="150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"","True",,)</f>
        <v/>
      </c>
      <c r="AK69" s="144" t="e">
        <f t="shared" ca="1" si="47"/>
        <v>#VALUE!</v>
      </c>
      <c r="AL69" s="148" t="e">
        <f t="shared" ca="1" si="41"/>
        <v>#N/A</v>
      </c>
      <c r="AN69" s="144">
        <f t="shared" si="42"/>
        <v>40</v>
      </c>
    </row>
    <row r="70" spans="9:40" x14ac:dyDescent="0.25">
      <c r="I70" s="144" t="str">
        <f t="shared" si="28"/>
        <v>12:45</v>
      </c>
      <c r="J70" s="144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"","True",,)</f>
        <v/>
      </c>
      <c r="K70" s="144">
        <f t="shared" si="48"/>
        <v>12</v>
      </c>
      <c r="L70" s="144">
        <f t="shared" si="27"/>
        <v>45</v>
      </c>
      <c r="M70" s="144" t="e">
        <f t="shared" ca="1" si="29"/>
        <v>#VALUE!</v>
      </c>
      <c r="N70" s="148" t="e">
        <f t="shared" ca="1" si="30"/>
        <v>#N/A</v>
      </c>
      <c r="O70" s="149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"","True",,)</f>
        <v/>
      </c>
      <c r="P70" s="144" t="e">
        <f t="shared" ca="1" si="31"/>
        <v>#VALUE!</v>
      </c>
      <c r="Q70" s="148" t="e">
        <f t="shared" ca="1" si="32"/>
        <v>#N/A</v>
      </c>
      <c r="R70" s="149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"","True",,)</f>
        <v/>
      </c>
      <c r="S70" s="144" t="e">
        <f t="shared" ca="1" si="33"/>
        <v>#VALUE!</v>
      </c>
      <c r="T70" s="148" t="e">
        <f t="shared" ca="1" si="34"/>
        <v>#N/A</v>
      </c>
      <c r="U70" s="149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"","True",,)</f>
        <v/>
      </c>
      <c r="V70" s="144" t="e">
        <f t="shared" ca="1" si="43"/>
        <v>#VALUE!</v>
      </c>
      <c r="W70" s="148" t="e">
        <f t="shared" ca="1" si="35"/>
        <v>#N/A</v>
      </c>
      <c r="X70" s="149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"","True",,)</f>
        <v/>
      </c>
      <c r="Y70" s="144" t="e">
        <f t="shared" ca="1" si="44"/>
        <v>#VALUE!</v>
      </c>
      <c r="Z70" s="148" t="e">
        <f t="shared" ca="1" si="36"/>
        <v>#N/A</v>
      </c>
      <c r="AA70" s="149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"","True",,)</f>
        <v/>
      </c>
      <c r="AB70" s="144" t="e">
        <f t="shared" ca="1" si="45"/>
        <v>#VALUE!</v>
      </c>
      <c r="AC70" s="148" t="e">
        <f t="shared" ca="1" si="37"/>
        <v>#N/A</v>
      </c>
      <c r="AD70" s="149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"","True",,)</f>
        <v/>
      </c>
      <c r="AE70" s="144" t="e">
        <f t="shared" ca="1" si="46"/>
        <v>#VALUE!</v>
      </c>
      <c r="AF70" s="148" t="e">
        <f t="shared" ca="1" si="38"/>
        <v>#N/A</v>
      </c>
      <c r="AG70" s="149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"","True",,)</f>
        <v/>
      </c>
      <c r="AH70" s="144" t="e">
        <f t="shared" ca="1" si="39"/>
        <v>#VALUE!</v>
      </c>
      <c r="AI70" s="148" t="e">
        <f t="shared" ca="1" si="40"/>
        <v>#N/A</v>
      </c>
      <c r="AJ70" s="150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"","True",,)</f>
        <v/>
      </c>
      <c r="AK70" s="144" t="e">
        <f t="shared" ca="1" si="47"/>
        <v>#VALUE!</v>
      </c>
      <c r="AL70" s="148" t="e">
        <f t="shared" ca="1" si="41"/>
        <v>#N/A</v>
      </c>
      <c r="AN70" s="144">
        <f t="shared" si="42"/>
        <v>45</v>
      </c>
    </row>
    <row r="71" spans="9:40" x14ac:dyDescent="0.25">
      <c r="I71" s="144" t="str">
        <f t="shared" si="28"/>
        <v>12:50</v>
      </c>
      <c r="J71" s="144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"","True",,)</f>
        <v/>
      </c>
      <c r="K71" s="144">
        <f t="shared" si="48"/>
        <v>12</v>
      </c>
      <c r="L71" s="144">
        <f t="shared" si="27"/>
        <v>50</v>
      </c>
      <c r="M71" s="144" t="e">
        <f t="shared" ca="1" si="29"/>
        <v>#VALUE!</v>
      </c>
      <c r="N71" s="148" t="e">
        <f t="shared" ca="1" si="30"/>
        <v>#N/A</v>
      </c>
      <c r="O71" s="149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"","True",,)</f>
        <v/>
      </c>
      <c r="P71" s="144" t="e">
        <f t="shared" ca="1" si="31"/>
        <v>#VALUE!</v>
      </c>
      <c r="Q71" s="148" t="e">
        <f t="shared" ca="1" si="32"/>
        <v>#N/A</v>
      </c>
      <c r="R71" s="149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"","True",,)</f>
        <v/>
      </c>
      <c r="S71" s="144" t="e">
        <f t="shared" ca="1" si="33"/>
        <v>#VALUE!</v>
      </c>
      <c r="T71" s="148" t="e">
        <f t="shared" ca="1" si="34"/>
        <v>#N/A</v>
      </c>
      <c r="U71" s="149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"","True",,)</f>
        <v/>
      </c>
      <c r="V71" s="144" t="e">
        <f t="shared" ca="1" si="43"/>
        <v>#VALUE!</v>
      </c>
      <c r="W71" s="148" t="e">
        <f t="shared" ca="1" si="35"/>
        <v>#N/A</v>
      </c>
      <c r="X71" s="149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"","True",,)</f>
        <v/>
      </c>
      <c r="Y71" s="144" t="e">
        <f t="shared" ca="1" si="44"/>
        <v>#VALUE!</v>
      </c>
      <c r="Z71" s="148" t="e">
        <f t="shared" ca="1" si="36"/>
        <v>#N/A</v>
      </c>
      <c r="AA71" s="149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"","True",,)</f>
        <v/>
      </c>
      <c r="AB71" s="144" t="e">
        <f t="shared" ca="1" si="45"/>
        <v>#VALUE!</v>
      </c>
      <c r="AC71" s="148" t="e">
        <f t="shared" ca="1" si="37"/>
        <v>#N/A</v>
      </c>
      <c r="AD71" s="149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"","True",,)</f>
        <v/>
      </c>
      <c r="AE71" s="144" t="e">
        <f t="shared" ca="1" si="46"/>
        <v>#VALUE!</v>
      </c>
      <c r="AF71" s="148" t="e">
        <f t="shared" ca="1" si="38"/>
        <v>#N/A</v>
      </c>
      <c r="AG71" s="149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"","True",,)</f>
        <v/>
      </c>
      <c r="AH71" s="144" t="e">
        <f t="shared" ca="1" si="39"/>
        <v>#VALUE!</v>
      </c>
      <c r="AI71" s="148" t="e">
        <f t="shared" ca="1" si="40"/>
        <v>#N/A</v>
      </c>
      <c r="AJ71" s="150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"","True",,)</f>
        <v/>
      </c>
      <c r="AK71" s="144" t="e">
        <f t="shared" ca="1" si="47"/>
        <v>#VALUE!</v>
      </c>
      <c r="AL71" s="148" t="e">
        <f t="shared" ca="1" si="41"/>
        <v>#N/A</v>
      </c>
      <c r="AN71" s="144">
        <f t="shared" si="42"/>
        <v>50</v>
      </c>
    </row>
    <row r="72" spans="9:40" x14ac:dyDescent="0.25">
      <c r="I72" s="144" t="str">
        <f t="shared" si="28"/>
        <v>12:55</v>
      </c>
      <c r="J72" s="144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"","True",,)</f>
        <v/>
      </c>
      <c r="K72" s="144">
        <f t="shared" si="48"/>
        <v>12</v>
      </c>
      <c r="L72" s="144">
        <f t="shared" si="27"/>
        <v>55</v>
      </c>
      <c r="M72" s="144" t="e">
        <f t="shared" ca="1" si="29"/>
        <v>#VALUE!</v>
      </c>
      <c r="N72" s="148" t="e">
        <f t="shared" ca="1" si="30"/>
        <v>#N/A</v>
      </c>
      <c r="O72" s="149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"","True",,)</f>
        <v/>
      </c>
      <c r="P72" s="144" t="e">
        <f t="shared" ca="1" si="31"/>
        <v>#VALUE!</v>
      </c>
      <c r="Q72" s="148" t="e">
        <f t="shared" ca="1" si="32"/>
        <v>#N/A</v>
      </c>
      <c r="R72" s="149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"","True",,)</f>
        <v/>
      </c>
      <c r="S72" s="144" t="e">
        <f t="shared" ca="1" si="33"/>
        <v>#VALUE!</v>
      </c>
      <c r="T72" s="148" t="e">
        <f t="shared" ca="1" si="34"/>
        <v>#N/A</v>
      </c>
      <c r="U72" s="149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"","True",,)</f>
        <v/>
      </c>
      <c r="V72" s="144" t="e">
        <f t="shared" ca="1" si="43"/>
        <v>#VALUE!</v>
      </c>
      <c r="W72" s="148" t="e">
        <f t="shared" ca="1" si="35"/>
        <v>#N/A</v>
      </c>
      <c r="X72" s="149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"","True",,)</f>
        <v/>
      </c>
      <c r="Y72" s="144" t="e">
        <f t="shared" ca="1" si="44"/>
        <v>#VALUE!</v>
      </c>
      <c r="Z72" s="148" t="e">
        <f t="shared" ca="1" si="36"/>
        <v>#N/A</v>
      </c>
      <c r="AA72" s="149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"","True",,)</f>
        <v/>
      </c>
      <c r="AB72" s="144" t="e">
        <f t="shared" ca="1" si="45"/>
        <v>#VALUE!</v>
      </c>
      <c r="AC72" s="148" t="e">
        <f t="shared" ca="1" si="37"/>
        <v>#N/A</v>
      </c>
      <c r="AD72" s="149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"","True",,)</f>
        <v/>
      </c>
      <c r="AE72" s="144" t="e">
        <f t="shared" ca="1" si="46"/>
        <v>#VALUE!</v>
      </c>
      <c r="AF72" s="148" t="e">
        <f t="shared" ca="1" si="38"/>
        <v>#N/A</v>
      </c>
      <c r="AG72" s="149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"","True",,)</f>
        <v/>
      </c>
      <c r="AH72" s="144" t="e">
        <f t="shared" ca="1" si="39"/>
        <v>#VALUE!</v>
      </c>
      <c r="AI72" s="148" t="e">
        <f t="shared" ca="1" si="40"/>
        <v>#N/A</v>
      </c>
      <c r="AJ72" s="150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"","True",,)</f>
        <v/>
      </c>
      <c r="AK72" s="144" t="e">
        <f t="shared" ca="1" si="47"/>
        <v>#VALUE!</v>
      </c>
      <c r="AL72" s="148" t="e">
        <f t="shared" ca="1" si="41"/>
        <v>#N/A</v>
      </c>
      <c r="AN72" s="144">
        <f t="shared" si="42"/>
        <v>55</v>
      </c>
    </row>
    <row r="73" spans="9:40" x14ac:dyDescent="0.25">
      <c r="I73" s="144" t="str">
        <f t="shared" si="28"/>
        <v>13:00</v>
      </c>
      <c r="J73" s="144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"","True",,)</f>
        <v/>
      </c>
      <c r="K73" s="144">
        <f t="shared" ref="K73:K82" si="49">IF(L73=0,K72+1,K72)</f>
        <v>13</v>
      </c>
      <c r="L73" s="144">
        <f t="shared" si="27"/>
        <v>0</v>
      </c>
      <c r="M73" s="144" t="e">
        <f t="shared" ca="1" si="29"/>
        <v>#VALUE!</v>
      </c>
      <c r="N73" s="148" t="e">
        <f t="shared" ca="1" si="30"/>
        <v>#N/A</v>
      </c>
      <c r="O73" s="149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"","True",,)</f>
        <v/>
      </c>
      <c r="P73" s="144" t="e">
        <f t="shared" ca="1" si="31"/>
        <v>#VALUE!</v>
      </c>
      <c r="Q73" s="148" t="e">
        <f t="shared" ca="1" si="32"/>
        <v>#N/A</v>
      </c>
      <c r="R73" s="149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"","True",,)</f>
        <v/>
      </c>
      <c r="S73" s="144" t="e">
        <f t="shared" ca="1" si="33"/>
        <v>#VALUE!</v>
      </c>
      <c r="T73" s="148" t="e">
        <f t="shared" ca="1" si="34"/>
        <v>#N/A</v>
      </c>
      <c r="U73" s="149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"","True",,)</f>
        <v/>
      </c>
      <c r="V73" s="144" t="e">
        <f t="shared" ca="1" si="43"/>
        <v>#VALUE!</v>
      </c>
      <c r="W73" s="148" t="e">
        <f t="shared" ca="1" si="35"/>
        <v>#N/A</v>
      </c>
      <c r="X73" s="149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"","True",,)</f>
        <v/>
      </c>
      <c r="Y73" s="144" t="e">
        <f t="shared" ca="1" si="44"/>
        <v>#VALUE!</v>
      </c>
      <c r="Z73" s="148" t="e">
        <f t="shared" ca="1" si="36"/>
        <v>#N/A</v>
      </c>
      <c r="AA73" s="149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"","True",,)</f>
        <v/>
      </c>
      <c r="AB73" s="144" t="e">
        <f t="shared" ca="1" si="45"/>
        <v>#VALUE!</v>
      </c>
      <c r="AC73" s="148" t="e">
        <f t="shared" ca="1" si="37"/>
        <v>#N/A</v>
      </c>
      <c r="AD73" s="149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"","True",,)</f>
        <v/>
      </c>
      <c r="AE73" s="144" t="e">
        <f t="shared" ca="1" si="46"/>
        <v>#VALUE!</v>
      </c>
      <c r="AF73" s="148" t="e">
        <f t="shared" ca="1" si="38"/>
        <v>#N/A</v>
      </c>
      <c r="AG73" s="149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"","True",,)</f>
        <v/>
      </c>
      <c r="AH73" s="144" t="e">
        <f t="shared" ca="1" si="39"/>
        <v>#VALUE!</v>
      </c>
      <c r="AI73" s="148" t="e">
        <f t="shared" ca="1" si="40"/>
        <v>#N/A</v>
      </c>
      <c r="AJ73" s="150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"","True",,)</f>
        <v/>
      </c>
      <c r="AK73" s="144" t="e">
        <f t="shared" ca="1" si="47"/>
        <v>#VALUE!</v>
      </c>
      <c r="AL73" s="148" t="e">
        <f t="shared" ca="1" si="41"/>
        <v>#N/A</v>
      </c>
      <c r="AN73" s="144" t="str">
        <f t="shared" si="42"/>
        <v>00</v>
      </c>
    </row>
    <row r="74" spans="9:40" x14ac:dyDescent="0.25">
      <c r="I74" s="144" t="str">
        <f t="shared" si="28"/>
        <v>13:05</v>
      </c>
      <c r="J74" s="144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"","True",,)</f>
        <v/>
      </c>
      <c r="K74" s="144">
        <f t="shared" si="49"/>
        <v>13</v>
      </c>
      <c r="L74" s="144">
        <f t="shared" si="27"/>
        <v>5</v>
      </c>
      <c r="M74" s="144" t="e">
        <f t="shared" ca="1" si="29"/>
        <v>#VALUE!</v>
      </c>
      <c r="N74" s="148" t="e">
        <f t="shared" ca="1" si="30"/>
        <v>#N/A</v>
      </c>
      <c r="O74" s="149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"","True",,)</f>
        <v/>
      </c>
      <c r="P74" s="144" t="e">
        <f t="shared" ca="1" si="31"/>
        <v>#VALUE!</v>
      </c>
      <c r="Q74" s="148" t="e">
        <f t="shared" ca="1" si="32"/>
        <v>#N/A</v>
      </c>
      <c r="R74" s="149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"","True",,)</f>
        <v/>
      </c>
      <c r="S74" s="144" t="e">
        <f t="shared" ca="1" si="33"/>
        <v>#VALUE!</v>
      </c>
      <c r="T74" s="148" t="e">
        <f t="shared" ca="1" si="34"/>
        <v>#N/A</v>
      </c>
      <c r="U74" s="149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"","True",,)</f>
        <v/>
      </c>
      <c r="V74" s="144" t="e">
        <f t="shared" ca="1" si="43"/>
        <v>#VALUE!</v>
      </c>
      <c r="W74" s="148" t="e">
        <f t="shared" ca="1" si="35"/>
        <v>#N/A</v>
      </c>
      <c r="X74" s="149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"","True",,)</f>
        <v/>
      </c>
      <c r="Y74" s="144" t="e">
        <f t="shared" ca="1" si="44"/>
        <v>#VALUE!</v>
      </c>
      <c r="Z74" s="148" t="e">
        <f t="shared" ca="1" si="36"/>
        <v>#N/A</v>
      </c>
      <c r="AA74" s="149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"","True",,)</f>
        <v/>
      </c>
      <c r="AB74" s="144" t="e">
        <f t="shared" ca="1" si="45"/>
        <v>#VALUE!</v>
      </c>
      <c r="AC74" s="148" t="e">
        <f t="shared" ca="1" si="37"/>
        <v>#N/A</v>
      </c>
      <c r="AD74" s="149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"","True",,)</f>
        <v/>
      </c>
      <c r="AE74" s="144" t="e">
        <f t="shared" ca="1" si="46"/>
        <v>#VALUE!</v>
      </c>
      <c r="AF74" s="148" t="e">
        <f t="shared" ca="1" si="38"/>
        <v>#N/A</v>
      </c>
      <c r="AG74" s="149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"","True",,)</f>
        <v/>
      </c>
      <c r="AH74" s="144" t="e">
        <f t="shared" ca="1" si="39"/>
        <v>#VALUE!</v>
      </c>
      <c r="AI74" s="148" t="e">
        <f t="shared" ca="1" si="40"/>
        <v>#N/A</v>
      </c>
      <c r="AJ74" s="150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"","True",,)</f>
        <v/>
      </c>
      <c r="AK74" s="144" t="e">
        <f t="shared" ca="1" si="47"/>
        <v>#VALUE!</v>
      </c>
      <c r="AL74" s="148" t="e">
        <f t="shared" ca="1" si="41"/>
        <v>#N/A</v>
      </c>
      <c r="AN74" s="144" t="str">
        <f t="shared" si="42"/>
        <v>05</v>
      </c>
    </row>
    <row r="75" spans="9:40" x14ac:dyDescent="0.25">
      <c r="I75" s="144" t="str">
        <f t="shared" si="28"/>
        <v>13:10</v>
      </c>
      <c r="J75" s="144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"","True",,)</f>
        <v/>
      </c>
      <c r="K75" s="144">
        <f t="shared" si="49"/>
        <v>13</v>
      </c>
      <c r="L75" s="144">
        <f t="shared" si="27"/>
        <v>10</v>
      </c>
      <c r="M75" s="144" t="e">
        <f t="shared" ca="1" si="29"/>
        <v>#VALUE!</v>
      </c>
      <c r="N75" s="148" t="e">
        <f t="shared" ca="1" si="30"/>
        <v>#N/A</v>
      </c>
      <c r="O75" s="149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"","True",,)</f>
        <v/>
      </c>
      <c r="P75" s="144" t="e">
        <f t="shared" ca="1" si="31"/>
        <v>#VALUE!</v>
      </c>
      <c r="Q75" s="148" t="e">
        <f t="shared" ca="1" si="32"/>
        <v>#N/A</v>
      </c>
      <c r="R75" s="149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"","True",,)</f>
        <v/>
      </c>
      <c r="S75" s="144" t="e">
        <f t="shared" ca="1" si="33"/>
        <v>#VALUE!</v>
      </c>
      <c r="T75" s="148" t="e">
        <f t="shared" ca="1" si="34"/>
        <v>#N/A</v>
      </c>
      <c r="U75" s="149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"","True",,)</f>
        <v/>
      </c>
      <c r="V75" s="144" t="e">
        <f t="shared" ca="1" si="43"/>
        <v>#VALUE!</v>
      </c>
      <c r="W75" s="148" t="e">
        <f t="shared" ca="1" si="35"/>
        <v>#N/A</v>
      </c>
      <c r="X75" s="149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"","True",,)</f>
        <v/>
      </c>
      <c r="Y75" s="144" t="e">
        <f t="shared" ca="1" si="44"/>
        <v>#VALUE!</v>
      </c>
      <c r="Z75" s="148" t="e">
        <f t="shared" ca="1" si="36"/>
        <v>#N/A</v>
      </c>
      <c r="AA75" s="149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"","True",,)</f>
        <v/>
      </c>
      <c r="AB75" s="144" t="e">
        <f t="shared" ca="1" si="45"/>
        <v>#VALUE!</v>
      </c>
      <c r="AC75" s="148" t="e">
        <f t="shared" ca="1" si="37"/>
        <v>#N/A</v>
      </c>
      <c r="AD75" s="149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"","True",,)</f>
        <v/>
      </c>
      <c r="AE75" s="144" t="e">
        <f t="shared" ca="1" si="46"/>
        <v>#VALUE!</v>
      </c>
      <c r="AF75" s="148" t="e">
        <f t="shared" ca="1" si="38"/>
        <v>#N/A</v>
      </c>
      <c r="AG75" s="149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"","True",,)</f>
        <v/>
      </c>
      <c r="AH75" s="144" t="e">
        <f t="shared" ca="1" si="39"/>
        <v>#VALUE!</v>
      </c>
      <c r="AI75" s="148" t="e">
        <f t="shared" ca="1" si="40"/>
        <v>#N/A</v>
      </c>
      <c r="AJ75" s="150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"","True",,)</f>
        <v/>
      </c>
      <c r="AK75" s="144" t="e">
        <f t="shared" ca="1" si="47"/>
        <v>#VALUE!</v>
      </c>
      <c r="AL75" s="148" t="e">
        <f t="shared" ca="1" si="41"/>
        <v>#N/A</v>
      </c>
      <c r="AN75" s="144">
        <f t="shared" si="42"/>
        <v>10</v>
      </c>
    </row>
    <row r="76" spans="9:40" x14ac:dyDescent="0.25">
      <c r="I76" s="144" t="str">
        <f t="shared" si="28"/>
        <v>13:15</v>
      </c>
      <c r="J76" s="144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"","True",,)</f>
        <v/>
      </c>
      <c r="K76" s="144">
        <f t="shared" si="49"/>
        <v>13</v>
      </c>
      <c r="L76" s="144">
        <f t="shared" si="27"/>
        <v>15</v>
      </c>
      <c r="M76" s="144" t="e">
        <f t="shared" ca="1" si="29"/>
        <v>#VALUE!</v>
      </c>
      <c r="N76" s="148" t="e">
        <f t="shared" ca="1" si="30"/>
        <v>#N/A</v>
      </c>
      <c r="O76" s="149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"","True",,)</f>
        <v/>
      </c>
      <c r="P76" s="144" t="e">
        <f t="shared" ca="1" si="31"/>
        <v>#VALUE!</v>
      </c>
      <c r="Q76" s="148" t="e">
        <f t="shared" ca="1" si="32"/>
        <v>#N/A</v>
      </c>
      <c r="R76" s="149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"","True",,)</f>
        <v/>
      </c>
      <c r="S76" s="144" t="e">
        <f t="shared" ca="1" si="33"/>
        <v>#VALUE!</v>
      </c>
      <c r="T76" s="148" t="e">
        <f t="shared" ca="1" si="34"/>
        <v>#N/A</v>
      </c>
      <c r="U76" s="149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"","True",,)</f>
        <v/>
      </c>
      <c r="V76" s="144" t="e">
        <f t="shared" ca="1" si="43"/>
        <v>#VALUE!</v>
      </c>
      <c r="W76" s="148" t="e">
        <f t="shared" ca="1" si="35"/>
        <v>#N/A</v>
      </c>
      <c r="X76" s="149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"","True",,)</f>
        <v/>
      </c>
      <c r="Y76" s="144" t="e">
        <f t="shared" ca="1" si="44"/>
        <v>#VALUE!</v>
      </c>
      <c r="Z76" s="148" t="e">
        <f t="shared" ca="1" si="36"/>
        <v>#N/A</v>
      </c>
      <c r="AA76" s="149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"","True",,)</f>
        <v/>
      </c>
      <c r="AB76" s="144" t="e">
        <f t="shared" ca="1" si="45"/>
        <v>#VALUE!</v>
      </c>
      <c r="AC76" s="148" t="e">
        <f t="shared" ca="1" si="37"/>
        <v>#N/A</v>
      </c>
      <c r="AD76" s="149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"","True",,)</f>
        <v/>
      </c>
      <c r="AE76" s="144" t="e">
        <f t="shared" ca="1" si="46"/>
        <v>#VALUE!</v>
      </c>
      <c r="AF76" s="148" t="e">
        <f t="shared" ca="1" si="38"/>
        <v>#N/A</v>
      </c>
      <c r="AG76" s="149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"","True",,)</f>
        <v/>
      </c>
      <c r="AH76" s="144" t="e">
        <f t="shared" ca="1" si="39"/>
        <v>#VALUE!</v>
      </c>
      <c r="AI76" s="148" t="e">
        <f t="shared" ca="1" si="40"/>
        <v>#N/A</v>
      </c>
      <c r="AJ76" s="150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"","True",,)</f>
        <v/>
      </c>
      <c r="AK76" s="144" t="e">
        <f t="shared" ca="1" si="47"/>
        <v>#VALUE!</v>
      </c>
      <c r="AL76" s="148" t="e">
        <f t="shared" ca="1" si="41"/>
        <v>#N/A</v>
      </c>
      <c r="AN76" s="144">
        <f t="shared" si="42"/>
        <v>15</v>
      </c>
    </row>
    <row r="77" spans="9:40" x14ac:dyDescent="0.25">
      <c r="I77" s="144" t="str">
        <f t="shared" si="28"/>
        <v>13:20</v>
      </c>
      <c r="J77" s="144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"","True",,)</f>
        <v/>
      </c>
      <c r="K77" s="144">
        <f t="shared" si="49"/>
        <v>13</v>
      </c>
      <c r="L77" s="144">
        <f t="shared" si="27"/>
        <v>20</v>
      </c>
      <c r="M77" s="144" t="e">
        <f t="shared" ca="1" si="29"/>
        <v>#VALUE!</v>
      </c>
      <c r="N77" s="148" t="e">
        <f t="shared" ca="1" si="30"/>
        <v>#N/A</v>
      </c>
      <c r="O77" s="149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"","True",,)</f>
        <v/>
      </c>
      <c r="P77" s="144" t="e">
        <f t="shared" ca="1" si="31"/>
        <v>#VALUE!</v>
      </c>
      <c r="Q77" s="148" t="e">
        <f t="shared" ca="1" si="32"/>
        <v>#N/A</v>
      </c>
      <c r="R77" s="149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"","True",,)</f>
        <v/>
      </c>
      <c r="S77" s="144" t="e">
        <f t="shared" ca="1" si="33"/>
        <v>#VALUE!</v>
      </c>
      <c r="T77" s="148" t="e">
        <f t="shared" ca="1" si="34"/>
        <v>#N/A</v>
      </c>
      <c r="U77" s="149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"","True",,)</f>
        <v/>
      </c>
      <c r="V77" s="144" t="e">
        <f t="shared" ca="1" si="43"/>
        <v>#VALUE!</v>
      </c>
      <c r="W77" s="148" t="e">
        <f t="shared" ca="1" si="35"/>
        <v>#N/A</v>
      </c>
      <c r="X77" s="149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"","True",,)</f>
        <v/>
      </c>
      <c r="Y77" s="144" t="e">
        <f t="shared" ca="1" si="44"/>
        <v>#VALUE!</v>
      </c>
      <c r="Z77" s="148" t="e">
        <f t="shared" ca="1" si="36"/>
        <v>#N/A</v>
      </c>
      <c r="AA77" s="149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"","True",,)</f>
        <v/>
      </c>
      <c r="AB77" s="144" t="e">
        <f t="shared" ca="1" si="45"/>
        <v>#VALUE!</v>
      </c>
      <c r="AC77" s="148" t="e">
        <f t="shared" ca="1" si="37"/>
        <v>#N/A</v>
      </c>
      <c r="AD77" s="149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"","True",,)</f>
        <v/>
      </c>
      <c r="AE77" s="144" t="e">
        <f t="shared" ca="1" si="46"/>
        <v>#VALUE!</v>
      </c>
      <c r="AF77" s="148" t="e">
        <f t="shared" ca="1" si="38"/>
        <v>#N/A</v>
      </c>
      <c r="AG77" s="149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"","True",,)</f>
        <v/>
      </c>
      <c r="AH77" s="144" t="e">
        <f t="shared" ca="1" si="39"/>
        <v>#VALUE!</v>
      </c>
      <c r="AI77" s="148" t="e">
        <f t="shared" ca="1" si="40"/>
        <v>#N/A</v>
      </c>
      <c r="AJ77" s="150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"","True",,)</f>
        <v/>
      </c>
      <c r="AK77" s="144" t="e">
        <f t="shared" ca="1" si="47"/>
        <v>#VALUE!</v>
      </c>
      <c r="AL77" s="148" t="e">
        <f t="shared" ca="1" si="41"/>
        <v>#N/A</v>
      </c>
      <c r="AN77" s="144">
        <f t="shared" si="42"/>
        <v>20</v>
      </c>
    </row>
    <row r="78" spans="9:40" x14ac:dyDescent="0.25">
      <c r="I78" s="144" t="str">
        <f t="shared" si="28"/>
        <v>13:25</v>
      </c>
      <c r="J78" s="144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"","True",,)</f>
        <v/>
      </c>
      <c r="K78" s="144">
        <f t="shared" si="49"/>
        <v>13</v>
      </c>
      <c r="L78" s="144">
        <f t="shared" si="27"/>
        <v>25</v>
      </c>
      <c r="M78" s="144" t="e">
        <f t="shared" ca="1" si="29"/>
        <v>#VALUE!</v>
      </c>
      <c r="N78" s="148" t="e">
        <f t="shared" ca="1" si="30"/>
        <v>#N/A</v>
      </c>
      <c r="O78" s="149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"","True",,)</f>
        <v/>
      </c>
      <c r="P78" s="144" t="e">
        <f t="shared" ca="1" si="31"/>
        <v>#VALUE!</v>
      </c>
      <c r="Q78" s="148" t="e">
        <f t="shared" ca="1" si="32"/>
        <v>#N/A</v>
      </c>
      <c r="R78" s="149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"","True",,)</f>
        <v/>
      </c>
      <c r="S78" s="144" t="e">
        <f t="shared" ca="1" si="33"/>
        <v>#VALUE!</v>
      </c>
      <c r="T78" s="148" t="e">
        <f t="shared" ca="1" si="34"/>
        <v>#N/A</v>
      </c>
      <c r="U78" s="149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"","True",,)</f>
        <v/>
      </c>
      <c r="V78" s="144" t="e">
        <f t="shared" ca="1" si="43"/>
        <v>#VALUE!</v>
      </c>
      <c r="W78" s="148" t="e">
        <f t="shared" ca="1" si="35"/>
        <v>#N/A</v>
      </c>
      <c r="X78" s="149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"","True",,)</f>
        <v/>
      </c>
      <c r="Y78" s="144" t="e">
        <f t="shared" ca="1" si="44"/>
        <v>#VALUE!</v>
      </c>
      <c r="Z78" s="148" t="e">
        <f t="shared" ca="1" si="36"/>
        <v>#N/A</v>
      </c>
      <c r="AA78" s="149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"","True",,)</f>
        <v/>
      </c>
      <c r="AB78" s="144" t="e">
        <f t="shared" ca="1" si="45"/>
        <v>#VALUE!</v>
      </c>
      <c r="AC78" s="148" t="e">
        <f t="shared" ca="1" si="37"/>
        <v>#N/A</v>
      </c>
      <c r="AD78" s="149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"","True",,)</f>
        <v/>
      </c>
      <c r="AE78" s="144" t="e">
        <f t="shared" ca="1" si="46"/>
        <v>#VALUE!</v>
      </c>
      <c r="AF78" s="148" t="e">
        <f t="shared" ca="1" si="38"/>
        <v>#N/A</v>
      </c>
      <c r="AG78" s="149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"","True",,)</f>
        <v/>
      </c>
      <c r="AH78" s="144" t="e">
        <f t="shared" ca="1" si="39"/>
        <v>#VALUE!</v>
      </c>
      <c r="AI78" s="148" t="e">
        <f t="shared" ca="1" si="40"/>
        <v>#N/A</v>
      </c>
      <c r="AJ78" s="150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"","True",,)</f>
        <v/>
      </c>
      <c r="AK78" s="144" t="e">
        <f t="shared" ca="1" si="47"/>
        <v>#VALUE!</v>
      </c>
      <c r="AL78" s="148" t="e">
        <f t="shared" ca="1" si="41"/>
        <v>#N/A</v>
      </c>
      <c r="AN78" s="144">
        <f t="shared" si="42"/>
        <v>25</v>
      </c>
    </row>
    <row r="79" spans="9:40" x14ac:dyDescent="0.25">
      <c r="I79" s="144" t="str">
        <f t="shared" si="28"/>
        <v>13:30</v>
      </c>
      <c r="J79" s="144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"","True",,)</f>
        <v/>
      </c>
      <c r="K79" s="144">
        <f t="shared" si="49"/>
        <v>13</v>
      </c>
      <c r="L79" s="144">
        <f t="shared" si="27"/>
        <v>30</v>
      </c>
      <c r="M79" s="144" t="e">
        <f t="shared" ca="1" si="29"/>
        <v>#VALUE!</v>
      </c>
      <c r="N79" s="148" t="e">
        <f t="shared" ca="1" si="30"/>
        <v>#N/A</v>
      </c>
      <c r="O79" s="149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"","True",,)</f>
        <v/>
      </c>
      <c r="P79" s="144" t="e">
        <f t="shared" ca="1" si="31"/>
        <v>#VALUE!</v>
      </c>
      <c r="Q79" s="148" t="e">
        <f t="shared" ca="1" si="32"/>
        <v>#N/A</v>
      </c>
      <c r="R79" s="149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"","True",,)</f>
        <v/>
      </c>
      <c r="S79" s="144" t="e">
        <f t="shared" ca="1" si="33"/>
        <v>#VALUE!</v>
      </c>
      <c r="T79" s="148" t="e">
        <f t="shared" ca="1" si="34"/>
        <v>#N/A</v>
      </c>
      <c r="U79" s="149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"","True",,)</f>
        <v/>
      </c>
      <c r="V79" s="144" t="e">
        <f t="shared" ca="1" si="43"/>
        <v>#VALUE!</v>
      </c>
      <c r="W79" s="148" t="e">
        <f t="shared" ca="1" si="35"/>
        <v>#N/A</v>
      </c>
      <c r="X79" s="149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"","True",,)</f>
        <v/>
      </c>
      <c r="Y79" s="144" t="e">
        <f t="shared" ca="1" si="44"/>
        <v>#VALUE!</v>
      </c>
      <c r="Z79" s="148" t="e">
        <f t="shared" ca="1" si="36"/>
        <v>#N/A</v>
      </c>
      <c r="AA79" s="149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"","True",,)</f>
        <v/>
      </c>
      <c r="AB79" s="144" t="e">
        <f t="shared" ca="1" si="45"/>
        <v>#VALUE!</v>
      </c>
      <c r="AC79" s="148" t="e">
        <f t="shared" ca="1" si="37"/>
        <v>#N/A</v>
      </c>
      <c r="AD79" s="149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"","True",,)</f>
        <v/>
      </c>
      <c r="AE79" s="144" t="e">
        <f t="shared" ca="1" si="46"/>
        <v>#VALUE!</v>
      </c>
      <c r="AF79" s="148" t="e">
        <f t="shared" ca="1" si="38"/>
        <v>#N/A</v>
      </c>
      <c r="AG79" s="149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"","True",,)</f>
        <v/>
      </c>
      <c r="AH79" s="144" t="e">
        <f t="shared" ca="1" si="39"/>
        <v>#VALUE!</v>
      </c>
      <c r="AI79" s="148" t="e">
        <f t="shared" ca="1" si="40"/>
        <v>#N/A</v>
      </c>
      <c r="AJ79" s="150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"","True",,)</f>
        <v/>
      </c>
      <c r="AK79" s="144" t="e">
        <f t="shared" ca="1" si="47"/>
        <v>#VALUE!</v>
      </c>
      <c r="AL79" s="148" t="e">
        <f t="shared" ca="1" si="41"/>
        <v>#N/A</v>
      </c>
      <c r="AN79" s="144">
        <f t="shared" si="42"/>
        <v>30</v>
      </c>
    </row>
    <row r="80" spans="9:40" x14ac:dyDescent="0.25">
      <c r="I80" s="144" t="str">
        <f t="shared" si="28"/>
        <v>13:35</v>
      </c>
      <c r="J80" s="144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"","True",,)</f>
        <v/>
      </c>
      <c r="K80" s="144">
        <f t="shared" si="49"/>
        <v>13</v>
      </c>
      <c r="L80" s="144">
        <f t="shared" si="27"/>
        <v>35</v>
      </c>
      <c r="M80" s="144" t="e">
        <f t="shared" ca="1" si="29"/>
        <v>#VALUE!</v>
      </c>
      <c r="N80" s="148" t="e">
        <f t="shared" ca="1" si="30"/>
        <v>#N/A</v>
      </c>
      <c r="O80" s="149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"","True",,)</f>
        <v/>
      </c>
      <c r="P80" s="144" t="e">
        <f t="shared" ca="1" si="31"/>
        <v>#VALUE!</v>
      </c>
      <c r="Q80" s="148" t="e">
        <f t="shared" ca="1" si="32"/>
        <v>#N/A</v>
      </c>
      <c r="R80" s="149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"","True",,)</f>
        <v/>
      </c>
      <c r="S80" s="144" t="e">
        <f t="shared" ca="1" si="33"/>
        <v>#VALUE!</v>
      </c>
      <c r="T80" s="148" t="e">
        <f t="shared" ca="1" si="34"/>
        <v>#N/A</v>
      </c>
      <c r="U80" s="149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"","True",,)</f>
        <v/>
      </c>
      <c r="V80" s="144" t="e">
        <f t="shared" ca="1" si="43"/>
        <v>#VALUE!</v>
      </c>
      <c r="W80" s="148" t="e">
        <f t="shared" ca="1" si="35"/>
        <v>#N/A</v>
      </c>
      <c r="X80" s="149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"","True",,)</f>
        <v/>
      </c>
      <c r="Y80" s="144" t="e">
        <f t="shared" ca="1" si="44"/>
        <v>#VALUE!</v>
      </c>
      <c r="Z80" s="148" t="e">
        <f t="shared" ca="1" si="36"/>
        <v>#N/A</v>
      </c>
      <c r="AA80" s="149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"","True",,)</f>
        <v/>
      </c>
      <c r="AB80" s="144" t="e">
        <f t="shared" ca="1" si="45"/>
        <v>#VALUE!</v>
      </c>
      <c r="AC80" s="148" t="e">
        <f t="shared" ca="1" si="37"/>
        <v>#N/A</v>
      </c>
      <c r="AD80" s="149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"","True",,)</f>
        <v/>
      </c>
      <c r="AE80" s="144" t="e">
        <f t="shared" ca="1" si="46"/>
        <v>#VALUE!</v>
      </c>
      <c r="AF80" s="148" t="e">
        <f t="shared" ca="1" si="38"/>
        <v>#N/A</v>
      </c>
      <c r="AG80" s="149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"","True",,)</f>
        <v/>
      </c>
      <c r="AH80" s="144" t="e">
        <f t="shared" ca="1" si="39"/>
        <v>#VALUE!</v>
      </c>
      <c r="AI80" s="148" t="e">
        <f t="shared" ca="1" si="40"/>
        <v>#N/A</v>
      </c>
      <c r="AJ80" s="150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"","True",,)</f>
        <v/>
      </c>
      <c r="AK80" s="144" t="e">
        <f t="shared" ca="1" si="47"/>
        <v>#VALUE!</v>
      </c>
      <c r="AL80" s="148" t="e">
        <f t="shared" ca="1" si="41"/>
        <v>#N/A</v>
      </c>
      <c r="AN80" s="144">
        <f t="shared" si="42"/>
        <v>35</v>
      </c>
    </row>
    <row r="81" spans="9:40" x14ac:dyDescent="0.25">
      <c r="I81" s="144" t="str">
        <f t="shared" si="28"/>
        <v>13:40</v>
      </c>
      <c r="J81" s="144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"","True",,)</f>
        <v/>
      </c>
      <c r="K81" s="144">
        <f t="shared" si="49"/>
        <v>13</v>
      </c>
      <c r="L81" s="144">
        <f t="shared" si="27"/>
        <v>40</v>
      </c>
      <c r="M81" s="144" t="e">
        <f t="shared" ca="1" si="29"/>
        <v>#VALUE!</v>
      </c>
      <c r="N81" s="148" t="e">
        <f t="shared" ca="1" si="30"/>
        <v>#N/A</v>
      </c>
      <c r="O81" s="149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"","True",,)</f>
        <v/>
      </c>
      <c r="P81" s="144" t="e">
        <f t="shared" ca="1" si="31"/>
        <v>#VALUE!</v>
      </c>
      <c r="Q81" s="148" t="e">
        <f t="shared" ca="1" si="32"/>
        <v>#N/A</v>
      </c>
      <c r="R81" s="149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"","True",,)</f>
        <v/>
      </c>
      <c r="S81" s="144" t="e">
        <f t="shared" ca="1" si="33"/>
        <v>#VALUE!</v>
      </c>
      <c r="T81" s="148" t="e">
        <f t="shared" ca="1" si="34"/>
        <v>#N/A</v>
      </c>
      <c r="U81" s="149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"","True",,)</f>
        <v/>
      </c>
      <c r="V81" s="144" t="e">
        <f t="shared" ca="1" si="43"/>
        <v>#VALUE!</v>
      </c>
      <c r="W81" s="148" t="e">
        <f t="shared" ca="1" si="35"/>
        <v>#N/A</v>
      </c>
      <c r="X81" s="149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"","True",,)</f>
        <v/>
      </c>
      <c r="Y81" s="144" t="e">
        <f t="shared" ca="1" si="44"/>
        <v>#VALUE!</v>
      </c>
      <c r="Z81" s="148" t="e">
        <f t="shared" ca="1" si="36"/>
        <v>#N/A</v>
      </c>
      <c r="AA81" s="149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"","True",,)</f>
        <v/>
      </c>
      <c r="AB81" s="144" t="e">
        <f t="shared" ca="1" si="45"/>
        <v>#VALUE!</v>
      </c>
      <c r="AC81" s="148" t="e">
        <f t="shared" ca="1" si="37"/>
        <v>#N/A</v>
      </c>
      <c r="AD81" s="149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"","True",,)</f>
        <v/>
      </c>
      <c r="AE81" s="144" t="e">
        <f t="shared" ca="1" si="46"/>
        <v>#VALUE!</v>
      </c>
      <c r="AF81" s="148" t="e">
        <f t="shared" ca="1" si="38"/>
        <v>#N/A</v>
      </c>
      <c r="AG81" s="149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"","True",,)</f>
        <v/>
      </c>
      <c r="AH81" s="144" t="e">
        <f t="shared" ca="1" si="39"/>
        <v>#VALUE!</v>
      </c>
      <c r="AI81" s="148" t="e">
        <f t="shared" ca="1" si="40"/>
        <v>#N/A</v>
      </c>
      <c r="AJ81" s="150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"","True",,)</f>
        <v/>
      </c>
      <c r="AK81" s="144" t="e">
        <f t="shared" ca="1" si="47"/>
        <v>#VALUE!</v>
      </c>
      <c r="AL81" s="148" t="e">
        <f t="shared" ca="1" si="41"/>
        <v>#N/A</v>
      </c>
      <c r="AN81" s="144">
        <f t="shared" si="42"/>
        <v>40</v>
      </c>
    </row>
    <row r="82" spans="9:40" x14ac:dyDescent="0.25">
      <c r="I82" s="144" t="str">
        <f t="shared" si="28"/>
        <v>13:45</v>
      </c>
      <c r="J82" s="144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"","True",,)</f>
        <v/>
      </c>
      <c r="K82" s="144">
        <f t="shared" si="49"/>
        <v>13</v>
      </c>
      <c r="L82" s="144">
        <f t="shared" si="27"/>
        <v>45</v>
      </c>
      <c r="M82" s="144" t="e">
        <f t="shared" ca="1" si="29"/>
        <v>#VALUE!</v>
      </c>
      <c r="N82" s="148" t="e">
        <f t="shared" ca="1" si="30"/>
        <v>#N/A</v>
      </c>
      <c r="O82" s="149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"","True",,)</f>
        <v/>
      </c>
      <c r="P82" s="144" t="e">
        <f t="shared" ca="1" si="31"/>
        <v>#VALUE!</v>
      </c>
      <c r="Q82" s="148" t="e">
        <f t="shared" ca="1" si="32"/>
        <v>#N/A</v>
      </c>
      <c r="R82" s="149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"","True",,)</f>
        <v/>
      </c>
      <c r="S82" s="144" t="e">
        <f t="shared" ca="1" si="33"/>
        <v>#VALUE!</v>
      </c>
      <c r="T82" s="148" t="e">
        <f t="shared" ca="1" si="34"/>
        <v>#N/A</v>
      </c>
      <c r="U82" s="149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"","True",,)</f>
        <v/>
      </c>
      <c r="V82" s="144" t="e">
        <f t="shared" ca="1" si="43"/>
        <v>#VALUE!</v>
      </c>
      <c r="W82" s="148" t="e">
        <f t="shared" ca="1" si="35"/>
        <v>#N/A</v>
      </c>
      <c r="X82" s="149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"","True",,)</f>
        <v/>
      </c>
      <c r="Y82" s="144" t="e">
        <f t="shared" ca="1" si="44"/>
        <v>#VALUE!</v>
      </c>
      <c r="Z82" s="148" t="e">
        <f t="shared" ca="1" si="36"/>
        <v>#N/A</v>
      </c>
      <c r="AA82" s="149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"","True",,)</f>
        <v/>
      </c>
      <c r="AB82" s="144" t="e">
        <f t="shared" ca="1" si="45"/>
        <v>#VALUE!</v>
      </c>
      <c r="AC82" s="148" t="e">
        <f t="shared" ca="1" si="37"/>
        <v>#N/A</v>
      </c>
      <c r="AD82" s="149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"","True",,)</f>
        <v/>
      </c>
      <c r="AE82" s="144" t="e">
        <f t="shared" ca="1" si="46"/>
        <v>#VALUE!</v>
      </c>
      <c r="AF82" s="148" t="e">
        <f t="shared" ca="1" si="38"/>
        <v>#N/A</v>
      </c>
      <c r="AG82" s="149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"","True",,)</f>
        <v/>
      </c>
      <c r="AH82" s="144" t="e">
        <f t="shared" ca="1" si="39"/>
        <v>#VALUE!</v>
      </c>
      <c r="AI82" s="148" t="e">
        <f t="shared" ca="1" si="40"/>
        <v>#N/A</v>
      </c>
      <c r="AJ82" s="150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"","True",,)</f>
        <v/>
      </c>
      <c r="AK82" s="144" t="e">
        <f t="shared" ca="1" si="47"/>
        <v>#VALUE!</v>
      </c>
      <c r="AL82" s="148" t="e">
        <f t="shared" ca="1" si="41"/>
        <v>#N/A</v>
      </c>
      <c r="AN82" s="144">
        <f t="shared" si="42"/>
        <v>45</v>
      </c>
    </row>
    <row r="83" spans="9:40" x14ac:dyDescent="0.25">
      <c r="I83" s="144" t="str">
        <f t="shared" si="28"/>
        <v>13:50</v>
      </c>
      <c r="J83" s="144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"","True",,)</f>
        <v/>
      </c>
      <c r="K83" s="144">
        <f t="shared" ref="K83:K87" si="50">IF(L83=0,K82+1,K82)</f>
        <v>13</v>
      </c>
      <c r="L83" s="144">
        <f t="shared" si="27"/>
        <v>50</v>
      </c>
      <c r="M83" s="144" t="e">
        <f t="shared" ref="M83:M87" ca="1" si="51">(J83-$H$2)/$H$2</f>
        <v>#VALUE!</v>
      </c>
      <c r="N83" s="148" t="e">
        <f t="shared" ref="N83:N87" ca="1" si="52">IF(ISERROR(M83),NA(),M83)</f>
        <v>#N/A</v>
      </c>
      <c r="O83" s="149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"","True",,)</f>
        <v/>
      </c>
      <c r="P83" s="144" t="e">
        <f t="shared" ref="P83:P87" ca="1" si="53">(O83-$H$3)/$H$3</f>
        <v>#VALUE!</v>
      </c>
      <c r="Q83" s="148" t="e">
        <f t="shared" ref="Q83:Q87" ca="1" si="54">IF(ISERROR(P83),NA(),P83)</f>
        <v>#N/A</v>
      </c>
      <c r="R83" s="149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"","True",,)</f>
        <v/>
      </c>
      <c r="S83" s="144" t="e">
        <f t="shared" ref="S83:S87" ca="1" si="55">(R83-$H$4)/$H$4</f>
        <v>#VALUE!</v>
      </c>
      <c r="T83" s="148" t="e">
        <f t="shared" ref="T83:T87" ca="1" si="56">IF(ISERROR(S83),NA(),S83)</f>
        <v>#N/A</v>
      </c>
      <c r="U83" s="149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"","True",,)</f>
        <v/>
      </c>
      <c r="V83" s="144" t="e">
        <f t="shared" ref="V83:V87" ca="1" si="57">(U83-$H$5)/$H$5</f>
        <v>#VALUE!</v>
      </c>
      <c r="W83" s="148" t="e">
        <f t="shared" ref="W83:W87" ca="1" si="58">IF(ISERROR(V83),NA(),V83)</f>
        <v>#N/A</v>
      </c>
      <c r="X83" s="149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"","True",,)</f>
        <v/>
      </c>
      <c r="Y83" s="144" t="e">
        <f t="shared" ref="Y83:Y87" ca="1" si="59">(X83-$H$6)/$H$6</f>
        <v>#VALUE!</v>
      </c>
      <c r="Z83" s="148" t="e">
        <f t="shared" ref="Z83:Z87" ca="1" si="60">IF(ISERROR(Y83),NA(),Y83)</f>
        <v>#N/A</v>
      </c>
      <c r="AA83" s="149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"","True",,)</f>
        <v/>
      </c>
      <c r="AB83" s="144" t="e">
        <f t="shared" ref="AB83:AB87" ca="1" si="61">(AA83-$H$7)/$H$7</f>
        <v>#VALUE!</v>
      </c>
      <c r="AC83" s="148" t="e">
        <f t="shared" ref="AC83:AC87" ca="1" si="62">IF(ISERROR(AB83),NA(),AB83)</f>
        <v>#N/A</v>
      </c>
      <c r="AD83" s="149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"","True",,)</f>
        <v/>
      </c>
      <c r="AE83" s="144" t="e">
        <f t="shared" ref="AE83:AE87" ca="1" si="63">(AD83-$H$8)/$H$8</f>
        <v>#VALUE!</v>
      </c>
      <c r="AF83" s="148" t="e">
        <f t="shared" ref="AF83:AF87" ca="1" si="64">IF(ISERROR(AE83),NA(),AE83)</f>
        <v>#N/A</v>
      </c>
      <c r="AG83" s="149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"","True",,)</f>
        <v/>
      </c>
      <c r="AH83" s="144" t="e">
        <f t="shared" ref="AH83:AH87" ca="1" si="65">(AG83-$H$9)/$H$9</f>
        <v>#VALUE!</v>
      </c>
      <c r="AI83" s="148" t="e">
        <f t="shared" ref="AI83:AI87" ca="1" si="66">IF(ISERROR(AH83),NA(),AH83)</f>
        <v>#N/A</v>
      </c>
      <c r="AJ83" s="150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"","True",,)</f>
        <v/>
      </c>
      <c r="AK83" s="144" t="e">
        <f t="shared" ref="AK83:AK87" ca="1" si="67">(AJ83-$H$10)/$H$10</f>
        <v>#VALUE!</v>
      </c>
      <c r="AL83" s="148" t="e">
        <f t="shared" ref="AL83:AL87" ca="1" si="68">IF(ISERROR(AK83),NA(),AK83)</f>
        <v>#N/A</v>
      </c>
      <c r="AN83" s="144">
        <f t="shared" si="42"/>
        <v>50</v>
      </c>
    </row>
    <row r="84" spans="9:40" x14ac:dyDescent="0.25">
      <c r="I84" s="144" t="str">
        <f t="shared" si="28"/>
        <v>13:55</v>
      </c>
      <c r="J84" s="144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"","True",,)</f>
        <v/>
      </c>
      <c r="K84" s="144">
        <f t="shared" si="50"/>
        <v>13</v>
      </c>
      <c r="L84" s="144">
        <f t="shared" si="27"/>
        <v>55</v>
      </c>
      <c r="M84" s="144" t="e">
        <f t="shared" ca="1" si="51"/>
        <v>#VALUE!</v>
      </c>
      <c r="N84" s="148" t="e">
        <f t="shared" ca="1" si="52"/>
        <v>#N/A</v>
      </c>
      <c r="O84" s="149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"","True",,)</f>
        <v/>
      </c>
      <c r="P84" s="144" t="e">
        <f t="shared" ca="1" si="53"/>
        <v>#VALUE!</v>
      </c>
      <c r="Q84" s="148" t="e">
        <f t="shared" ca="1" si="54"/>
        <v>#N/A</v>
      </c>
      <c r="R84" s="149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"","True",,)</f>
        <v/>
      </c>
      <c r="S84" s="144" t="e">
        <f t="shared" ca="1" si="55"/>
        <v>#VALUE!</v>
      </c>
      <c r="T84" s="148" t="e">
        <f t="shared" ca="1" si="56"/>
        <v>#N/A</v>
      </c>
      <c r="U84" s="149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"","True",,)</f>
        <v/>
      </c>
      <c r="V84" s="144" t="e">
        <f t="shared" ca="1" si="57"/>
        <v>#VALUE!</v>
      </c>
      <c r="W84" s="148" t="e">
        <f t="shared" ca="1" si="58"/>
        <v>#N/A</v>
      </c>
      <c r="X84" s="149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"","True",,)</f>
        <v/>
      </c>
      <c r="Y84" s="144" t="e">
        <f t="shared" ca="1" si="59"/>
        <v>#VALUE!</v>
      </c>
      <c r="Z84" s="148" t="e">
        <f t="shared" ca="1" si="60"/>
        <v>#N/A</v>
      </c>
      <c r="AA84" s="149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"","True",,)</f>
        <v/>
      </c>
      <c r="AB84" s="144" t="e">
        <f t="shared" ca="1" si="61"/>
        <v>#VALUE!</v>
      </c>
      <c r="AC84" s="148" t="e">
        <f t="shared" ca="1" si="62"/>
        <v>#N/A</v>
      </c>
      <c r="AD84" s="149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"","True",,)</f>
        <v/>
      </c>
      <c r="AE84" s="144" t="e">
        <f t="shared" ca="1" si="63"/>
        <v>#VALUE!</v>
      </c>
      <c r="AF84" s="148" t="e">
        <f t="shared" ca="1" si="64"/>
        <v>#N/A</v>
      </c>
      <c r="AG84" s="149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"","True",,)</f>
        <v/>
      </c>
      <c r="AH84" s="144" t="e">
        <f t="shared" ca="1" si="65"/>
        <v>#VALUE!</v>
      </c>
      <c r="AI84" s="148" t="e">
        <f t="shared" ca="1" si="66"/>
        <v>#N/A</v>
      </c>
      <c r="AJ84" s="150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"","True",,)</f>
        <v/>
      </c>
      <c r="AK84" s="144" t="e">
        <f t="shared" ca="1" si="67"/>
        <v>#VALUE!</v>
      </c>
      <c r="AL84" s="148" t="e">
        <f t="shared" ca="1" si="68"/>
        <v>#N/A</v>
      </c>
      <c r="AN84" s="144">
        <f t="shared" si="42"/>
        <v>55</v>
      </c>
    </row>
    <row r="85" spans="9:40" x14ac:dyDescent="0.25">
      <c r="I85" s="144" t="str">
        <f t="shared" si="28"/>
        <v>14:00</v>
      </c>
      <c r="J85" s="144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"","True",,)</f>
        <v/>
      </c>
      <c r="K85" s="144">
        <f t="shared" si="50"/>
        <v>14</v>
      </c>
      <c r="L85" s="144">
        <f t="shared" si="27"/>
        <v>0</v>
      </c>
      <c r="M85" s="144" t="e">
        <f t="shared" ca="1" si="51"/>
        <v>#VALUE!</v>
      </c>
      <c r="N85" s="148" t="e">
        <f t="shared" ca="1" si="52"/>
        <v>#N/A</v>
      </c>
      <c r="O85" s="149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"","True",,)</f>
        <v/>
      </c>
      <c r="P85" s="144" t="e">
        <f t="shared" ca="1" si="53"/>
        <v>#VALUE!</v>
      </c>
      <c r="Q85" s="148" t="e">
        <f t="shared" ca="1" si="54"/>
        <v>#N/A</v>
      </c>
      <c r="R85" s="149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"","True",,)</f>
        <v/>
      </c>
      <c r="S85" s="144" t="e">
        <f t="shared" ca="1" si="55"/>
        <v>#VALUE!</v>
      </c>
      <c r="T85" s="148" t="e">
        <f t="shared" ca="1" si="56"/>
        <v>#N/A</v>
      </c>
      <c r="U85" s="149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"","True",,)</f>
        <v/>
      </c>
      <c r="V85" s="144" t="e">
        <f t="shared" ca="1" si="57"/>
        <v>#VALUE!</v>
      </c>
      <c r="W85" s="148" t="e">
        <f t="shared" ca="1" si="58"/>
        <v>#N/A</v>
      </c>
      <c r="X85" s="149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"","True",,)</f>
        <v/>
      </c>
      <c r="Y85" s="144" t="e">
        <f t="shared" ca="1" si="59"/>
        <v>#VALUE!</v>
      </c>
      <c r="Z85" s="148" t="e">
        <f t="shared" ca="1" si="60"/>
        <v>#N/A</v>
      </c>
      <c r="AA85" s="149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"","True",,)</f>
        <v/>
      </c>
      <c r="AB85" s="144" t="e">
        <f t="shared" ca="1" si="61"/>
        <v>#VALUE!</v>
      </c>
      <c r="AC85" s="148" t="e">
        <f t="shared" ca="1" si="62"/>
        <v>#N/A</v>
      </c>
      <c r="AD85" s="149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"","True",,)</f>
        <v/>
      </c>
      <c r="AE85" s="144" t="e">
        <f t="shared" ca="1" si="63"/>
        <v>#VALUE!</v>
      </c>
      <c r="AF85" s="148" t="e">
        <f t="shared" ca="1" si="64"/>
        <v>#N/A</v>
      </c>
      <c r="AG85" s="149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"","True",,)</f>
        <v/>
      </c>
      <c r="AH85" s="144" t="e">
        <f t="shared" ca="1" si="65"/>
        <v>#VALUE!</v>
      </c>
      <c r="AI85" s="148" t="e">
        <f t="shared" ca="1" si="66"/>
        <v>#N/A</v>
      </c>
      <c r="AJ85" s="150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"","True",,)</f>
        <v/>
      </c>
      <c r="AK85" s="144" t="e">
        <f t="shared" ca="1" si="67"/>
        <v>#VALUE!</v>
      </c>
      <c r="AL85" s="148" t="e">
        <f t="shared" ca="1" si="68"/>
        <v>#N/A</v>
      </c>
      <c r="AN85" s="144" t="str">
        <f t="shared" si="42"/>
        <v>00</v>
      </c>
    </row>
    <row r="86" spans="9:40" x14ac:dyDescent="0.25">
      <c r="I86" s="144" t="str">
        <f t="shared" si="28"/>
        <v>14:05</v>
      </c>
      <c r="J86" s="144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"","True",,)</f>
        <v/>
      </c>
      <c r="K86" s="144">
        <f t="shared" si="50"/>
        <v>14</v>
      </c>
      <c r="L86" s="144">
        <f t="shared" si="27"/>
        <v>5</v>
      </c>
      <c r="M86" s="144" t="e">
        <f t="shared" ca="1" si="51"/>
        <v>#VALUE!</v>
      </c>
      <c r="N86" s="148" t="e">
        <f t="shared" ca="1" si="52"/>
        <v>#N/A</v>
      </c>
      <c r="O86" s="149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"","True",,)</f>
        <v/>
      </c>
      <c r="P86" s="144" t="e">
        <f t="shared" ca="1" si="53"/>
        <v>#VALUE!</v>
      </c>
      <c r="Q86" s="148" t="e">
        <f t="shared" ca="1" si="54"/>
        <v>#N/A</v>
      </c>
      <c r="R86" s="149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"","True",,)</f>
        <v/>
      </c>
      <c r="S86" s="144" t="e">
        <f t="shared" ca="1" si="55"/>
        <v>#VALUE!</v>
      </c>
      <c r="T86" s="148" t="e">
        <f t="shared" ca="1" si="56"/>
        <v>#N/A</v>
      </c>
      <c r="U86" s="149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"","True",,)</f>
        <v/>
      </c>
      <c r="V86" s="144" t="e">
        <f t="shared" ca="1" si="57"/>
        <v>#VALUE!</v>
      </c>
      <c r="W86" s="148" t="e">
        <f t="shared" ca="1" si="58"/>
        <v>#N/A</v>
      </c>
      <c r="X86" s="149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"","True",,)</f>
        <v/>
      </c>
      <c r="Y86" s="144" t="e">
        <f t="shared" ca="1" si="59"/>
        <v>#VALUE!</v>
      </c>
      <c r="Z86" s="148" t="e">
        <f t="shared" ca="1" si="60"/>
        <v>#N/A</v>
      </c>
      <c r="AA86" s="149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"","True",,)</f>
        <v/>
      </c>
      <c r="AB86" s="144" t="e">
        <f t="shared" ca="1" si="61"/>
        <v>#VALUE!</v>
      </c>
      <c r="AC86" s="148" t="e">
        <f t="shared" ca="1" si="62"/>
        <v>#N/A</v>
      </c>
      <c r="AD86" s="149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"","True",,)</f>
        <v/>
      </c>
      <c r="AE86" s="144" t="e">
        <f t="shared" ca="1" si="63"/>
        <v>#VALUE!</v>
      </c>
      <c r="AF86" s="148" t="e">
        <f t="shared" ca="1" si="64"/>
        <v>#N/A</v>
      </c>
      <c r="AG86" s="149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"","True",,)</f>
        <v/>
      </c>
      <c r="AH86" s="144" t="e">
        <f t="shared" ca="1" si="65"/>
        <v>#VALUE!</v>
      </c>
      <c r="AI86" s="148" t="e">
        <f t="shared" ca="1" si="66"/>
        <v>#N/A</v>
      </c>
      <c r="AJ86" s="150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"","True",,)</f>
        <v/>
      </c>
      <c r="AK86" s="144" t="e">
        <f t="shared" ca="1" si="67"/>
        <v>#VALUE!</v>
      </c>
      <c r="AL86" s="148" t="e">
        <f t="shared" ca="1" si="68"/>
        <v>#N/A</v>
      </c>
      <c r="AN86" s="144" t="str">
        <f t="shared" si="42"/>
        <v>05</v>
      </c>
    </row>
    <row r="87" spans="9:40" x14ac:dyDescent="0.25">
      <c r="I87" s="144" t="str">
        <f t="shared" si="28"/>
        <v>14:10</v>
      </c>
      <c r="J87" s="144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"","True",,)</f>
        <v/>
      </c>
      <c r="K87" s="144">
        <f t="shared" si="50"/>
        <v>14</v>
      </c>
      <c r="L87" s="144">
        <f t="shared" si="27"/>
        <v>10</v>
      </c>
      <c r="M87" s="144" t="e">
        <f t="shared" ca="1" si="51"/>
        <v>#VALUE!</v>
      </c>
      <c r="N87" s="148" t="e">
        <f t="shared" ca="1" si="52"/>
        <v>#N/A</v>
      </c>
      <c r="O87" s="149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"","True",,)</f>
        <v/>
      </c>
      <c r="P87" s="144" t="e">
        <f t="shared" ca="1" si="53"/>
        <v>#VALUE!</v>
      </c>
      <c r="Q87" s="148" t="e">
        <f t="shared" ca="1" si="54"/>
        <v>#N/A</v>
      </c>
      <c r="R87" s="149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"","True",,)</f>
        <v/>
      </c>
      <c r="S87" s="144" t="e">
        <f t="shared" ca="1" si="55"/>
        <v>#VALUE!</v>
      </c>
      <c r="T87" s="148" t="e">
        <f t="shared" ca="1" si="56"/>
        <v>#N/A</v>
      </c>
      <c r="U87" s="149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"","True",,)</f>
        <v/>
      </c>
      <c r="V87" s="144" t="e">
        <f t="shared" ca="1" si="57"/>
        <v>#VALUE!</v>
      </c>
      <c r="W87" s="148" t="e">
        <f t="shared" ca="1" si="58"/>
        <v>#N/A</v>
      </c>
      <c r="X87" s="149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"","True",,)</f>
        <v/>
      </c>
      <c r="Y87" s="144" t="e">
        <f t="shared" ca="1" si="59"/>
        <v>#VALUE!</v>
      </c>
      <c r="Z87" s="148" t="e">
        <f t="shared" ca="1" si="60"/>
        <v>#N/A</v>
      </c>
      <c r="AA87" s="149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"","True",,)</f>
        <v/>
      </c>
      <c r="AB87" s="144" t="e">
        <f t="shared" ca="1" si="61"/>
        <v>#VALUE!</v>
      </c>
      <c r="AC87" s="148" t="e">
        <f t="shared" ca="1" si="62"/>
        <v>#N/A</v>
      </c>
      <c r="AD87" s="149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"","True",,)</f>
        <v/>
      </c>
      <c r="AE87" s="144" t="e">
        <f t="shared" ca="1" si="63"/>
        <v>#VALUE!</v>
      </c>
      <c r="AF87" s="148" t="e">
        <f t="shared" ca="1" si="64"/>
        <v>#N/A</v>
      </c>
      <c r="AG87" s="149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"","True",,)</f>
        <v/>
      </c>
      <c r="AH87" s="144" t="e">
        <f t="shared" ca="1" si="65"/>
        <v>#VALUE!</v>
      </c>
      <c r="AI87" s="148" t="e">
        <f t="shared" ca="1" si="66"/>
        <v>#N/A</v>
      </c>
      <c r="AJ87" s="150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"","True",,)</f>
        <v/>
      </c>
      <c r="AK87" s="144" t="e">
        <f t="shared" ca="1" si="67"/>
        <v>#VALUE!</v>
      </c>
      <c r="AL87" s="148" t="e">
        <f t="shared" ca="1" si="68"/>
        <v>#N/A</v>
      </c>
      <c r="AN87" s="144">
        <f t="shared" si="42"/>
        <v>10</v>
      </c>
    </row>
    <row r="88" spans="9:40" x14ac:dyDescent="0.25">
      <c r="I88" s="144" t="str">
        <f t="shared" ref="I88:I99" si="69">K88&amp;":"&amp;AN88</f>
        <v>14:15</v>
      </c>
      <c r="J88" s="144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"","True",,)</f>
        <v/>
      </c>
      <c r="K88" s="144">
        <f t="shared" ref="K88:K99" si="70">IF(L88=0,K87+1,K87)</f>
        <v>14</v>
      </c>
      <c r="L88" s="144">
        <f t="shared" si="27"/>
        <v>15</v>
      </c>
      <c r="M88" s="144" t="e">
        <f t="shared" ref="M88:M99" ca="1" si="71">(J88-$H$2)/$H$2</f>
        <v>#VALUE!</v>
      </c>
      <c r="N88" s="148" t="e">
        <f t="shared" ref="N88:N99" ca="1" si="72">IF(ISERROR(M88),NA(),M88)</f>
        <v>#N/A</v>
      </c>
      <c r="O88" s="149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"","True",,)</f>
        <v/>
      </c>
      <c r="P88" s="144" t="e">
        <f t="shared" ref="P88:P99" ca="1" si="73">(O88-$H$3)/$H$3</f>
        <v>#VALUE!</v>
      </c>
      <c r="Q88" s="148" t="e">
        <f t="shared" ref="Q88:Q99" ca="1" si="74">IF(ISERROR(P88),NA(),P88)</f>
        <v>#N/A</v>
      </c>
      <c r="R88" s="149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"","True",,)</f>
        <v/>
      </c>
      <c r="S88" s="144" t="e">
        <f t="shared" ref="S88:S99" ca="1" si="75">(R88-$H$4)/$H$4</f>
        <v>#VALUE!</v>
      </c>
      <c r="T88" s="148" t="e">
        <f t="shared" ref="T88:T99" ca="1" si="76">IF(ISERROR(S88),NA(),S88)</f>
        <v>#N/A</v>
      </c>
      <c r="U88" s="149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"","True",,)</f>
        <v/>
      </c>
      <c r="V88" s="144" t="e">
        <f t="shared" ref="V88:V99" ca="1" si="77">(U88-$H$5)/$H$5</f>
        <v>#VALUE!</v>
      </c>
      <c r="W88" s="148" t="e">
        <f t="shared" ref="W88:W99" ca="1" si="78">IF(ISERROR(V88),NA(),V88)</f>
        <v>#N/A</v>
      </c>
      <c r="X88" s="149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"","True",,)</f>
        <v/>
      </c>
      <c r="Y88" s="144" t="e">
        <f t="shared" ref="Y88:Y99" ca="1" si="79">(X88-$H$6)/$H$6</f>
        <v>#VALUE!</v>
      </c>
      <c r="Z88" s="148" t="e">
        <f t="shared" ref="Z88:Z99" ca="1" si="80">IF(ISERROR(Y88),NA(),Y88)</f>
        <v>#N/A</v>
      </c>
      <c r="AA88" s="149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"","True",,)</f>
        <v/>
      </c>
      <c r="AB88" s="144" t="e">
        <f t="shared" ref="AB88:AB99" ca="1" si="81">(AA88-$H$7)/$H$7</f>
        <v>#VALUE!</v>
      </c>
      <c r="AC88" s="148" t="e">
        <f t="shared" ref="AC88:AC99" ca="1" si="82">IF(ISERROR(AB88),NA(),AB88)</f>
        <v>#N/A</v>
      </c>
      <c r="AD88" s="149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"","True",,)</f>
        <v/>
      </c>
      <c r="AE88" s="144" t="e">
        <f t="shared" ref="AE88:AE99" ca="1" si="83">(AD88-$H$8)/$H$8</f>
        <v>#VALUE!</v>
      </c>
      <c r="AF88" s="148" t="e">
        <f t="shared" ref="AF88:AF99" ca="1" si="84">IF(ISERROR(AE88),NA(),AE88)</f>
        <v>#N/A</v>
      </c>
      <c r="AG88" s="149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"","True",,)</f>
        <v/>
      </c>
      <c r="AH88" s="144" t="e">
        <f t="shared" ref="AH88:AH99" ca="1" si="85">(AG88-$H$9)/$H$9</f>
        <v>#VALUE!</v>
      </c>
      <c r="AI88" s="148" t="e">
        <f t="shared" ref="AI88:AI99" ca="1" si="86">IF(ISERROR(AH88),NA(),AH88)</f>
        <v>#N/A</v>
      </c>
      <c r="AJ88" s="150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"","True",,)</f>
        <v/>
      </c>
      <c r="AK88" s="144" t="e">
        <f t="shared" ref="AK88:AK99" ca="1" si="87">(AJ88-$H$10)/$H$10</f>
        <v>#VALUE!</v>
      </c>
      <c r="AL88" s="148" t="e">
        <f t="shared" ref="AL88:AL99" ca="1" si="88">IF(ISERROR(AK88),NA(),AK88)</f>
        <v>#N/A</v>
      </c>
      <c r="AN88" s="144">
        <f t="shared" si="42"/>
        <v>15</v>
      </c>
    </row>
    <row r="89" spans="9:40" x14ac:dyDescent="0.25">
      <c r="I89" s="144" t="str">
        <f t="shared" si="69"/>
        <v>14:20</v>
      </c>
      <c r="J89" s="144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"","True",,)</f>
        <v/>
      </c>
      <c r="K89" s="144">
        <f t="shared" si="70"/>
        <v>14</v>
      </c>
      <c r="L89" s="144">
        <f t="shared" si="27"/>
        <v>20</v>
      </c>
      <c r="M89" s="144" t="e">
        <f t="shared" ca="1" si="71"/>
        <v>#VALUE!</v>
      </c>
      <c r="N89" s="148" t="e">
        <f t="shared" ca="1" si="72"/>
        <v>#N/A</v>
      </c>
      <c r="O89" s="149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"","True",,)</f>
        <v/>
      </c>
      <c r="P89" s="144" t="e">
        <f t="shared" ca="1" si="73"/>
        <v>#VALUE!</v>
      </c>
      <c r="Q89" s="148" t="e">
        <f t="shared" ca="1" si="74"/>
        <v>#N/A</v>
      </c>
      <c r="R89" s="149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"","True",,)</f>
        <v/>
      </c>
      <c r="S89" s="144" t="e">
        <f t="shared" ca="1" si="75"/>
        <v>#VALUE!</v>
      </c>
      <c r="T89" s="148" t="e">
        <f t="shared" ca="1" si="76"/>
        <v>#N/A</v>
      </c>
      <c r="U89" s="149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"","True",,)</f>
        <v/>
      </c>
      <c r="V89" s="144" t="e">
        <f t="shared" ca="1" si="77"/>
        <v>#VALUE!</v>
      </c>
      <c r="W89" s="148" t="e">
        <f t="shared" ca="1" si="78"/>
        <v>#N/A</v>
      </c>
      <c r="X89" s="149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"","True",,)</f>
        <v/>
      </c>
      <c r="Y89" s="144" t="e">
        <f t="shared" ca="1" si="79"/>
        <v>#VALUE!</v>
      </c>
      <c r="Z89" s="148" t="e">
        <f t="shared" ca="1" si="80"/>
        <v>#N/A</v>
      </c>
      <c r="AA89" s="149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"","True",,)</f>
        <v/>
      </c>
      <c r="AB89" s="144" t="e">
        <f t="shared" ca="1" si="81"/>
        <v>#VALUE!</v>
      </c>
      <c r="AC89" s="148" t="e">
        <f t="shared" ca="1" si="82"/>
        <v>#N/A</v>
      </c>
      <c r="AD89" s="149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"","True",,)</f>
        <v/>
      </c>
      <c r="AE89" s="144" t="e">
        <f t="shared" ca="1" si="83"/>
        <v>#VALUE!</v>
      </c>
      <c r="AF89" s="148" t="e">
        <f t="shared" ca="1" si="84"/>
        <v>#N/A</v>
      </c>
      <c r="AG89" s="149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"","True",,)</f>
        <v/>
      </c>
      <c r="AH89" s="144" t="e">
        <f t="shared" ca="1" si="85"/>
        <v>#VALUE!</v>
      </c>
      <c r="AI89" s="148" t="e">
        <f t="shared" ca="1" si="86"/>
        <v>#N/A</v>
      </c>
      <c r="AJ89" s="150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"","True",,)</f>
        <v/>
      </c>
      <c r="AK89" s="144" t="e">
        <f t="shared" ca="1" si="87"/>
        <v>#VALUE!</v>
      </c>
      <c r="AL89" s="148" t="e">
        <f t="shared" ca="1" si="88"/>
        <v>#N/A</v>
      </c>
      <c r="AN89" s="144">
        <f t="shared" si="42"/>
        <v>20</v>
      </c>
    </row>
    <row r="90" spans="9:40" x14ac:dyDescent="0.25">
      <c r="I90" s="144" t="str">
        <f t="shared" si="69"/>
        <v>14:25</v>
      </c>
      <c r="J90" s="144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"","True",,)</f>
        <v/>
      </c>
      <c r="K90" s="144">
        <f t="shared" si="70"/>
        <v>14</v>
      </c>
      <c r="L90" s="144">
        <f t="shared" si="27"/>
        <v>25</v>
      </c>
      <c r="M90" s="144" t="e">
        <f t="shared" ca="1" si="71"/>
        <v>#VALUE!</v>
      </c>
      <c r="N90" s="148" t="e">
        <f t="shared" ca="1" si="72"/>
        <v>#N/A</v>
      </c>
      <c r="O90" s="149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"","True",,)</f>
        <v/>
      </c>
      <c r="P90" s="144" t="e">
        <f t="shared" ca="1" si="73"/>
        <v>#VALUE!</v>
      </c>
      <c r="Q90" s="148" t="e">
        <f t="shared" ca="1" si="74"/>
        <v>#N/A</v>
      </c>
      <c r="R90" s="149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"","True",,)</f>
        <v/>
      </c>
      <c r="S90" s="144" t="e">
        <f t="shared" ca="1" si="75"/>
        <v>#VALUE!</v>
      </c>
      <c r="T90" s="148" t="e">
        <f t="shared" ca="1" si="76"/>
        <v>#N/A</v>
      </c>
      <c r="U90" s="149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"","True",,)</f>
        <v/>
      </c>
      <c r="V90" s="144" t="e">
        <f t="shared" ca="1" si="77"/>
        <v>#VALUE!</v>
      </c>
      <c r="W90" s="148" t="e">
        <f t="shared" ca="1" si="78"/>
        <v>#N/A</v>
      </c>
      <c r="X90" s="149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"","True",,)</f>
        <v/>
      </c>
      <c r="Y90" s="144" t="e">
        <f t="shared" ca="1" si="79"/>
        <v>#VALUE!</v>
      </c>
      <c r="Z90" s="148" t="e">
        <f t="shared" ca="1" si="80"/>
        <v>#N/A</v>
      </c>
      <c r="AA90" s="149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"","True",,)</f>
        <v/>
      </c>
      <c r="AB90" s="144" t="e">
        <f t="shared" ca="1" si="81"/>
        <v>#VALUE!</v>
      </c>
      <c r="AC90" s="148" t="e">
        <f t="shared" ca="1" si="82"/>
        <v>#N/A</v>
      </c>
      <c r="AD90" s="149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"","True",,)</f>
        <v/>
      </c>
      <c r="AE90" s="144" t="e">
        <f t="shared" ca="1" si="83"/>
        <v>#VALUE!</v>
      </c>
      <c r="AF90" s="148" t="e">
        <f t="shared" ca="1" si="84"/>
        <v>#N/A</v>
      </c>
      <c r="AG90" s="149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"","True",,)</f>
        <v/>
      </c>
      <c r="AH90" s="144" t="e">
        <f t="shared" ca="1" si="85"/>
        <v>#VALUE!</v>
      </c>
      <c r="AI90" s="148" t="e">
        <f t="shared" ca="1" si="86"/>
        <v>#N/A</v>
      </c>
      <c r="AJ90" s="150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"","True",,)</f>
        <v/>
      </c>
      <c r="AK90" s="144" t="e">
        <f t="shared" ca="1" si="87"/>
        <v>#VALUE!</v>
      </c>
      <c r="AL90" s="148" t="e">
        <f t="shared" ca="1" si="88"/>
        <v>#N/A</v>
      </c>
      <c r="AN90" s="144">
        <f t="shared" si="42"/>
        <v>25</v>
      </c>
    </row>
    <row r="91" spans="9:40" x14ac:dyDescent="0.25">
      <c r="I91" s="144" t="str">
        <f t="shared" si="69"/>
        <v>14:30</v>
      </c>
      <c r="J91" s="144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"","True",,)</f>
        <v/>
      </c>
      <c r="K91" s="144">
        <f t="shared" si="70"/>
        <v>14</v>
      </c>
      <c r="L91" s="144">
        <f t="shared" si="27"/>
        <v>30</v>
      </c>
      <c r="M91" s="144" t="e">
        <f t="shared" ca="1" si="71"/>
        <v>#VALUE!</v>
      </c>
      <c r="N91" s="148" t="e">
        <f t="shared" ca="1" si="72"/>
        <v>#N/A</v>
      </c>
      <c r="O91" s="149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"","True",,)</f>
        <v/>
      </c>
      <c r="P91" s="144" t="e">
        <f t="shared" ca="1" si="73"/>
        <v>#VALUE!</v>
      </c>
      <c r="Q91" s="148" t="e">
        <f t="shared" ca="1" si="74"/>
        <v>#N/A</v>
      </c>
      <c r="R91" s="149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"","True",,)</f>
        <v/>
      </c>
      <c r="S91" s="144" t="e">
        <f t="shared" ca="1" si="75"/>
        <v>#VALUE!</v>
      </c>
      <c r="T91" s="148" t="e">
        <f t="shared" ca="1" si="76"/>
        <v>#N/A</v>
      </c>
      <c r="U91" s="149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"","True",,)</f>
        <v/>
      </c>
      <c r="V91" s="144" t="e">
        <f t="shared" ca="1" si="77"/>
        <v>#VALUE!</v>
      </c>
      <c r="W91" s="148" t="e">
        <f t="shared" ca="1" si="78"/>
        <v>#N/A</v>
      </c>
      <c r="X91" s="149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"","True",,)</f>
        <v/>
      </c>
      <c r="Y91" s="144" t="e">
        <f t="shared" ca="1" si="79"/>
        <v>#VALUE!</v>
      </c>
      <c r="Z91" s="148" t="e">
        <f t="shared" ca="1" si="80"/>
        <v>#N/A</v>
      </c>
      <c r="AA91" s="149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"","True",,)</f>
        <v/>
      </c>
      <c r="AB91" s="144" t="e">
        <f t="shared" ca="1" si="81"/>
        <v>#VALUE!</v>
      </c>
      <c r="AC91" s="148" t="e">
        <f t="shared" ca="1" si="82"/>
        <v>#N/A</v>
      </c>
      <c r="AD91" s="149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"","True",,)</f>
        <v/>
      </c>
      <c r="AE91" s="144" t="e">
        <f t="shared" ca="1" si="83"/>
        <v>#VALUE!</v>
      </c>
      <c r="AF91" s="148" t="e">
        <f t="shared" ca="1" si="84"/>
        <v>#N/A</v>
      </c>
      <c r="AG91" s="149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"","True",,)</f>
        <v/>
      </c>
      <c r="AH91" s="144" t="e">
        <f t="shared" ca="1" si="85"/>
        <v>#VALUE!</v>
      </c>
      <c r="AI91" s="148" t="e">
        <f t="shared" ca="1" si="86"/>
        <v>#N/A</v>
      </c>
      <c r="AJ91" s="150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"","True",,)</f>
        <v/>
      </c>
      <c r="AK91" s="144" t="e">
        <f t="shared" ca="1" si="87"/>
        <v>#VALUE!</v>
      </c>
      <c r="AL91" s="148" t="e">
        <f t="shared" ca="1" si="88"/>
        <v>#N/A</v>
      </c>
      <c r="AN91" s="144">
        <f t="shared" si="42"/>
        <v>30</v>
      </c>
    </row>
    <row r="92" spans="9:40" x14ac:dyDescent="0.25">
      <c r="I92" s="144" t="str">
        <f t="shared" si="69"/>
        <v>14:35</v>
      </c>
      <c r="J92" s="144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"","True",,)</f>
        <v/>
      </c>
      <c r="K92" s="144">
        <f t="shared" si="70"/>
        <v>14</v>
      </c>
      <c r="L92" s="144">
        <f t="shared" si="27"/>
        <v>35</v>
      </c>
      <c r="M92" s="144" t="e">
        <f t="shared" ca="1" si="71"/>
        <v>#VALUE!</v>
      </c>
      <c r="N92" s="148" t="e">
        <f t="shared" ca="1" si="72"/>
        <v>#N/A</v>
      </c>
      <c r="O92" s="149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"","True",,)</f>
        <v/>
      </c>
      <c r="P92" s="144" t="e">
        <f t="shared" ca="1" si="73"/>
        <v>#VALUE!</v>
      </c>
      <c r="Q92" s="148" t="e">
        <f t="shared" ca="1" si="74"/>
        <v>#N/A</v>
      </c>
      <c r="R92" s="149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"","True",,)</f>
        <v/>
      </c>
      <c r="S92" s="144" t="e">
        <f t="shared" ca="1" si="75"/>
        <v>#VALUE!</v>
      </c>
      <c r="T92" s="148" t="e">
        <f t="shared" ca="1" si="76"/>
        <v>#N/A</v>
      </c>
      <c r="U92" s="149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"","True",,)</f>
        <v/>
      </c>
      <c r="V92" s="144" t="e">
        <f t="shared" ca="1" si="77"/>
        <v>#VALUE!</v>
      </c>
      <c r="W92" s="148" t="e">
        <f t="shared" ca="1" si="78"/>
        <v>#N/A</v>
      </c>
      <c r="X92" s="149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"","True",,)</f>
        <v/>
      </c>
      <c r="Y92" s="144" t="e">
        <f t="shared" ca="1" si="79"/>
        <v>#VALUE!</v>
      </c>
      <c r="Z92" s="148" t="e">
        <f t="shared" ca="1" si="80"/>
        <v>#N/A</v>
      </c>
      <c r="AA92" s="149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"","True",,)</f>
        <v/>
      </c>
      <c r="AB92" s="144" t="e">
        <f t="shared" ca="1" si="81"/>
        <v>#VALUE!</v>
      </c>
      <c r="AC92" s="148" t="e">
        <f t="shared" ca="1" si="82"/>
        <v>#N/A</v>
      </c>
      <c r="AD92" s="149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"","True",,)</f>
        <v/>
      </c>
      <c r="AE92" s="144" t="e">
        <f t="shared" ca="1" si="83"/>
        <v>#VALUE!</v>
      </c>
      <c r="AF92" s="148" t="e">
        <f t="shared" ca="1" si="84"/>
        <v>#N/A</v>
      </c>
      <c r="AG92" s="149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"","True",,)</f>
        <v/>
      </c>
      <c r="AH92" s="144" t="e">
        <f t="shared" ca="1" si="85"/>
        <v>#VALUE!</v>
      </c>
      <c r="AI92" s="148" t="e">
        <f t="shared" ca="1" si="86"/>
        <v>#N/A</v>
      </c>
      <c r="AJ92" s="150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"","True",,)</f>
        <v/>
      </c>
      <c r="AK92" s="144" t="e">
        <f t="shared" ca="1" si="87"/>
        <v>#VALUE!</v>
      </c>
      <c r="AL92" s="148" t="e">
        <f t="shared" ca="1" si="88"/>
        <v>#N/A</v>
      </c>
      <c r="AN92" s="144">
        <f t="shared" si="42"/>
        <v>35</v>
      </c>
    </row>
    <row r="93" spans="9:40" x14ac:dyDescent="0.25">
      <c r="I93" s="144" t="str">
        <f t="shared" si="69"/>
        <v>14:40</v>
      </c>
      <c r="J93" s="144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"","True",,)</f>
        <v/>
      </c>
      <c r="K93" s="144">
        <f t="shared" si="70"/>
        <v>14</v>
      </c>
      <c r="L93" s="144">
        <f t="shared" si="27"/>
        <v>40</v>
      </c>
      <c r="M93" s="144" t="e">
        <f t="shared" ca="1" si="71"/>
        <v>#VALUE!</v>
      </c>
      <c r="N93" s="148" t="e">
        <f t="shared" ca="1" si="72"/>
        <v>#N/A</v>
      </c>
      <c r="O93" s="149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"","True",,)</f>
        <v/>
      </c>
      <c r="P93" s="144" t="e">
        <f t="shared" ca="1" si="73"/>
        <v>#VALUE!</v>
      </c>
      <c r="Q93" s="148" t="e">
        <f t="shared" ca="1" si="74"/>
        <v>#N/A</v>
      </c>
      <c r="R93" s="149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"","True",,)</f>
        <v/>
      </c>
      <c r="S93" s="144" t="e">
        <f t="shared" ca="1" si="75"/>
        <v>#VALUE!</v>
      </c>
      <c r="T93" s="148" t="e">
        <f t="shared" ca="1" si="76"/>
        <v>#N/A</v>
      </c>
      <c r="U93" s="149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"","True",,)</f>
        <v/>
      </c>
      <c r="V93" s="144" t="e">
        <f t="shared" ca="1" si="77"/>
        <v>#VALUE!</v>
      </c>
      <c r="W93" s="148" t="e">
        <f t="shared" ca="1" si="78"/>
        <v>#N/A</v>
      </c>
      <c r="X93" s="149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"","True",,)</f>
        <v/>
      </c>
      <c r="Y93" s="144" t="e">
        <f t="shared" ca="1" si="79"/>
        <v>#VALUE!</v>
      </c>
      <c r="Z93" s="148" t="e">
        <f t="shared" ca="1" si="80"/>
        <v>#N/A</v>
      </c>
      <c r="AA93" s="149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"","True",,)</f>
        <v/>
      </c>
      <c r="AB93" s="144" t="e">
        <f t="shared" ca="1" si="81"/>
        <v>#VALUE!</v>
      </c>
      <c r="AC93" s="148" t="e">
        <f t="shared" ca="1" si="82"/>
        <v>#N/A</v>
      </c>
      <c r="AD93" s="149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"","True",,)</f>
        <v/>
      </c>
      <c r="AE93" s="144" t="e">
        <f t="shared" ca="1" si="83"/>
        <v>#VALUE!</v>
      </c>
      <c r="AF93" s="148" t="e">
        <f t="shared" ca="1" si="84"/>
        <v>#N/A</v>
      </c>
      <c r="AG93" s="149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"","True",,)</f>
        <v/>
      </c>
      <c r="AH93" s="144" t="e">
        <f t="shared" ca="1" si="85"/>
        <v>#VALUE!</v>
      </c>
      <c r="AI93" s="148" t="e">
        <f t="shared" ca="1" si="86"/>
        <v>#N/A</v>
      </c>
      <c r="AJ93" s="150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"","True",,)</f>
        <v/>
      </c>
      <c r="AK93" s="144" t="e">
        <f t="shared" ca="1" si="87"/>
        <v>#VALUE!</v>
      </c>
      <c r="AL93" s="148" t="e">
        <f t="shared" ca="1" si="88"/>
        <v>#N/A</v>
      </c>
      <c r="AN93" s="144">
        <f t="shared" si="42"/>
        <v>40</v>
      </c>
    </row>
    <row r="94" spans="9:40" x14ac:dyDescent="0.25">
      <c r="I94" s="144" t="str">
        <f t="shared" si="69"/>
        <v>14:45</v>
      </c>
      <c r="J94" s="144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"","True",,)</f>
        <v/>
      </c>
      <c r="K94" s="144">
        <f t="shared" si="70"/>
        <v>14</v>
      </c>
      <c r="L94" s="144">
        <f t="shared" si="27"/>
        <v>45</v>
      </c>
      <c r="M94" s="144" t="e">
        <f t="shared" ca="1" si="71"/>
        <v>#VALUE!</v>
      </c>
      <c r="N94" s="148" t="e">
        <f t="shared" ca="1" si="72"/>
        <v>#N/A</v>
      </c>
      <c r="O94" s="149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"","True",,)</f>
        <v/>
      </c>
      <c r="P94" s="144" t="e">
        <f t="shared" ca="1" si="73"/>
        <v>#VALUE!</v>
      </c>
      <c r="Q94" s="148" t="e">
        <f t="shared" ca="1" si="74"/>
        <v>#N/A</v>
      </c>
      <c r="R94" s="149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"","True",,)</f>
        <v/>
      </c>
      <c r="S94" s="144" t="e">
        <f t="shared" ca="1" si="75"/>
        <v>#VALUE!</v>
      </c>
      <c r="T94" s="148" t="e">
        <f t="shared" ca="1" si="76"/>
        <v>#N/A</v>
      </c>
      <c r="U94" s="149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"","True",,)</f>
        <v/>
      </c>
      <c r="V94" s="144" t="e">
        <f t="shared" ca="1" si="77"/>
        <v>#VALUE!</v>
      </c>
      <c r="W94" s="148" t="e">
        <f t="shared" ca="1" si="78"/>
        <v>#N/A</v>
      </c>
      <c r="X94" s="149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"","True",,)</f>
        <v/>
      </c>
      <c r="Y94" s="144" t="e">
        <f t="shared" ca="1" si="79"/>
        <v>#VALUE!</v>
      </c>
      <c r="Z94" s="148" t="e">
        <f t="shared" ca="1" si="80"/>
        <v>#N/A</v>
      </c>
      <c r="AA94" s="149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"","True",,)</f>
        <v/>
      </c>
      <c r="AB94" s="144" t="e">
        <f t="shared" ca="1" si="81"/>
        <v>#VALUE!</v>
      </c>
      <c r="AC94" s="148" t="e">
        <f t="shared" ca="1" si="82"/>
        <v>#N/A</v>
      </c>
      <c r="AD94" s="149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"","True",,)</f>
        <v/>
      </c>
      <c r="AE94" s="144" t="e">
        <f t="shared" ca="1" si="83"/>
        <v>#VALUE!</v>
      </c>
      <c r="AF94" s="148" t="e">
        <f t="shared" ca="1" si="84"/>
        <v>#N/A</v>
      </c>
      <c r="AG94" s="149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"","True",,)</f>
        <v/>
      </c>
      <c r="AH94" s="144" t="e">
        <f t="shared" ca="1" si="85"/>
        <v>#VALUE!</v>
      </c>
      <c r="AI94" s="148" t="e">
        <f t="shared" ca="1" si="86"/>
        <v>#N/A</v>
      </c>
      <c r="AJ94" s="150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"","True",,)</f>
        <v/>
      </c>
      <c r="AK94" s="144" t="e">
        <f t="shared" ca="1" si="87"/>
        <v>#VALUE!</v>
      </c>
      <c r="AL94" s="148" t="e">
        <f t="shared" ca="1" si="88"/>
        <v>#N/A</v>
      </c>
      <c r="AN94" s="144">
        <f t="shared" si="42"/>
        <v>45</v>
      </c>
    </row>
    <row r="95" spans="9:40" x14ac:dyDescent="0.25">
      <c r="I95" s="144" t="str">
        <f t="shared" si="69"/>
        <v>14:50</v>
      </c>
      <c r="J95" s="144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"","True",,)</f>
        <v/>
      </c>
      <c r="K95" s="144">
        <f t="shared" si="70"/>
        <v>14</v>
      </c>
      <c r="L95" s="144">
        <f t="shared" si="27"/>
        <v>50</v>
      </c>
      <c r="M95" s="144" t="e">
        <f t="shared" ca="1" si="71"/>
        <v>#VALUE!</v>
      </c>
      <c r="N95" s="148" t="e">
        <f t="shared" ca="1" si="72"/>
        <v>#N/A</v>
      </c>
      <c r="O95" s="149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"","True",,)</f>
        <v/>
      </c>
      <c r="P95" s="144" t="e">
        <f t="shared" ca="1" si="73"/>
        <v>#VALUE!</v>
      </c>
      <c r="Q95" s="148" t="e">
        <f t="shared" ca="1" si="74"/>
        <v>#N/A</v>
      </c>
      <c r="R95" s="149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"","True",,)</f>
        <v/>
      </c>
      <c r="S95" s="144" t="e">
        <f t="shared" ca="1" si="75"/>
        <v>#VALUE!</v>
      </c>
      <c r="T95" s="148" t="e">
        <f t="shared" ca="1" si="76"/>
        <v>#N/A</v>
      </c>
      <c r="U95" s="149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"","True",,)</f>
        <v/>
      </c>
      <c r="V95" s="144" t="e">
        <f t="shared" ca="1" si="77"/>
        <v>#VALUE!</v>
      </c>
      <c r="W95" s="148" t="e">
        <f t="shared" ca="1" si="78"/>
        <v>#N/A</v>
      </c>
      <c r="X95" s="149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"","True",,)</f>
        <v/>
      </c>
      <c r="Y95" s="144" t="e">
        <f t="shared" ca="1" si="79"/>
        <v>#VALUE!</v>
      </c>
      <c r="Z95" s="148" t="e">
        <f t="shared" ca="1" si="80"/>
        <v>#N/A</v>
      </c>
      <c r="AA95" s="149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"","True",,)</f>
        <v/>
      </c>
      <c r="AB95" s="144" t="e">
        <f t="shared" ca="1" si="81"/>
        <v>#VALUE!</v>
      </c>
      <c r="AC95" s="148" t="e">
        <f t="shared" ca="1" si="82"/>
        <v>#N/A</v>
      </c>
      <c r="AD95" s="149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"","True",,)</f>
        <v/>
      </c>
      <c r="AE95" s="144" t="e">
        <f t="shared" ca="1" si="83"/>
        <v>#VALUE!</v>
      </c>
      <c r="AF95" s="148" t="e">
        <f t="shared" ca="1" si="84"/>
        <v>#N/A</v>
      </c>
      <c r="AG95" s="149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"","True",,)</f>
        <v/>
      </c>
      <c r="AH95" s="144" t="e">
        <f t="shared" ca="1" si="85"/>
        <v>#VALUE!</v>
      </c>
      <c r="AI95" s="148" t="e">
        <f t="shared" ca="1" si="86"/>
        <v>#N/A</v>
      </c>
      <c r="AJ95" s="150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"","True",,)</f>
        <v/>
      </c>
      <c r="AK95" s="144" t="e">
        <f t="shared" ca="1" si="87"/>
        <v>#VALUE!</v>
      </c>
      <c r="AL95" s="148" t="e">
        <f t="shared" ca="1" si="88"/>
        <v>#N/A</v>
      </c>
      <c r="AN95" s="144">
        <f t="shared" si="42"/>
        <v>50</v>
      </c>
    </row>
    <row r="96" spans="9:40" x14ac:dyDescent="0.25">
      <c r="I96" s="144" t="str">
        <f t="shared" si="69"/>
        <v>14:55</v>
      </c>
      <c r="J96" s="144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"","True",,)</f>
        <v/>
      </c>
      <c r="K96" s="144">
        <f t="shared" si="70"/>
        <v>14</v>
      </c>
      <c r="L96" s="144">
        <f t="shared" si="27"/>
        <v>55</v>
      </c>
      <c r="M96" s="144" t="e">
        <f t="shared" ca="1" si="71"/>
        <v>#VALUE!</v>
      </c>
      <c r="N96" s="148" t="e">
        <f t="shared" ca="1" si="72"/>
        <v>#N/A</v>
      </c>
      <c r="O96" s="149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"","True",,)</f>
        <v/>
      </c>
      <c r="P96" s="144" t="e">
        <f t="shared" ca="1" si="73"/>
        <v>#VALUE!</v>
      </c>
      <c r="Q96" s="148" t="e">
        <f t="shared" ca="1" si="74"/>
        <v>#N/A</v>
      </c>
      <c r="R96" s="149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"","True",,)</f>
        <v/>
      </c>
      <c r="S96" s="144" t="e">
        <f t="shared" ca="1" si="75"/>
        <v>#VALUE!</v>
      </c>
      <c r="T96" s="148" t="e">
        <f t="shared" ca="1" si="76"/>
        <v>#N/A</v>
      </c>
      <c r="U96" s="149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"","True",,)</f>
        <v/>
      </c>
      <c r="V96" s="144" t="e">
        <f t="shared" ca="1" si="77"/>
        <v>#VALUE!</v>
      </c>
      <c r="W96" s="148" t="e">
        <f t="shared" ca="1" si="78"/>
        <v>#N/A</v>
      </c>
      <c r="X96" s="149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"","True",,)</f>
        <v/>
      </c>
      <c r="Y96" s="144" t="e">
        <f t="shared" ca="1" si="79"/>
        <v>#VALUE!</v>
      </c>
      <c r="Z96" s="148" t="e">
        <f t="shared" ca="1" si="80"/>
        <v>#N/A</v>
      </c>
      <c r="AA96" s="149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"","True",,)</f>
        <v/>
      </c>
      <c r="AB96" s="144" t="e">
        <f t="shared" ca="1" si="81"/>
        <v>#VALUE!</v>
      </c>
      <c r="AC96" s="148" t="e">
        <f t="shared" ca="1" si="82"/>
        <v>#N/A</v>
      </c>
      <c r="AD96" s="149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"","True",,)</f>
        <v/>
      </c>
      <c r="AE96" s="144" t="e">
        <f t="shared" ca="1" si="83"/>
        <v>#VALUE!</v>
      </c>
      <c r="AF96" s="148" t="e">
        <f t="shared" ca="1" si="84"/>
        <v>#N/A</v>
      </c>
      <c r="AG96" s="149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"","True",,)</f>
        <v/>
      </c>
      <c r="AH96" s="144" t="e">
        <f t="shared" ca="1" si="85"/>
        <v>#VALUE!</v>
      </c>
      <c r="AI96" s="148" t="e">
        <f t="shared" ca="1" si="86"/>
        <v>#N/A</v>
      </c>
      <c r="AJ96" s="150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"","True",,)</f>
        <v/>
      </c>
      <c r="AK96" s="144" t="e">
        <f t="shared" ca="1" si="87"/>
        <v>#VALUE!</v>
      </c>
      <c r="AL96" s="148" t="e">
        <f t="shared" ca="1" si="88"/>
        <v>#N/A</v>
      </c>
      <c r="AN96" s="144">
        <f t="shared" si="42"/>
        <v>55</v>
      </c>
    </row>
    <row r="97" spans="9:40" x14ac:dyDescent="0.25">
      <c r="I97" s="144" t="str">
        <f t="shared" si="69"/>
        <v>15:00</v>
      </c>
      <c r="J97" s="144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"","True",,)</f>
        <v/>
      </c>
      <c r="K97" s="144">
        <f t="shared" si="70"/>
        <v>15</v>
      </c>
      <c r="L97" s="144">
        <f t="shared" si="27"/>
        <v>0</v>
      </c>
      <c r="M97" s="144" t="e">
        <f t="shared" ca="1" si="71"/>
        <v>#VALUE!</v>
      </c>
      <c r="N97" s="148" t="e">
        <f t="shared" ca="1" si="72"/>
        <v>#N/A</v>
      </c>
      <c r="O97" s="149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"","True",,)</f>
        <v/>
      </c>
      <c r="P97" s="144" t="e">
        <f t="shared" ca="1" si="73"/>
        <v>#VALUE!</v>
      </c>
      <c r="Q97" s="148" t="e">
        <f t="shared" ca="1" si="74"/>
        <v>#N/A</v>
      </c>
      <c r="R97" s="149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"","True",,)</f>
        <v/>
      </c>
      <c r="S97" s="144" t="e">
        <f t="shared" ca="1" si="75"/>
        <v>#VALUE!</v>
      </c>
      <c r="T97" s="148" t="e">
        <f t="shared" ca="1" si="76"/>
        <v>#N/A</v>
      </c>
      <c r="U97" s="149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"","True",,)</f>
        <v/>
      </c>
      <c r="V97" s="144" t="e">
        <f t="shared" ca="1" si="77"/>
        <v>#VALUE!</v>
      </c>
      <c r="W97" s="148" t="e">
        <f t="shared" ca="1" si="78"/>
        <v>#N/A</v>
      </c>
      <c r="X97" s="149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"","True",,)</f>
        <v/>
      </c>
      <c r="Y97" s="144" t="e">
        <f t="shared" ca="1" si="79"/>
        <v>#VALUE!</v>
      </c>
      <c r="Z97" s="148" t="e">
        <f t="shared" ca="1" si="80"/>
        <v>#N/A</v>
      </c>
      <c r="AA97" s="149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"","True",,)</f>
        <v/>
      </c>
      <c r="AB97" s="144" t="e">
        <f t="shared" ca="1" si="81"/>
        <v>#VALUE!</v>
      </c>
      <c r="AC97" s="148" t="e">
        <f t="shared" ca="1" si="82"/>
        <v>#N/A</v>
      </c>
      <c r="AD97" s="149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"","True",,)</f>
        <v/>
      </c>
      <c r="AE97" s="144" t="e">
        <f t="shared" ca="1" si="83"/>
        <v>#VALUE!</v>
      </c>
      <c r="AF97" s="148" t="e">
        <f t="shared" ca="1" si="84"/>
        <v>#N/A</v>
      </c>
      <c r="AG97" s="149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"","True",,)</f>
        <v/>
      </c>
      <c r="AH97" s="144" t="e">
        <f t="shared" ca="1" si="85"/>
        <v>#VALUE!</v>
      </c>
      <c r="AI97" s="148" t="e">
        <f t="shared" ca="1" si="86"/>
        <v>#N/A</v>
      </c>
      <c r="AJ97" s="150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"","True",,)</f>
        <v/>
      </c>
      <c r="AK97" s="144" t="e">
        <f t="shared" ca="1" si="87"/>
        <v>#VALUE!</v>
      </c>
      <c r="AL97" s="148" t="e">
        <f t="shared" ca="1" si="88"/>
        <v>#N/A</v>
      </c>
      <c r="AN97" s="144" t="str">
        <f t="shared" si="42"/>
        <v>00</v>
      </c>
    </row>
    <row r="98" spans="9:40" x14ac:dyDescent="0.25">
      <c r="I98" s="144" t="str">
        <f t="shared" si="69"/>
        <v>15:05</v>
      </c>
      <c r="J98" s="144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"","True",,)</f>
        <v/>
      </c>
      <c r="K98" s="144">
        <f t="shared" si="70"/>
        <v>15</v>
      </c>
      <c r="L98" s="144">
        <f t="shared" si="27"/>
        <v>5</v>
      </c>
      <c r="M98" s="144" t="e">
        <f t="shared" ca="1" si="71"/>
        <v>#VALUE!</v>
      </c>
      <c r="N98" s="148" t="e">
        <f t="shared" ca="1" si="72"/>
        <v>#N/A</v>
      </c>
      <c r="O98" s="149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"","True",,)</f>
        <v/>
      </c>
      <c r="P98" s="144" t="e">
        <f t="shared" ca="1" si="73"/>
        <v>#VALUE!</v>
      </c>
      <c r="Q98" s="148" t="e">
        <f t="shared" ca="1" si="74"/>
        <v>#N/A</v>
      </c>
      <c r="R98" s="149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"","True",,)</f>
        <v/>
      </c>
      <c r="S98" s="144" t="e">
        <f t="shared" ca="1" si="75"/>
        <v>#VALUE!</v>
      </c>
      <c r="T98" s="148" t="e">
        <f t="shared" ca="1" si="76"/>
        <v>#N/A</v>
      </c>
      <c r="U98" s="149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"","True",,)</f>
        <v/>
      </c>
      <c r="V98" s="144" t="e">
        <f t="shared" ca="1" si="77"/>
        <v>#VALUE!</v>
      </c>
      <c r="W98" s="148" t="e">
        <f t="shared" ca="1" si="78"/>
        <v>#N/A</v>
      </c>
      <c r="X98" s="149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"","True",,)</f>
        <v/>
      </c>
      <c r="Y98" s="144" t="e">
        <f t="shared" ca="1" si="79"/>
        <v>#VALUE!</v>
      </c>
      <c r="Z98" s="148" t="e">
        <f t="shared" ca="1" si="80"/>
        <v>#N/A</v>
      </c>
      <c r="AA98" s="149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"","True",,)</f>
        <v/>
      </c>
      <c r="AB98" s="144" t="e">
        <f t="shared" ca="1" si="81"/>
        <v>#VALUE!</v>
      </c>
      <c r="AC98" s="148" t="e">
        <f t="shared" ca="1" si="82"/>
        <v>#N/A</v>
      </c>
      <c r="AD98" s="149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"","True",,)</f>
        <v/>
      </c>
      <c r="AE98" s="144" t="e">
        <f t="shared" ca="1" si="83"/>
        <v>#VALUE!</v>
      </c>
      <c r="AF98" s="148" t="e">
        <f t="shared" ca="1" si="84"/>
        <v>#N/A</v>
      </c>
      <c r="AG98" s="149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"","True",,)</f>
        <v/>
      </c>
      <c r="AH98" s="144" t="e">
        <f t="shared" ca="1" si="85"/>
        <v>#VALUE!</v>
      </c>
      <c r="AI98" s="148" t="e">
        <f t="shared" ca="1" si="86"/>
        <v>#N/A</v>
      </c>
      <c r="AJ98" s="150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"","True",,)</f>
        <v/>
      </c>
      <c r="AK98" s="144" t="e">
        <f t="shared" ca="1" si="87"/>
        <v>#VALUE!</v>
      </c>
      <c r="AL98" s="148" t="e">
        <f t="shared" ca="1" si="88"/>
        <v>#N/A</v>
      </c>
      <c r="AN98" s="144" t="str">
        <f t="shared" si="42"/>
        <v>05</v>
      </c>
    </row>
    <row r="99" spans="9:40" x14ac:dyDescent="0.25">
      <c r="I99" s="144" t="str">
        <f t="shared" si="69"/>
        <v>15:10</v>
      </c>
      <c r="J99" s="144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"","True",,)</f>
        <v/>
      </c>
      <c r="K99" s="144">
        <f t="shared" si="70"/>
        <v>15</v>
      </c>
      <c r="L99" s="144">
        <f t="shared" si="27"/>
        <v>10</v>
      </c>
      <c r="M99" s="144" t="e">
        <f t="shared" ca="1" si="71"/>
        <v>#VALUE!</v>
      </c>
      <c r="N99" s="148" t="e">
        <f t="shared" ca="1" si="72"/>
        <v>#N/A</v>
      </c>
      <c r="O99" s="149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"","True",,)</f>
        <v/>
      </c>
      <c r="P99" s="144" t="e">
        <f t="shared" ca="1" si="73"/>
        <v>#VALUE!</v>
      </c>
      <c r="Q99" s="148" t="e">
        <f t="shared" ca="1" si="74"/>
        <v>#N/A</v>
      </c>
      <c r="R99" s="149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"","True",,)</f>
        <v/>
      </c>
      <c r="S99" s="144" t="e">
        <f t="shared" ca="1" si="75"/>
        <v>#VALUE!</v>
      </c>
      <c r="T99" s="148" t="e">
        <f t="shared" ca="1" si="76"/>
        <v>#N/A</v>
      </c>
      <c r="U99" s="149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"","True",,)</f>
        <v/>
      </c>
      <c r="V99" s="144" t="e">
        <f t="shared" ca="1" si="77"/>
        <v>#VALUE!</v>
      </c>
      <c r="W99" s="148" t="e">
        <f t="shared" ca="1" si="78"/>
        <v>#N/A</v>
      </c>
      <c r="X99" s="149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"","True",,)</f>
        <v/>
      </c>
      <c r="Y99" s="144" t="e">
        <f t="shared" ca="1" si="79"/>
        <v>#VALUE!</v>
      </c>
      <c r="Z99" s="148" t="e">
        <f t="shared" ca="1" si="80"/>
        <v>#N/A</v>
      </c>
      <c r="AA99" s="149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"","True",,)</f>
        <v/>
      </c>
      <c r="AB99" s="144" t="e">
        <f t="shared" ca="1" si="81"/>
        <v>#VALUE!</v>
      </c>
      <c r="AC99" s="148" t="e">
        <f t="shared" ca="1" si="82"/>
        <v>#N/A</v>
      </c>
      <c r="AD99" s="149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"","True",,)</f>
        <v/>
      </c>
      <c r="AE99" s="144" t="e">
        <f t="shared" ca="1" si="83"/>
        <v>#VALUE!</v>
      </c>
      <c r="AF99" s="148" t="e">
        <f t="shared" ca="1" si="84"/>
        <v>#N/A</v>
      </c>
      <c r="AG99" s="149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"","True",,)</f>
        <v/>
      </c>
      <c r="AH99" s="144" t="e">
        <f t="shared" ca="1" si="85"/>
        <v>#VALUE!</v>
      </c>
      <c r="AI99" s="148" t="e">
        <f t="shared" ca="1" si="86"/>
        <v>#N/A</v>
      </c>
      <c r="AJ99" s="150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"","True",,)</f>
        <v/>
      </c>
      <c r="AK99" s="144" t="e">
        <f t="shared" ca="1" si="87"/>
        <v>#VALUE!</v>
      </c>
      <c r="AL99" s="148" t="e">
        <f t="shared" ca="1" si="88"/>
        <v>#N/A</v>
      </c>
      <c r="AN99" s="144">
        <f t="shared" si="42"/>
        <v>10</v>
      </c>
    </row>
    <row r="100" spans="9:40" x14ac:dyDescent="0.25">
      <c r="N100" s="148"/>
      <c r="Q100" s="148"/>
      <c r="T100" s="148"/>
      <c r="W100" s="148"/>
      <c r="Z100" s="148"/>
      <c r="AC100" s="148"/>
      <c r="AF100" s="148"/>
      <c r="AI100" s="148"/>
      <c r="AL100" s="148"/>
      <c r="AN100" s="144" t="str">
        <f t="shared" si="42"/>
        <v>00</v>
      </c>
    </row>
    <row r="101" spans="9:40" x14ac:dyDescent="0.25">
      <c r="N101" s="148"/>
      <c r="Q101" s="148"/>
      <c r="T101" s="148"/>
      <c r="W101" s="148"/>
      <c r="Z101" s="148"/>
      <c r="AC101" s="148"/>
      <c r="AF101" s="148"/>
      <c r="AI101" s="148"/>
      <c r="AL101" s="148"/>
    </row>
    <row r="102" spans="9:40" x14ac:dyDescent="0.25">
      <c r="N102" s="148"/>
      <c r="Q102" s="148"/>
      <c r="T102" s="148"/>
      <c r="W102" s="148"/>
      <c r="Z102" s="148"/>
      <c r="AC102" s="148"/>
      <c r="AF102" s="148"/>
      <c r="AI102" s="148"/>
      <c r="AL102" s="148"/>
    </row>
    <row r="103" spans="9:40" x14ac:dyDescent="0.25">
      <c r="N103" s="148"/>
      <c r="Q103" s="148"/>
      <c r="T103" s="148"/>
      <c r="W103" s="148"/>
      <c r="Z103" s="148"/>
      <c r="AC103" s="148"/>
      <c r="AF103" s="148"/>
      <c r="AI103" s="148"/>
      <c r="AL103" s="148"/>
    </row>
    <row r="104" spans="9:40" x14ac:dyDescent="0.25">
      <c r="N104" s="148"/>
      <c r="Q104" s="148"/>
      <c r="T104" s="148"/>
      <c r="W104" s="148"/>
      <c r="Z104" s="148"/>
      <c r="AC104" s="148"/>
      <c r="AF104" s="148"/>
      <c r="AI104" s="148"/>
      <c r="AL104" s="148"/>
    </row>
    <row r="105" spans="9:40" x14ac:dyDescent="0.25">
      <c r="N105" s="148"/>
      <c r="Q105" s="148"/>
      <c r="T105" s="148"/>
      <c r="W105" s="148"/>
      <c r="Z105" s="148"/>
      <c r="AC105" s="148"/>
      <c r="AF105" s="148"/>
      <c r="AI105" s="148"/>
      <c r="AL105" s="148"/>
    </row>
    <row r="106" spans="9:40" x14ac:dyDescent="0.25">
      <c r="N106" s="148"/>
      <c r="Q106" s="148"/>
      <c r="T106" s="148"/>
      <c r="W106" s="148"/>
      <c r="Z106" s="148"/>
      <c r="AC106" s="148"/>
      <c r="AF106" s="148"/>
      <c r="AI106" s="148"/>
      <c r="AL106" s="148"/>
    </row>
    <row r="107" spans="9:40" x14ac:dyDescent="0.25">
      <c r="N107" s="148"/>
      <c r="Q107" s="148"/>
      <c r="T107" s="148"/>
      <c r="W107" s="148"/>
      <c r="Z107" s="148"/>
      <c r="AC107" s="148"/>
      <c r="AF107" s="148"/>
      <c r="AI107" s="148"/>
      <c r="AL107" s="148"/>
    </row>
    <row r="108" spans="9:40" x14ac:dyDescent="0.25">
      <c r="N108" s="148"/>
      <c r="Q108" s="148"/>
      <c r="T108" s="148"/>
      <c r="W108" s="148"/>
      <c r="Z108" s="148"/>
      <c r="AC108" s="148"/>
      <c r="AF108" s="148"/>
      <c r="AI108" s="148"/>
      <c r="AL108" s="148"/>
    </row>
    <row r="109" spans="9:40" x14ac:dyDescent="0.25">
      <c r="N109" s="148"/>
      <c r="Q109" s="148"/>
      <c r="T109" s="148"/>
      <c r="W109" s="148"/>
      <c r="Z109" s="148"/>
      <c r="AC109" s="148"/>
      <c r="AF109" s="148"/>
      <c r="AI109" s="148"/>
      <c r="AL109" s="148"/>
    </row>
    <row r="110" spans="9:40" x14ac:dyDescent="0.25">
      <c r="N110" s="148"/>
      <c r="Q110" s="148"/>
      <c r="T110" s="148"/>
      <c r="W110" s="148"/>
      <c r="Z110" s="148"/>
      <c r="AC110" s="148"/>
      <c r="AF110" s="148"/>
      <c r="AI110" s="148"/>
      <c r="AL110" s="148"/>
    </row>
    <row r="111" spans="9:40" x14ac:dyDescent="0.25">
      <c r="N111" s="148"/>
      <c r="Q111" s="148"/>
      <c r="T111" s="148"/>
      <c r="W111" s="148"/>
      <c r="Z111" s="148"/>
      <c r="AC111" s="148"/>
      <c r="AF111" s="148"/>
      <c r="AI111" s="148"/>
      <c r="AL111" s="148"/>
    </row>
    <row r="112" spans="9:40" x14ac:dyDescent="0.25">
      <c r="N112" s="148"/>
      <c r="Q112" s="148"/>
      <c r="T112" s="148"/>
      <c r="W112" s="148"/>
      <c r="Z112" s="148"/>
      <c r="AC112" s="148"/>
      <c r="AF112" s="148"/>
      <c r="AI112" s="148"/>
      <c r="AL112" s="148"/>
    </row>
    <row r="113" spans="14:38" x14ac:dyDescent="0.25">
      <c r="N113" s="148"/>
      <c r="Q113" s="148"/>
      <c r="T113" s="148"/>
      <c r="W113" s="148"/>
      <c r="Z113" s="148"/>
      <c r="AC113" s="148"/>
      <c r="AF113" s="148"/>
      <c r="AI113" s="148"/>
      <c r="AL113" s="148"/>
    </row>
    <row r="114" spans="14:38" x14ac:dyDescent="0.25">
      <c r="N114" s="148"/>
      <c r="Q114" s="148"/>
      <c r="T114" s="148"/>
      <c r="W114" s="148"/>
      <c r="Z114" s="148"/>
      <c r="AC114" s="148"/>
      <c r="AF114" s="148"/>
      <c r="AI114" s="148"/>
      <c r="AL114" s="148"/>
    </row>
    <row r="115" spans="14:38" x14ac:dyDescent="0.25">
      <c r="N115" s="148"/>
      <c r="Q115" s="148"/>
      <c r="T115" s="148"/>
      <c r="W115" s="148"/>
      <c r="Z115" s="148"/>
      <c r="AC115" s="148"/>
      <c r="AF115" s="148"/>
      <c r="AI115" s="148"/>
      <c r="AL115" s="148"/>
    </row>
    <row r="116" spans="14:38" x14ac:dyDescent="0.25">
      <c r="N116" s="148"/>
      <c r="Q116" s="148"/>
      <c r="T116" s="148"/>
      <c r="W116" s="148"/>
      <c r="Z116" s="148"/>
      <c r="AC116" s="148"/>
      <c r="AF116" s="148"/>
      <c r="AI116" s="148"/>
      <c r="AL116" s="148"/>
    </row>
    <row r="117" spans="14:38" x14ac:dyDescent="0.25">
      <c r="N117" s="148"/>
      <c r="Q117" s="148"/>
      <c r="T117" s="148"/>
      <c r="W117" s="148"/>
      <c r="Z117" s="148"/>
      <c r="AC117" s="148"/>
      <c r="AF117" s="148"/>
      <c r="AI117" s="148"/>
      <c r="AL117" s="148"/>
    </row>
    <row r="118" spans="14:38" x14ac:dyDescent="0.25">
      <c r="N118" s="148"/>
      <c r="Q118" s="148"/>
      <c r="T118" s="148"/>
      <c r="W118" s="148"/>
      <c r="Z118" s="148"/>
      <c r="AC118" s="148"/>
      <c r="AF118" s="148"/>
      <c r="AI118" s="148"/>
      <c r="AL118" s="148"/>
    </row>
    <row r="119" spans="14:38" x14ac:dyDescent="0.25">
      <c r="N119" s="148"/>
      <c r="Q119" s="148"/>
      <c r="T119" s="148"/>
      <c r="W119" s="148"/>
      <c r="Z119" s="148"/>
      <c r="AC119" s="148"/>
      <c r="AF119" s="148"/>
      <c r="AI119" s="148"/>
      <c r="AL119" s="148"/>
    </row>
    <row r="120" spans="14:38" x14ac:dyDescent="0.25">
      <c r="N120" s="148"/>
      <c r="Q120" s="148"/>
      <c r="T120" s="148"/>
      <c r="W120" s="148"/>
      <c r="Z120" s="148"/>
      <c r="AC120" s="148"/>
      <c r="AF120" s="148"/>
      <c r="AI120" s="148"/>
      <c r="AL120" s="148"/>
    </row>
    <row r="121" spans="14:38" x14ac:dyDescent="0.25">
      <c r="N121" s="148"/>
      <c r="Q121" s="148"/>
      <c r="T121" s="148"/>
      <c r="W121" s="148"/>
      <c r="Z121" s="148"/>
      <c r="AC121" s="148"/>
      <c r="AF121" s="148"/>
      <c r="AI121" s="148"/>
      <c r="AL121" s="148"/>
    </row>
    <row r="122" spans="14:38" x14ac:dyDescent="0.25">
      <c r="N122" s="148"/>
      <c r="Q122" s="148"/>
      <c r="T122" s="148"/>
      <c r="W122" s="148"/>
      <c r="Z122" s="148"/>
      <c r="AC122" s="148"/>
      <c r="AF122" s="148"/>
      <c r="AI122" s="148"/>
      <c r="AL122" s="148"/>
    </row>
    <row r="123" spans="14:38" x14ac:dyDescent="0.25">
      <c r="N123" s="148"/>
      <c r="Q123" s="148"/>
      <c r="T123" s="148"/>
      <c r="W123" s="148"/>
      <c r="Z123" s="148"/>
      <c r="AC123" s="148"/>
      <c r="AF123" s="148"/>
      <c r="AI123" s="148"/>
      <c r="AL123" s="148"/>
    </row>
    <row r="124" spans="14:38" x14ac:dyDescent="0.25">
      <c r="N124" s="148"/>
      <c r="Q124" s="148"/>
      <c r="T124" s="148"/>
      <c r="W124" s="148"/>
      <c r="Z124" s="148"/>
      <c r="AC124" s="148"/>
      <c r="AF124" s="148"/>
      <c r="AI124" s="148"/>
      <c r="AL124" s="148"/>
    </row>
    <row r="125" spans="14:38" x14ac:dyDescent="0.25">
      <c r="N125" s="148"/>
      <c r="Q125" s="148"/>
      <c r="T125" s="148"/>
      <c r="W125" s="148"/>
      <c r="Z125" s="148"/>
      <c r="AC125" s="148"/>
      <c r="AF125" s="148"/>
      <c r="AI125" s="148"/>
      <c r="AL125" s="148"/>
    </row>
    <row r="126" spans="14:38" x14ac:dyDescent="0.25">
      <c r="N126" s="148"/>
      <c r="Q126" s="148"/>
      <c r="T126" s="148"/>
      <c r="W126" s="148"/>
      <c r="Z126" s="148"/>
      <c r="AC126" s="148"/>
      <c r="AF126" s="148"/>
      <c r="AI126" s="148"/>
      <c r="AL126" s="148"/>
    </row>
    <row r="127" spans="14:38" x14ac:dyDescent="0.25">
      <c r="N127" s="148"/>
      <c r="Q127" s="148"/>
      <c r="T127" s="148"/>
      <c r="W127" s="148"/>
      <c r="Z127" s="148"/>
      <c r="AC127" s="148"/>
      <c r="AF127" s="148"/>
      <c r="AI127" s="148"/>
      <c r="AL127" s="148"/>
    </row>
    <row r="128" spans="14:38" x14ac:dyDescent="0.25">
      <c r="N128" s="148"/>
      <c r="Q128" s="148"/>
      <c r="T128" s="148"/>
      <c r="W128" s="148"/>
      <c r="Z128" s="148"/>
      <c r="AC128" s="148"/>
      <c r="AF128" s="148"/>
      <c r="AI128" s="148"/>
      <c r="AL128" s="148"/>
    </row>
    <row r="129" spans="14:38" x14ac:dyDescent="0.25">
      <c r="N129" s="148"/>
      <c r="Q129" s="148"/>
      <c r="T129" s="148"/>
      <c r="W129" s="148"/>
      <c r="Z129" s="148"/>
      <c r="AC129" s="148"/>
      <c r="AF129" s="148"/>
      <c r="AI129" s="148"/>
      <c r="AL129" s="148"/>
    </row>
    <row r="130" spans="14:38" x14ac:dyDescent="0.25">
      <c r="N130" s="148"/>
      <c r="Q130" s="148"/>
      <c r="T130" s="148"/>
      <c r="W130" s="148"/>
      <c r="Z130" s="148"/>
      <c r="AC130" s="148"/>
      <c r="AF130" s="148"/>
      <c r="AI130" s="148"/>
      <c r="AL130" s="148"/>
    </row>
    <row r="131" spans="14:38" x14ac:dyDescent="0.25">
      <c r="N131" s="148"/>
      <c r="Q131" s="148"/>
      <c r="T131" s="148"/>
      <c r="W131" s="148"/>
      <c r="Z131" s="148"/>
      <c r="AC131" s="148"/>
      <c r="AF131" s="148"/>
      <c r="AI131" s="148"/>
      <c r="AL131" s="148"/>
    </row>
    <row r="132" spans="14:38" x14ac:dyDescent="0.25">
      <c r="N132" s="148"/>
      <c r="Q132" s="148"/>
      <c r="T132" s="148"/>
      <c r="W132" s="148"/>
      <c r="Z132" s="148"/>
      <c r="AC132" s="148"/>
      <c r="AF132" s="148"/>
      <c r="AI132" s="148"/>
      <c r="AL132" s="148"/>
    </row>
    <row r="133" spans="14:38" x14ac:dyDescent="0.25">
      <c r="N133" s="148"/>
      <c r="Q133" s="148"/>
      <c r="T133" s="148"/>
      <c r="W133" s="148"/>
      <c r="Z133" s="148"/>
      <c r="AC133" s="148"/>
      <c r="AF133" s="148"/>
      <c r="AI133" s="148"/>
      <c r="AL133" s="148"/>
    </row>
    <row r="134" spans="14:38" x14ac:dyDescent="0.25">
      <c r="N134" s="148"/>
      <c r="Q134" s="148"/>
      <c r="T134" s="148"/>
      <c r="W134" s="148"/>
      <c r="Z134" s="148"/>
      <c r="AC134" s="148"/>
      <c r="AF134" s="148"/>
      <c r="AI134" s="148"/>
      <c r="AL134" s="148"/>
    </row>
    <row r="135" spans="14:38" x14ac:dyDescent="0.25">
      <c r="N135" s="148"/>
      <c r="Q135" s="148"/>
      <c r="T135" s="148"/>
      <c r="W135" s="148"/>
      <c r="Z135" s="148"/>
      <c r="AC135" s="148"/>
      <c r="AF135" s="148"/>
      <c r="AI135" s="148"/>
      <c r="AL135" s="148"/>
    </row>
    <row r="136" spans="14:38" x14ac:dyDescent="0.25">
      <c r="N136" s="148"/>
      <c r="Q136" s="148"/>
      <c r="T136" s="148"/>
      <c r="W136" s="148"/>
      <c r="Z136" s="148"/>
      <c r="AC136" s="148"/>
      <c r="AF136" s="148"/>
      <c r="AI136" s="148"/>
      <c r="AL136" s="148"/>
    </row>
    <row r="137" spans="14:38" x14ac:dyDescent="0.25">
      <c r="N137" s="148"/>
      <c r="Q137" s="148"/>
      <c r="T137" s="148"/>
      <c r="W137" s="148"/>
      <c r="Z137" s="148"/>
      <c r="AC137" s="148"/>
      <c r="AF137" s="148"/>
      <c r="AI137" s="148"/>
      <c r="AL137" s="148"/>
    </row>
    <row r="138" spans="14:38" x14ac:dyDescent="0.25">
      <c r="N138" s="148"/>
      <c r="Q138" s="148"/>
      <c r="T138" s="148"/>
      <c r="W138" s="148"/>
      <c r="Z138" s="148"/>
      <c r="AC138" s="148"/>
      <c r="AF138" s="148"/>
      <c r="AI138" s="148"/>
      <c r="AL138" s="148"/>
    </row>
    <row r="139" spans="14:38" x14ac:dyDescent="0.25">
      <c r="N139" s="148"/>
      <c r="Q139" s="148"/>
      <c r="T139" s="148"/>
      <c r="W139" s="148"/>
      <c r="Z139" s="148"/>
      <c r="AC139" s="148"/>
      <c r="AF139" s="148"/>
      <c r="AI139" s="148"/>
      <c r="AL139" s="148"/>
    </row>
    <row r="140" spans="14:38" x14ac:dyDescent="0.25">
      <c r="N140" s="148"/>
      <c r="Q140" s="148"/>
      <c r="T140" s="148"/>
      <c r="W140" s="148"/>
      <c r="Z140" s="148"/>
      <c r="AC140" s="148"/>
      <c r="AF140" s="148"/>
      <c r="AI140" s="148"/>
      <c r="AL140" s="148"/>
    </row>
    <row r="141" spans="14:38" x14ac:dyDescent="0.25">
      <c r="N141" s="148"/>
      <c r="Q141" s="148"/>
      <c r="T141" s="148"/>
      <c r="W141" s="148"/>
      <c r="Z141" s="148"/>
      <c r="AC141" s="148"/>
      <c r="AF141" s="148"/>
      <c r="AI141" s="148"/>
      <c r="AL141" s="148"/>
    </row>
    <row r="142" spans="14:38" x14ac:dyDescent="0.25">
      <c r="N142" s="148"/>
      <c r="Q142" s="148"/>
      <c r="T142" s="148"/>
      <c r="W142" s="148"/>
      <c r="Z142" s="148"/>
      <c r="AC142" s="148"/>
      <c r="AF142" s="148"/>
      <c r="AI142" s="148"/>
      <c r="AL142" s="148"/>
    </row>
    <row r="143" spans="14:38" x14ac:dyDescent="0.25">
      <c r="N143" s="148"/>
      <c r="Q143" s="148"/>
      <c r="T143" s="148"/>
      <c r="W143" s="148"/>
      <c r="Z143" s="148"/>
      <c r="AC143" s="148"/>
      <c r="AF143" s="148"/>
      <c r="AI143" s="148"/>
      <c r="AL143" s="148"/>
    </row>
    <row r="144" spans="14:38" x14ac:dyDescent="0.25">
      <c r="N144" s="148"/>
      <c r="Q144" s="148"/>
      <c r="T144" s="148"/>
      <c r="W144" s="148"/>
      <c r="Z144" s="148"/>
      <c r="AC144" s="148"/>
      <c r="AF144" s="148"/>
      <c r="AI144" s="148"/>
      <c r="AL144" s="148"/>
    </row>
    <row r="145" spans="14:38" x14ac:dyDescent="0.25">
      <c r="N145" s="148"/>
      <c r="Q145" s="148"/>
      <c r="T145" s="148"/>
      <c r="W145" s="148"/>
      <c r="Z145" s="148"/>
      <c r="AC145" s="148"/>
      <c r="AF145" s="148"/>
      <c r="AI145" s="148"/>
      <c r="AL145" s="148"/>
    </row>
    <row r="146" spans="14:38" x14ac:dyDescent="0.25">
      <c r="N146" s="148"/>
      <c r="Q146" s="148"/>
      <c r="T146" s="148"/>
      <c r="W146" s="148"/>
      <c r="Z146" s="148"/>
      <c r="AC146" s="148"/>
      <c r="AF146" s="148"/>
      <c r="AI146" s="148"/>
      <c r="AL146" s="148"/>
    </row>
    <row r="147" spans="14:38" x14ac:dyDescent="0.25">
      <c r="N147" s="148"/>
      <c r="Q147" s="148"/>
      <c r="T147" s="148"/>
      <c r="W147" s="148"/>
      <c r="Z147" s="148"/>
      <c r="AC147" s="148"/>
      <c r="AF147" s="148"/>
      <c r="AI147" s="148"/>
      <c r="AL147" s="148"/>
    </row>
    <row r="148" spans="14:38" x14ac:dyDescent="0.25">
      <c r="N148" s="148"/>
      <c r="Q148" s="148"/>
      <c r="T148" s="148"/>
      <c r="W148" s="148"/>
      <c r="Z148" s="148"/>
      <c r="AC148" s="148"/>
      <c r="AF148" s="148"/>
      <c r="AI148" s="148"/>
      <c r="AL148" s="148"/>
    </row>
    <row r="149" spans="14:38" x14ac:dyDescent="0.25">
      <c r="N149" s="148"/>
      <c r="Q149" s="148"/>
      <c r="T149" s="148"/>
      <c r="W149" s="148"/>
      <c r="Z149" s="148"/>
      <c r="AC149" s="148"/>
      <c r="AF149" s="148"/>
      <c r="AI149" s="148"/>
      <c r="AL149" s="148"/>
    </row>
    <row r="150" spans="14:38" x14ac:dyDescent="0.25">
      <c r="N150" s="148"/>
      <c r="Q150" s="148"/>
      <c r="T150" s="148"/>
      <c r="W150" s="148"/>
      <c r="Z150" s="148"/>
      <c r="AC150" s="148"/>
      <c r="AF150" s="148"/>
      <c r="AI150" s="148"/>
      <c r="AL150" s="148"/>
    </row>
    <row r="151" spans="14:38" x14ac:dyDescent="0.25">
      <c r="N151" s="148"/>
      <c r="Q151" s="148"/>
      <c r="T151" s="148"/>
      <c r="W151" s="148"/>
      <c r="Z151" s="148"/>
      <c r="AC151" s="148"/>
      <c r="AF151" s="148"/>
      <c r="AI151" s="148"/>
      <c r="AL151" s="148"/>
    </row>
    <row r="152" spans="14:38" x14ac:dyDescent="0.25">
      <c r="N152" s="148"/>
      <c r="Q152" s="148"/>
      <c r="T152" s="148"/>
      <c r="W152" s="148"/>
      <c r="Z152" s="148"/>
      <c r="AC152" s="148"/>
      <c r="AF152" s="148"/>
      <c r="AI152" s="148"/>
      <c r="AL152" s="148"/>
    </row>
    <row r="153" spans="14:38" x14ac:dyDescent="0.25">
      <c r="N153" s="148"/>
      <c r="Q153" s="148"/>
      <c r="T153" s="148"/>
      <c r="W153" s="148"/>
      <c r="Z153" s="148"/>
      <c r="AC153" s="148"/>
      <c r="AF153" s="148"/>
      <c r="AI153" s="148"/>
      <c r="AL153" s="148"/>
    </row>
    <row r="154" spans="14:38" x14ac:dyDescent="0.25">
      <c r="N154" s="148"/>
      <c r="Q154" s="148"/>
      <c r="T154" s="148"/>
      <c r="W154" s="148"/>
      <c r="Z154" s="148"/>
      <c r="AC154" s="148"/>
      <c r="AF154" s="148"/>
      <c r="AI154" s="148"/>
      <c r="AL154" s="148"/>
    </row>
    <row r="155" spans="14:38" x14ac:dyDescent="0.25">
      <c r="N155" s="148"/>
      <c r="Q155" s="148"/>
      <c r="T155" s="148"/>
      <c r="W155" s="148"/>
      <c r="Z155" s="148"/>
      <c r="AC155" s="148"/>
      <c r="AF155" s="148"/>
      <c r="AI155" s="148"/>
      <c r="AL155" s="148"/>
    </row>
    <row r="156" spans="14:38" x14ac:dyDescent="0.25">
      <c r="N156" s="148"/>
      <c r="Q156" s="148"/>
      <c r="T156" s="148"/>
      <c r="W156" s="148"/>
      <c r="Z156" s="148"/>
      <c r="AC156" s="148"/>
      <c r="AF156" s="148"/>
      <c r="AI156" s="148"/>
      <c r="AL156" s="148"/>
    </row>
    <row r="157" spans="14:38" x14ac:dyDescent="0.25">
      <c r="N157" s="148"/>
      <c r="Q157" s="148"/>
      <c r="T157" s="148"/>
      <c r="W157" s="148"/>
      <c r="Z157" s="148"/>
      <c r="AC157" s="148"/>
      <c r="AF157" s="148"/>
      <c r="AI157" s="148"/>
      <c r="AL157" s="148"/>
    </row>
    <row r="158" spans="14:38" x14ac:dyDescent="0.25">
      <c r="N158" s="148"/>
      <c r="Q158" s="148"/>
      <c r="T158" s="148"/>
      <c r="W158" s="148"/>
      <c r="Z158" s="148"/>
      <c r="AC158" s="148"/>
      <c r="AF158" s="148"/>
      <c r="AI158" s="148"/>
      <c r="AL158" s="148"/>
    </row>
    <row r="159" spans="14:38" x14ac:dyDescent="0.25">
      <c r="N159" s="148"/>
      <c r="Q159" s="148"/>
      <c r="T159" s="148"/>
      <c r="W159" s="148"/>
      <c r="Z159" s="148"/>
      <c r="AC159" s="148"/>
      <c r="AF159" s="148"/>
      <c r="AI159" s="148"/>
      <c r="AL159" s="148"/>
    </row>
    <row r="160" spans="14:38" x14ac:dyDescent="0.25">
      <c r="N160" s="148"/>
      <c r="Q160" s="148"/>
      <c r="T160" s="148"/>
      <c r="W160" s="148"/>
      <c r="Z160" s="148"/>
      <c r="AC160" s="148"/>
      <c r="AF160" s="148"/>
      <c r="AI160" s="148"/>
      <c r="AL160" s="148"/>
    </row>
    <row r="161" spans="14:38" x14ac:dyDescent="0.25">
      <c r="N161" s="148"/>
      <c r="Q161" s="148"/>
      <c r="T161" s="148"/>
      <c r="W161" s="148"/>
      <c r="Z161" s="148"/>
      <c r="AC161" s="148"/>
      <c r="AF161" s="148"/>
      <c r="AI161" s="148"/>
      <c r="AL161" s="148"/>
    </row>
    <row r="162" spans="14:38" x14ac:dyDescent="0.25">
      <c r="N162" s="148"/>
      <c r="Q162" s="148"/>
      <c r="T162" s="148"/>
      <c r="W162" s="148"/>
      <c r="Z162" s="148"/>
      <c r="AC162" s="148"/>
      <c r="AF162" s="148"/>
      <c r="AI162" s="148"/>
      <c r="AL162" s="148"/>
    </row>
    <row r="163" spans="14:38" x14ac:dyDescent="0.25">
      <c r="N163" s="148"/>
      <c r="Q163" s="148"/>
      <c r="T163" s="148"/>
      <c r="W163" s="148"/>
      <c r="Z163" s="148"/>
      <c r="AC163" s="148"/>
      <c r="AF163" s="148"/>
      <c r="AI163" s="148"/>
      <c r="AL163" s="148"/>
    </row>
    <row r="164" spans="14:38" x14ac:dyDescent="0.25">
      <c r="N164" s="148"/>
      <c r="Q164" s="148"/>
      <c r="T164" s="148"/>
      <c r="W164" s="148"/>
      <c r="Z164" s="148"/>
      <c r="AC164" s="148"/>
      <c r="AF164" s="148"/>
      <c r="AI164" s="148"/>
      <c r="AL164" s="148"/>
    </row>
    <row r="165" spans="14:38" x14ac:dyDescent="0.25">
      <c r="N165" s="148"/>
      <c r="Q165" s="148"/>
      <c r="T165" s="148"/>
      <c r="W165" s="148"/>
      <c r="Z165" s="148"/>
      <c r="AC165" s="148"/>
      <c r="AF165" s="148"/>
      <c r="AI165" s="148"/>
      <c r="AL165" s="148"/>
    </row>
    <row r="166" spans="14:38" x14ac:dyDescent="0.25">
      <c r="N166" s="148"/>
      <c r="Q166" s="148"/>
      <c r="T166" s="148"/>
      <c r="W166" s="148"/>
      <c r="Z166" s="148"/>
      <c r="AC166" s="148"/>
      <c r="AF166" s="148"/>
      <c r="AI166" s="148"/>
      <c r="AL166" s="148"/>
    </row>
    <row r="167" spans="14:38" x14ac:dyDescent="0.25">
      <c r="N167" s="148"/>
      <c r="Q167" s="148"/>
      <c r="T167" s="148"/>
      <c r="W167" s="148"/>
      <c r="Z167" s="148"/>
      <c r="AC167" s="148"/>
      <c r="AF167" s="148"/>
      <c r="AI167" s="148"/>
      <c r="AL167" s="148"/>
    </row>
    <row r="168" spans="14:38" x14ac:dyDescent="0.25">
      <c r="N168" s="148"/>
      <c r="Q168" s="148"/>
      <c r="T168" s="148"/>
      <c r="W168" s="148"/>
      <c r="Z168" s="148"/>
      <c r="AC168" s="148"/>
      <c r="AF168" s="148"/>
      <c r="AI168" s="148"/>
      <c r="AL168" s="148"/>
    </row>
    <row r="169" spans="14:38" x14ac:dyDescent="0.25">
      <c r="N169" s="148"/>
      <c r="Q169" s="148"/>
      <c r="T169" s="148"/>
      <c r="W169" s="148"/>
      <c r="Z169" s="148"/>
      <c r="AC169" s="148"/>
      <c r="AF169" s="148"/>
      <c r="AI169" s="148"/>
      <c r="AL169" s="148"/>
    </row>
    <row r="170" spans="14:38" x14ac:dyDescent="0.25">
      <c r="N170" s="148"/>
      <c r="Q170" s="148"/>
      <c r="T170" s="148"/>
      <c r="W170" s="148"/>
      <c r="Z170" s="148"/>
      <c r="AC170" s="148"/>
      <c r="AF170" s="148"/>
      <c r="AI170" s="148"/>
      <c r="AL170" s="148"/>
    </row>
    <row r="171" spans="14:38" x14ac:dyDescent="0.25">
      <c r="N171" s="148"/>
      <c r="Q171" s="148"/>
      <c r="T171" s="148"/>
      <c r="W171" s="148"/>
      <c r="Z171" s="148"/>
      <c r="AC171" s="148"/>
      <c r="AF171" s="148"/>
      <c r="AI171" s="148"/>
      <c r="AL171" s="148"/>
    </row>
    <row r="172" spans="14:38" x14ac:dyDescent="0.25">
      <c r="N172" s="148"/>
      <c r="Q172" s="148"/>
      <c r="T172" s="148"/>
      <c r="W172" s="148"/>
      <c r="Z172" s="148"/>
      <c r="AC172" s="148"/>
      <c r="AF172" s="148"/>
      <c r="AI172" s="148"/>
      <c r="AL172" s="148"/>
    </row>
    <row r="173" spans="14:38" x14ac:dyDescent="0.25">
      <c r="N173" s="148"/>
      <c r="Q173" s="148"/>
      <c r="T173" s="148"/>
      <c r="W173" s="148"/>
      <c r="Z173" s="148"/>
      <c r="AC173" s="148"/>
      <c r="AF173" s="148"/>
      <c r="AI173" s="148"/>
      <c r="AL173" s="148"/>
    </row>
    <row r="174" spans="14:38" x14ac:dyDescent="0.25">
      <c r="N174" s="148"/>
      <c r="Q174" s="148"/>
      <c r="T174" s="148"/>
      <c r="W174" s="148"/>
      <c r="Z174" s="148"/>
      <c r="AC174" s="148"/>
      <c r="AF174" s="148"/>
      <c r="AI174" s="148"/>
      <c r="AL174" s="148"/>
    </row>
    <row r="175" spans="14:38" x14ac:dyDescent="0.25">
      <c r="N175" s="148"/>
      <c r="Q175" s="148"/>
      <c r="T175" s="148"/>
      <c r="W175" s="148"/>
      <c r="Z175" s="148"/>
      <c r="AC175" s="148"/>
      <c r="AF175" s="148"/>
      <c r="AI175" s="148"/>
      <c r="AL175" s="148"/>
    </row>
    <row r="176" spans="14:38" x14ac:dyDescent="0.25">
      <c r="N176" s="148"/>
      <c r="Q176" s="148"/>
      <c r="T176" s="148"/>
      <c r="W176" s="148"/>
      <c r="Z176" s="148"/>
      <c r="AC176" s="148"/>
      <c r="AF176" s="148"/>
      <c r="AI176" s="148"/>
      <c r="AL176" s="148"/>
    </row>
    <row r="177" spans="14:38" x14ac:dyDescent="0.25">
      <c r="N177" s="148"/>
      <c r="Q177" s="148"/>
      <c r="T177" s="148"/>
      <c r="W177" s="148"/>
      <c r="Z177" s="148"/>
      <c r="AC177" s="148"/>
      <c r="AF177" s="148"/>
      <c r="AI177" s="148"/>
      <c r="AL177" s="148"/>
    </row>
    <row r="178" spans="14:38" x14ac:dyDescent="0.25">
      <c r="N178" s="148"/>
      <c r="Q178" s="148"/>
      <c r="T178" s="148"/>
      <c r="W178" s="148"/>
      <c r="Z178" s="148"/>
      <c r="AC178" s="148"/>
      <c r="AF178" s="148"/>
      <c r="AI178" s="148"/>
      <c r="AL178" s="148"/>
    </row>
    <row r="179" spans="14:38" x14ac:dyDescent="0.25">
      <c r="N179" s="148"/>
      <c r="Q179" s="148"/>
      <c r="T179" s="148"/>
      <c r="W179" s="148"/>
      <c r="Z179" s="148"/>
      <c r="AC179" s="148"/>
      <c r="AF179" s="148"/>
      <c r="AI179" s="148"/>
      <c r="AL179" s="148"/>
    </row>
    <row r="180" spans="14:38" x14ac:dyDescent="0.25">
      <c r="N180" s="148"/>
      <c r="Q180" s="148"/>
      <c r="T180" s="148"/>
      <c r="W180" s="148"/>
      <c r="Z180" s="148"/>
      <c r="AC180" s="148"/>
      <c r="AF180" s="148"/>
      <c r="AI180" s="148"/>
      <c r="AL180" s="148"/>
    </row>
    <row r="181" spans="14:38" x14ac:dyDescent="0.25">
      <c r="N181" s="148"/>
      <c r="Q181" s="148"/>
      <c r="T181" s="148"/>
      <c r="W181" s="148"/>
      <c r="Z181" s="148"/>
      <c r="AC181" s="148"/>
      <c r="AF181" s="148"/>
      <c r="AI181" s="148"/>
      <c r="AL181" s="148"/>
    </row>
    <row r="182" spans="14:38" x14ac:dyDescent="0.25">
      <c r="N182" s="148"/>
      <c r="Q182" s="148"/>
      <c r="T182" s="148"/>
      <c r="W182" s="148"/>
      <c r="Z182" s="148"/>
      <c r="AC182" s="148"/>
      <c r="AF182" s="148"/>
      <c r="AI182" s="148"/>
      <c r="AL182" s="148"/>
    </row>
  </sheetData>
  <sheetProtection algorithmName="SHA-512" hashValue="AUrsaDfWkJe0X3fgjAWR4GaJQelRk4Bs/WbOIoaId4waNDO9ZKufAq9qXOpbGQVQ2ruJe5r46G+Si11yln50Fg==" saltValue="EFjsym1rn5R44O1lhGoJw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showRowColHeaders="0" workbookViewId="0">
      <selection activeCell="Q74" sqref="Q74"/>
    </sheetView>
  </sheetViews>
  <sheetFormatPr defaultRowHeight="13.8" x14ac:dyDescent="0.25"/>
  <cols>
    <col min="1" max="16384" width="8.796875" style="144"/>
  </cols>
  <sheetData>
    <row r="1" spans="2:2" ht="15" customHeight="1" x14ac:dyDescent="0.25"/>
    <row r="2" spans="2:2" ht="15" customHeight="1" x14ac:dyDescent="0.25">
      <c r="B2" s="145" t="s">
        <v>67</v>
      </c>
    </row>
    <row r="3" spans="2:2" ht="15" customHeight="1" x14ac:dyDescent="0.25"/>
    <row r="4" spans="2:2" ht="15" customHeight="1" x14ac:dyDescent="0.25"/>
    <row r="5" spans="2:2" ht="15" customHeight="1" x14ac:dyDescent="0.25"/>
    <row r="6" spans="2:2" ht="15" customHeight="1" x14ac:dyDescent="0.25">
      <c r="B6" s="145"/>
    </row>
    <row r="7" spans="2:2" ht="15" customHeight="1" x14ac:dyDescent="0.25"/>
    <row r="8" spans="2:2" ht="15" customHeight="1" x14ac:dyDescent="0.25">
      <c r="B8" s="146" t="s">
        <v>68</v>
      </c>
    </row>
    <row r="9" spans="2:2" ht="15" customHeight="1" x14ac:dyDescent="0.25">
      <c r="B9" s="146" t="s">
        <v>69</v>
      </c>
    </row>
    <row r="10" spans="2:2" ht="15" customHeight="1" x14ac:dyDescent="0.25">
      <c r="B10" s="146" t="s">
        <v>70</v>
      </c>
    </row>
    <row r="11" spans="2:2" ht="15" customHeight="1" x14ac:dyDescent="0.25">
      <c r="B11" s="146" t="s">
        <v>71</v>
      </c>
    </row>
    <row r="12" spans="2:2" ht="15" customHeight="1" x14ac:dyDescent="0.25">
      <c r="B12" s="146" t="s">
        <v>72</v>
      </c>
    </row>
    <row r="13" spans="2:2" ht="15" customHeight="1" x14ac:dyDescent="0.25">
      <c r="B13" s="146" t="s">
        <v>73</v>
      </c>
    </row>
    <row r="14" spans="2:2" ht="15" customHeight="1" x14ac:dyDescent="0.25">
      <c r="B14" s="146" t="s">
        <v>74</v>
      </c>
    </row>
    <row r="15" spans="2:2" ht="15" customHeight="1" x14ac:dyDescent="0.25">
      <c r="B15" s="146" t="s">
        <v>75</v>
      </c>
    </row>
    <row r="16" spans="2:2" ht="15" customHeight="1" x14ac:dyDescent="0.25">
      <c r="B16" s="146" t="s">
        <v>96</v>
      </c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ht="15" customHeight="1" x14ac:dyDescent="0.25">
      <c r="B25" s="146" t="s">
        <v>76</v>
      </c>
    </row>
    <row r="26" spans="2:2" ht="15" customHeight="1" x14ac:dyDescent="0.25">
      <c r="B26" s="146" t="s">
        <v>77</v>
      </c>
    </row>
    <row r="27" spans="2:2" ht="15" customHeight="1" x14ac:dyDescent="0.25">
      <c r="B27" s="146" t="s">
        <v>78</v>
      </c>
    </row>
    <row r="28" spans="2:2" ht="15" customHeight="1" x14ac:dyDescent="0.25">
      <c r="B28" s="146" t="s">
        <v>82</v>
      </c>
    </row>
    <row r="29" spans="2:2" ht="15" customHeight="1" x14ac:dyDescent="0.25">
      <c r="B29" s="146" t="s">
        <v>79</v>
      </c>
    </row>
    <row r="30" spans="2:2" ht="15" customHeight="1" x14ac:dyDescent="0.25">
      <c r="B30" s="146" t="s">
        <v>84</v>
      </c>
    </row>
    <row r="31" spans="2:2" ht="15" customHeight="1" x14ac:dyDescent="0.25">
      <c r="B31" s="146" t="s">
        <v>80</v>
      </c>
    </row>
    <row r="32" spans="2:2" ht="15" customHeight="1" x14ac:dyDescent="0.25">
      <c r="B32" s="146" t="s">
        <v>81</v>
      </c>
    </row>
    <row r="33" spans="2:2" ht="15" customHeight="1" x14ac:dyDescent="0.25">
      <c r="B33" s="146" t="s">
        <v>83</v>
      </c>
    </row>
    <row r="34" spans="2:2" ht="15" customHeight="1" x14ac:dyDescent="0.25"/>
    <row r="35" spans="2:2" ht="15" customHeight="1" x14ac:dyDescent="0.25"/>
    <row r="36" spans="2:2" ht="15" customHeight="1" x14ac:dyDescent="0.25"/>
    <row r="37" spans="2:2" ht="15" customHeight="1" x14ac:dyDescent="0.25"/>
    <row r="38" spans="2:2" ht="15" customHeight="1" x14ac:dyDescent="0.25"/>
    <row r="39" spans="2:2" ht="15" customHeight="1" x14ac:dyDescent="0.25"/>
    <row r="40" spans="2:2" ht="15" customHeight="1" x14ac:dyDescent="0.25">
      <c r="B40" s="146" t="s">
        <v>85</v>
      </c>
    </row>
    <row r="41" spans="2:2" ht="15" customHeight="1" x14ac:dyDescent="0.25">
      <c r="B41" s="146" t="s">
        <v>97</v>
      </c>
    </row>
    <row r="42" spans="2:2" ht="15" customHeight="1" x14ac:dyDescent="0.25"/>
    <row r="43" spans="2:2" ht="15" customHeight="1" x14ac:dyDescent="0.25"/>
    <row r="44" spans="2:2" ht="15" customHeight="1" x14ac:dyDescent="0.25"/>
    <row r="45" spans="2:2" ht="15" customHeight="1" x14ac:dyDescent="0.25"/>
    <row r="46" spans="2:2" ht="15" customHeight="1" x14ac:dyDescent="0.25"/>
    <row r="47" spans="2:2" ht="15" customHeight="1" x14ac:dyDescent="0.25"/>
    <row r="48" spans="2: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7" ht="15" customHeight="1" x14ac:dyDescent="0.25"/>
    <row r="66" spans="1:17" ht="15" customHeight="1" x14ac:dyDescent="0.25"/>
    <row r="67" spans="1:17" ht="15" customHeight="1" x14ac:dyDescent="0.25">
      <c r="A67" s="146"/>
      <c r="B67" s="146" t="s">
        <v>88</v>
      </c>
      <c r="I67" s="146" t="s">
        <v>86</v>
      </c>
      <c r="Q67" s="146" t="s">
        <v>91</v>
      </c>
    </row>
    <row r="68" spans="1:17" ht="15" customHeight="1" x14ac:dyDescent="0.25">
      <c r="A68" s="146"/>
      <c r="B68" s="145" t="s">
        <v>90</v>
      </c>
      <c r="I68" s="146" t="s">
        <v>95</v>
      </c>
      <c r="Q68" s="146" t="s">
        <v>92</v>
      </c>
    </row>
    <row r="69" spans="1:17" ht="15" customHeight="1" x14ac:dyDescent="0.25">
      <c r="B69" s="146" t="s">
        <v>89</v>
      </c>
      <c r="I69" s="146" t="s">
        <v>98</v>
      </c>
      <c r="Q69" s="146" t="s">
        <v>93</v>
      </c>
    </row>
    <row r="70" spans="1:17" ht="15" customHeight="1" x14ac:dyDescent="0.25">
      <c r="B70" s="146" t="s">
        <v>87</v>
      </c>
      <c r="I70" s="146" t="s">
        <v>87</v>
      </c>
      <c r="Q70" s="146" t="s">
        <v>99</v>
      </c>
    </row>
    <row r="71" spans="1:17" ht="15" customHeight="1" x14ac:dyDescent="0.25">
      <c r="Q71" s="146" t="s">
        <v>100</v>
      </c>
    </row>
    <row r="72" spans="1:17" ht="15" customHeight="1" x14ac:dyDescent="0.25">
      <c r="Q72" s="146" t="s">
        <v>94</v>
      </c>
    </row>
    <row r="73" spans="1:17" ht="15" customHeight="1" x14ac:dyDescent="0.25">
      <c r="Q73" s="146" t="s">
        <v>101</v>
      </c>
    </row>
    <row r="74" spans="1:17" ht="15" customHeight="1" x14ac:dyDescent="0.25"/>
    <row r="75" spans="1:17" ht="15" customHeight="1" x14ac:dyDescent="0.25"/>
    <row r="76" spans="1:17" ht="15" customHeight="1" x14ac:dyDescent="0.25"/>
    <row r="77" spans="1:17" ht="15" customHeight="1" x14ac:dyDescent="0.25"/>
    <row r="78" spans="1:17" ht="15" customHeight="1" x14ac:dyDescent="0.25"/>
    <row r="79" spans="1:17" ht="15" customHeight="1" x14ac:dyDescent="0.25"/>
    <row r="80" spans="1:1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</sheetData>
  <sheetProtection algorithmName="SHA-512" hashValue="+/XQ5sojgUHCg/uwPOqlYlyLz1GL2iPk/4mbwC2yO8qJ8Gizm3l1KIHlA3wnyOy7nCvo0v2DzKikqakRJplazw==" saltValue="tdcpXufhk97YGxiB82D6fA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4" sqref="B4"/>
    </sheetView>
  </sheetViews>
  <sheetFormatPr defaultRowHeight="13.8" x14ac:dyDescent="0.25"/>
  <cols>
    <col min="5" max="5" width="11.19921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Sheet2</vt:lpstr>
      <vt:lpstr>Features</vt:lpstr>
      <vt:lpstr>Sheet3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2014-09-25T14:42:39Z</dcterms:modified>
</cp:coreProperties>
</file>