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showHorizontalScroll="0" showVerticalScroll="0" xWindow="0" yWindow="0" windowWidth="28800" windowHeight="15000"/>
  </bookViews>
  <sheets>
    <sheet name="All Contracts" sheetId="1" r:id="rId1"/>
    <sheet name="Sheet1" sheetId="2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0" i="2" l="1"/>
  <c r="A12" i="2"/>
  <c r="A14" i="2" s="1"/>
  <c r="A16" i="2" s="1"/>
  <c r="A18" i="2" s="1"/>
  <c r="A20" i="2" s="1"/>
  <c r="A22" i="2" s="1"/>
  <c r="A24" i="2" s="1"/>
  <c r="A26" i="2" s="1"/>
  <c r="A28" i="2" s="1"/>
  <c r="A30" i="2" s="1"/>
  <c r="A32" i="2" s="1"/>
  <c r="A34" i="2" s="1"/>
  <c r="A36" i="2" s="1"/>
  <c r="A38" i="2" s="1"/>
  <c r="A40" i="2" s="1"/>
  <c r="A42" i="2" s="1"/>
  <c r="A44" i="2" s="1"/>
  <c r="A46" i="2" s="1"/>
  <c r="A48" i="2" s="1"/>
  <c r="A52" i="2" s="1"/>
  <c r="A54" i="2" s="1"/>
  <c r="A56" i="2" s="1"/>
  <c r="A58" i="2" s="1"/>
  <c r="A60" i="2" s="1"/>
  <c r="A62" i="2" s="1"/>
  <c r="A64" i="2" s="1"/>
  <c r="A66" i="2" s="1"/>
  <c r="A68" i="2" s="1"/>
  <c r="A70" i="2" s="1"/>
  <c r="A72" i="2" s="1"/>
  <c r="A74" i="2" s="1"/>
  <c r="A76" i="2" s="1"/>
  <c r="A78" i="2" s="1"/>
  <c r="A80" i="2" s="1"/>
  <c r="A82" i="2" s="1"/>
  <c r="A84" i="2" s="1"/>
  <c r="A86" i="2" s="1"/>
  <c r="A88" i="2" s="1"/>
  <c r="A10" i="2"/>
  <c r="A8" i="2"/>
  <c r="A98" i="1"/>
  <c r="A95" i="1"/>
  <c r="A93" i="1"/>
  <c r="A91" i="1"/>
  <c r="A89" i="1"/>
  <c r="A86" i="1"/>
  <c r="A84" i="1"/>
  <c r="A82" i="1"/>
  <c r="A80" i="1"/>
  <c r="A77" i="1"/>
  <c r="A75" i="1"/>
  <c r="A73" i="1"/>
  <c r="A71" i="1"/>
  <c r="A68" i="1"/>
  <c r="A66" i="1"/>
  <c r="A64" i="1"/>
  <c r="A62" i="1"/>
  <c r="A59" i="1"/>
  <c r="A57" i="1"/>
  <c r="A55" i="1"/>
  <c r="A53" i="1"/>
  <c r="A50" i="1"/>
  <c r="A48" i="1"/>
  <c r="A46" i="1"/>
  <c r="A44" i="1"/>
  <c r="A41" i="1"/>
  <c r="A39" i="1"/>
  <c r="A37" i="1"/>
  <c r="A32" i="1"/>
  <c r="A35" i="1" s="1"/>
  <c r="A30" i="1"/>
  <c r="A28" i="1"/>
  <c r="A26" i="1"/>
  <c r="A23" i="1"/>
  <c r="A21" i="1"/>
  <c r="A17" i="1"/>
  <c r="A19" i="1" s="1"/>
  <c r="A14" i="1"/>
  <c r="A12" i="1"/>
  <c r="A10" i="1"/>
  <c r="A8" i="1"/>
  <c r="L89" i="1"/>
  <c r="AA2" i="1"/>
  <c r="B23" i="1"/>
  <c r="K23" i="1"/>
  <c r="B21" i="1"/>
  <c r="K21" i="1"/>
  <c r="B19" i="1"/>
  <c r="K14" i="1"/>
  <c r="B17" i="1"/>
  <c r="K17" i="1"/>
  <c r="B14" i="1"/>
  <c r="K19" i="1"/>
  <c r="B95" i="1"/>
  <c r="K95" i="1"/>
  <c r="B98" i="1"/>
  <c r="K98" i="1"/>
  <c r="B93" i="1"/>
  <c r="K93" i="1"/>
  <c r="K12" i="1"/>
  <c r="B88" i="2"/>
  <c r="B12" i="1"/>
  <c r="B86" i="1"/>
  <c r="K89" i="1"/>
  <c r="K86" i="1"/>
  <c r="K91" i="1"/>
  <c r="B91" i="1"/>
  <c r="B89" i="1"/>
  <c r="K84" i="1"/>
  <c r="B82" i="1"/>
  <c r="B84" i="1"/>
  <c r="K82" i="1"/>
  <c r="B80" i="1"/>
  <c r="K80" i="1"/>
  <c r="K77" i="1"/>
  <c r="B77" i="1"/>
  <c r="K75" i="1"/>
  <c r="B75" i="1"/>
  <c r="K73" i="1"/>
  <c r="B73" i="1"/>
  <c r="K71" i="1"/>
  <c r="B10" i="1"/>
  <c r="B71" i="1"/>
  <c r="K10" i="1"/>
  <c r="B64" i="1"/>
  <c r="B68" i="1"/>
  <c r="K68" i="1"/>
  <c r="B66" i="1"/>
  <c r="K66" i="1"/>
  <c r="K64" i="1"/>
  <c r="K62" i="1"/>
  <c r="B62" i="1"/>
  <c r="B59" i="1"/>
  <c r="K57" i="1"/>
  <c r="B57" i="1"/>
  <c r="K59" i="1"/>
  <c r="K53" i="1"/>
  <c r="B53" i="1"/>
  <c r="B55" i="1"/>
  <c r="O86" i="2"/>
  <c r="K55" i="1"/>
  <c r="B50" i="1"/>
  <c r="K48" i="1"/>
  <c r="B48" i="1"/>
  <c r="K8" i="1"/>
  <c r="B8" i="1"/>
  <c r="K50" i="1"/>
  <c r="K46" i="1"/>
  <c r="B46" i="1"/>
  <c r="B44" i="1"/>
  <c r="K44" i="1"/>
  <c r="B41" i="1"/>
  <c r="K37" i="1"/>
  <c r="B37" i="1"/>
  <c r="K41" i="1"/>
  <c r="B39" i="1"/>
  <c r="K39" i="1"/>
  <c r="B32" i="1"/>
  <c r="K32" i="1"/>
  <c r="K35" i="1"/>
  <c r="B35" i="1"/>
  <c r="K28" i="1"/>
  <c r="B30" i="1"/>
  <c r="B28" i="1"/>
  <c r="K30" i="1"/>
  <c r="B6" i="1"/>
  <c r="K26" i="1"/>
  <c r="B26" i="1"/>
  <c r="J98" i="1" l="1"/>
  <c r="C88" i="2"/>
  <c r="J89" i="1"/>
  <c r="M89" i="1"/>
  <c r="H88" i="2"/>
  <c r="F89" i="1"/>
  <c r="N89" i="1"/>
  <c r="D88" i="2" l="1"/>
  <c r="I88" i="2" s="1"/>
  <c r="J88" i="2" s="1"/>
  <c r="K88" i="2" s="1"/>
  <c r="E88" i="2"/>
  <c r="O89" i="1"/>
  <c r="S89" i="1"/>
  <c r="Z89" i="1"/>
  <c r="AB89" i="1" l="1"/>
  <c r="S90" i="1"/>
  <c r="W13" i="1"/>
  <c r="W11" i="1"/>
  <c r="F88" i="2"/>
  <c r="B84" i="2"/>
  <c r="G88" i="2"/>
  <c r="L88" i="2"/>
  <c r="M88" i="2"/>
  <c r="B86" i="2"/>
  <c r="B78" i="2"/>
  <c r="B82" i="2"/>
  <c r="B80" i="2"/>
  <c r="B76" i="2"/>
  <c r="B74" i="2"/>
  <c r="B72" i="2"/>
  <c r="B68" i="2"/>
  <c r="B66" i="2"/>
  <c r="B70" i="2"/>
  <c r="B64" i="2"/>
  <c r="B58" i="2"/>
  <c r="B60" i="2"/>
  <c r="B62" i="2"/>
  <c r="B56" i="2"/>
  <c r="B54" i="2"/>
  <c r="B52" i="2"/>
  <c r="B50" i="2"/>
  <c r="B48" i="2"/>
  <c r="B46" i="2"/>
  <c r="B44" i="2"/>
  <c r="B42" i="2"/>
  <c r="X98" i="1" l="1"/>
  <c r="U98" i="1"/>
  <c r="C86" i="2"/>
  <c r="C84" i="2"/>
  <c r="C82" i="2"/>
  <c r="C80" i="2"/>
  <c r="C78" i="2"/>
  <c r="C76" i="2"/>
  <c r="C74" i="2"/>
  <c r="C72" i="2"/>
  <c r="C70" i="2"/>
  <c r="C68" i="2"/>
  <c r="C66" i="2"/>
  <c r="C64" i="2"/>
  <c r="C62" i="2"/>
  <c r="C60" i="2"/>
  <c r="C58" i="2"/>
  <c r="C56" i="2"/>
  <c r="C54" i="2"/>
  <c r="C52" i="2"/>
  <c r="C50" i="2"/>
  <c r="C48" i="2"/>
  <c r="C46" i="2"/>
  <c r="C44" i="2"/>
  <c r="C42" i="2"/>
  <c r="H84" i="2"/>
  <c r="H86" i="2"/>
  <c r="H80" i="2"/>
  <c r="H82" i="2"/>
  <c r="H78" i="2"/>
  <c r="H74" i="2"/>
  <c r="H76" i="2"/>
  <c r="H72" i="2"/>
  <c r="H66" i="2"/>
  <c r="H68" i="2"/>
  <c r="H70" i="2"/>
  <c r="H64" i="2"/>
  <c r="H58" i="2"/>
  <c r="H60" i="2"/>
  <c r="H62" i="2"/>
  <c r="H56" i="2"/>
  <c r="H52" i="2"/>
  <c r="H54" i="2"/>
  <c r="H50" i="2"/>
  <c r="H48" i="2"/>
  <c r="H44" i="2"/>
  <c r="H46" i="2"/>
  <c r="H42" i="2"/>
  <c r="T98" i="1" l="1"/>
  <c r="V98" i="1"/>
  <c r="W98" i="1" s="1"/>
  <c r="Y98" i="1"/>
  <c r="E86" i="2"/>
  <c r="D86" i="2"/>
  <c r="I86" i="2" s="1"/>
  <c r="J86" i="2" s="1"/>
  <c r="K86" i="2" s="1"/>
  <c r="E84" i="2"/>
  <c r="D84" i="2"/>
  <c r="I84" i="2" s="1"/>
  <c r="J84" i="2" s="1"/>
  <c r="K84" i="2" s="1"/>
  <c r="E82" i="2"/>
  <c r="D82" i="2"/>
  <c r="I82" i="2" s="1"/>
  <c r="J82" i="2" s="1"/>
  <c r="K82" i="2" s="1"/>
  <c r="E80" i="2"/>
  <c r="D80" i="2"/>
  <c r="I80" i="2" s="1"/>
  <c r="J80" i="2" s="1"/>
  <c r="K80" i="2" s="1"/>
  <c r="E78" i="2"/>
  <c r="D78" i="2"/>
  <c r="I78" i="2" s="1"/>
  <c r="J78" i="2" s="1"/>
  <c r="K78" i="2" s="1"/>
  <c r="E76" i="2"/>
  <c r="D76" i="2"/>
  <c r="I76" i="2" s="1"/>
  <c r="J76" i="2" s="1"/>
  <c r="K76" i="2" s="1"/>
  <c r="E74" i="2"/>
  <c r="D74" i="2"/>
  <c r="I74" i="2" s="1"/>
  <c r="J74" i="2" s="1"/>
  <c r="K74" i="2" s="1"/>
  <c r="D72" i="2"/>
  <c r="I72" i="2" s="1"/>
  <c r="J72" i="2" s="1"/>
  <c r="K72" i="2" s="1"/>
  <c r="E72" i="2"/>
  <c r="E70" i="2"/>
  <c r="D70" i="2"/>
  <c r="I70" i="2" s="1"/>
  <c r="J70" i="2" s="1"/>
  <c r="K70" i="2" s="1"/>
  <c r="E68" i="2"/>
  <c r="D68" i="2"/>
  <c r="I68" i="2" s="1"/>
  <c r="J68" i="2" s="1"/>
  <c r="K68" i="2" s="1"/>
  <c r="E66" i="2"/>
  <c r="D66" i="2"/>
  <c r="I66" i="2" s="1"/>
  <c r="J66" i="2" s="1"/>
  <c r="K66" i="2" s="1"/>
  <c r="E64" i="2"/>
  <c r="D64" i="2"/>
  <c r="I64" i="2" s="1"/>
  <c r="J64" i="2" s="1"/>
  <c r="K64" i="2" s="1"/>
  <c r="D62" i="2"/>
  <c r="I62" i="2" s="1"/>
  <c r="J62" i="2" s="1"/>
  <c r="K62" i="2" s="1"/>
  <c r="E62" i="2"/>
  <c r="E60" i="2"/>
  <c r="D60" i="2"/>
  <c r="I60" i="2" s="1"/>
  <c r="J60" i="2" s="1"/>
  <c r="K60" i="2" s="1"/>
  <c r="E58" i="2"/>
  <c r="D58" i="2"/>
  <c r="I58" i="2" s="1"/>
  <c r="J58" i="2" s="1"/>
  <c r="K58" i="2" s="1"/>
  <c r="D56" i="2"/>
  <c r="I56" i="2" s="1"/>
  <c r="J56" i="2" s="1"/>
  <c r="K56" i="2" s="1"/>
  <c r="E56" i="2"/>
  <c r="E54" i="2"/>
  <c r="D54" i="2"/>
  <c r="I54" i="2" s="1"/>
  <c r="J54" i="2" s="1"/>
  <c r="K54" i="2" s="1"/>
  <c r="E52" i="2"/>
  <c r="D52" i="2"/>
  <c r="I52" i="2" s="1"/>
  <c r="J52" i="2" s="1"/>
  <c r="K52" i="2" s="1"/>
  <c r="E50" i="2"/>
  <c r="D50" i="2"/>
  <c r="I50" i="2" s="1"/>
  <c r="J50" i="2" s="1"/>
  <c r="K50" i="2" s="1"/>
  <c r="D48" i="2"/>
  <c r="I48" i="2" s="1"/>
  <c r="J48" i="2" s="1"/>
  <c r="K48" i="2" s="1"/>
  <c r="E48" i="2"/>
  <c r="E46" i="2"/>
  <c r="D46" i="2"/>
  <c r="I46" i="2" s="1"/>
  <c r="J46" i="2" s="1"/>
  <c r="K46" i="2" s="1"/>
  <c r="D44" i="2"/>
  <c r="I44" i="2" s="1"/>
  <c r="J44" i="2" s="1"/>
  <c r="K44" i="2" s="1"/>
  <c r="E44" i="2"/>
  <c r="D42" i="2"/>
  <c r="I42" i="2" s="1"/>
  <c r="J42" i="2" s="1"/>
  <c r="K42" i="2" s="1"/>
  <c r="E42" i="2"/>
  <c r="G86" i="2"/>
  <c r="F84" i="2"/>
  <c r="L84" i="2"/>
  <c r="M86" i="2"/>
  <c r="M84" i="2"/>
  <c r="L86" i="2"/>
  <c r="G84" i="2"/>
  <c r="F86" i="2"/>
  <c r="G82" i="2"/>
  <c r="M80" i="2"/>
  <c r="M78" i="2"/>
  <c r="M82" i="2"/>
  <c r="F78" i="2"/>
  <c r="G80" i="2"/>
  <c r="L78" i="2"/>
  <c r="F82" i="2"/>
  <c r="F80" i="2"/>
  <c r="G78" i="2"/>
  <c r="L80" i="2"/>
  <c r="L82" i="2"/>
  <c r="G76" i="2"/>
  <c r="M74" i="2"/>
  <c r="G72" i="2"/>
  <c r="F76" i="2"/>
  <c r="L74" i="2"/>
  <c r="L72" i="2"/>
  <c r="M72" i="2"/>
  <c r="M76" i="2"/>
  <c r="G74" i="2"/>
  <c r="F72" i="2"/>
  <c r="L76" i="2"/>
  <c r="F74" i="2"/>
  <c r="G70" i="2"/>
  <c r="M68" i="2"/>
  <c r="L66" i="2"/>
  <c r="F70" i="2"/>
  <c r="F68" i="2"/>
  <c r="M66" i="2"/>
  <c r="G68" i="2"/>
  <c r="M70" i="2"/>
  <c r="L68" i="2"/>
  <c r="F66" i="2"/>
  <c r="L70" i="2"/>
  <c r="G66" i="2"/>
  <c r="G64" i="2"/>
  <c r="M64" i="2"/>
  <c r="L64" i="2"/>
  <c r="F64" i="2"/>
  <c r="F62" i="2"/>
  <c r="M60" i="2"/>
  <c r="L58" i="2"/>
  <c r="G60" i="2"/>
  <c r="G58" i="2"/>
  <c r="F60" i="2"/>
  <c r="F58" i="2"/>
  <c r="L62" i="2"/>
  <c r="M58" i="2"/>
  <c r="M62" i="2"/>
  <c r="G62" i="2"/>
  <c r="L60" i="2"/>
  <c r="F56" i="2"/>
  <c r="M56" i="2"/>
  <c r="G56" i="2"/>
  <c r="L56" i="2"/>
  <c r="F54" i="2"/>
  <c r="L52" i="2"/>
  <c r="L54" i="2"/>
  <c r="G52" i="2"/>
  <c r="M52" i="2"/>
  <c r="F52" i="2"/>
  <c r="M54" i="2"/>
  <c r="G54" i="2"/>
  <c r="M50" i="2"/>
  <c r="L48" i="2"/>
  <c r="G50" i="2"/>
  <c r="F48" i="2"/>
  <c r="L50" i="2"/>
  <c r="M48" i="2"/>
  <c r="F50" i="2"/>
  <c r="G48" i="2"/>
  <c r="G46" i="2"/>
  <c r="L44" i="2"/>
  <c r="L46" i="2"/>
  <c r="M46" i="2"/>
  <c r="M44" i="2"/>
  <c r="G44" i="2"/>
  <c r="F46" i="2"/>
  <c r="F44" i="2"/>
  <c r="M42" i="2"/>
  <c r="L42" i="2"/>
  <c r="G42" i="2"/>
  <c r="F42" i="2"/>
  <c r="U46" i="1" l="1"/>
  <c r="X46" i="1"/>
  <c r="U48" i="1"/>
  <c r="X48" i="1"/>
  <c r="U50" i="1"/>
  <c r="X50" i="1"/>
  <c r="X59" i="1"/>
  <c r="U59" i="1"/>
  <c r="U53" i="1"/>
  <c r="X53" i="1"/>
  <c r="U62" i="1"/>
  <c r="X62" i="1"/>
  <c r="U57" i="1"/>
  <c r="X57" i="1"/>
  <c r="X55" i="1"/>
  <c r="U55" i="1"/>
  <c r="U95" i="1"/>
  <c r="X95" i="1"/>
  <c r="X93" i="1"/>
  <c r="U93" i="1"/>
  <c r="U91" i="1"/>
  <c r="X91" i="1"/>
  <c r="U89" i="1"/>
  <c r="X89" i="1"/>
  <c r="U84" i="1"/>
  <c r="X84" i="1"/>
  <c r="X82" i="1"/>
  <c r="U82" i="1"/>
  <c r="U80" i="1"/>
  <c r="X80" i="1"/>
  <c r="U77" i="1"/>
  <c r="X77" i="1"/>
  <c r="U75" i="1"/>
  <c r="X75" i="1"/>
  <c r="U73" i="1"/>
  <c r="X73" i="1"/>
  <c r="U71" i="1"/>
  <c r="X71" i="1"/>
  <c r="U68" i="1"/>
  <c r="X68" i="1"/>
  <c r="X66" i="1"/>
  <c r="U66" i="1"/>
  <c r="X64" i="1"/>
  <c r="U64" i="1"/>
  <c r="U96" i="1"/>
  <c r="X96" i="1"/>
  <c r="X99" i="1"/>
  <c r="U99" i="1"/>
  <c r="X74" i="1"/>
  <c r="U74" i="1"/>
  <c r="U76" i="1"/>
  <c r="X76" i="1"/>
  <c r="X78" i="1"/>
  <c r="U78" i="1"/>
  <c r="U81" i="1"/>
  <c r="X81" i="1"/>
  <c r="U83" i="1"/>
  <c r="X83" i="1"/>
  <c r="X85" i="1"/>
  <c r="U85" i="1"/>
  <c r="U90" i="1"/>
  <c r="X90" i="1"/>
  <c r="U92" i="1"/>
  <c r="X92" i="1"/>
  <c r="X94" i="1"/>
  <c r="U94" i="1"/>
  <c r="U51" i="1"/>
  <c r="X51" i="1"/>
  <c r="X54" i="1"/>
  <c r="U54" i="1"/>
  <c r="U56" i="1"/>
  <c r="X56" i="1"/>
  <c r="X58" i="1"/>
  <c r="U58" i="1"/>
  <c r="X60" i="1"/>
  <c r="U60" i="1"/>
  <c r="U63" i="1"/>
  <c r="X63" i="1"/>
  <c r="U65" i="1"/>
  <c r="X65" i="1"/>
  <c r="X67" i="1"/>
  <c r="U67" i="1"/>
  <c r="X69" i="1"/>
  <c r="U69" i="1"/>
  <c r="U72" i="1"/>
  <c r="X72" i="1"/>
  <c r="U47" i="1"/>
  <c r="X47" i="1"/>
  <c r="X49" i="1"/>
  <c r="U49" i="1"/>
  <c r="X86" i="1"/>
  <c r="U87" i="1"/>
  <c r="U86" i="1"/>
  <c r="X87" i="1"/>
  <c r="T99" i="1" l="1"/>
  <c r="Y99" i="1"/>
  <c r="V99" i="1"/>
  <c r="W99" i="1" s="1"/>
  <c r="T46" i="1"/>
  <c r="V46" i="1"/>
  <c r="W46" i="1" s="1"/>
  <c r="Y46" i="1"/>
  <c r="T50" i="1"/>
  <c r="V50" i="1"/>
  <c r="W50" i="1" s="1"/>
  <c r="Y50" i="1"/>
  <c r="T59" i="1"/>
  <c r="V59" i="1"/>
  <c r="W59" i="1" s="1"/>
  <c r="Y59" i="1"/>
  <c r="V48" i="1"/>
  <c r="W48" i="1" s="1"/>
  <c r="Y48" i="1"/>
  <c r="T48" i="1"/>
  <c r="Y62" i="1"/>
  <c r="V62" i="1"/>
  <c r="W62" i="1" s="1"/>
  <c r="T62" i="1"/>
  <c r="T53" i="1"/>
  <c r="Y53" i="1"/>
  <c r="T57" i="1"/>
  <c r="Y57" i="1"/>
  <c r="V57" i="1"/>
  <c r="W57" i="1" s="1"/>
  <c r="T55" i="1"/>
  <c r="V55" i="1"/>
  <c r="W55" i="1" s="1"/>
  <c r="Y55" i="1"/>
  <c r="T95" i="1"/>
  <c r="V95" i="1"/>
  <c r="W95" i="1" s="1"/>
  <c r="Y95" i="1"/>
  <c r="V93" i="1"/>
  <c r="W93" i="1" s="1"/>
  <c r="Y93" i="1"/>
  <c r="T93" i="1"/>
  <c r="Y91" i="1"/>
  <c r="T91" i="1"/>
  <c r="V91" i="1"/>
  <c r="W91" i="1" s="1"/>
  <c r="T89" i="1"/>
  <c r="Y89" i="1"/>
  <c r="V89" i="1"/>
  <c r="T84" i="1"/>
  <c r="V84" i="1"/>
  <c r="W84" i="1" s="1"/>
  <c r="Y84" i="1"/>
  <c r="T82" i="1"/>
  <c r="Y82" i="1"/>
  <c r="V82" i="1"/>
  <c r="W82" i="1" s="1"/>
  <c r="T80" i="1"/>
  <c r="V80" i="1"/>
  <c r="W80" i="1" s="1"/>
  <c r="Y80" i="1"/>
  <c r="T77" i="1"/>
  <c r="V77" i="1"/>
  <c r="W77" i="1" s="1"/>
  <c r="Y77" i="1"/>
  <c r="T75" i="1"/>
  <c r="Y75" i="1"/>
  <c r="V75" i="1"/>
  <c r="W75" i="1" s="1"/>
  <c r="T73" i="1"/>
  <c r="Y73" i="1"/>
  <c r="V73" i="1"/>
  <c r="W73" i="1" s="1"/>
  <c r="T71" i="1"/>
  <c r="Y71" i="1"/>
  <c r="V71" i="1"/>
  <c r="W71" i="1" s="1"/>
  <c r="T68" i="1"/>
  <c r="Y68" i="1"/>
  <c r="V68" i="1"/>
  <c r="W68" i="1" s="1"/>
  <c r="V66" i="1"/>
  <c r="W66" i="1" s="1"/>
  <c r="Y66" i="1"/>
  <c r="T66" i="1"/>
  <c r="T64" i="1"/>
  <c r="Y64" i="1"/>
  <c r="V64" i="1"/>
  <c r="W64" i="1" s="1"/>
  <c r="T96" i="1"/>
  <c r="V96" i="1"/>
  <c r="W96" i="1" s="1"/>
  <c r="Y96" i="1"/>
  <c r="V85" i="1"/>
  <c r="W85" i="1" s="1"/>
  <c r="T85" i="1"/>
  <c r="Y85" i="1"/>
  <c r="T90" i="1"/>
  <c r="V90" i="1"/>
  <c r="W90" i="1" s="1"/>
  <c r="Y90" i="1"/>
  <c r="V83" i="1"/>
  <c r="W83" i="1" s="1"/>
  <c r="T83" i="1"/>
  <c r="Y83" i="1"/>
  <c r="V92" i="1"/>
  <c r="W92" i="1" s="1"/>
  <c r="Y92" i="1"/>
  <c r="T92" i="1"/>
  <c r="T81" i="1"/>
  <c r="V81" i="1"/>
  <c r="W81" i="1" s="1"/>
  <c r="Y81" i="1"/>
  <c r="T76" i="1"/>
  <c r="V76" i="1"/>
  <c r="W76" i="1" s="1"/>
  <c r="Y76" i="1"/>
  <c r="V94" i="1"/>
  <c r="W94" i="1" s="1"/>
  <c r="T94" i="1"/>
  <c r="Y94" i="1"/>
  <c r="T78" i="1"/>
  <c r="V78" i="1"/>
  <c r="W78" i="1" s="1"/>
  <c r="Y78" i="1"/>
  <c r="T74" i="1"/>
  <c r="V74" i="1"/>
  <c r="W74" i="1" s="1"/>
  <c r="Y74" i="1"/>
  <c r="T54" i="1"/>
  <c r="Y54" i="1"/>
  <c r="V54" i="1"/>
  <c r="W54" i="1" s="1"/>
  <c r="T58" i="1"/>
  <c r="V58" i="1"/>
  <c r="W58" i="1" s="1"/>
  <c r="Y58" i="1"/>
  <c r="T72" i="1"/>
  <c r="Y72" i="1"/>
  <c r="V72" i="1"/>
  <c r="W72" i="1" s="1"/>
  <c r="T63" i="1"/>
  <c r="Y63" i="1"/>
  <c r="V63" i="1"/>
  <c r="W63" i="1" s="1"/>
  <c r="T69" i="1"/>
  <c r="Y69" i="1"/>
  <c r="V69" i="1"/>
  <c r="W69" i="1" s="1"/>
  <c r="T60" i="1"/>
  <c r="V60" i="1"/>
  <c r="W60" i="1" s="1"/>
  <c r="Y60" i="1"/>
  <c r="T67" i="1"/>
  <c r="Y67" i="1"/>
  <c r="V67" i="1"/>
  <c r="W67" i="1" s="1"/>
  <c r="T65" i="1"/>
  <c r="Y65" i="1"/>
  <c r="V65" i="1"/>
  <c r="W65" i="1" s="1"/>
  <c r="Y56" i="1"/>
  <c r="T56" i="1"/>
  <c r="V56" i="1"/>
  <c r="W56" i="1" s="1"/>
  <c r="Y51" i="1"/>
  <c r="T51" i="1"/>
  <c r="V51" i="1"/>
  <c r="W51" i="1" s="1"/>
  <c r="T49" i="1"/>
  <c r="V49" i="1"/>
  <c r="W49" i="1" s="1"/>
  <c r="Y49" i="1"/>
  <c r="V47" i="1"/>
  <c r="W47" i="1" s="1"/>
  <c r="T47" i="1"/>
  <c r="Y47" i="1"/>
  <c r="T86" i="1"/>
  <c r="Y86" i="1"/>
  <c r="V86" i="1"/>
  <c r="W86" i="1" s="1"/>
  <c r="V87" i="1"/>
  <c r="W87" i="1" s="1"/>
  <c r="T87" i="1"/>
  <c r="Y87" i="1"/>
  <c r="W89" i="1" l="1"/>
  <c r="L8" i="1"/>
  <c r="B40" i="2"/>
  <c r="B36" i="2"/>
  <c r="B38" i="2"/>
  <c r="B34" i="2"/>
  <c r="C40" i="2" l="1"/>
  <c r="C38" i="2"/>
  <c r="C36" i="2"/>
  <c r="C34" i="2"/>
  <c r="B22" i="2"/>
  <c r="B20" i="2"/>
  <c r="B16" i="2"/>
  <c r="B18" i="2"/>
  <c r="H14" i="1"/>
  <c r="H12" i="1"/>
  <c r="H10" i="1"/>
  <c r="H8" i="1"/>
  <c r="H40" i="2"/>
  <c r="H34" i="2"/>
  <c r="H38" i="2"/>
  <c r="H36" i="2"/>
  <c r="B32" i="2"/>
  <c r="B30" i="2"/>
  <c r="B26" i="2"/>
  <c r="B28" i="2"/>
  <c r="H6" i="1"/>
  <c r="B24" i="2"/>
  <c r="E40" i="2" l="1"/>
  <c r="D40" i="2"/>
  <c r="I40" i="2" s="1"/>
  <c r="J40" i="2" s="1"/>
  <c r="K40" i="2" s="1"/>
  <c r="E38" i="2"/>
  <c r="D38" i="2"/>
  <c r="I38" i="2" s="1"/>
  <c r="J38" i="2" s="1"/>
  <c r="K38" i="2" s="1"/>
  <c r="E36" i="2"/>
  <c r="D36" i="2"/>
  <c r="I36" i="2" s="1"/>
  <c r="J36" i="2" s="1"/>
  <c r="K36" i="2" s="1"/>
  <c r="D34" i="2"/>
  <c r="I34" i="2" s="1"/>
  <c r="J34" i="2" s="1"/>
  <c r="K34" i="2" s="1"/>
  <c r="E34" i="2"/>
  <c r="C32" i="2"/>
  <c r="C30" i="2"/>
  <c r="C28" i="2"/>
  <c r="C26" i="2"/>
  <c r="C24" i="2"/>
  <c r="C22" i="2"/>
  <c r="C20" i="2"/>
  <c r="C18" i="2"/>
  <c r="C16" i="2"/>
  <c r="H22" i="2"/>
  <c r="H20" i="2"/>
  <c r="H18" i="2"/>
  <c r="H16" i="2"/>
  <c r="B14" i="2"/>
  <c r="B12" i="2"/>
  <c r="B10" i="2"/>
  <c r="B8" i="2"/>
  <c r="H30" i="2"/>
  <c r="H32" i="2"/>
  <c r="H26" i="2"/>
  <c r="H28" i="2"/>
  <c r="H24" i="2"/>
  <c r="E32" i="2" l="1"/>
  <c r="D32" i="2"/>
  <c r="I32" i="2" s="1"/>
  <c r="J32" i="2" s="1"/>
  <c r="K32" i="2" s="1"/>
  <c r="E30" i="2"/>
  <c r="D30" i="2"/>
  <c r="I30" i="2" s="1"/>
  <c r="J30" i="2" s="1"/>
  <c r="K30" i="2" s="1"/>
  <c r="E28" i="2"/>
  <c r="D28" i="2"/>
  <c r="I28" i="2" s="1"/>
  <c r="J28" i="2" s="1"/>
  <c r="K28" i="2" s="1"/>
  <c r="E26" i="2"/>
  <c r="D26" i="2"/>
  <c r="I26" i="2" s="1"/>
  <c r="J26" i="2" s="1"/>
  <c r="K26" i="2" s="1"/>
  <c r="D24" i="2"/>
  <c r="I24" i="2" s="1"/>
  <c r="J24" i="2" s="1"/>
  <c r="K24" i="2" s="1"/>
  <c r="E24" i="2"/>
  <c r="E22" i="2"/>
  <c r="D22" i="2"/>
  <c r="I22" i="2" s="1"/>
  <c r="E20" i="2"/>
  <c r="D20" i="2"/>
  <c r="I20" i="2" s="1"/>
  <c r="E18" i="2"/>
  <c r="D18" i="2"/>
  <c r="I18" i="2" s="1"/>
  <c r="E16" i="2"/>
  <c r="D16" i="2"/>
  <c r="I16" i="2" s="1"/>
  <c r="C14" i="2"/>
  <c r="C12" i="2"/>
  <c r="C10" i="2"/>
  <c r="C8" i="2"/>
  <c r="H14" i="2"/>
  <c r="H12" i="2"/>
  <c r="H10" i="2"/>
  <c r="H8" i="2"/>
  <c r="L40" i="2"/>
  <c r="M40" i="2"/>
  <c r="F40" i="2"/>
  <c r="G40" i="2"/>
  <c r="M38" i="2"/>
  <c r="G36" i="2"/>
  <c r="M36" i="2"/>
  <c r="L38" i="2"/>
  <c r="G34" i="2"/>
  <c r="M34" i="2"/>
  <c r="L36" i="2"/>
  <c r="F36" i="2"/>
  <c r="L34" i="2"/>
  <c r="F38" i="2"/>
  <c r="F34" i="2"/>
  <c r="G38" i="2"/>
  <c r="X44" i="1" l="1"/>
  <c r="U44" i="1"/>
  <c r="X41" i="1"/>
  <c r="U41" i="1"/>
  <c r="U37" i="1"/>
  <c r="X37" i="1"/>
  <c r="X39" i="1"/>
  <c r="U39" i="1"/>
  <c r="U40" i="1"/>
  <c r="X40" i="1"/>
  <c r="X38" i="1"/>
  <c r="U38" i="1"/>
  <c r="X45" i="1"/>
  <c r="U45" i="1"/>
  <c r="U42" i="1"/>
  <c r="X42" i="1"/>
  <c r="J18" i="2"/>
  <c r="K18" i="2" s="1"/>
  <c r="J22" i="2"/>
  <c r="K22" i="2" s="1"/>
  <c r="J16" i="2"/>
  <c r="K16" i="2" s="1"/>
  <c r="J20" i="2"/>
  <c r="K20" i="2" s="1"/>
  <c r="E14" i="2"/>
  <c r="D14" i="2"/>
  <c r="I14" i="2" s="1"/>
  <c r="E12" i="2"/>
  <c r="D12" i="2"/>
  <c r="I12" i="2" s="1"/>
  <c r="D10" i="2"/>
  <c r="I10" i="2" s="1"/>
  <c r="E10" i="2"/>
  <c r="D8" i="2"/>
  <c r="I8" i="2" s="1"/>
  <c r="E8" i="2"/>
  <c r="R5" i="1"/>
  <c r="Z12" i="1"/>
  <c r="P8" i="1"/>
  <c r="P62" i="1"/>
  <c r="P55" i="1"/>
  <c r="P50" i="1"/>
  <c r="P37" i="1"/>
  <c r="P35" i="1"/>
  <c r="P23" i="1"/>
  <c r="Z10" i="1"/>
  <c r="P71" i="1"/>
  <c r="P73" i="1"/>
  <c r="P46" i="1"/>
  <c r="P48" i="1"/>
  <c r="P59" i="1"/>
  <c r="Z98" i="1"/>
  <c r="Z6" i="1"/>
  <c r="P57" i="1"/>
  <c r="P68" i="1"/>
  <c r="P64" i="1"/>
  <c r="P14" i="1"/>
  <c r="P53" i="1"/>
  <c r="P77" i="1"/>
  <c r="Z95" i="1"/>
  <c r="Z93" i="1"/>
  <c r="P66" i="1"/>
  <c r="P44" i="1"/>
  <c r="P41" i="1"/>
  <c r="P21" i="1"/>
  <c r="P19" i="1"/>
  <c r="P39" i="1"/>
  <c r="P84" i="1"/>
  <c r="P10" i="1"/>
  <c r="P89" i="1"/>
  <c r="P95" i="1"/>
  <c r="P93" i="1"/>
  <c r="P75" i="1"/>
  <c r="Z91" i="1"/>
  <c r="Z82" i="1"/>
  <c r="P82" i="1"/>
  <c r="P32" i="1"/>
  <c r="P86" i="1"/>
  <c r="Z86" i="1"/>
  <c r="P91" i="1"/>
  <c r="P28" i="1"/>
  <c r="P80" i="1"/>
  <c r="P30" i="1"/>
  <c r="Z23" i="1"/>
  <c r="P26" i="1"/>
  <c r="Z73" i="1"/>
  <c r="Z75" i="1"/>
  <c r="Z77" i="1"/>
  <c r="Z44" i="1"/>
  <c r="Z14" i="1"/>
  <c r="Z26" i="1"/>
  <c r="Z21" i="1"/>
  <c r="Z80" i="1"/>
  <c r="Z66" i="1"/>
  <c r="P6" i="1"/>
  <c r="Z68" i="1"/>
  <c r="Z62" i="1"/>
  <c r="Z71" i="1"/>
  <c r="Z59" i="1"/>
  <c r="Z32" i="1"/>
  <c r="Z53" i="1"/>
  <c r="Z28" i="1"/>
  <c r="Z35" i="1"/>
  <c r="Z41" i="1"/>
  <c r="Z17" i="1"/>
  <c r="Z55" i="1"/>
  <c r="Z84" i="1"/>
  <c r="Z39" i="1"/>
  <c r="Z64" i="1"/>
  <c r="Z19" i="1"/>
  <c r="P17" i="1"/>
  <c r="Z50" i="1"/>
  <c r="Z46" i="1"/>
  <c r="Z48" i="1"/>
  <c r="Z8" i="1"/>
  <c r="Z57" i="1"/>
  <c r="Z37" i="1"/>
  <c r="Z30" i="1"/>
  <c r="P12" i="1"/>
  <c r="L98" i="1"/>
  <c r="P98" i="1"/>
  <c r="E2" i="1"/>
  <c r="N100" i="1"/>
  <c r="G22" i="2"/>
  <c r="F22" i="2"/>
  <c r="M22" i="2"/>
  <c r="F20" i="2"/>
  <c r="G20" i="2"/>
  <c r="M20" i="2"/>
  <c r="L18" i="2"/>
  <c r="F18" i="2"/>
  <c r="G16" i="2"/>
  <c r="M16" i="2"/>
  <c r="M18" i="2"/>
  <c r="L16" i="2"/>
  <c r="G18" i="2"/>
  <c r="F16" i="2"/>
  <c r="N98" i="1"/>
  <c r="F8" i="2"/>
  <c r="G8" i="2"/>
  <c r="G30" i="2"/>
  <c r="L30" i="2"/>
  <c r="F30" i="2"/>
  <c r="M30" i="2"/>
  <c r="F32" i="2"/>
  <c r="G32" i="2"/>
  <c r="M32" i="2"/>
  <c r="L32" i="2"/>
  <c r="M26" i="2"/>
  <c r="G28" i="2"/>
  <c r="L26" i="2"/>
  <c r="G26" i="2"/>
  <c r="L28" i="2"/>
  <c r="F26" i="2"/>
  <c r="M28" i="2"/>
  <c r="F28" i="2"/>
  <c r="K6" i="1"/>
  <c r="G24" i="2"/>
  <c r="L24" i="2"/>
  <c r="M24" i="2"/>
  <c r="F24" i="2"/>
  <c r="B6" i="2"/>
  <c r="T44" i="1" l="1"/>
  <c r="Y44" i="1"/>
  <c r="T41" i="1"/>
  <c r="V41" i="1"/>
  <c r="W41" i="1" s="1"/>
  <c r="Y41" i="1"/>
  <c r="V37" i="1"/>
  <c r="W37" i="1" s="1"/>
  <c r="T37" i="1"/>
  <c r="Y37" i="1"/>
  <c r="X35" i="1"/>
  <c r="U35" i="1"/>
  <c r="V39" i="1"/>
  <c r="W39" i="1" s="1"/>
  <c r="T39" i="1"/>
  <c r="Y39" i="1"/>
  <c r="X17" i="1"/>
  <c r="U17" i="1"/>
  <c r="U19" i="1"/>
  <c r="X19" i="1"/>
  <c r="U23" i="1"/>
  <c r="X23" i="1"/>
  <c r="X26" i="1"/>
  <c r="U26" i="1"/>
  <c r="X28" i="1"/>
  <c r="X30" i="1"/>
  <c r="U30" i="1"/>
  <c r="U28" i="1"/>
  <c r="U32" i="1"/>
  <c r="X32" i="1"/>
  <c r="X21" i="1"/>
  <c r="U21" i="1"/>
  <c r="S92" i="1"/>
  <c r="S91" i="1"/>
  <c r="S93" i="1"/>
  <c r="S94" i="1"/>
  <c r="S99" i="1"/>
  <c r="S98" i="1"/>
  <c r="S96" i="1"/>
  <c r="S95" i="1"/>
  <c r="X31" i="1"/>
  <c r="U31" i="1"/>
  <c r="U33" i="1"/>
  <c r="X33" i="1"/>
  <c r="U29" i="1"/>
  <c r="X29" i="1"/>
  <c r="X36" i="1"/>
  <c r="U36" i="1"/>
  <c r="V38" i="1"/>
  <c r="W38" i="1" s="1"/>
  <c r="Y38" i="1"/>
  <c r="T38" i="1"/>
  <c r="T42" i="1"/>
  <c r="Y42" i="1"/>
  <c r="V42" i="1"/>
  <c r="W42" i="1" s="1"/>
  <c r="Y45" i="1"/>
  <c r="V45" i="1"/>
  <c r="W45" i="1" s="1"/>
  <c r="T45" i="1"/>
  <c r="T40" i="1"/>
  <c r="Y40" i="1"/>
  <c r="V40" i="1"/>
  <c r="W40" i="1" s="1"/>
  <c r="U18" i="1"/>
  <c r="X18" i="1"/>
  <c r="X27" i="1"/>
  <c r="U27" i="1"/>
  <c r="X24" i="1"/>
  <c r="X22" i="1"/>
  <c r="U20" i="1"/>
  <c r="X20" i="1"/>
  <c r="S84" i="1"/>
  <c r="S85" i="1"/>
  <c r="S83" i="1"/>
  <c r="S82" i="1"/>
  <c r="S81" i="1"/>
  <c r="S80" i="1"/>
  <c r="S87" i="1"/>
  <c r="S86" i="1"/>
  <c r="S72" i="1"/>
  <c r="S71" i="1"/>
  <c r="S73" i="1"/>
  <c r="S74" i="1"/>
  <c r="S78" i="1"/>
  <c r="S77" i="1"/>
  <c r="S76" i="1"/>
  <c r="S75" i="1"/>
  <c r="S66" i="1"/>
  <c r="S67" i="1"/>
  <c r="S69" i="1"/>
  <c r="S68" i="1"/>
  <c r="S65" i="1"/>
  <c r="S64" i="1"/>
  <c r="S62" i="1"/>
  <c r="S63" i="1"/>
  <c r="S53" i="1"/>
  <c r="S54" i="1"/>
  <c r="S56" i="1"/>
  <c r="S55" i="1"/>
  <c r="S60" i="1"/>
  <c r="S59" i="1"/>
  <c r="S58" i="1"/>
  <c r="S57" i="1"/>
  <c r="S50" i="1"/>
  <c r="S51" i="1"/>
  <c r="S46" i="1"/>
  <c r="S47" i="1"/>
  <c r="S45" i="1"/>
  <c r="S44" i="1"/>
  <c r="S49" i="1"/>
  <c r="S48" i="1"/>
  <c r="S40" i="1"/>
  <c r="S39" i="1"/>
  <c r="S38" i="1"/>
  <c r="S37" i="1"/>
  <c r="S36" i="1"/>
  <c r="S35" i="1"/>
  <c r="S42" i="1"/>
  <c r="S41" i="1"/>
  <c r="U8" i="1"/>
  <c r="T8" i="1" s="1"/>
  <c r="S27" i="1"/>
  <c r="S26" i="1"/>
  <c r="S31" i="1"/>
  <c r="S30" i="1"/>
  <c r="J10" i="2"/>
  <c r="K10" i="2" s="1"/>
  <c r="J12" i="2"/>
  <c r="K12" i="2" s="1"/>
  <c r="J8" i="2"/>
  <c r="K8" i="2" s="1"/>
  <c r="S33" i="1"/>
  <c r="S32" i="1"/>
  <c r="S28" i="1"/>
  <c r="S29" i="1"/>
  <c r="J14" i="2"/>
  <c r="K14" i="2" s="1"/>
  <c r="S18" i="1"/>
  <c r="S17" i="1"/>
  <c r="S23" i="1"/>
  <c r="S24" i="1"/>
  <c r="S21" i="1"/>
  <c r="S22" i="1"/>
  <c r="S20" i="1"/>
  <c r="S19" i="1"/>
  <c r="S11" i="1"/>
  <c r="S10" i="1"/>
  <c r="S15" i="1"/>
  <c r="S14" i="1"/>
  <c r="S12" i="1"/>
  <c r="S13" i="1"/>
  <c r="X8" i="1"/>
  <c r="S8" i="1"/>
  <c r="S9" i="1"/>
  <c r="S7" i="1"/>
  <c r="S6" i="1"/>
  <c r="C6" i="2"/>
  <c r="E6" i="2" s="1"/>
  <c r="AB98" i="1"/>
  <c r="M98" i="1"/>
  <c r="O98" i="1"/>
  <c r="AB6" i="1"/>
  <c r="AB8" i="1"/>
  <c r="AB10" i="1"/>
  <c r="AB12" i="1"/>
  <c r="AB14" i="1"/>
  <c r="AB17" i="1"/>
  <c r="AB19" i="1"/>
  <c r="AB21" i="1"/>
  <c r="AB23" i="1"/>
  <c r="AB26" i="1"/>
  <c r="AB28" i="1"/>
  <c r="AB30" i="1"/>
  <c r="AB32" i="1"/>
  <c r="AB35" i="1"/>
  <c r="AB37" i="1"/>
  <c r="AB39" i="1"/>
  <c r="AB41" i="1"/>
  <c r="AB44" i="1"/>
  <c r="AB46" i="1"/>
  <c r="AB48" i="1"/>
  <c r="AB50" i="1"/>
  <c r="AB53" i="1"/>
  <c r="AB55" i="1"/>
  <c r="AB57" i="1"/>
  <c r="AB59" i="1"/>
  <c r="AB62" i="1"/>
  <c r="AB64" i="1"/>
  <c r="AB66" i="1"/>
  <c r="AB68" i="1"/>
  <c r="AB71" i="1"/>
  <c r="AB73" i="1"/>
  <c r="AB75" i="1"/>
  <c r="AB77" i="1"/>
  <c r="AB80" i="1"/>
  <c r="AB82" i="1"/>
  <c r="AB84" i="1"/>
  <c r="AB86" i="1"/>
  <c r="AB91" i="1"/>
  <c r="AB93" i="1"/>
  <c r="AB95" i="1"/>
  <c r="A1" i="1"/>
  <c r="L71" i="1"/>
  <c r="L66" i="1"/>
  <c r="L48" i="1"/>
  <c r="L35" i="1"/>
  <c r="L23" i="1"/>
  <c r="L77" i="1"/>
  <c r="L73" i="1"/>
  <c r="L62" i="1"/>
  <c r="L14" i="1"/>
  <c r="L50" i="1"/>
  <c r="F1" i="1"/>
  <c r="L57" i="1"/>
  <c r="L46" i="1"/>
  <c r="L64" i="1"/>
  <c r="L53" i="1"/>
  <c r="L59" i="1"/>
  <c r="L39" i="1"/>
  <c r="D1" i="1"/>
  <c r="L68" i="1"/>
  <c r="L55" i="1"/>
  <c r="L44" i="1"/>
  <c r="L21" i="1"/>
  <c r="L37" i="1"/>
  <c r="L41" i="1"/>
  <c r="L19" i="1"/>
  <c r="L91" i="1"/>
  <c r="L80" i="1"/>
  <c r="L84" i="1"/>
  <c r="L28" i="1"/>
  <c r="L10" i="1"/>
  <c r="L93" i="1"/>
  <c r="L75" i="1"/>
  <c r="L95" i="1"/>
  <c r="L26" i="1"/>
  <c r="L30" i="1"/>
  <c r="L82" i="1"/>
  <c r="L86" i="1"/>
  <c r="L32" i="1"/>
  <c r="L6" i="1"/>
  <c r="L17" i="1"/>
  <c r="L12" i="1"/>
  <c r="Y100" i="1"/>
  <c r="T100" i="1"/>
  <c r="L22" i="2"/>
  <c r="L20" i="2"/>
  <c r="F14" i="2"/>
  <c r="G14" i="2"/>
  <c r="F17" i="1"/>
  <c r="F98" i="1"/>
  <c r="F12" i="2"/>
  <c r="G12" i="2"/>
  <c r="M12" i="2"/>
  <c r="F10" i="2"/>
  <c r="G10" i="2"/>
  <c r="M10" i="2"/>
  <c r="H6" i="2"/>
  <c r="U22" i="1" l="1"/>
  <c r="Y22" i="1" s="1"/>
  <c r="V32" i="1"/>
  <c r="W32" i="1" s="1"/>
  <c r="Y17" i="1"/>
  <c r="V30" i="1"/>
  <c r="W30" i="1" s="1"/>
  <c r="Y21" i="1"/>
  <c r="U12" i="1"/>
  <c r="U10" i="1"/>
  <c r="V33" i="1"/>
  <c r="W33" i="1" s="1"/>
  <c r="Y19" i="1"/>
  <c r="V35" i="1"/>
  <c r="W35" i="1" s="1"/>
  <c r="T35" i="1"/>
  <c r="Y35" i="1"/>
  <c r="U14" i="1"/>
  <c r="Y23" i="1"/>
  <c r="T28" i="1"/>
  <c r="Y28" i="1"/>
  <c r="T26" i="1"/>
  <c r="V26" i="1"/>
  <c r="W26" i="1" s="1"/>
  <c r="Y26" i="1"/>
  <c r="T30" i="1"/>
  <c r="Y30" i="1"/>
  <c r="T32" i="1"/>
  <c r="Y32" i="1"/>
  <c r="Y18" i="1"/>
  <c r="T31" i="1"/>
  <c r="Y31" i="1"/>
  <c r="V31" i="1"/>
  <c r="W31" i="1" s="1"/>
  <c r="T36" i="1"/>
  <c r="Y36" i="1"/>
  <c r="V36" i="1"/>
  <c r="W36" i="1" s="1"/>
  <c r="T33" i="1"/>
  <c r="Y33" i="1"/>
  <c r="T29" i="1"/>
  <c r="Y29" i="1"/>
  <c r="U24" i="1"/>
  <c r="Y24" i="1" s="1"/>
  <c r="T27" i="1"/>
  <c r="V27" i="1"/>
  <c r="W27" i="1" s="1"/>
  <c r="Y27" i="1"/>
  <c r="Y20" i="1"/>
  <c r="B1" i="1"/>
  <c r="C1" i="1" s="1"/>
  <c r="G89" i="1"/>
  <c r="Y8" i="1"/>
  <c r="V23" i="1"/>
  <c r="W23" i="1" s="1"/>
  <c r="X12" i="1"/>
  <c r="Y12" i="1" s="1"/>
  <c r="T18" i="1"/>
  <c r="V18" i="1"/>
  <c r="W18" i="1" s="1"/>
  <c r="V19" i="1"/>
  <c r="W19" i="1" s="1"/>
  <c r="T19" i="1"/>
  <c r="T17" i="1"/>
  <c r="V17" i="1"/>
  <c r="W17" i="1" s="1"/>
  <c r="X14" i="1"/>
  <c r="X10" i="1"/>
  <c r="T20" i="1"/>
  <c r="V20" i="1"/>
  <c r="W20" i="1" s="1"/>
  <c r="T21" i="1"/>
  <c r="V21" i="1"/>
  <c r="W21" i="1" s="1"/>
  <c r="V28" i="1"/>
  <c r="W28" i="1" s="1"/>
  <c r="V29" i="1"/>
  <c r="W29" i="1" s="1"/>
  <c r="X13" i="1"/>
  <c r="X11" i="1"/>
  <c r="V8" i="1"/>
  <c r="W8" i="1" s="1"/>
  <c r="D6" i="2"/>
  <c r="I6" i="2" s="1"/>
  <c r="G98" i="1"/>
  <c r="E1" i="1"/>
  <c r="N23" i="1"/>
  <c r="N21" i="1"/>
  <c r="N17" i="1"/>
  <c r="L14" i="2"/>
  <c r="N19" i="1"/>
  <c r="M14" i="2"/>
  <c r="N14" i="1"/>
  <c r="N12" i="1"/>
  <c r="N93" i="1"/>
  <c r="N95" i="1"/>
  <c r="L12" i="2"/>
  <c r="N86" i="1"/>
  <c r="N91" i="1"/>
  <c r="N82" i="1"/>
  <c r="N80" i="1"/>
  <c r="N84" i="1"/>
  <c r="N75" i="1"/>
  <c r="N77" i="1"/>
  <c r="N73" i="1"/>
  <c r="N10" i="1"/>
  <c r="L10" i="2"/>
  <c r="N71" i="1"/>
  <c r="N68" i="1"/>
  <c r="N66" i="1"/>
  <c r="N64" i="1"/>
  <c r="N62" i="1"/>
  <c r="N59" i="1"/>
  <c r="N57" i="1"/>
  <c r="N55" i="1"/>
  <c r="N53" i="1"/>
  <c r="N50" i="1"/>
  <c r="M8" i="2"/>
  <c r="L8" i="2"/>
  <c r="N48" i="1"/>
  <c r="N8" i="1"/>
  <c r="N44" i="1"/>
  <c r="N46" i="1"/>
  <c r="N41" i="1"/>
  <c r="N37" i="1"/>
  <c r="N39" i="1"/>
  <c r="N35" i="1"/>
  <c r="N32" i="1"/>
  <c r="N28" i="1"/>
  <c r="N30" i="1"/>
  <c r="N6" i="1"/>
  <c r="N26" i="1"/>
  <c r="G6" i="2"/>
  <c r="F6" i="2"/>
  <c r="AA98" i="1"/>
  <c r="AA89" i="1"/>
  <c r="V22" i="1" l="1"/>
  <c r="W22" i="1" s="1"/>
  <c r="Y10" i="1"/>
  <c r="T24" i="1"/>
  <c r="O35" i="1"/>
  <c r="V24" i="1"/>
  <c r="W24" i="1" s="1"/>
  <c r="U15" i="1"/>
  <c r="T15" i="1" s="1"/>
  <c r="U13" i="1"/>
  <c r="Y13" i="1" s="1"/>
  <c r="U11" i="1"/>
  <c r="Y11" i="1" s="1"/>
  <c r="U9" i="1"/>
  <c r="T9" i="1" s="1"/>
  <c r="J84" i="1"/>
  <c r="J82" i="1"/>
  <c r="J80" i="1"/>
  <c r="J86" i="1"/>
  <c r="J71" i="1"/>
  <c r="J73" i="1"/>
  <c r="J77" i="1"/>
  <c r="J75" i="1"/>
  <c r="J39" i="1"/>
  <c r="J37" i="1"/>
  <c r="J50" i="1"/>
  <c r="J35" i="1"/>
  <c r="J46" i="1"/>
  <c r="J53" i="1"/>
  <c r="J44" i="1"/>
  <c r="J57" i="1"/>
  <c r="J59" i="1"/>
  <c r="J41" i="1"/>
  <c r="J55" i="1"/>
  <c r="J48" i="1"/>
  <c r="V14" i="1"/>
  <c r="W14" i="1" s="1"/>
  <c r="Y14" i="1"/>
  <c r="T23" i="1"/>
  <c r="T22" i="1"/>
  <c r="T12" i="1"/>
  <c r="V10" i="1"/>
  <c r="W10" i="1" s="1"/>
  <c r="X9" i="1"/>
  <c r="J6" i="2"/>
  <c r="K6" i="2" s="1"/>
  <c r="T14" i="1"/>
  <c r="X15" i="1"/>
  <c r="X6" i="1"/>
  <c r="U6" i="1"/>
  <c r="O82" i="1"/>
  <c r="O14" i="1"/>
  <c r="O8" i="1"/>
  <c r="O66" i="1"/>
  <c r="O75" i="1"/>
  <c r="O84" i="1"/>
  <c r="O93" i="1"/>
  <c r="O10" i="1"/>
  <c r="O71" i="1"/>
  <c r="O80" i="1"/>
  <c r="O64" i="1"/>
  <c r="O68" i="1"/>
  <c r="O73" i="1"/>
  <c r="O77" i="1"/>
  <c r="O86" i="1"/>
  <c r="O91" i="1"/>
  <c r="O95" i="1"/>
  <c r="O62" i="1"/>
  <c r="O53" i="1"/>
  <c r="O57" i="1"/>
  <c r="O55" i="1"/>
  <c r="O59" i="1"/>
  <c r="O17" i="1"/>
  <c r="O26" i="1"/>
  <c r="O44" i="1"/>
  <c r="O21" i="1"/>
  <c r="O30" i="1"/>
  <c r="O39" i="1"/>
  <c r="O48" i="1"/>
  <c r="O19" i="1"/>
  <c r="O23" i="1"/>
  <c r="O32" i="1"/>
  <c r="O37" i="1"/>
  <c r="O41" i="1"/>
  <c r="O46" i="1"/>
  <c r="O50" i="1"/>
  <c r="O28" i="1"/>
  <c r="O12" i="1"/>
  <c r="O6" i="1"/>
  <c r="M14" i="1"/>
  <c r="J14" i="1"/>
  <c r="M17" i="1"/>
  <c r="J17" i="1"/>
  <c r="M26" i="1"/>
  <c r="J26" i="1"/>
  <c r="M35" i="1"/>
  <c r="M44" i="1"/>
  <c r="M53" i="1"/>
  <c r="M57" i="1"/>
  <c r="M66" i="1"/>
  <c r="J66" i="1"/>
  <c r="M75" i="1"/>
  <c r="M84" i="1"/>
  <c r="J93" i="1"/>
  <c r="M93" i="1"/>
  <c r="J10" i="1"/>
  <c r="M10" i="1"/>
  <c r="J21" i="1"/>
  <c r="M21" i="1"/>
  <c r="J30" i="1"/>
  <c r="M30" i="1"/>
  <c r="M39" i="1"/>
  <c r="M48" i="1"/>
  <c r="J62" i="1"/>
  <c r="M62" i="1"/>
  <c r="M71" i="1"/>
  <c r="M80" i="1"/>
  <c r="M12" i="1"/>
  <c r="J12" i="1"/>
  <c r="M19" i="1"/>
  <c r="J19" i="1"/>
  <c r="M23" i="1"/>
  <c r="J23" i="1"/>
  <c r="M28" i="1"/>
  <c r="J28" i="1"/>
  <c r="M32" i="1"/>
  <c r="J32" i="1"/>
  <c r="M37" i="1"/>
  <c r="M41" i="1"/>
  <c r="M46" i="1"/>
  <c r="M50" i="1"/>
  <c r="M55" i="1"/>
  <c r="M59" i="1"/>
  <c r="M64" i="1"/>
  <c r="J64" i="1"/>
  <c r="M68" i="1"/>
  <c r="J68" i="1"/>
  <c r="M73" i="1"/>
  <c r="M77" i="1"/>
  <c r="M82" i="1"/>
  <c r="M86" i="1"/>
  <c r="M91" i="1"/>
  <c r="J91" i="1"/>
  <c r="M95" i="1"/>
  <c r="J95" i="1"/>
  <c r="J8" i="1"/>
  <c r="M8" i="1"/>
  <c r="M6" i="1"/>
  <c r="J6" i="1"/>
  <c r="F23" i="1"/>
  <c r="F21" i="1"/>
  <c r="F19" i="1"/>
  <c r="F14" i="1"/>
  <c r="F95" i="1"/>
  <c r="F93" i="1"/>
  <c r="F12" i="1"/>
  <c r="F91" i="1"/>
  <c r="F84" i="1"/>
  <c r="F86" i="1"/>
  <c r="F82" i="1"/>
  <c r="F80" i="1"/>
  <c r="F75" i="1"/>
  <c r="F77" i="1"/>
  <c r="F73" i="1"/>
  <c r="F71" i="1"/>
  <c r="F68" i="1"/>
  <c r="F66" i="1"/>
  <c r="F10" i="1"/>
  <c r="F64" i="1"/>
  <c r="F59" i="1"/>
  <c r="F62" i="1"/>
  <c r="F57" i="1"/>
  <c r="F53" i="1"/>
  <c r="F55" i="1"/>
  <c r="F50" i="1"/>
  <c r="F48" i="1"/>
  <c r="F8" i="1"/>
  <c r="F46" i="1"/>
  <c r="F44" i="1"/>
  <c r="F39" i="1"/>
  <c r="F41" i="1"/>
  <c r="F37" i="1"/>
  <c r="F32" i="1"/>
  <c r="F35" i="1"/>
  <c r="F30" i="1"/>
  <c r="F6" i="1"/>
  <c r="L6" i="2"/>
  <c r="M6" i="2"/>
  <c r="F28" i="1"/>
  <c r="F26" i="1"/>
  <c r="AA26" i="1"/>
  <c r="AA95" i="1"/>
  <c r="AA41" i="1"/>
  <c r="AA62" i="1"/>
  <c r="AA28" i="1"/>
  <c r="AA91" i="1"/>
  <c r="AA66" i="1"/>
  <c r="AA55" i="1"/>
  <c r="AA77" i="1"/>
  <c r="AA80" i="1"/>
  <c r="AA44" i="1"/>
  <c r="AA46" i="1"/>
  <c r="AA59" i="1"/>
  <c r="AA68" i="1"/>
  <c r="AA37" i="1"/>
  <c r="AA30" i="1"/>
  <c r="AA21" i="1"/>
  <c r="AA64" i="1"/>
  <c r="AA84" i="1"/>
  <c r="AA82" i="1"/>
  <c r="AA17" i="1"/>
  <c r="AA23" i="1"/>
  <c r="AA50" i="1"/>
  <c r="AA53" i="1"/>
  <c r="AA75" i="1"/>
  <c r="AA86" i="1"/>
  <c r="AA6" i="1"/>
  <c r="AA10" i="1"/>
  <c r="AA73" i="1"/>
  <c r="AA32" i="1"/>
  <c r="AA12" i="1"/>
  <c r="AA8" i="1"/>
  <c r="AA57" i="1"/>
  <c r="AA71" i="1"/>
  <c r="AA14" i="1"/>
  <c r="AA93" i="1"/>
  <c r="AA35" i="1"/>
  <c r="AA39" i="1"/>
  <c r="AA48" i="1"/>
  <c r="AA19" i="1"/>
  <c r="Y15" i="1" l="1"/>
  <c r="T13" i="1"/>
  <c r="T11" i="1"/>
  <c r="Y9" i="1"/>
  <c r="Y6" i="1"/>
  <c r="T10" i="1"/>
  <c r="V12" i="1"/>
  <c r="V9" i="1"/>
  <c r="W9" i="1" s="1"/>
  <c r="V15" i="1"/>
  <c r="W15" i="1" s="1"/>
  <c r="U7" i="1"/>
  <c r="X7" i="1"/>
  <c r="T6" i="1"/>
  <c r="V6" i="1"/>
  <c r="G6" i="1"/>
  <c r="G91" i="1"/>
  <c r="G46" i="1"/>
  <c r="G10" i="1"/>
  <c r="G44" i="1"/>
  <c r="G41" i="1"/>
  <c r="G23" i="1"/>
  <c r="G71" i="1"/>
  <c r="G68" i="1"/>
  <c r="G37" i="1"/>
  <c r="G12" i="1"/>
  <c r="G53" i="1"/>
  <c r="G93" i="1"/>
  <c r="G50" i="1"/>
  <c r="G19" i="1"/>
  <c r="G84" i="1"/>
  <c r="G35" i="1"/>
  <c r="G75" i="1"/>
  <c r="G32" i="1"/>
  <c r="G8" i="1"/>
  <c r="G66" i="1"/>
  <c r="G17" i="1"/>
  <c r="G57" i="1"/>
  <c r="G95" i="1"/>
  <c r="G48" i="1"/>
  <c r="G82" i="1"/>
  <c r="G39" i="1"/>
  <c r="G80" i="1"/>
  <c r="G77" i="1"/>
  <c r="G30" i="1"/>
  <c r="G64" i="1"/>
  <c r="G21" i="1"/>
  <c r="G62" i="1"/>
  <c r="G59" i="1"/>
  <c r="G73" i="1"/>
  <c r="G28" i="1"/>
  <c r="G86" i="1"/>
  <c r="G26" i="1"/>
  <c r="G55" i="1"/>
  <c r="G14" i="1"/>
  <c r="T7" i="1" l="1"/>
  <c r="Y7" i="1"/>
  <c r="W6" i="1"/>
  <c r="W12" i="1"/>
  <c r="V7" i="1"/>
  <c r="W7" i="1" s="1"/>
  <c r="V44" i="1"/>
  <c r="W44" i="1" s="1"/>
  <c r="V53" i="1" l="1"/>
  <c r="W53" i="1" l="1"/>
</calcChain>
</file>

<file path=xl/sharedStrings.xml><?xml version="1.0" encoding="utf-8"?>
<sst xmlns="http://schemas.openxmlformats.org/spreadsheetml/2006/main" count="56" uniqueCount="40">
  <si>
    <t>Expiration</t>
  </si>
  <si>
    <t>Days</t>
  </si>
  <si>
    <t>Until</t>
  </si>
  <si>
    <t>Date</t>
  </si>
  <si>
    <t>Today's Daily</t>
  </si>
  <si>
    <t>Traded Volume</t>
  </si>
  <si>
    <t>Vol MA</t>
  </si>
  <si>
    <t>Minute</t>
  </si>
  <si>
    <t>CHICAGO:</t>
  </si>
  <si>
    <t>NEW YORK:</t>
  </si>
  <si>
    <t>LONDON:</t>
  </si>
  <si>
    <t xml:space="preserve">Chicago: </t>
  </si>
  <si>
    <t>MA:</t>
  </si>
  <si>
    <t>Month</t>
  </si>
  <si>
    <t>EDA</t>
  </si>
  <si>
    <t>COI</t>
  </si>
  <si>
    <t>POI</t>
  </si>
  <si>
    <t>F</t>
  </si>
  <si>
    <t>J</t>
  </si>
  <si>
    <t>G</t>
  </si>
  <si>
    <t>K</t>
  </si>
  <si>
    <t>H</t>
  </si>
  <si>
    <t>M</t>
  </si>
  <si>
    <t>N</t>
  </si>
  <si>
    <t>Q</t>
  </si>
  <si>
    <t>U</t>
  </si>
  <si>
    <t>V</t>
  </si>
  <si>
    <t>X</t>
  </si>
  <si>
    <t>Z</t>
  </si>
  <si>
    <t>Net</t>
  </si>
  <si>
    <t>Change</t>
  </si>
  <si>
    <t xml:space="preserve">  Copyright © 2014                       Designed by Thom Hartle</t>
  </si>
  <si>
    <t>Today's Leg Open Interest</t>
  </si>
  <si>
    <t>Spread Volume</t>
  </si>
  <si>
    <t>Leg Months</t>
  </si>
  <si>
    <t>EDAS3??</t>
  </si>
  <si>
    <t>London:</t>
  </si>
  <si>
    <t>Ystdy Volume &amp; Percentage Diff</t>
  </si>
  <si>
    <t>Ystdy OI &amp; Percentage Diff</t>
  </si>
  <si>
    <t>CQG Eurodollars Calendar Spread Volume and OI Dashboard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</si>
</sst>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mmmm\ d\,\ yyyy;@"/>
    <numFmt numFmtId="165" formatCode="[$-F400]h:mm:ss\ AM/PM"/>
    <numFmt numFmtId="166" formatCode="0.0%"/>
  </numFmts>
  <fonts count="13" x14ac:knownFonts="1">
    <font>
      <sz val="11"/>
      <color theme="1"/>
      <name val="Calibri"/>
      <family val="2"/>
      <scheme val="minor"/>
    </font>
    <font>
      <sz val="12"/>
      <color theme="0"/>
      <name val="Century Gothic"/>
      <family val="2"/>
    </font>
    <font>
      <sz val="12"/>
      <color theme="1"/>
      <name val="Century Gothic"/>
      <family val="2"/>
    </font>
    <font>
      <sz val="8"/>
      <color theme="1"/>
      <name val="Century Gothic"/>
      <family val="2"/>
    </font>
    <font>
      <sz val="14"/>
      <color theme="1"/>
      <name val="Century Gothic"/>
      <family val="2"/>
    </font>
    <font>
      <b/>
      <sz val="28"/>
      <color theme="4"/>
      <name val="Century Gothic"/>
      <family val="2"/>
    </font>
    <font>
      <sz val="22"/>
      <color rgb="FF00B050"/>
      <name val="Century Gothic"/>
      <family val="2"/>
    </font>
    <font>
      <sz val="1"/>
      <color theme="4" tint="0.79998168889431442"/>
      <name val="Century Gothic"/>
      <family val="2"/>
    </font>
    <font>
      <sz val="18"/>
      <color rgb="FF00B050"/>
      <name val="Century Gothic"/>
      <family val="2"/>
    </font>
    <font>
      <sz val="14"/>
      <color theme="0"/>
      <name val="Century Gothic"/>
      <family val="2"/>
    </font>
    <font>
      <sz val="13"/>
      <color theme="0"/>
      <name val="Century Gothic"/>
      <family val="2"/>
    </font>
    <font>
      <sz val="11"/>
      <color theme="0"/>
      <name val="Century Gothic"/>
      <family val="2"/>
    </font>
    <font>
      <sz val="10"/>
      <color theme="0"/>
      <name val="Century Gothic"/>
      <family val="2"/>
    </font>
  </fonts>
  <fills count="2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6600FF"/>
        <bgColor indexed="64"/>
      </patternFill>
    </fill>
    <fill>
      <patternFill patternType="solid">
        <fgColor rgb="FFFF3399"/>
        <bgColor indexed="64"/>
      </patternFill>
    </fill>
    <fill>
      <gradientFill degree="90">
        <stop position="0">
          <color theme="4"/>
        </stop>
        <stop position="0.5">
          <color theme="0"/>
        </stop>
        <stop position="1">
          <color theme="4"/>
        </stop>
      </gradientFill>
    </fill>
    <fill>
      <patternFill patternType="solid">
        <fgColor rgb="FFFFA000"/>
        <bgColor indexed="64"/>
      </patternFill>
    </fill>
    <fill>
      <patternFill patternType="solid">
        <fgColor rgb="FFC9C0BB"/>
        <bgColor indexed="64"/>
      </patternFill>
    </fill>
    <fill>
      <patternFill patternType="solid">
        <fgColor rgb="FFCB6D51"/>
        <bgColor indexed="64"/>
      </patternFill>
    </fill>
    <fill>
      <gradientFill degree="90">
        <stop position="0">
          <color theme="4"/>
        </stop>
        <stop position="1">
          <color theme="0"/>
        </stop>
      </gradientFill>
    </fill>
    <fill>
      <gradientFill degree="270">
        <stop position="0">
          <color theme="4"/>
        </stop>
        <stop position="1">
          <color theme="0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0.5">
          <color theme="1" tint="0.1490218817712943"/>
        </stop>
        <stop position="1">
          <color theme="1"/>
        </stop>
      </gradientFill>
    </fill>
    <fill>
      <gradientFill degree="90">
        <stop position="0">
          <color theme="1"/>
        </stop>
        <stop position="0.5">
          <color theme="1" tint="0.25098422193060094"/>
        </stop>
        <stop position="1">
          <color theme="1"/>
        </stop>
      </gradientFill>
    </fill>
    <fill>
      <patternFill patternType="solid">
        <fgColor theme="1"/>
        <bgColor auto="1"/>
      </patternFill>
    </fill>
  </fills>
  <borders count="41">
    <border>
      <left/>
      <right/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theme="3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rgb="FFFF0000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rgb="FFFF0000"/>
      </left>
      <right style="thin">
        <color theme="3"/>
      </right>
      <top/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theme="3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theme="3"/>
      </top>
      <bottom/>
      <diagonal/>
    </border>
    <border>
      <left/>
      <right style="thin">
        <color rgb="FFFF0000"/>
      </right>
      <top style="thin">
        <color theme="3"/>
      </top>
      <bottom/>
      <diagonal/>
    </border>
    <border>
      <left style="thin">
        <color rgb="FFFF0000"/>
      </left>
      <right style="thin">
        <color theme="3"/>
      </right>
      <top style="thin">
        <color rgb="FFFF0000"/>
      </top>
      <bottom/>
      <diagonal/>
    </border>
    <border>
      <left style="thin">
        <color rgb="FFFF0000"/>
      </left>
      <right style="thin">
        <color theme="3"/>
      </right>
      <top/>
      <bottom style="thin">
        <color rgb="FFFF0000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 style="thin">
        <color rgb="FFFF0000"/>
      </left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FF0000"/>
      </left>
      <right style="thin">
        <color theme="3"/>
      </right>
      <top style="thin">
        <color rgb="FF002060"/>
      </top>
      <bottom style="thin">
        <color rgb="FF002060"/>
      </bottom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 style="thin">
        <color theme="3"/>
      </right>
      <top/>
      <bottom/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/>
      <diagonal/>
    </border>
  </borders>
  <cellStyleXfs count="1">
    <xf numFmtId="0" fontId="0" fillId="0" borderId="0"/>
  </cellStyleXfs>
  <cellXfs count="282">
    <xf numFmtId="0" fontId="0" fillId="0" borderId="0" xfId="0"/>
    <xf numFmtId="0" fontId="1" fillId="2" borderId="0" xfId="0" applyFont="1" applyFill="1"/>
    <xf numFmtId="14" fontId="2" fillId="2" borderId="0" xfId="0" applyNumberFormat="1" applyFont="1" applyFill="1"/>
    <xf numFmtId="0" fontId="2" fillId="2" borderId="0" xfId="0" applyFont="1" applyFill="1"/>
    <xf numFmtId="0" fontId="3" fillId="2" borderId="0" xfId="0" applyFont="1" applyFill="1" applyAlignment="1">
      <alignment shrinkToFit="1"/>
    </xf>
    <xf numFmtId="0" fontId="1" fillId="2" borderId="0" xfId="0" applyFont="1" applyFill="1" applyAlignment="1">
      <alignment shrinkToFit="1"/>
    </xf>
    <xf numFmtId="165" fontId="2" fillId="2" borderId="0" xfId="0" applyNumberFormat="1" applyFont="1" applyFill="1"/>
    <xf numFmtId="0" fontId="2" fillId="2" borderId="0" xfId="0" applyNumberFormat="1" applyFont="1" applyFill="1"/>
    <xf numFmtId="0" fontId="4" fillId="4" borderId="0" xfId="0" applyFont="1" applyFill="1"/>
    <xf numFmtId="0" fontId="4" fillId="5" borderId="0" xfId="0" applyFont="1" applyFill="1"/>
    <xf numFmtId="0" fontId="4" fillId="4" borderId="21" xfId="0" applyFont="1" applyFill="1" applyBorder="1" applyAlignment="1">
      <alignment horizontal="center" shrinkToFit="1"/>
    </xf>
    <xf numFmtId="0" fontId="4" fillId="5" borderId="22" xfId="0" applyFont="1" applyFill="1" applyBorder="1" applyAlignment="1">
      <alignment horizontal="center" shrinkToFit="1"/>
    </xf>
    <xf numFmtId="0" fontId="4" fillId="4" borderId="2" xfId="0" applyFont="1" applyFill="1" applyBorder="1"/>
    <xf numFmtId="0" fontId="4" fillId="4" borderId="2" xfId="0" applyFont="1" applyFill="1" applyBorder="1" applyAlignment="1" applyProtection="1">
      <alignment horizontal="center"/>
      <protection locked="0"/>
    </xf>
    <xf numFmtId="0" fontId="4" fillId="16" borderId="25" xfId="0" applyFont="1" applyFill="1" applyBorder="1" applyAlignment="1" applyProtection="1">
      <alignment horizontal="center" wrapText="1"/>
      <protection locked="0"/>
    </xf>
    <xf numFmtId="0" fontId="4" fillId="16" borderId="25" xfId="0" applyFont="1" applyFill="1" applyBorder="1" applyAlignment="1" applyProtection="1">
      <protection locked="0"/>
    </xf>
    <xf numFmtId="3" fontId="4" fillId="2" borderId="11" xfId="0" applyNumberFormat="1" applyFont="1" applyFill="1" applyBorder="1"/>
    <xf numFmtId="3" fontId="9" fillId="2" borderId="11" xfId="0" applyNumberFormat="1" applyFont="1" applyFill="1" applyBorder="1"/>
    <xf numFmtId="3" fontId="9" fillId="2" borderId="9" xfId="0" applyNumberFormat="1" applyFont="1" applyFill="1" applyBorder="1"/>
    <xf numFmtId="3" fontId="9" fillId="2" borderId="16" xfId="0" applyNumberFormat="1" applyFont="1" applyFill="1" applyBorder="1"/>
    <xf numFmtId="3" fontId="9" fillId="3" borderId="18" xfId="0" applyNumberFormat="1" applyFont="1" applyFill="1" applyBorder="1"/>
    <xf numFmtId="0" fontId="9" fillId="6" borderId="13" xfId="0" applyFont="1" applyFill="1" applyBorder="1" applyAlignment="1">
      <alignment horizontal="left"/>
    </xf>
    <xf numFmtId="3" fontId="9" fillId="2" borderId="13" xfId="0" applyNumberFormat="1" applyFont="1" applyFill="1" applyBorder="1"/>
    <xf numFmtId="0" fontId="9" fillId="6" borderId="8" xfId="0" applyFont="1" applyFill="1" applyBorder="1" applyAlignment="1">
      <alignment horizontal="left"/>
    </xf>
    <xf numFmtId="0" fontId="9" fillId="7" borderId="8" xfId="0" applyFont="1" applyFill="1" applyBorder="1" applyAlignment="1">
      <alignment horizontal="left"/>
    </xf>
    <xf numFmtId="0" fontId="9" fillId="8" borderId="8" xfId="0" applyFont="1" applyFill="1" applyBorder="1" applyAlignment="1">
      <alignment horizontal="left"/>
    </xf>
    <xf numFmtId="0" fontId="9" fillId="13" borderId="8" xfId="0" applyFont="1" applyFill="1" applyBorder="1" applyAlignment="1">
      <alignment horizontal="left"/>
    </xf>
    <xf numFmtId="0" fontId="9" fillId="15" borderId="8" xfId="0" applyFont="1" applyFill="1" applyBorder="1" applyAlignment="1">
      <alignment horizontal="left"/>
    </xf>
    <xf numFmtId="0" fontId="2" fillId="2" borderId="0" xfId="0" applyFont="1" applyFill="1" applyAlignment="1">
      <alignment shrinkToFit="1"/>
    </xf>
    <xf numFmtId="164" fontId="10" fillId="3" borderId="18" xfId="0" applyNumberFormat="1" applyFont="1" applyFill="1" applyBorder="1" applyAlignment="1">
      <alignment horizontal="left" shrinkToFit="1"/>
    </xf>
    <xf numFmtId="3" fontId="9" fillId="2" borderId="0" xfId="0" applyNumberFormat="1" applyFont="1" applyFill="1" applyBorder="1"/>
    <xf numFmtId="0" fontId="9" fillId="2" borderId="7" xfId="0" applyFont="1" applyFill="1" applyBorder="1" applyAlignment="1">
      <alignment horizontal="left" shrinkToFit="1"/>
    </xf>
    <xf numFmtId="3" fontId="4" fillId="2" borderId="10" xfId="0" applyNumberFormat="1" applyFont="1" applyFill="1" applyBorder="1" applyAlignment="1">
      <alignment shrinkToFit="1"/>
    </xf>
    <xf numFmtId="3" fontId="9" fillId="2" borderId="10" xfId="0" applyNumberFormat="1" applyFont="1" applyFill="1" applyBorder="1" applyAlignment="1">
      <alignment shrinkToFit="1"/>
    </xf>
    <xf numFmtId="0" fontId="9" fillId="2" borderId="13" xfId="0" applyFont="1" applyFill="1" applyBorder="1" applyAlignment="1">
      <alignment horizontal="left" shrinkToFit="1"/>
    </xf>
    <xf numFmtId="3" fontId="4" fillId="2" borderId="11" xfId="0" applyNumberFormat="1" applyFont="1" applyFill="1" applyBorder="1" applyAlignment="1">
      <alignment shrinkToFit="1"/>
    </xf>
    <xf numFmtId="3" fontId="9" fillId="2" borderId="11" xfId="0" applyNumberFormat="1" applyFont="1" applyFill="1" applyBorder="1" applyAlignment="1">
      <alignment shrinkToFit="1"/>
    </xf>
    <xf numFmtId="0" fontId="9" fillId="2" borderId="8" xfId="0" applyFont="1" applyFill="1" applyBorder="1" applyAlignment="1">
      <alignment horizontal="left" shrinkToFit="1"/>
    </xf>
    <xf numFmtId="3" fontId="9" fillId="2" borderId="0" xfId="0" applyNumberFormat="1" applyFont="1" applyFill="1" applyBorder="1" applyAlignment="1">
      <alignment shrinkToFit="1"/>
    </xf>
    <xf numFmtId="3" fontId="9" fillId="2" borderId="13" xfId="0" applyNumberFormat="1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left"/>
    </xf>
    <xf numFmtId="3" fontId="9" fillId="2" borderId="9" xfId="0" applyNumberFormat="1" applyFont="1" applyFill="1" applyBorder="1" applyAlignment="1">
      <alignment horizontal="center" shrinkToFit="1"/>
    </xf>
    <xf numFmtId="3" fontId="9" fillId="2" borderId="13" xfId="0" applyNumberFormat="1" applyFont="1" applyFill="1" applyBorder="1" applyAlignment="1">
      <alignment horizontal="center" shrinkToFit="1"/>
    </xf>
    <xf numFmtId="3" fontId="9" fillId="2" borderId="9" xfId="0" applyNumberFormat="1" applyFont="1" applyFill="1" applyBorder="1" applyAlignment="1">
      <alignment horizontal="center" vertical="center"/>
    </xf>
    <xf numFmtId="3" fontId="9" fillId="2" borderId="31" xfId="0" applyNumberFormat="1" applyFont="1" applyFill="1" applyBorder="1"/>
    <xf numFmtId="3" fontId="9" fillId="2" borderId="31" xfId="0" applyNumberFormat="1" applyFont="1" applyFill="1" applyBorder="1" applyAlignment="1">
      <alignment shrinkToFit="1"/>
    </xf>
    <xf numFmtId="3" fontId="9" fillId="2" borderId="9" xfId="0" applyNumberFormat="1" applyFont="1" applyFill="1" applyBorder="1" applyAlignment="1">
      <alignment horizontal="center" vertical="center" shrinkToFit="1"/>
    </xf>
    <xf numFmtId="3" fontId="12" fillId="3" borderId="18" xfId="0" applyNumberFormat="1" applyFont="1" applyFill="1" applyBorder="1" applyAlignment="1">
      <alignment horizontal="center" vertical="center" shrinkToFit="1"/>
    </xf>
    <xf numFmtId="3" fontId="12" fillId="18" borderId="24" xfId="0" applyNumberFormat="1" applyFont="1" applyFill="1" applyBorder="1" applyAlignment="1">
      <alignment horizontal="left" vertical="center" shrinkToFit="1"/>
    </xf>
    <xf numFmtId="3" fontId="12" fillId="18" borderId="9" xfId="0" applyNumberFormat="1" applyFont="1" applyFill="1" applyBorder="1" applyAlignment="1">
      <alignment horizontal="left" vertical="center" shrinkToFit="1"/>
    </xf>
    <xf numFmtId="3" fontId="12" fillId="19" borderId="12" xfId="0" applyNumberFormat="1" applyFont="1" applyFill="1" applyBorder="1" applyAlignment="1">
      <alignment horizontal="right" vertical="center" shrinkToFit="1"/>
    </xf>
    <xf numFmtId="3" fontId="12" fillId="19" borderId="13" xfId="0" applyNumberFormat="1" applyFont="1" applyFill="1" applyBorder="1" applyAlignment="1">
      <alignment horizontal="right" vertical="center" shrinkToFit="1"/>
    </xf>
    <xf numFmtId="0" fontId="9" fillId="7" borderId="18" xfId="0" applyFont="1" applyFill="1" applyBorder="1" applyAlignment="1">
      <alignment horizontal="left"/>
    </xf>
    <xf numFmtId="3" fontId="11" fillId="20" borderId="8" xfId="0" applyNumberFormat="1" applyFont="1" applyFill="1" applyBorder="1" applyAlignment="1">
      <alignment shrinkToFit="1"/>
    </xf>
    <xf numFmtId="3" fontId="11" fillId="21" borderId="8" xfId="0" applyNumberFormat="1" applyFont="1" applyFill="1" applyBorder="1" applyAlignment="1">
      <alignment shrinkToFit="1"/>
    </xf>
    <xf numFmtId="3" fontId="9" fillId="2" borderId="9" xfId="0" applyNumberFormat="1" applyFont="1" applyFill="1" applyBorder="1" applyAlignment="1">
      <alignment horizontal="center" vertical="center"/>
    </xf>
    <xf numFmtId="3" fontId="9" fillId="2" borderId="13" xfId="0" applyNumberFormat="1" applyFont="1" applyFill="1" applyBorder="1" applyAlignment="1">
      <alignment horizontal="center" vertical="center"/>
    </xf>
    <xf numFmtId="3" fontId="9" fillId="2" borderId="12" xfId="0" applyNumberFormat="1" applyFont="1" applyFill="1" applyBorder="1" applyAlignment="1">
      <alignment horizontal="center" vertical="center"/>
    </xf>
    <xf numFmtId="166" fontId="11" fillId="21" borderId="8" xfId="0" applyNumberFormat="1" applyFont="1" applyFill="1" applyBorder="1" applyAlignment="1">
      <alignment shrinkToFit="1"/>
    </xf>
    <xf numFmtId="166" fontId="11" fillId="20" borderId="8" xfId="0" applyNumberFormat="1" applyFont="1" applyFill="1" applyBorder="1" applyAlignment="1">
      <alignment shrinkToFit="1"/>
    </xf>
    <xf numFmtId="3" fontId="9" fillId="3" borderId="18" xfId="0" applyNumberFormat="1" applyFont="1" applyFill="1" applyBorder="1" applyAlignment="1">
      <alignment shrinkToFit="1"/>
    </xf>
    <xf numFmtId="0" fontId="9" fillId="8" borderId="18" xfId="0" applyFont="1" applyFill="1" applyBorder="1" applyAlignment="1">
      <alignment horizontal="left"/>
    </xf>
    <xf numFmtId="3" fontId="4" fillId="2" borderId="0" xfId="0" applyNumberFormat="1" applyFont="1" applyFill="1" applyBorder="1"/>
    <xf numFmtId="3" fontId="4" fillId="2" borderId="33" xfId="0" applyNumberFormat="1" applyFont="1" applyFill="1" applyBorder="1" applyAlignment="1">
      <alignment shrinkToFit="1"/>
    </xf>
    <xf numFmtId="3" fontId="4" fillId="2" borderId="33" xfId="0" applyNumberFormat="1" applyFont="1" applyFill="1" applyBorder="1"/>
    <xf numFmtId="0" fontId="4" fillId="9" borderId="8" xfId="0" applyFont="1" applyFill="1" applyBorder="1" applyAlignment="1">
      <alignment horizontal="left" vertical="center"/>
    </xf>
    <xf numFmtId="3" fontId="4" fillId="2" borderId="11" xfId="0" applyNumberFormat="1" applyFont="1" applyFill="1" applyBorder="1" applyAlignment="1">
      <alignment vertical="center"/>
    </xf>
    <xf numFmtId="3" fontId="9" fillId="2" borderId="11" xfId="0" applyNumberFormat="1" applyFont="1" applyFill="1" applyBorder="1" applyAlignment="1">
      <alignment vertical="center"/>
    </xf>
    <xf numFmtId="0" fontId="4" fillId="9" borderId="18" xfId="0" applyFont="1" applyFill="1" applyBorder="1" applyAlignment="1">
      <alignment horizontal="left" vertical="center"/>
    </xf>
    <xf numFmtId="3" fontId="4" fillId="2" borderId="0" xfId="0" applyNumberFormat="1" applyFont="1" applyFill="1" applyBorder="1" applyAlignment="1">
      <alignment vertical="center"/>
    </xf>
    <xf numFmtId="0" fontId="4" fillId="9" borderId="15" xfId="0" applyFont="1" applyFill="1" applyBorder="1" applyAlignment="1">
      <alignment horizontal="left" vertical="center"/>
    </xf>
    <xf numFmtId="3" fontId="4" fillId="2" borderId="33" xfId="0" applyNumberFormat="1" applyFont="1" applyFill="1" applyBorder="1" applyAlignment="1">
      <alignment vertical="center"/>
    </xf>
    <xf numFmtId="0" fontId="9" fillId="10" borderId="8" xfId="0" applyFont="1" applyFill="1" applyBorder="1" applyAlignment="1">
      <alignment horizontal="left" vertical="center"/>
    </xf>
    <xf numFmtId="0" fontId="9" fillId="10" borderId="18" xfId="0" applyFont="1" applyFill="1" applyBorder="1" applyAlignment="1">
      <alignment horizontal="left" vertical="center"/>
    </xf>
    <xf numFmtId="0" fontId="9" fillId="10" borderId="15" xfId="0" applyFont="1" applyFill="1" applyBorder="1" applyAlignment="1">
      <alignment horizontal="left" vertical="center"/>
    </xf>
    <xf numFmtId="0" fontId="9" fillId="13" borderId="18" xfId="0" applyFont="1" applyFill="1" applyBorder="1" applyAlignment="1">
      <alignment horizontal="left"/>
    </xf>
    <xf numFmtId="0" fontId="9" fillId="13" borderId="15" xfId="0" applyFont="1" applyFill="1" applyBorder="1" applyAlignment="1">
      <alignment horizontal="left"/>
    </xf>
    <xf numFmtId="0" fontId="9" fillId="13" borderId="14" xfId="0" applyFont="1" applyFill="1" applyBorder="1" applyAlignment="1">
      <alignment horizontal="left"/>
    </xf>
    <xf numFmtId="3" fontId="9" fillId="2" borderId="13" xfId="0" applyNumberFormat="1" applyFont="1" applyFill="1" applyBorder="1" applyAlignment="1">
      <alignment vertical="center"/>
    </xf>
    <xf numFmtId="0" fontId="9" fillId="11" borderId="8" xfId="0" applyFont="1" applyFill="1" applyBorder="1" applyAlignment="1">
      <alignment horizontal="center" vertical="center"/>
    </xf>
    <xf numFmtId="3" fontId="4" fillId="2" borderId="11" xfId="0" applyNumberFormat="1" applyFont="1" applyFill="1" applyBorder="1" applyAlignment="1">
      <alignment horizontal="center" vertical="center"/>
    </xf>
    <xf numFmtId="3" fontId="9" fillId="2" borderId="11" xfId="0" applyNumberFormat="1" applyFont="1" applyFill="1" applyBorder="1" applyAlignment="1">
      <alignment horizontal="center" vertical="center"/>
    </xf>
    <xf numFmtId="0" fontId="9" fillId="11" borderId="18" xfId="0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/>
    </xf>
    <xf numFmtId="0" fontId="9" fillId="11" borderId="15" xfId="0" applyFont="1" applyFill="1" applyBorder="1" applyAlignment="1">
      <alignment horizontal="center" vertical="center"/>
    </xf>
    <xf numFmtId="3" fontId="4" fillId="2" borderId="33" xfId="0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0" fontId="1" fillId="2" borderId="36" xfId="0" applyFont="1" applyFill="1" applyBorder="1" applyAlignment="1"/>
    <xf numFmtId="0" fontId="1" fillId="2" borderId="0" xfId="0" applyFont="1" applyFill="1" applyBorder="1" applyAlignment="1"/>
    <xf numFmtId="10" fontId="1" fillId="22" borderId="36" xfId="0" applyNumberFormat="1" applyFont="1" applyFill="1" applyBorder="1"/>
    <xf numFmtId="3" fontId="1" fillId="22" borderId="0" xfId="0" applyNumberFormat="1" applyFont="1" applyFill="1" applyBorder="1"/>
    <xf numFmtId="0" fontId="2" fillId="2" borderId="36" xfId="0" applyFont="1" applyFill="1" applyBorder="1" applyAlignment="1"/>
    <xf numFmtId="0" fontId="2" fillId="2" borderId="0" xfId="0" applyFont="1" applyFill="1" applyBorder="1" applyAlignment="1"/>
    <xf numFmtId="3" fontId="9" fillId="3" borderId="26" xfId="0" applyNumberFormat="1" applyFont="1" applyFill="1" applyBorder="1"/>
    <xf numFmtId="164" fontId="10" fillId="3" borderId="26" xfId="0" applyNumberFormat="1" applyFont="1" applyFill="1" applyBorder="1" applyAlignment="1">
      <alignment horizontal="left" shrinkToFit="1"/>
    </xf>
    <xf numFmtId="0" fontId="9" fillId="3" borderId="26" xfId="0" applyFont="1" applyFill="1" applyBorder="1"/>
    <xf numFmtId="10" fontId="9" fillId="3" borderId="26" xfId="0" applyNumberFormat="1" applyFont="1" applyFill="1" applyBorder="1" applyAlignment="1">
      <alignment shrinkToFit="1"/>
    </xf>
    <xf numFmtId="3" fontId="9" fillId="3" borderId="26" xfId="0" applyNumberFormat="1" applyFont="1" applyFill="1" applyBorder="1" applyAlignment="1">
      <alignment horizontal="right" shrinkToFit="1"/>
    </xf>
    <xf numFmtId="0" fontId="4" fillId="14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3" fontId="4" fillId="2" borderId="9" xfId="0" applyNumberFormat="1" applyFont="1" applyFill="1" applyBorder="1" applyAlignment="1">
      <alignment horizontal="center" vertical="center"/>
    </xf>
    <xf numFmtId="3" fontId="4" fillId="2" borderId="13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/>
    <xf numFmtId="0" fontId="9" fillId="3" borderId="0" xfId="0" applyFont="1" applyFill="1" applyBorder="1"/>
    <xf numFmtId="0" fontId="9" fillId="15" borderId="8" xfId="0" applyFont="1" applyFill="1" applyBorder="1" applyAlignment="1">
      <alignment horizontal="center" vertical="center"/>
    </xf>
    <xf numFmtId="10" fontId="1" fillId="22" borderId="0" xfId="0" applyNumberFormat="1" applyFont="1" applyFill="1" applyBorder="1"/>
    <xf numFmtId="0" fontId="9" fillId="2" borderId="26" xfId="0" applyFont="1" applyFill="1" applyBorder="1" applyAlignment="1">
      <alignment horizontal="left" shrinkToFit="1"/>
    </xf>
    <xf numFmtId="3" fontId="9" fillId="2" borderId="11" xfId="0" applyNumberFormat="1" applyFont="1" applyFill="1" applyBorder="1" applyAlignment="1">
      <alignment horizontal="center" vertical="center" shrinkToFit="1"/>
    </xf>
    <xf numFmtId="3" fontId="12" fillId="19" borderId="33" xfId="0" applyNumberFormat="1" applyFont="1" applyFill="1" applyBorder="1" applyAlignment="1">
      <alignment horizontal="right" vertical="center" shrinkToFit="1"/>
    </xf>
    <xf numFmtId="3" fontId="11" fillId="21" borderId="9" xfId="0" applyNumberFormat="1" applyFont="1" applyFill="1" applyBorder="1" applyAlignment="1">
      <alignment shrinkToFit="1"/>
    </xf>
    <xf numFmtId="3" fontId="11" fillId="20" borderId="9" xfId="0" applyNumberFormat="1" applyFont="1" applyFill="1" applyBorder="1" applyAlignment="1">
      <alignment shrinkToFit="1"/>
    </xf>
    <xf numFmtId="166" fontId="11" fillId="21" borderId="9" xfId="0" applyNumberFormat="1" applyFont="1" applyFill="1" applyBorder="1" applyAlignment="1">
      <alignment shrinkToFit="1"/>
    </xf>
    <xf numFmtId="3" fontId="12" fillId="18" borderId="11" xfId="0" applyNumberFormat="1" applyFont="1" applyFill="1" applyBorder="1" applyAlignment="1">
      <alignment horizontal="left" vertical="center" shrinkToFit="1"/>
    </xf>
    <xf numFmtId="3" fontId="11" fillId="20" borderId="13" xfId="0" applyNumberFormat="1" applyFont="1" applyFill="1" applyBorder="1" applyAlignment="1">
      <alignment shrinkToFit="1"/>
    </xf>
    <xf numFmtId="166" fontId="11" fillId="20" borderId="13" xfId="0" applyNumberFormat="1" applyFont="1" applyFill="1" applyBorder="1" applyAlignment="1">
      <alignment shrinkToFit="1"/>
    </xf>
    <xf numFmtId="3" fontId="4" fillId="3" borderId="18" xfId="0" applyNumberFormat="1" applyFont="1" applyFill="1" applyBorder="1"/>
    <xf numFmtId="0" fontId="1" fillId="3" borderId="5" xfId="0" applyFont="1" applyFill="1" applyBorder="1"/>
    <xf numFmtId="3" fontId="4" fillId="3" borderId="26" xfId="0" applyNumberFormat="1" applyFont="1" applyFill="1" applyBorder="1"/>
    <xf numFmtId="165" fontId="1" fillId="3" borderId="5" xfId="0" applyNumberFormat="1" applyFont="1" applyFill="1" applyBorder="1" applyAlignment="1">
      <alignment horizontal="left"/>
    </xf>
    <xf numFmtId="0" fontId="1" fillId="3" borderId="5" xfId="0" applyFont="1" applyFill="1" applyBorder="1" applyAlignment="1"/>
    <xf numFmtId="0" fontId="9" fillId="2" borderId="8" xfId="0" applyFont="1" applyFill="1" applyBorder="1"/>
    <xf numFmtId="3" fontId="4" fillId="2" borderId="9" xfId="0" applyNumberFormat="1" applyFont="1" applyFill="1" applyBorder="1"/>
    <xf numFmtId="3" fontId="9" fillId="3" borderId="15" xfId="0" applyNumberFormat="1" applyFont="1" applyFill="1" applyBorder="1" applyAlignment="1">
      <alignment horizontal="center" shrinkToFit="1"/>
    </xf>
    <xf numFmtId="3" fontId="9" fillId="3" borderId="16" xfId="0" applyNumberFormat="1" applyFont="1" applyFill="1" applyBorder="1" applyAlignment="1">
      <alignment horizontal="center" shrinkToFit="1"/>
    </xf>
    <xf numFmtId="165" fontId="6" fillId="22" borderId="36" xfId="0" applyNumberFormat="1" applyFont="1" applyFill="1" applyBorder="1" applyAlignment="1">
      <alignment vertical="center"/>
    </xf>
    <xf numFmtId="165" fontId="6" fillId="22" borderId="0" xfId="0" applyNumberFormat="1" applyFont="1" applyFill="1" applyBorder="1" applyAlignment="1">
      <alignment vertical="center"/>
    </xf>
    <xf numFmtId="0" fontId="4" fillId="22" borderId="36" xfId="0" applyFont="1" applyFill="1" applyBorder="1" applyAlignment="1">
      <alignment horizontal="center" vertical="center"/>
    </xf>
    <xf numFmtId="0" fontId="4" fillId="22" borderId="0" xfId="0" applyFont="1" applyFill="1" applyBorder="1" applyAlignment="1">
      <alignment horizontal="center" vertical="center"/>
    </xf>
    <xf numFmtId="0" fontId="4" fillId="4" borderId="0" xfId="0" applyFont="1" applyFill="1" applyAlignment="1" applyProtection="1">
      <alignment horizontal="center" vertical="center" shrinkToFit="1"/>
      <protection locked="0"/>
    </xf>
    <xf numFmtId="0" fontId="4" fillId="4" borderId="0" xfId="0" applyFont="1" applyFill="1" applyAlignment="1">
      <alignment horizontal="center" vertical="center" shrinkToFit="1"/>
    </xf>
    <xf numFmtId="3" fontId="9" fillId="3" borderId="18" xfId="0" applyNumberFormat="1" applyFont="1" applyFill="1" applyBorder="1" applyAlignment="1">
      <alignment horizontal="center" vertical="center" shrinkToFit="1"/>
    </xf>
    <xf numFmtId="10" fontId="1" fillId="3" borderId="14" xfId="0" applyNumberFormat="1" applyFont="1" applyFill="1" applyBorder="1" applyAlignment="1">
      <alignment horizontal="center" vertical="center" shrinkToFit="1"/>
    </xf>
    <xf numFmtId="0" fontId="1" fillId="3" borderId="38" xfId="0" applyFont="1" applyFill="1" applyBorder="1" applyAlignment="1"/>
    <xf numFmtId="0" fontId="4" fillId="5" borderId="0" xfId="0" applyFont="1" applyFill="1" applyBorder="1" applyAlignment="1">
      <alignment horizontal="center"/>
    </xf>
    <xf numFmtId="0" fontId="4" fillId="5" borderId="0" xfId="0" applyFont="1" applyFill="1" applyBorder="1"/>
    <xf numFmtId="0" fontId="2" fillId="17" borderId="40" xfId="0" applyFont="1" applyFill="1" applyBorder="1" applyAlignment="1">
      <alignment horizontal="center" wrapText="1"/>
    </xf>
    <xf numFmtId="0" fontId="4" fillId="17" borderId="40" xfId="0" applyFont="1" applyFill="1" applyBorder="1" applyAlignment="1" applyProtection="1">
      <alignment horizontal="center" wrapText="1"/>
      <protection locked="0"/>
    </xf>
    <xf numFmtId="0" fontId="7" fillId="17" borderId="40" xfId="0" applyFont="1" applyFill="1" applyBorder="1" applyAlignment="1"/>
    <xf numFmtId="0" fontId="9" fillId="2" borderId="8" xfId="0" applyFont="1" applyFill="1" applyBorder="1" applyAlignment="1">
      <alignment shrinkToFit="1"/>
    </xf>
    <xf numFmtId="0" fontId="9" fillId="2" borderId="8" xfId="0" applyFont="1" applyFill="1" applyBorder="1" applyAlignment="1">
      <alignment vertical="center"/>
    </xf>
    <xf numFmtId="0" fontId="0" fillId="2" borderId="0" xfId="0" applyFill="1"/>
    <xf numFmtId="0" fontId="0" fillId="2" borderId="0" xfId="0" quotePrefix="1" applyFill="1"/>
    <xf numFmtId="0" fontId="9" fillId="2" borderId="8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top" shrinkToFit="1"/>
    </xf>
    <xf numFmtId="0" fontId="9" fillId="11" borderId="26" xfId="0" applyFont="1" applyFill="1" applyBorder="1" applyAlignment="1">
      <alignment horizontal="center" vertical="center" shrinkToFit="1"/>
    </xf>
    <xf numFmtId="0" fontId="9" fillId="11" borderId="27" xfId="0" applyFont="1" applyFill="1" applyBorder="1" applyAlignment="1">
      <alignment horizontal="center" vertical="center" shrinkToFit="1"/>
    </xf>
    <xf numFmtId="0" fontId="9" fillId="11" borderId="20" xfId="0" applyFont="1" applyFill="1" applyBorder="1" applyAlignment="1">
      <alignment horizontal="center" vertical="center" shrinkToFit="1"/>
    </xf>
    <xf numFmtId="0" fontId="9" fillId="11" borderId="23" xfId="0" applyFont="1" applyFill="1" applyBorder="1" applyAlignment="1">
      <alignment horizontal="center" vertical="center" shrinkToFit="1"/>
    </xf>
    <xf numFmtId="0" fontId="9" fillId="13" borderId="26" xfId="0" applyFont="1" applyFill="1" applyBorder="1" applyAlignment="1">
      <alignment horizontal="center" vertical="center" shrinkToFit="1"/>
    </xf>
    <xf numFmtId="0" fontId="9" fillId="13" borderId="27" xfId="0" applyFont="1" applyFill="1" applyBorder="1" applyAlignment="1">
      <alignment horizontal="center" vertical="center" shrinkToFit="1"/>
    </xf>
    <xf numFmtId="0" fontId="9" fillId="13" borderId="20" xfId="0" applyFont="1" applyFill="1" applyBorder="1" applyAlignment="1">
      <alignment horizontal="center" vertical="center" shrinkToFit="1"/>
    </xf>
    <xf numFmtId="0" fontId="9" fillId="13" borderId="23" xfId="0" applyFont="1" applyFill="1" applyBorder="1" applyAlignment="1">
      <alignment horizontal="center" vertical="center" shrinkToFit="1"/>
    </xf>
    <xf numFmtId="0" fontId="9" fillId="15" borderId="26" xfId="0" applyFont="1" applyFill="1" applyBorder="1" applyAlignment="1">
      <alignment horizontal="center" vertical="center" shrinkToFit="1"/>
    </xf>
    <xf numFmtId="0" fontId="9" fillId="15" borderId="27" xfId="0" applyFont="1" applyFill="1" applyBorder="1" applyAlignment="1">
      <alignment horizontal="center" vertical="center" shrinkToFit="1"/>
    </xf>
    <xf numFmtId="0" fontId="9" fillId="15" borderId="20" xfId="0" applyFont="1" applyFill="1" applyBorder="1" applyAlignment="1">
      <alignment horizontal="center" vertical="center" shrinkToFit="1"/>
    </xf>
    <xf numFmtId="0" fontId="9" fillId="15" borderId="39" xfId="0" applyFont="1" applyFill="1" applyBorder="1" applyAlignment="1">
      <alignment horizontal="center" vertical="center" shrinkToFit="1"/>
    </xf>
    <xf numFmtId="0" fontId="9" fillId="15" borderId="23" xfId="0" applyFont="1" applyFill="1" applyBorder="1" applyAlignment="1">
      <alignment horizontal="center" vertical="center" shrinkToFit="1"/>
    </xf>
    <xf numFmtId="0" fontId="4" fillId="14" borderId="26" xfId="0" applyFont="1" applyFill="1" applyBorder="1" applyAlignment="1">
      <alignment horizontal="center" vertical="center" shrinkToFit="1"/>
    </xf>
    <xf numFmtId="0" fontId="4" fillId="14" borderId="27" xfId="0" applyFont="1" applyFill="1" applyBorder="1" applyAlignment="1">
      <alignment horizontal="center" vertical="center" shrinkToFit="1"/>
    </xf>
    <xf numFmtId="0" fontId="4" fillId="14" borderId="20" xfId="0" applyFont="1" applyFill="1" applyBorder="1" applyAlignment="1">
      <alignment horizontal="center" vertical="center" shrinkToFit="1"/>
    </xf>
    <xf numFmtId="0" fontId="4" fillId="14" borderId="23" xfId="0" applyFont="1" applyFill="1" applyBorder="1" applyAlignment="1">
      <alignment horizontal="center" vertical="center" shrinkToFit="1"/>
    </xf>
    <xf numFmtId="0" fontId="4" fillId="9" borderId="26" xfId="0" applyFont="1" applyFill="1" applyBorder="1" applyAlignment="1">
      <alignment horizontal="center" vertical="center" shrinkToFit="1"/>
    </xf>
    <xf numFmtId="0" fontId="4" fillId="9" borderId="27" xfId="0" applyFont="1" applyFill="1" applyBorder="1" applyAlignment="1">
      <alignment horizontal="center" vertical="center" shrinkToFit="1"/>
    </xf>
    <xf numFmtId="0" fontId="4" fillId="9" borderId="20" xfId="0" applyFont="1" applyFill="1" applyBorder="1" applyAlignment="1">
      <alignment horizontal="center" vertical="center" shrinkToFit="1"/>
    </xf>
    <xf numFmtId="0" fontId="4" fillId="9" borderId="23" xfId="0" applyFont="1" applyFill="1" applyBorder="1" applyAlignment="1">
      <alignment horizontal="center" vertical="center" shrinkToFit="1"/>
    </xf>
    <xf numFmtId="0" fontId="9" fillId="8" borderId="26" xfId="0" applyFont="1" applyFill="1" applyBorder="1" applyAlignment="1">
      <alignment horizontal="center" vertical="center" shrinkToFit="1"/>
    </xf>
    <xf numFmtId="0" fontId="9" fillId="8" borderId="27" xfId="0" applyFont="1" applyFill="1" applyBorder="1" applyAlignment="1">
      <alignment horizontal="center" vertical="center" shrinkToFit="1"/>
    </xf>
    <xf numFmtId="0" fontId="9" fillId="8" borderId="20" xfId="0" applyFont="1" applyFill="1" applyBorder="1" applyAlignment="1">
      <alignment horizontal="center" vertical="center" shrinkToFit="1"/>
    </xf>
    <xf numFmtId="0" fontId="9" fillId="8" borderId="23" xfId="0" applyFont="1" applyFill="1" applyBorder="1" applyAlignment="1">
      <alignment horizontal="center" vertical="center" shrinkToFit="1"/>
    </xf>
    <xf numFmtId="0" fontId="9" fillId="10" borderId="26" xfId="0" applyFont="1" applyFill="1" applyBorder="1" applyAlignment="1">
      <alignment horizontal="center" vertical="center" shrinkToFit="1"/>
    </xf>
    <xf numFmtId="0" fontId="9" fillId="10" borderId="27" xfId="0" applyFont="1" applyFill="1" applyBorder="1" applyAlignment="1">
      <alignment horizontal="center" vertical="center" shrinkToFit="1"/>
    </xf>
    <xf numFmtId="0" fontId="9" fillId="10" borderId="20" xfId="0" applyFont="1" applyFill="1" applyBorder="1" applyAlignment="1">
      <alignment horizontal="center" vertical="center" shrinkToFit="1"/>
    </xf>
    <xf numFmtId="0" fontId="9" fillId="10" borderId="23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20" xfId="0" applyFont="1" applyFill="1" applyBorder="1" applyAlignment="1">
      <alignment horizontal="center" vertical="center" shrinkToFit="1"/>
    </xf>
    <xf numFmtId="0" fontId="10" fillId="2" borderId="23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4" fillId="12" borderId="1" xfId="0" applyFont="1" applyFill="1" applyBorder="1" applyAlignment="1">
      <alignment horizontal="center" vertical="center" shrinkToFit="1"/>
    </xf>
    <xf numFmtId="0" fontId="4" fillId="12" borderId="3" xfId="0" applyFont="1" applyFill="1" applyBorder="1" applyAlignment="1">
      <alignment horizontal="center" vertical="center" shrinkToFit="1"/>
    </xf>
    <xf numFmtId="0" fontId="4" fillId="12" borderId="4" xfId="0" applyFont="1" applyFill="1" applyBorder="1" applyAlignment="1">
      <alignment horizontal="center" vertical="center" shrinkToFit="1"/>
    </xf>
    <xf numFmtId="0" fontId="4" fillId="12" borderId="6" xfId="0" applyFont="1" applyFill="1" applyBorder="1" applyAlignment="1">
      <alignment horizontal="center" vertical="center" shrinkToFit="1"/>
    </xf>
    <xf numFmtId="165" fontId="8" fillId="3" borderId="2" xfId="0" applyNumberFormat="1" applyFont="1" applyFill="1" applyBorder="1" applyAlignment="1">
      <alignment horizontal="left" vertical="center"/>
    </xf>
    <xf numFmtId="165" fontId="8" fillId="3" borderId="3" xfId="0" applyNumberFormat="1" applyFont="1" applyFill="1" applyBorder="1" applyAlignment="1">
      <alignment horizontal="left" vertical="center"/>
    </xf>
    <xf numFmtId="165" fontId="8" fillId="3" borderId="5" xfId="0" applyNumberFormat="1" applyFont="1" applyFill="1" applyBorder="1" applyAlignment="1">
      <alignment horizontal="left" vertical="center"/>
    </xf>
    <xf numFmtId="165" fontId="8" fillId="3" borderId="6" xfId="0" applyNumberFormat="1" applyFont="1" applyFill="1" applyBorder="1" applyAlignment="1">
      <alignment horizontal="left" vertical="center"/>
    </xf>
    <xf numFmtId="0" fontId="9" fillId="7" borderId="26" xfId="0" applyFont="1" applyFill="1" applyBorder="1" applyAlignment="1">
      <alignment horizontal="center" vertical="center" shrinkToFit="1"/>
    </xf>
    <xf numFmtId="0" fontId="9" fillId="7" borderId="27" xfId="0" applyFont="1" applyFill="1" applyBorder="1" applyAlignment="1">
      <alignment horizontal="center" vertical="center" shrinkToFit="1"/>
    </xf>
    <xf numFmtId="0" fontId="9" fillId="7" borderId="20" xfId="0" applyFont="1" applyFill="1" applyBorder="1" applyAlignment="1">
      <alignment horizontal="center" vertical="center" shrinkToFit="1"/>
    </xf>
    <xf numFmtId="0" fontId="9" fillId="7" borderId="23" xfId="0" applyFont="1" applyFill="1" applyBorder="1" applyAlignment="1">
      <alignment horizontal="center" vertical="center" shrinkToFit="1"/>
    </xf>
    <xf numFmtId="0" fontId="9" fillId="6" borderId="26" xfId="0" applyFont="1" applyFill="1" applyBorder="1" applyAlignment="1">
      <alignment horizontal="center" vertical="center" shrinkToFit="1"/>
    </xf>
    <xf numFmtId="0" fontId="9" fillId="6" borderId="27" xfId="0" applyFont="1" applyFill="1" applyBorder="1" applyAlignment="1">
      <alignment horizontal="center" vertical="center" shrinkToFit="1"/>
    </xf>
    <xf numFmtId="0" fontId="9" fillId="6" borderId="20" xfId="0" applyFont="1" applyFill="1" applyBorder="1" applyAlignment="1">
      <alignment horizontal="center" vertical="center" shrinkToFit="1"/>
    </xf>
    <xf numFmtId="0" fontId="9" fillId="6" borderId="23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3" fontId="9" fillId="2" borderId="8" xfId="0" applyNumberFormat="1" applyFont="1" applyFill="1" applyBorder="1" applyAlignment="1">
      <alignment horizontal="center" vertical="center"/>
    </xf>
    <xf numFmtId="3" fontId="9" fillId="2" borderId="8" xfId="0" applyNumberFormat="1" applyFont="1" applyFill="1" applyBorder="1" applyAlignment="1">
      <alignment horizontal="center" vertical="center" shrinkToFit="1"/>
    </xf>
    <xf numFmtId="164" fontId="10" fillId="2" borderId="8" xfId="0" applyNumberFormat="1" applyFont="1" applyFill="1" applyBorder="1" applyAlignment="1">
      <alignment horizontal="center" vertical="center" shrinkToFit="1"/>
    </xf>
    <xf numFmtId="0" fontId="9" fillId="15" borderId="8" xfId="0" applyFont="1" applyFill="1" applyBorder="1" applyAlignment="1">
      <alignment horizontal="center" vertical="center" shrinkToFit="1"/>
    </xf>
    <xf numFmtId="10" fontId="9" fillId="2" borderId="8" xfId="0" applyNumberFormat="1" applyFont="1" applyFill="1" applyBorder="1" applyAlignment="1">
      <alignment horizontal="center" vertical="center" shrinkToFit="1"/>
    </xf>
    <xf numFmtId="3" fontId="9" fillId="2" borderId="8" xfId="0" applyNumberFormat="1" applyFont="1" applyFill="1" applyBorder="1" applyAlignment="1">
      <alignment horizontal="center" shrinkToFit="1"/>
    </xf>
    <xf numFmtId="3" fontId="9" fillId="2" borderId="9" xfId="0" applyNumberFormat="1" applyFont="1" applyFill="1" applyBorder="1" applyAlignment="1">
      <alignment horizontal="center" vertical="center"/>
    </xf>
    <xf numFmtId="3" fontId="9" fillId="2" borderId="13" xfId="0" applyNumberFormat="1" applyFont="1" applyFill="1" applyBorder="1" applyAlignment="1">
      <alignment horizontal="center" vertical="center"/>
    </xf>
    <xf numFmtId="164" fontId="10" fillId="2" borderId="9" xfId="0" applyNumberFormat="1" applyFont="1" applyFill="1" applyBorder="1" applyAlignment="1">
      <alignment horizontal="center" vertical="center" shrinkToFit="1"/>
    </xf>
    <xf numFmtId="164" fontId="10" fillId="2" borderId="13" xfId="0" applyNumberFormat="1" applyFont="1" applyFill="1" applyBorder="1" applyAlignment="1">
      <alignment horizontal="center" vertical="center" shrinkToFit="1"/>
    </xf>
    <xf numFmtId="0" fontId="9" fillId="15" borderId="9" xfId="0" applyFont="1" applyFill="1" applyBorder="1" applyAlignment="1">
      <alignment horizontal="center" vertical="center" shrinkToFit="1"/>
    </xf>
    <xf numFmtId="0" fontId="9" fillId="15" borderId="13" xfId="0" applyFont="1" applyFill="1" applyBorder="1" applyAlignment="1">
      <alignment horizontal="center" vertical="center" shrinkToFit="1"/>
    </xf>
    <xf numFmtId="0" fontId="4" fillId="14" borderId="8" xfId="0" applyFont="1" applyFill="1" applyBorder="1" applyAlignment="1">
      <alignment horizontal="center" vertical="center" shrinkToFit="1"/>
    </xf>
    <xf numFmtId="0" fontId="9" fillId="11" borderId="34" xfId="0" applyFont="1" applyFill="1" applyBorder="1" applyAlignment="1">
      <alignment horizontal="center" vertical="center" shrinkToFit="1"/>
    </xf>
    <xf numFmtId="3" fontId="9" fillId="2" borderId="11" xfId="0" applyNumberFormat="1" applyFont="1" applyFill="1" applyBorder="1" applyAlignment="1">
      <alignment horizontal="center" vertical="center"/>
    </xf>
    <xf numFmtId="164" fontId="10" fillId="2" borderId="11" xfId="0" applyNumberFormat="1" applyFont="1" applyFill="1" applyBorder="1" applyAlignment="1">
      <alignment horizontal="center" vertical="center" shrinkToFit="1"/>
    </xf>
    <xf numFmtId="0" fontId="9" fillId="11" borderId="35" xfId="0" applyFont="1" applyFill="1" applyBorder="1" applyAlignment="1">
      <alignment horizontal="center" vertical="center" shrinkToFit="1"/>
    </xf>
    <xf numFmtId="3" fontId="9" fillId="2" borderId="8" xfId="0" applyNumberFormat="1" applyFont="1" applyFill="1" applyBorder="1" applyAlignment="1">
      <alignment horizontal="center" vertical="center" wrapText="1"/>
    </xf>
    <xf numFmtId="10" fontId="9" fillId="2" borderId="8" xfId="0" applyNumberFormat="1" applyFont="1" applyFill="1" applyBorder="1" applyAlignment="1">
      <alignment horizontal="center" vertical="center" wrapText="1"/>
    </xf>
    <xf numFmtId="3" fontId="9" fillId="2" borderId="9" xfId="0" applyNumberFormat="1" applyFont="1" applyFill="1" applyBorder="1" applyAlignment="1">
      <alignment horizontal="center" vertical="center" wrapText="1"/>
    </xf>
    <xf numFmtId="3" fontId="9" fillId="2" borderId="13" xfId="0" applyNumberFormat="1" applyFont="1" applyFill="1" applyBorder="1" applyAlignment="1">
      <alignment horizontal="center" vertical="center" wrapText="1"/>
    </xf>
    <xf numFmtId="0" fontId="9" fillId="13" borderId="9" xfId="0" applyFont="1" applyFill="1" applyBorder="1" applyAlignment="1">
      <alignment horizontal="center" vertical="center" shrinkToFit="1"/>
    </xf>
    <xf numFmtId="0" fontId="9" fillId="13" borderId="13" xfId="0" applyFont="1" applyFill="1" applyBorder="1" applyAlignment="1">
      <alignment horizontal="center" vertical="center" shrinkToFit="1"/>
    </xf>
    <xf numFmtId="0" fontId="9" fillId="10" borderId="30" xfId="0" applyFont="1" applyFill="1" applyBorder="1" applyAlignment="1">
      <alignment horizontal="center" vertical="center" shrinkToFit="1"/>
    </xf>
    <xf numFmtId="0" fontId="9" fillId="10" borderId="17" xfId="0" applyFont="1" applyFill="1" applyBorder="1" applyAlignment="1">
      <alignment horizontal="center" vertical="center" shrinkToFit="1"/>
    </xf>
    <xf numFmtId="0" fontId="4" fillId="9" borderId="30" xfId="0" applyFont="1" applyFill="1" applyBorder="1" applyAlignment="1">
      <alignment horizontal="center" vertical="center" shrinkToFit="1"/>
    </xf>
    <xf numFmtId="0" fontId="4" fillId="9" borderId="17" xfId="0" applyFont="1" applyFill="1" applyBorder="1" applyAlignment="1">
      <alignment horizontal="center" vertical="center" shrinkToFit="1"/>
    </xf>
    <xf numFmtId="0" fontId="9" fillId="8" borderId="30" xfId="0" applyFont="1" applyFill="1" applyBorder="1" applyAlignment="1">
      <alignment horizontal="center" vertical="center" shrinkToFit="1"/>
    </xf>
    <xf numFmtId="0" fontId="9" fillId="8" borderId="17" xfId="0" applyFont="1" applyFill="1" applyBorder="1" applyAlignment="1">
      <alignment horizontal="center" vertical="center" shrinkToFit="1"/>
    </xf>
    <xf numFmtId="164" fontId="10" fillId="2" borderId="26" xfId="0" applyNumberFormat="1" applyFont="1" applyFill="1" applyBorder="1" applyAlignment="1">
      <alignment horizontal="center" vertical="center" shrinkToFit="1"/>
    </xf>
    <xf numFmtId="164" fontId="10" fillId="2" borderId="20" xfId="0" applyNumberFormat="1" applyFont="1" applyFill="1" applyBorder="1" applyAlignment="1">
      <alignment horizontal="center" vertical="center" shrinkToFit="1"/>
    </xf>
    <xf numFmtId="0" fontId="4" fillId="17" borderId="20" xfId="0" applyFont="1" applyFill="1" applyBorder="1" applyAlignment="1">
      <alignment horizontal="center" vertical="center"/>
    </xf>
    <xf numFmtId="165" fontId="1" fillId="3" borderId="5" xfId="0" applyNumberFormat="1" applyFont="1" applyFill="1" applyBorder="1" applyAlignment="1">
      <alignment horizontal="left"/>
    </xf>
    <xf numFmtId="0" fontId="8" fillId="3" borderId="2" xfId="0" applyFont="1" applyFill="1" applyBorder="1" applyAlignment="1">
      <alignment horizontal="right" vertical="center"/>
    </xf>
    <xf numFmtId="0" fontId="8" fillId="3" borderId="5" xfId="0" applyFont="1" applyFill="1" applyBorder="1" applyAlignment="1">
      <alignment horizontal="right" vertical="center"/>
    </xf>
    <xf numFmtId="0" fontId="4" fillId="12" borderId="1" xfId="0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center" wrapText="1"/>
    </xf>
    <xf numFmtId="0" fontId="4" fillId="12" borderId="32" xfId="0" applyFont="1" applyFill="1" applyBorder="1" applyAlignment="1">
      <alignment horizontal="center" vertical="center" wrapText="1"/>
    </xf>
    <xf numFmtId="0" fontId="4" fillId="12" borderId="2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3" fontId="9" fillId="2" borderId="9" xfId="0" applyNumberFormat="1" applyFont="1" applyFill="1" applyBorder="1" applyAlignment="1">
      <alignment horizontal="center" vertical="center" shrinkToFit="1"/>
    </xf>
    <xf numFmtId="3" fontId="9" fillId="2" borderId="13" xfId="0" applyNumberFormat="1" applyFont="1" applyFill="1" applyBorder="1" applyAlignment="1">
      <alignment horizontal="center" vertical="center" shrinkToFit="1"/>
    </xf>
    <xf numFmtId="0" fontId="4" fillId="16" borderId="2" xfId="0" applyFont="1" applyFill="1" applyBorder="1" applyAlignment="1">
      <alignment horizontal="center" vertical="center"/>
    </xf>
    <xf numFmtId="3" fontId="9" fillId="2" borderId="10" xfId="0" applyNumberFormat="1" applyFont="1" applyFill="1" applyBorder="1" applyAlignment="1">
      <alignment horizontal="center" vertical="center" shrinkToFit="1"/>
    </xf>
    <xf numFmtId="0" fontId="4" fillId="12" borderId="2" xfId="0" applyFont="1" applyFill="1" applyBorder="1" applyAlignment="1">
      <alignment horizontal="center" wrapText="1"/>
    </xf>
    <xf numFmtId="0" fontId="4" fillId="12" borderId="3" xfId="0" applyFont="1" applyFill="1" applyBorder="1" applyAlignment="1">
      <alignment horizontal="center" wrapText="1"/>
    </xf>
    <xf numFmtId="0" fontId="4" fillId="12" borderId="0" xfId="0" applyFont="1" applyFill="1" applyBorder="1" applyAlignment="1">
      <alignment horizontal="center" wrapText="1"/>
    </xf>
    <xf numFmtId="0" fontId="4" fillId="12" borderId="39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right"/>
    </xf>
    <xf numFmtId="165" fontId="1" fillId="3" borderId="19" xfId="0" applyNumberFormat="1" applyFont="1" applyFill="1" applyBorder="1" applyAlignment="1">
      <alignment horizontal="left"/>
    </xf>
    <xf numFmtId="0" fontId="1" fillId="3" borderId="19" xfId="0" applyFont="1" applyFill="1" applyBorder="1" applyAlignment="1">
      <alignment horizontal="right"/>
    </xf>
    <xf numFmtId="0" fontId="4" fillId="5" borderId="0" xfId="0" applyFont="1" applyFill="1" applyBorder="1" applyAlignment="1">
      <alignment horizontal="center" shrinkToFit="1"/>
    </xf>
    <xf numFmtId="0" fontId="4" fillId="12" borderId="3" xfId="0" applyFont="1" applyFill="1" applyBorder="1" applyAlignment="1">
      <alignment horizontal="center" vertical="center" wrapText="1"/>
    </xf>
    <xf numFmtId="0" fontId="4" fillId="12" borderId="23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/>
    </xf>
    <xf numFmtId="0" fontId="4" fillId="12" borderId="2" xfId="0" applyFont="1" applyFill="1" applyBorder="1" applyAlignment="1">
      <alignment horizontal="center" vertical="center"/>
    </xf>
    <xf numFmtId="0" fontId="4" fillId="12" borderId="3" xfId="0" applyFont="1" applyFill="1" applyBorder="1" applyAlignment="1">
      <alignment horizontal="center" vertical="center"/>
    </xf>
    <xf numFmtId="0" fontId="4" fillId="12" borderId="4" xfId="0" applyFont="1" applyFill="1" applyBorder="1" applyAlignment="1">
      <alignment horizontal="center" vertical="center"/>
    </xf>
    <xf numFmtId="0" fontId="4" fillId="12" borderId="5" xfId="0" applyFont="1" applyFill="1" applyBorder="1" applyAlignment="1">
      <alignment horizontal="center" vertical="center"/>
    </xf>
    <xf numFmtId="0" fontId="4" fillId="12" borderId="6" xfId="0" applyFont="1" applyFill="1" applyBorder="1" applyAlignment="1">
      <alignment horizontal="center" vertical="center"/>
    </xf>
    <xf numFmtId="3" fontId="9" fillId="2" borderId="11" xfId="0" applyNumberFormat="1" applyFont="1" applyFill="1" applyBorder="1" applyAlignment="1">
      <alignment horizontal="center" vertical="center" shrinkToFit="1"/>
    </xf>
    <xf numFmtId="164" fontId="10" fillId="2" borderId="0" xfId="0" applyNumberFormat="1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9" fillId="2" borderId="0" xfId="0" applyFont="1" applyFill="1" applyBorder="1" applyAlignment="1">
      <alignment horizontal="center" vertical="center" shrinkToFit="1"/>
    </xf>
    <xf numFmtId="0" fontId="9" fillId="2" borderId="28" xfId="0" applyFont="1" applyFill="1" applyBorder="1" applyAlignment="1">
      <alignment horizontal="center" vertical="center" shrinkToFit="1"/>
    </xf>
    <xf numFmtId="0" fontId="9" fillId="2" borderId="29" xfId="0" applyFont="1" applyFill="1" applyBorder="1" applyAlignment="1">
      <alignment horizontal="center" vertical="center" shrinkToFit="1"/>
    </xf>
    <xf numFmtId="165" fontId="8" fillId="3" borderId="2" xfId="0" applyNumberFormat="1" applyFont="1" applyFill="1" applyBorder="1" applyAlignment="1">
      <alignment horizontal="right" vertical="center"/>
    </xf>
    <xf numFmtId="165" fontId="8" fillId="3" borderId="5" xfId="0" applyNumberFormat="1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164" fontId="10" fillId="2" borderId="10" xfId="0" applyNumberFormat="1" applyFont="1" applyFill="1" applyBorder="1" applyAlignment="1">
      <alignment horizontal="center" vertical="center" shrinkToFit="1"/>
    </xf>
    <xf numFmtId="0" fontId="9" fillId="6" borderId="37" xfId="0" applyFont="1" applyFill="1" applyBorder="1" applyAlignment="1">
      <alignment horizontal="center" vertical="center" shrinkToFit="1"/>
    </xf>
    <xf numFmtId="0" fontId="9" fillId="6" borderId="17" xfId="0" applyFont="1" applyFill="1" applyBorder="1" applyAlignment="1">
      <alignment horizontal="center" vertical="center" shrinkToFit="1"/>
    </xf>
    <xf numFmtId="0" fontId="9" fillId="6" borderId="30" xfId="0" applyFont="1" applyFill="1" applyBorder="1" applyAlignment="1">
      <alignment horizontal="center" vertical="center" shrinkToFit="1"/>
    </xf>
    <xf numFmtId="0" fontId="9" fillId="7" borderId="30" xfId="0" applyFont="1" applyFill="1" applyBorder="1" applyAlignment="1">
      <alignment horizontal="center" vertical="center" shrinkToFit="1"/>
    </xf>
    <xf numFmtId="0" fontId="9" fillId="7" borderId="17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 shrinkToFit="1"/>
    </xf>
  </cellXfs>
  <cellStyles count="1">
    <cellStyle name="Normal" xfId="0" builtinId="0"/>
  </cellStyles>
  <dxfs count="132"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</dxfs>
  <tableStyles count="0" defaultTableStyle="TableStyleMedium2" defaultPivotStyle="PivotStyleLight16"/>
  <colors>
    <mruColors>
      <color rgb="FFCB6D51"/>
      <color rgb="FFC9C0BB"/>
      <color rgb="FFFFA000"/>
      <color rgb="FFFFF5EE"/>
      <color rgb="FFFFF5EF"/>
      <color rgb="FF66CCFF"/>
      <color rgb="FFFF3399"/>
      <color rgb="FF000000"/>
      <color rgb="FF66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0</v>
        <stp/>
        <stp>StudyData</stp>
        <stp>Vol(EDAS3??42) when (LocalDay(EDAS3??42)=7 and LocalHour(EDAS3??42)=9 and LocalMinute(EDAS3??42)=50)</stp>
        <stp>Bar</stp>
        <stp/>
        <stp>Vol</stp>
        <stp>30</stp>
        <stp>0</stp>
        <tr r="AA98" s="1"/>
      </tp>
      <tp>
        <v>0</v>
        <stp/>
        <stp>StudyData</stp>
        <stp>Vol(EDAS3??41) when (LocalDay(EDAS3??41)=7 and LocalHour(EDAS3??41)=9 and LocalMinute(EDAS3??41)=50)</stp>
        <stp>Bar</stp>
        <stp/>
        <stp>Vol</stp>
        <stp>30</stp>
        <stp>0</stp>
        <tr r="AA95" s="1"/>
      </tp>
      <tp>
        <v>0</v>
        <stp/>
        <stp>StudyData</stp>
        <stp>Vol(EDAS3??40) when (LocalDay(EDAS3??40)=7 and LocalHour(EDAS3??40)=9 and LocalMinute(EDAS3??40)=50)</stp>
        <stp>Bar</stp>
        <stp/>
        <stp>Vol</stp>
        <stp>30</stp>
        <stp>0</stp>
        <tr r="AA93" s="1"/>
      </tp>
      <tp>
        <v>42</v>
        <stp/>
        <stp>StudyData</stp>
        <stp>Vol(EDAS3??18) when (LocalDay(EDAS3??18)=7 and LocalHour(EDAS3??18)=9 and LocalMinute(EDAS3??18)=50)</stp>
        <stp>Bar</stp>
        <stp/>
        <stp>Vol</stp>
        <stp>30</stp>
        <stp>0</stp>
        <tr r="AA44" s="1"/>
      </tp>
      <tp>
        <v>2</v>
        <stp/>
        <stp>StudyData</stp>
        <stp>Vol(EDAS3??19) when (LocalDay(EDAS3??19)=7 and LocalHour(EDAS3??19)=9 and LocalMinute(EDAS3??19)=50)</stp>
        <stp>Bar</stp>
        <stp/>
        <stp>Vol</stp>
        <stp>30</stp>
        <stp>0</stp>
        <tr r="AA46" s="1"/>
      </tp>
      <tp>
        <v>6</v>
        <stp/>
        <stp>StudyData</stp>
        <stp>Vol(EDAS3??12) when (LocalDay(EDAS3??12)=7 and LocalHour(EDAS3??12)=9 and LocalMinute(EDAS3??12)=50)</stp>
        <stp>Bar</stp>
        <stp/>
        <stp>Vol</stp>
        <stp>30</stp>
        <stp>0</stp>
        <tr r="AA30" s="1"/>
      </tp>
      <tp>
        <v>85</v>
        <stp/>
        <stp>StudyData</stp>
        <stp>Vol(EDAS3??13) when (LocalDay(EDAS3??13)=7 and LocalHour(EDAS3??13)=9 and LocalMinute(EDAS3??13)=50)</stp>
        <stp>Bar</stp>
        <stp/>
        <stp>Vol</stp>
        <stp>30</stp>
        <stp>0</stp>
        <tr r="AA32" s="1"/>
      </tp>
      <tp>
        <v>69</v>
        <stp/>
        <stp>StudyData</stp>
        <stp>Vol(EDAS3??10) when (LocalDay(EDAS3??10)=7 and LocalHour(EDAS3??10)=9 and LocalMinute(EDAS3??10)=50)</stp>
        <stp>Bar</stp>
        <stp/>
        <stp>Vol</stp>
        <stp>30</stp>
        <stp>0</stp>
        <tr r="AA26" s="1"/>
      </tp>
      <tp>
        <v>25</v>
        <stp/>
        <stp>StudyData</stp>
        <stp>Vol(EDAS3??11) when (LocalDay(EDAS3??11)=7 and LocalHour(EDAS3??11)=9 and LocalMinute(EDAS3??11)=50)</stp>
        <stp>Bar</stp>
        <stp/>
        <stp>Vol</stp>
        <stp>30</stp>
        <stp>0</stp>
        <tr r="AA28" s="1"/>
      </tp>
      <tp>
        <v>568</v>
        <stp/>
        <stp>StudyData</stp>
        <stp>Vol(EDAS3??16) when (LocalDay(EDAS3??16)=7 and LocalHour(EDAS3??16)=9 and LocalMinute(EDAS3??16)=50)</stp>
        <stp>Bar</stp>
        <stp/>
        <stp>Vol</stp>
        <stp>30</stp>
        <stp>0</stp>
        <tr r="AA39" s="1"/>
      </tp>
      <tp>
        <v>1</v>
        <stp/>
        <stp>StudyData</stp>
        <stp>Vol(EDAS3??17) when (LocalDay(EDAS3??17)=7 and LocalHour(EDAS3??17)=9 and LocalMinute(EDAS3??17)=50)</stp>
        <stp>Bar</stp>
        <stp/>
        <stp>Vol</stp>
        <stp>30</stp>
        <stp>0</stp>
        <tr r="AA41" s="1"/>
      </tp>
      <tp>
        <v>84</v>
        <stp/>
        <stp>StudyData</stp>
        <stp>Vol(EDAS3??14) when (LocalDay(EDAS3??14)=7 and LocalHour(EDAS3??14)=9 and LocalMinute(EDAS3??14)=50)</stp>
        <stp>Bar</stp>
        <stp/>
        <stp>Vol</stp>
        <stp>30</stp>
        <stp>0</stp>
        <tr r="AA35" s="1"/>
      </tp>
      <tp>
        <v>9</v>
        <stp/>
        <stp>StudyData</stp>
        <stp>Vol(EDAS3??15) when (LocalDay(EDAS3??15)=7 and LocalHour(EDAS3??15)=9 and LocalMinute(EDAS3??15)=50)</stp>
        <stp>Bar</stp>
        <stp/>
        <stp>Vol</stp>
        <stp>30</stp>
        <stp>0</stp>
        <tr r="AA37" s="1"/>
      </tp>
      <tp>
        <v>0</v>
        <stp/>
        <stp>StudyData</stp>
        <stp>Vol(EDAS3??38) when (LocalDay(EDAS3??38)=7 and LocalHour(EDAS3??38)=9 and LocalMinute(EDAS3??38)=50)</stp>
        <stp>Bar</stp>
        <stp/>
        <stp>Vol</stp>
        <stp>30</stp>
        <stp>0</stp>
        <tr r="AA89" s="1"/>
      </tp>
      <tp>
        <v>0</v>
        <stp/>
        <stp>StudyData</stp>
        <stp>Vol(EDAS3??39) when (LocalDay(EDAS3??39)=7 and LocalHour(EDAS3??39)=9 and LocalMinute(EDAS3??39)=50)</stp>
        <stp>Bar</stp>
        <stp/>
        <stp>Vol</stp>
        <stp>30</stp>
        <stp>0</stp>
        <tr r="AA91" s="1"/>
      </tp>
      <tp>
        <v>4</v>
        <stp/>
        <stp>StudyData</stp>
        <stp>Vol(EDAS3??30) when (LocalDay(EDAS3??30)=7 and LocalHour(EDAS3??30)=9 and LocalMinute(EDAS3??30)=50)</stp>
        <stp>Bar</stp>
        <stp/>
        <stp>Vol</stp>
        <stp>30</stp>
        <stp>0</stp>
        <tr r="AA71" s="1"/>
      </tp>
      <tp>
        <v>0</v>
        <stp/>
        <stp>StudyData</stp>
        <stp>Vol(EDAS3??31) when (LocalDay(EDAS3??31)=7 and LocalHour(EDAS3??31)=9 and LocalMinute(EDAS3??31)=50)</stp>
        <stp>Bar</stp>
        <stp/>
        <stp>Vol</stp>
        <stp>30</stp>
        <stp>0</stp>
        <tr r="AA73" s="1"/>
      </tp>
      <tp>
        <v>0</v>
        <stp/>
        <stp>StudyData</stp>
        <stp>Vol(EDAS3??32) when (LocalDay(EDAS3??32)=7 and LocalHour(EDAS3??32)=9 and LocalMinute(EDAS3??32)=50)</stp>
        <stp>Bar</stp>
        <stp/>
        <stp>Vol</stp>
        <stp>30</stp>
        <stp>0</stp>
        <tr r="AA75" s="1"/>
      </tp>
      <tp>
        <v>0</v>
        <stp/>
        <stp>StudyData</stp>
        <stp>Vol(EDAS3??33) when (LocalDay(EDAS3??33)=7 and LocalHour(EDAS3??33)=9 and LocalMinute(EDAS3??33)=50)</stp>
        <stp>Bar</stp>
        <stp/>
        <stp>Vol</stp>
        <stp>30</stp>
        <stp>0</stp>
        <tr r="AA77" s="1"/>
      </tp>
      <tp>
        <v>0</v>
        <stp/>
        <stp>StudyData</stp>
        <stp>Vol(EDAS3??34) when (LocalDay(EDAS3??34)=7 and LocalHour(EDAS3??34)=9 and LocalMinute(EDAS3??34)=50)</stp>
        <stp>Bar</stp>
        <stp/>
        <stp>Vol</stp>
        <stp>30</stp>
        <stp>0</stp>
        <tr r="AA80" s="1"/>
      </tp>
      <tp>
        <v>0</v>
        <stp/>
        <stp>StudyData</stp>
        <stp>Vol(EDAS3??35) when (LocalDay(EDAS3??35)=7 and LocalHour(EDAS3??35)=9 and LocalMinute(EDAS3??35)=50)</stp>
        <stp>Bar</stp>
        <stp/>
        <stp>Vol</stp>
        <stp>30</stp>
        <stp>0</stp>
        <tr r="AA82" s="1"/>
      </tp>
      <tp>
        <v>0</v>
        <stp/>
        <stp>StudyData</stp>
        <stp>Vol(EDAS3??36) when (LocalDay(EDAS3??36)=7 and LocalHour(EDAS3??36)=9 and LocalMinute(EDAS3??36)=50)</stp>
        <stp>Bar</stp>
        <stp/>
        <stp>Vol</stp>
        <stp>30</stp>
        <stp>0</stp>
        <tr r="AA84" s="1"/>
      </tp>
      <tp>
        <v>0</v>
        <stp/>
        <stp>StudyData</stp>
        <stp>Vol(EDAS3??37) when (LocalDay(EDAS3??37)=7 and LocalHour(EDAS3??37)=9 and LocalMinute(EDAS3??37)=50)</stp>
        <stp>Bar</stp>
        <stp/>
        <stp>Vol</stp>
        <stp>30</stp>
        <stp>0</stp>
        <tr r="AA86" s="1"/>
      </tp>
      <tp>
        <v>1</v>
        <stp/>
        <stp>StudyData</stp>
        <stp>Vol(EDAS3??29) when (LocalDay(EDAS3??29)=7 and LocalHour(EDAS3??29)=9 and LocalMinute(EDAS3??29)=50)</stp>
        <stp>Bar</stp>
        <stp/>
        <stp>Vol</stp>
        <stp>30</stp>
        <stp>0</stp>
        <tr r="AA68" s="1"/>
      </tp>
      <tp>
        <v>1</v>
        <stp/>
        <stp>StudyData</stp>
        <stp>Vol(EDAS3??28) when (LocalDay(EDAS3??28)=7 and LocalHour(EDAS3??28)=9 and LocalMinute(EDAS3??28)=50)</stp>
        <stp>Bar</stp>
        <stp/>
        <stp>Vol</stp>
        <stp>30</stp>
        <stp>0</stp>
        <tr r="AA66" s="1"/>
      </tp>
      <tp>
        <v>1</v>
        <stp/>
        <stp>StudyData</stp>
        <stp>Vol(EDAS3??21) when (LocalDay(EDAS3??21)=7 and LocalHour(EDAS3??21)=9 and LocalMinute(EDAS3??21)=50)</stp>
        <stp>Bar</stp>
        <stp/>
        <stp>Vol</stp>
        <stp>30</stp>
        <stp>0</stp>
        <tr r="AA50" s="1"/>
      </tp>
      <tp>
        <v>46</v>
        <stp/>
        <stp>StudyData</stp>
        <stp>Vol(EDAS3??20) when (LocalDay(EDAS3??20)=7 and LocalHour(EDAS3??20)=9 and LocalMinute(EDAS3??20)=50)</stp>
        <stp>Bar</stp>
        <stp/>
        <stp>Vol</stp>
        <stp>30</stp>
        <stp>0</stp>
        <tr r="AA48" s="1"/>
      </tp>
      <tp>
        <v>2</v>
        <stp/>
        <stp>StudyData</stp>
        <stp>Vol(EDAS3??23) when (LocalDay(EDAS3??23)=7 and LocalHour(EDAS3??23)=9 and LocalMinute(EDAS3??23)=50)</stp>
        <stp>Bar</stp>
        <stp/>
        <stp>Vol</stp>
        <stp>30</stp>
        <stp>0</stp>
        <tr r="AA55" s="1"/>
      </tp>
      <tp>
        <v>3</v>
        <stp/>
        <stp>StudyData</stp>
        <stp>Vol(EDAS3??22) when (LocalDay(EDAS3??22)=7 and LocalHour(EDAS3??22)=9 and LocalMinute(EDAS3??22)=50)</stp>
        <stp>Bar</stp>
        <stp/>
        <stp>Vol</stp>
        <stp>30</stp>
        <stp>0</stp>
        <tr r="AA53" s="1"/>
      </tp>
      <tp>
        <v>5</v>
        <stp/>
        <stp>StudyData</stp>
        <stp>Vol(EDAS3??25) when (LocalDay(EDAS3??25)=7 and LocalHour(EDAS3??25)=9 and LocalMinute(EDAS3??25)=50)</stp>
        <stp>Bar</stp>
        <stp/>
        <stp>Vol</stp>
        <stp>30</stp>
        <stp>0</stp>
        <tr r="AA59" s="1"/>
      </tp>
      <tp>
        <v>9</v>
        <stp/>
        <stp>StudyData</stp>
        <stp>Vol(EDAS3??24) when (LocalDay(EDAS3??24)=7 and LocalHour(EDAS3??24)=9 and LocalMinute(EDAS3??24)=50)</stp>
        <stp>Bar</stp>
        <stp/>
        <stp>Vol</stp>
        <stp>30</stp>
        <stp>0</stp>
        <tr r="AA57" s="1"/>
      </tp>
      <tp>
        <v>1</v>
        <stp/>
        <stp>StudyData</stp>
        <stp>Vol(EDAS3??27) when (LocalDay(EDAS3??27)=7 and LocalHour(EDAS3??27)=9 and LocalMinute(EDAS3??27)=50)</stp>
        <stp>Bar</stp>
        <stp/>
        <stp>Vol</stp>
        <stp>30</stp>
        <stp>0</stp>
        <tr r="AA64" s="1"/>
      </tp>
      <tp>
        <v>2</v>
        <stp/>
        <stp>StudyData</stp>
        <stp>Vol(EDAS3??26) when (LocalDay(EDAS3??26)=7 and LocalHour(EDAS3??26)=9 and LocalMinute(EDAS3??26)=50)</stp>
        <stp>Bar</stp>
        <stp/>
        <stp>Vol</stp>
        <stp>30</stp>
        <stp>0</stp>
        <tr r="AA62" s="1"/>
      </tp>
      <tp t="s">
        <v>Eurodollar Calendar Spread 3, Nov 14, Feb 15</v>
        <stp/>
        <stp>ContractData</stp>
        <stp>EDAS3X4</stp>
        <stp>LongDescription</stp>
        <tr r="H12" s="2"/>
      </tp>
      <tp t="s">
        <v>Eurodollar Calendar Spread 3, Dec 18, Mar 19</v>
        <stp/>
        <stp>ContractData</stp>
        <stp>EDAS3Z8</stp>
        <stp>LongDescription</stp>
        <tr r="H46" s="2"/>
      </tp>
      <tp t="s">
        <v>Eurodollar Calendar Spread 3, Dec 19, Mar 20</v>
        <stp/>
        <stp>ContractData</stp>
        <stp>EDAS3Z9</stp>
        <stp>LongDescription</stp>
        <tr r="H54" s="2"/>
      </tp>
      <tp t="s">
        <v>Eurodollar Calendar Spread 3, Dec 16, Mar 17</v>
        <stp/>
        <stp>ContractData</stp>
        <stp>EDAS3Z6</stp>
        <stp>LongDescription</stp>
        <tr r="H30" s="2"/>
      </tp>
      <tp t="s">
        <v>Eurodollar Calendar Spread 3, Dec 17, Mar 18</v>
        <stp/>
        <stp>ContractData</stp>
        <stp>EDAS3Z7</stp>
        <stp>LongDescription</stp>
        <tr r="H38" s="2"/>
      </tp>
      <tp t="s">
        <v>Eurodollar Calendar Spread 3, Dec 14, Mar 15</v>
        <stp/>
        <stp>ContractData</stp>
        <stp>EDAS3Z4</stp>
        <stp>LongDescription</stp>
        <tr r="H14" s="2"/>
      </tp>
      <tp t="s">
        <v>Eurodollar Calendar Spread 3, Dec 15, Mar 16</v>
        <stp/>
        <stp>ContractData</stp>
        <stp>EDAS3Z5</stp>
        <stp>LongDescription</stp>
        <tr r="H22" s="2"/>
      </tp>
      <tp t="s">
        <v>Eurodollar Calendar Spread 3, Dec 22, Mar 23</v>
        <stp/>
        <stp>ContractData</stp>
        <stp>EDAS3Z2</stp>
        <stp>LongDescription</stp>
        <tr r="H78" s="2"/>
      </tp>
      <tp t="s">
        <v>Eurodollar Calendar Spread 3, Dec 23, Mar 24</v>
        <stp/>
        <stp>ContractData</stp>
        <stp>EDAS3Z3</stp>
        <stp>LongDescription</stp>
        <tr r="H86" s="2"/>
      </tp>
      <tp t="s">
        <v>Eurodollar Calendar Spread 3, Dec 20, Mar 21</v>
        <stp/>
        <stp>ContractData</stp>
        <stp>EDAS3Z0</stp>
        <stp>LongDescription</stp>
        <tr r="H62" s="2"/>
      </tp>
      <tp t="s">
        <v>Eurodollar Calendar Spread 3, Dec 21, Mar 22</v>
        <stp/>
        <stp>ContractData</stp>
        <stp>EDAS3Z1</stp>
        <stp>LongDescription</stp>
        <tr r="H70" s="2"/>
      </tp>
      <tp t="s">
        <v>Eurodollar Calendar Spread 3, Aug 14, Nov 14</v>
        <stp/>
        <stp>ContractData</stp>
        <stp>EDAS3Q4</stp>
        <stp>LongDescription</stp>
        <tr r="H6" s="2"/>
      </tp>
      <tp t="s">
        <v>Eurodollar Calendar Spread 3, Sep 18, Dec 18</v>
        <stp/>
        <stp>ContractData</stp>
        <stp>EDAS3U8</stp>
        <stp>LongDescription</stp>
        <tr r="H44" s="2"/>
      </tp>
      <tp t="s">
        <v>Eurodollar Calendar Spread 3, Sep 19, Dec 19</v>
        <stp/>
        <stp>ContractData</stp>
        <stp>EDAS3U9</stp>
        <stp>LongDescription</stp>
        <tr r="H52" s="2"/>
      </tp>
      <tp t="s">
        <v>Eurodollar Calendar Spread 3, Sep 16, Dec 16</v>
        <stp/>
        <stp>ContractData</stp>
        <stp>EDAS3U6</stp>
        <stp>LongDescription</stp>
        <tr r="H28" s="2"/>
      </tp>
      <tp t="s">
        <v>Eurodollar Calendar Spread 3, Sep 17, Dec 17</v>
        <stp/>
        <stp>ContractData</stp>
        <stp>EDAS3U7</stp>
        <stp>LongDescription</stp>
        <tr r="H36" s="2"/>
      </tp>
      <tp t="s">
        <v>Eurodollar Calendar Spread 3, Sep 14, Dec 14</v>
        <stp/>
        <stp>ContractData</stp>
        <stp>EDAS3U4</stp>
        <stp>LongDescription</stp>
        <tr r="H8" s="2"/>
      </tp>
      <tp t="s">
        <v>Eurodollar Calendar Spread 3, Sep 15, Dec 15</v>
        <stp/>
        <stp>ContractData</stp>
        <stp>EDAS3U5</stp>
        <stp>LongDescription</stp>
        <tr r="H20" s="2"/>
      </tp>
      <tp t="s">
        <v>Eurodollar Calendar Spread 3, Sep 22, Dec 22</v>
        <stp/>
        <stp>ContractData</stp>
        <stp>EDAS3U2</stp>
        <stp>LongDescription</stp>
        <tr r="H76" s="2"/>
      </tp>
      <tp t="s">
        <v>Eurodollar Calendar Spread 3, Sep 23, Dec 23</v>
        <stp/>
        <stp>ContractData</stp>
        <stp>EDAS3U3</stp>
        <stp>LongDescription</stp>
        <tr r="H84" s="2"/>
      </tp>
      <tp t="s">
        <v>Eurodollar Calendar Spread 3, Sep 20, Dec 20</v>
        <stp/>
        <stp>ContractData</stp>
        <stp>EDAS3U0</stp>
        <stp>LongDescription</stp>
        <tr r="H60" s="2"/>
      </tp>
      <tp t="s">
        <v>Eurodollar Calendar Spread 3, Sep 21, Dec 21</v>
        <stp/>
        <stp>ContractData</stp>
        <stp>EDAS3U1</stp>
        <stp>LongDescription</stp>
        <tr r="H68" s="2"/>
      </tp>
      <tp t="s">
        <v>Eurodollar Calendar Spread 3, Oct 14, Jan 15</v>
        <stp/>
        <stp>ContractData</stp>
        <stp>EDAS3V4</stp>
        <stp>LongDescription</stp>
        <tr r="H10" s="2"/>
      </tp>
      <tp t="s">
        <v>Eurodollar Calendar Spread 3, Mar 18, Jun 18</v>
        <stp/>
        <stp>ContractData</stp>
        <stp>EDAS3H8</stp>
        <stp>LongDescription</stp>
        <tr r="H40" s="2"/>
      </tp>
      <tp t="s">
        <v>Eurodollar Calendar Spread 3, Mar 19, Jun 19</v>
        <stp/>
        <stp>ContractData</stp>
        <stp>EDAS3H9</stp>
        <stp>LongDescription</stp>
        <tr r="H48" s="2"/>
      </tp>
      <tp t="s">
        <v>Eurodollar Calendar Spread 3, Mar 16, Jun 16</v>
        <stp/>
        <stp>ContractData</stp>
        <stp>EDAS3H6</stp>
        <stp>LongDescription</stp>
        <tr r="H24" s="2"/>
      </tp>
      <tp t="s">
        <v>Eurodollar Calendar Spread 3, Mar 17, Jun 17</v>
        <stp/>
        <stp>ContractData</stp>
        <stp>EDAS3H7</stp>
        <stp>LongDescription</stp>
        <tr r="H32" s="2"/>
      </tp>
      <tp t="s">
        <v>Eurodollar Calendar Spread 3, Mar 24, Jun 24</v>
        <stp/>
        <stp>ContractData</stp>
        <stp>EDAS3H4</stp>
        <stp>LongDescription</stp>
        <tr r="H88" s="2"/>
      </tp>
      <tp t="s">
        <v>Eurodollar Calendar Spread 3, Mar 15, Jun 15</v>
        <stp/>
        <stp>ContractData</stp>
        <stp>EDAS3H5</stp>
        <stp>LongDescription</stp>
        <tr r="H16" s="2"/>
      </tp>
      <tp t="s">
        <v>Eurodollar Calendar Spread 3, Mar 22, Jun 22</v>
        <stp/>
        <stp>ContractData</stp>
        <stp>EDAS3H2</stp>
        <stp>LongDescription</stp>
        <tr r="H72" s="2"/>
      </tp>
      <tp t="s">
        <v>Eurodollar Calendar Spread 3, Mar 23, Jun 23</v>
        <stp/>
        <stp>ContractData</stp>
        <stp>EDAS3H3</stp>
        <stp>LongDescription</stp>
        <tr r="H80" s="2"/>
      </tp>
      <tp t="s">
        <v>Eurodollar Calendar Spread 3, Mar 20, Jun 20</v>
        <stp/>
        <stp>ContractData</stp>
        <stp>EDAS3H0</stp>
        <stp>LongDescription</stp>
        <tr r="H56" s="2"/>
      </tp>
      <tp t="s">
        <v>Eurodollar Calendar Spread 3, Mar 21, Jun 21</v>
        <stp/>
        <stp>ContractData</stp>
        <stp>EDAS3H1</stp>
        <stp>LongDescription</stp>
        <tr r="H64" s="2"/>
      </tp>
      <tp t="s">
        <v>Eurodollar Calendar Spread 3, Jun 18, Sep 18</v>
        <stp/>
        <stp>ContractData</stp>
        <stp>EDAS3M8</stp>
        <stp>LongDescription</stp>
        <tr r="H42" s="2"/>
      </tp>
      <tp t="s">
        <v>Eurodollar Calendar Spread 3, Jun 19, Sep 19</v>
        <stp/>
        <stp>ContractData</stp>
        <stp>EDAS3M9</stp>
        <stp>LongDescription</stp>
        <tr r="H50" s="2"/>
      </tp>
      <tp t="s">
        <v>Eurodollar Calendar Spread 3, Jun 16, Sep 16</v>
        <stp/>
        <stp>ContractData</stp>
        <stp>EDAS3M6</stp>
        <stp>LongDescription</stp>
        <tr r="H26" s="2"/>
      </tp>
      <tp t="s">
        <v>Eurodollar Calendar Spread 3, Jun 17, Sep 17</v>
        <stp/>
        <stp>ContractData</stp>
        <stp>EDAS3M7</stp>
        <stp>LongDescription</stp>
        <tr r="H34" s="2"/>
      </tp>
      <tp t="s">
        <v>Eurodollar Calendar Spread 3, Jun 15, Sep 15</v>
        <stp/>
        <stp>ContractData</stp>
        <stp>EDAS3M5</stp>
        <stp>LongDescription</stp>
        <tr r="H18" s="2"/>
      </tp>
      <tp t="s">
        <v>Eurodollar Calendar Spread 3, Jun 22, Sep 22</v>
        <stp/>
        <stp>ContractData</stp>
        <stp>EDAS3M2</stp>
        <stp>LongDescription</stp>
        <tr r="H74" s="2"/>
      </tp>
      <tp t="s">
        <v>Eurodollar Calendar Spread 3, Jun 23, Sep 23</v>
        <stp/>
        <stp>ContractData</stp>
        <stp>EDAS3M3</stp>
        <stp>LongDescription</stp>
        <tr r="H82" s="2"/>
      </tp>
      <tp t="s">
        <v>Eurodollar Calendar Spread 3, Jun 20, Sep 20</v>
        <stp/>
        <stp>ContractData</stp>
        <stp>EDAS3M0</stp>
        <stp>LongDescription</stp>
        <tr r="H58" s="2"/>
      </tp>
      <tp t="s">
        <v>Eurodollar Calendar Spread 3, Jun 21, Sep 21</v>
        <stp/>
        <stp>ContractData</stp>
        <stp>EDAS3M1</stp>
        <stp>LongDescription</stp>
        <tr r="H66" s="2"/>
      </tp>
      <tp>
        <v>2</v>
        <stp/>
        <stp>StudyData</stp>
        <stp>EDAS3??8</stp>
        <stp>Vol</stp>
        <stp>VolType=Exchange,CoCType=Contract</stp>
        <stp>Vol</stp>
        <stp>30</stp>
        <stp>0</stp>
        <stp>ALL</stp>
        <stp/>
        <stp/>
        <stp>TRUE</stp>
        <stp>T</stp>
        <tr r="Z21" s="1"/>
        <tr r="Z21" s="1"/>
      </tp>
      <tp>
        <v>117</v>
        <stp/>
        <stp>StudyData</stp>
        <stp>EDAS3??9</stp>
        <stp>Vol</stp>
        <stp>VolType=Exchange,CoCType=Contract</stp>
        <stp>Vol</stp>
        <stp>30</stp>
        <stp>0</stp>
        <stp>ALL</stp>
        <stp/>
        <stp/>
        <stp>TRUE</stp>
        <stp>T</stp>
        <tr r="Z23" s="1"/>
        <tr r="Z23" s="1"/>
      </tp>
      <tp>
        <v>0</v>
        <stp/>
        <stp>StudyData</stp>
        <stp>EDAS3??1</stp>
        <stp>Vol</stp>
        <stp>VolType=Exchange,CoCType=Contract</stp>
        <stp>Vol</stp>
        <stp>30</stp>
        <stp>0</stp>
        <stp>ALL</stp>
        <stp/>
        <stp/>
        <stp>TRUE</stp>
        <stp>T</stp>
        <tr r="Z6" s="1"/>
        <tr r="Z6" s="1"/>
      </tp>
      <tp>
        <v>19</v>
        <stp/>
        <stp>StudyData</stp>
        <stp>EDAS3??2</stp>
        <stp>Vol</stp>
        <stp>VolType=Exchange,CoCType=Contract</stp>
        <stp>Vol</stp>
        <stp>30</stp>
        <stp>0</stp>
        <stp>ALL</stp>
        <stp/>
        <stp/>
        <stp>TRUE</stp>
        <stp>T</stp>
        <tr r="Z8" s="1"/>
        <tr r="Z8" s="1"/>
      </tp>
      <tp>
        <v>0</v>
        <stp/>
        <stp>StudyData</stp>
        <stp>EDAS3??3</stp>
        <stp>Vol</stp>
        <stp>VolType=Exchange,CoCType=Contract</stp>
        <stp>Vol</stp>
        <stp>30</stp>
        <stp>0</stp>
        <stp>ALL</stp>
        <stp/>
        <stp/>
        <stp>TRUE</stp>
        <stp>T</stp>
        <tr r="Z10" s="1"/>
        <tr r="Z10" s="1"/>
      </tp>
      <tp>
        <v>0</v>
        <stp/>
        <stp>StudyData</stp>
        <stp>EDAS3??4</stp>
        <stp>Vol</stp>
        <stp>VolType=Exchange,CoCType=Contract</stp>
        <stp>Vol</stp>
        <stp>30</stp>
        <stp>0</stp>
        <stp>ALL</stp>
        <stp/>
        <stp/>
        <stp>TRUE</stp>
        <stp>T</stp>
        <tr r="Z12" s="1"/>
        <tr r="Z12" s="1"/>
      </tp>
      <tp>
        <v>0</v>
        <stp/>
        <stp>StudyData</stp>
        <stp>EDAS3??5</stp>
        <stp>Vol</stp>
        <stp>VolType=Exchange,CoCType=Contract</stp>
        <stp>Vol</stp>
        <stp>30</stp>
        <stp>0</stp>
        <stp>ALL</stp>
        <stp/>
        <stp/>
        <stp>TRUE</stp>
        <stp>T</stp>
        <tr r="Z14" s="1"/>
        <tr r="Z14" s="1"/>
      </tp>
      <tp>
        <v>31</v>
        <stp/>
        <stp>StudyData</stp>
        <stp>EDAS3??6</stp>
        <stp>Vol</stp>
        <stp>VolType=Exchange,CoCType=Contract</stp>
        <stp>Vol</stp>
        <stp>30</stp>
        <stp>0</stp>
        <stp>ALL</stp>
        <stp/>
        <stp/>
        <stp>TRUE</stp>
        <stp>T</stp>
        <tr r="Z17" s="1"/>
        <tr r="Z17" s="1"/>
      </tp>
      <tp>
        <v>12</v>
        <stp/>
        <stp>StudyData</stp>
        <stp>EDAS3??7</stp>
        <stp>Vol</stp>
        <stp>VolType=Exchange,CoCType=Contract</stp>
        <stp>Vol</stp>
        <stp>30</stp>
        <stp>0</stp>
        <stp>ALL</stp>
        <stp/>
        <stp/>
        <stp>TRUE</stp>
        <stp>T</stp>
        <tr r="Z19" s="1"/>
        <tr r="Z19" s="1"/>
      </tp>
      <tp>
        <v>3732.5833333300002</v>
        <stp/>
        <stp>StudyData</stp>
        <stp>EDAS3??17</stp>
        <stp>MA</stp>
        <stp>InputChoice=ContractVol,MAType=Sim,Period=12</stp>
        <stp>MA</stp>
        <stp/>
        <stp/>
        <stp>all</stp>
        <stp/>
        <stp/>
        <stp/>
        <stp>T</stp>
        <tr r="L41" s="1"/>
      </tp>
      <tp>
        <v>2.6666666700000001</v>
        <stp/>
        <stp>StudyData</stp>
        <stp>EDAS3??37</stp>
        <stp>MA</stp>
        <stp>InputChoice=ContractVol,MAType=Sim,Period=12</stp>
        <stp>MA</stp>
        <stp/>
        <stp/>
        <stp>all</stp>
        <stp/>
        <stp/>
        <stp/>
        <stp>T</stp>
        <tr r="L86" s="1"/>
      </tp>
      <tp>
        <v>17.166666670000001</v>
        <stp/>
        <stp>StudyData</stp>
        <stp>EDAS3??27</stp>
        <stp>MA</stp>
        <stp>InputChoice=ContractVol,MAType=Sim,Period=12</stp>
        <stp>MA</stp>
        <stp/>
        <stp/>
        <stp>all</stp>
        <stp/>
        <stp/>
        <stp/>
        <stp>T</stp>
        <tr r="L64" s="1"/>
      </tp>
      <tp t="s">
        <v>Eurodollar Calendar Spread 3, Dec 23, Mar 24</v>
        <stp/>
        <stp>ContractData</stp>
        <stp>EDAS3??41</stp>
        <stp>LongDescription</stp>
        <tr r="B95" s="1"/>
      </tp>
      <tp t="s">
        <v>Eurodollar Calendar Spread 3, Sep 23, Dec 23</v>
        <stp/>
        <stp>ContractData</stp>
        <stp>EDAS3??40</stp>
        <stp>LongDescription</stp>
        <tr r="B93" s="1"/>
      </tp>
      <tp t="s">
        <v>Eurodollar Calendar Spread 3, Mar 24, Jun 24</v>
        <stp/>
        <stp>ContractData</stp>
        <stp>EDAS3??42</stp>
        <stp>LongDescription</stp>
        <tr r="B98" s="1"/>
      </tp>
      <tp t="s">
        <v>Eurodollar Calendar Spread 3, Dec 20, Mar 21</v>
        <stp/>
        <stp>ContractData</stp>
        <stp>EDAS3??29</stp>
        <stp>LongDescription</stp>
        <tr r="B68" s="1"/>
      </tp>
      <tp t="s">
        <v>Eurodollar Calendar Spread 3, Sep 20, Dec 20</v>
        <stp/>
        <stp>ContractData</stp>
        <stp>EDAS3??28</stp>
        <stp>LongDescription</stp>
        <tr r="B66" s="1"/>
      </tp>
      <tp t="s">
        <v>Eurodollar Calendar Spread 3, Dec 18, Mar 19</v>
        <stp/>
        <stp>ContractData</stp>
        <stp>EDAS3??21</stp>
        <stp>LongDescription</stp>
        <tr r="B50" s="1"/>
      </tp>
      <tp t="s">
        <v>Eurodollar Calendar Spread 3, Sep 18, Dec 18</v>
        <stp/>
        <stp>ContractData</stp>
        <stp>EDAS3??20</stp>
        <stp>LongDescription</stp>
        <tr r="B48" s="1"/>
      </tp>
      <tp t="s">
        <v>Eurodollar Calendar Spread 3, Jun 19, Sep 19</v>
        <stp/>
        <stp>ContractData</stp>
        <stp>EDAS3??23</stp>
        <stp>LongDescription</stp>
        <tr r="B55" s="1"/>
      </tp>
      <tp t="s">
        <v>Eurodollar Calendar Spread 3, Mar 19, Jun 19</v>
        <stp/>
        <stp>ContractData</stp>
        <stp>EDAS3??22</stp>
        <stp>LongDescription</stp>
        <tr r="O86" s="2"/>
        <tr r="B53" s="1"/>
      </tp>
      <tp t="s">
        <v>Eurodollar Calendar Spread 3, Dec 19, Mar 20</v>
        <stp/>
        <stp>ContractData</stp>
        <stp>EDAS3??25</stp>
        <stp>LongDescription</stp>
        <tr r="B59" s="1"/>
      </tp>
      <tp t="s">
        <v>Eurodollar Calendar Spread 3, Sep 19, Dec 19</v>
        <stp/>
        <stp>ContractData</stp>
        <stp>EDAS3??24</stp>
        <stp>LongDescription</stp>
        <tr r="B57" s="1"/>
      </tp>
      <tp t="s">
        <v>Eurodollar Calendar Spread 3, Jun 20, Sep 20</v>
        <stp/>
        <stp>ContractData</stp>
        <stp>EDAS3??27</stp>
        <stp>LongDescription</stp>
        <tr r="B64" s="1"/>
      </tp>
      <tp t="s">
        <v>Eurodollar Calendar Spread 3, Mar 20, Jun 20</v>
        <stp/>
        <stp>ContractData</stp>
        <stp>EDAS3??26</stp>
        <stp>LongDescription</stp>
        <tr r="B62" s="1"/>
      </tp>
      <tp t="s">
        <v>Eurodollar Calendar Spread 3, Jun 23, Sep 23</v>
        <stp/>
        <stp>ContractData</stp>
        <stp>EDAS3??39</stp>
        <stp>LongDescription</stp>
        <tr r="B91" s="1"/>
      </tp>
      <tp t="s">
        <v>Eurodollar Calendar Spread 3, Mar 23, Jun 23</v>
        <stp/>
        <stp>ContractData</stp>
        <stp>EDAS3??38</stp>
        <stp>LongDescription</stp>
        <tr r="B89" s="1"/>
      </tp>
      <tp t="s">
        <v>Eurodollar Calendar Spread 3, Jun 21, Sep 21</v>
        <stp/>
        <stp>ContractData</stp>
        <stp>EDAS3??31</stp>
        <stp>LongDescription</stp>
        <tr r="B73" s="1"/>
      </tp>
      <tp t="s">
        <v>Eurodollar Calendar Spread 3, Mar 21, Jun 21</v>
        <stp/>
        <stp>ContractData</stp>
        <stp>EDAS3??30</stp>
        <stp>LongDescription</stp>
        <tr r="B71" s="1"/>
      </tp>
      <tp t="s">
        <v>Eurodollar Calendar Spread 3, Dec 21, Mar 22</v>
        <stp/>
        <stp>ContractData</stp>
        <stp>EDAS3??33</stp>
        <stp>LongDescription</stp>
        <tr r="B77" s="1"/>
      </tp>
      <tp t="s">
        <v>Eurodollar Calendar Spread 3, Sep 21, Dec 21</v>
        <stp/>
        <stp>ContractData</stp>
        <stp>EDAS3??32</stp>
        <stp>LongDescription</stp>
        <tr r="B75" s="1"/>
      </tp>
      <tp t="s">
        <v>Eurodollar Calendar Spread 3, Jun 22, Sep 22</v>
        <stp/>
        <stp>ContractData</stp>
        <stp>EDAS3??35</stp>
        <stp>LongDescription</stp>
        <tr r="B82" s="1"/>
      </tp>
      <tp t="s">
        <v>Eurodollar Calendar Spread 3, Mar 22, Jun 22</v>
        <stp/>
        <stp>ContractData</stp>
        <stp>EDAS3??34</stp>
        <stp>LongDescription</stp>
        <tr r="B80" s="1"/>
      </tp>
      <tp t="s">
        <v>Eurodollar Calendar Spread 3, Dec 22, Mar 23</v>
        <stp/>
        <stp>ContractData</stp>
        <stp>EDAS3??37</stp>
        <stp>LongDescription</stp>
        <tr r="B86" s="1"/>
      </tp>
      <tp t="s">
        <v>Eurodollar Calendar Spread 3, Sep 22, Dec 22</v>
        <stp/>
        <stp>ContractData</stp>
        <stp>EDAS3??36</stp>
        <stp>LongDescription</stp>
        <tr r="B84" s="1"/>
      </tp>
      <tp t="s">
        <v>Eurodollar Calendar Spread 3, Jun 18, Sep 18</v>
        <stp/>
        <stp>ContractData</stp>
        <stp>EDAS3??19</stp>
        <stp>LongDescription</stp>
        <tr r="B46" s="1"/>
      </tp>
      <tp t="s">
        <v>Eurodollar Calendar Spread 3, Mar 18, Jun 18</v>
        <stp/>
        <stp>ContractData</stp>
        <stp>EDAS3??18</stp>
        <stp>LongDescription</stp>
        <tr r="B44" s="1"/>
      </tp>
      <tp t="s">
        <v>Eurodollar Calendar Spread 3, Jun 16, Sep 16</v>
        <stp/>
        <stp>ContractData</stp>
        <stp>EDAS3??11</stp>
        <stp>LongDescription</stp>
        <tr r="B28" s="1"/>
      </tp>
      <tp t="s">
        <v>Eurodollar Calendar Spread 3, Mar 16, Jun 16</v>
        <stp/>
        <stp>ContractData</stp>
        <stp>EDAS3??10</stp>
        <stp>LongDescription</stp>
        <tr r="B26" s="1"/>
      </tp>
      <tp t="s">
        <v>Eurodollar Calendar Spread 3, Dec 16, Mar 17</v>
        <stp/>
        <stp>ContractData</stp>
        <stp>EDAS3??13</stp>
        <stp>LongDescription</stp>
        <tr r="B32" s="1"/>
      </tp>
      <tp t="s">
        <v>Eurodollar Calendar Spread 3, Sep 16, Dec 16</v>
        <stp/>
        <stp>ContractData</stp>
        <stp>EDAS3??12</stp>
        <stp>LongDescription</stp>
        <tr r="B30" s="1"/>
      </tp>
      <tp t="s">
        <v>Eurodollar Calendar Spread 3, Jun 17, Sep 17</v>
        <stp/>
        <stp>ContractData</stp>
        <stp>EDAS3??15</stp>
        <stp>LongDescription</stp>
        <tr r="B37" s="1"/>
      </tp>
      <tp t="s">
        <v>Eurodollar Calendar Spread 3, Mar 17, Jun 17</v>
        <stp/>
        <stp>ContractData</stp>
        <stp>EDAS3??14</stp>
        <stp>LongDescription</stp>
        <tr r="B35" s="1"/>
      </tp>
      <tp t="s">
        <v>Eurodollar Calendar Spread 3, Dec 17, Mar 18</v>
        <stp/>
        <stp>ContractData</stp>
        <stp>EDAS3??17</stp>
        <stp>LongDescription</stp>
        <tr r="B41" s="1"/>
      </tp>
      <tp t="s">
        <v>Eurodollar Calendar Spread 3, Sep 17, Dec 17</v>
        <stp/>
        <stp>ContractData</stp>
        <stp>EDAS3??16</stp>
        <stp>LongDescription</stp>
        <tr r="B39" s="1"/>
      </tp>
      <tp>
        <v>4408.9166666700003</v>
        <stp/>
        <stp>StudyData</stp>
        <stp>EDAS3??16</stp>
        <stp>MA</stp>
        <stp>InputChoice=ContractVol,MAType=Sim,Period=12</stp>
        <stp>MA</stp>
        <stp/>
        <stp/>
        <stp>all</stp>
        <stp/>
        <stp/>
        <stp/>
        <stp>T</stp>
        <tr r="L39" s="1"/>
      </tp>
      <tp>
        <v>22.583333329999999</v>
        <stp/>
        <stp>StudyData</stp>
        <stp>EDAS3??36</stp>
        <stp>MA</stp>
        <stp>InputChoice=ContractVol,MAType=Sim,Period=12</stp>
        <stp>MA</stp>
        <stp/>
        <stp/>
        <stp>all</stp>
        <stp/>
        <stp/>
        <stp/>
        <stp>T</stp>
        <tr r="L84" s="1"/>
      </tp>
      <tp>
        <v>28.25</v>
        <stp/>
        <stp>StudyData</stp>
        <stp>EDAS3??26</stp>
        <stp>MA</stp>
        <stp>InputChoice=ContractVol,MAType=Sim,Period=12</stp>
        <stp>MA</stp>
        <stp/>
        <stp/>
        <stp>all</stp>
        <stp/>
        <stp/>
        <stp/>
        <stp>T</stp>
        <tr r="L62" s="1"/>
      </tp>
      <tp>
        <v>3721.1666666699998</v>
        <stp/>
        <stp>StudyData</stp>
        <stp>EDAS3??15</stp>
        <stp>MA</stp>
        <stp>InputChoice=ContractVol,MAType=Sim,Period=12</stp>
        <stp>MA</stp>
        <stp/>
        <stp/>
        <stp>all</stp>
        <stp/>
        <stp/>
        <stp/>
        <stp>T</stp>
        <tr r="L37" s="1"/>
      </tp>
      <tp>
        <v>39.166666669999998</v>
        <stp/>
        <stp>StudyData</stp>
        <stp>EDAS3??35</stp>
        <stp>MA</stp>
        <stp>InputChoice=ContractVol,MAType=Sim,Period=12</stp>
        <stp>MA</stp>
        <stp/>
        <stp/>
        <stp>all</stp>
        <stp/>
        <stp/>
        <stp/>
        <stp>T</stp>
        <tr r="L82" s="1"/>
      </tp>
      <tp>
        <v>39.5</v>
        <stp/>
        <stp>StudyData</stp>
        <stp>EDAS3??25</stp>
        <stp>MA</stp>
        <stp>InputChoice=ContractVol,MAType=Sim,Period=12</stp>
        <stp>MA</stp>
        <stp/>
        <stp/>
        <stp>all</stp>
        <stp/>
        <stp/>
        <stp/>
        <stp>T</stp>
        <tr r="L59" s="1"/>
      </tp>
      <tp>
        <v>6453.75</v>
        <stp/>
        <stp>StudyData</stp>
        <stp>EDAS3??14</stp>
        <stp>MA</stp>
        <stp>InputChoice=ContractVol,MAType=Sim,Period=12</stp>
        <stp>MA</stp>
        <stp/>
        <stp/>
        <stp>all</stp>
        <stp/>
        <stp/>
        <stp/>
        <stp>T</stp>
        <tr r="L35" s="1"/>
      </tp>
      <tp>
        <v>1.5</v>
        <stp/>
        <stp>StudyData</stp>
        <stp>EDAS3??34</stp>
        <stp>MA</stp>
        <stp>InputChoice=ContractVol,MAType=Sim,Period=12</stp>
        <stp>MA</stp>
        <stp/>
        <stp/>
        <stp>all</stp>
        <stp/>
        <stp/>
        <stp/>
        <stp>T</stp>
        <tr r="L80" s="1"/>
      </tp>
      <tp>
        <v>48.5</v>
        <stp/>
        <stp>StudyData</stp>
        <stp>EDAS3??24</stp>
        <stp>MA</stp>
        <stp>InputChoice=ContractVol,MAType=Sim,Period=12</stp>
        <stp>MA</stp>
        <stp/>
        <stp/>
        <stp>all</stp>
        <stp/>
        <stp/>
        <stp/>
        <stp>T</stp>
        <tr r="L57" s="1"/>
      </tp>
      <tp>
        <v>9967.6666666700003</v>
        <stp/>
        <stp>StudyData</stp>
        <stp>EDAS3??13</stp>
        <stp>MA</stp>
        <stp>InputChoice=ContractVol,MAType=Sim,Period=12</stp>
        <stp>MA</stp>
        <stp/>
        <stp/>
        <stp>all</stp>
        <stp/>
        <stp/>
        <stp/>
        <stp>T</stp>
        <tr r="L32" s="1"/>
      </tp>
      <tp>
        <v>4.75</v>
        <stp/>
        <stp>StudyData</stp>
        <stp>EDAS3??33</stp>
        <stp>MA</stp>
        <stp>InputChoice=ContractVol,MAType=Sim,Period=12</stp>
        <stp>MA</stp>
        <stp/>
        <stp/>
        <stp>all</stp>
        <stp/>
        <stp/>
        <stp/>
        <stp>T</stp>
        <tr r="L77" s="1"/>
      </tp>
      <tp>
        <v>76.583333330000002</v>
        <stp/>
        <stp>StudyData</stp>
        <stp>EDAS3??23</stp>
        <stp>MA</stp>
        <stp>InputChoice=ContractVol,MAType=Sim,Period=12</stp>
        <stp>MA</stp>
        <stp/>
        <stp/>
        <stp>all</stp>
        <stp/>
        <stp/>
        <stp/>
        <stp>T</stp>
        <tr r="L55" s="1"/>
      </tp>
      <tp>
        <v>12500.58333333</v>
        <stp/>
        <stp>StudyData</stp>
        <stp>EDAS3??12</stp>
        <stp>MA</stp>
        <stp>InputChoice=ContractVol,MAType=Sim,Period=12</stp>
        <stp>MA</stp>
        <stp/>
        <stp/>
        <stp>all</stp>
        <stp/>
        <stp/>
        <stp/>
        <stp>T</stp>
        <tr r="L30" s="1"/>
      </tp>
      <tp>
        <v>9.8333333300000003</v>
        <stp/>
        <stp>StudyData</stp>
        <stp>EDAS3??32</stp>
        <stp>MA</stp>
        <stp>InputChoice=ContractVol,MAType=Sim,Period=12</stp>
        <stp>MA</stp>
        <stp/>
        <stp/>
        <stp>all</stp>
        <stp/>
        <stp/>
        <stp/>
        <stp>T</stp>
        <tr r="L75" s="1"/>
      </tp>
      <tp>
        <v>367.08333333000002</v>
        <stp/>
        <stp>StudyData</stp>
        <stp>EDAS3??22</stp>
        <stp>MA</stp>
        <stp>InputChoice=ContractVol,MAType=Sim,Period=12</stp>
        <stp>MA</stp>
        <stp/>
        <stp/>
        <stp>all</stp>
        <stp/>
        <stp/>
        <stp/>
        <stp>T</stp>
        <tr r="L53" s="1"/>
      </tp>
      <tp t="s">
        <v/>
        <stp/>
        <stp>StudyData</stp>
        <stp>EDAS3??42</stp>
        <stp>MA</stp>
        <stp>InputChoice=ContractVol,MAType=Sim,Period=12</stp>
        <stp>MA</stp>
        <stp/>
        <stp/>
        <stp>all</stp>
        <stp/>
        <stp/>
        <stp/>
        <stp>T</stp>
        <tr r="L98" s="1"/>
      </tp>
      <tp>
        <v>10182.83333333</v>
        <stp/>
        <stp>StudyData</stp>
        <stp>EDAS3??11</stp>
        <stp>MA</stp>
        <stp>InputChoice=ContractVol,MAType=Sim,Period=12</stp>
        <stp>MA</stp>
        <stp/>
        <stp/>
        <stp>all</stp>
        <stp/>
        <stp/>
        <stp/>
        <stp>T</stp>
        <tr r="L28" s="1"/>
      </tp>
      <tp>
        <v>8.5</v>
        <stp/>
        <stp>StudyData</stp>
        <stp>EDAS3??31</stp>
        <stp>MA</stp>
        <stp>InputChoice=ContractVol,MAType=Sim,Period=12</stp>
        <stp>MA</stp>
        <stp/>
        <stp/>
        <stp>all</stp>
        <stp/>
        <stp/>
        <stp/>
        <stp>T</stp>
        <tr r="L73" s="1"/>
      </tp>
      <tp>
        <v>1001.5</v>
        <stp/>
        <stp>StudyData</stp>
        <stp>EDAS3??21</stp>
        <stp>MA</stp>
        <stp>InputChoice=ContractVol,MAType=Sim,Period=12</stp>
        <stp>MA</stp>
        <stp/>
        <stp/>
        <stp>all</stp>
        <stp/>
        <stp/>
        <stp/>
        <stp>T</stp>
        <tr r="L50" s="1"/>
      </tp>
      <tp>
        <v>3.75</v>
        <stp/>
        <stp>StudyData</stp>
        <stp>EDAS3??41</stp>
        <stp>MA</stp>
        <stp>InputChoice=ContractVol,MAType=Sim,Period=12</stp>
        <stp>MA</stp>
        <stp/>
        <stp/>
        <stp>all</stp>
        <stp/>
        <stp/>
        <stp/>
        <stp>T</stp>
        <tr r="L95" s="1"/>
      </tp>
      <tp>
        <v>11993.58333333</v>
        <stp/>
        <stp>StudyData</stp>
        <stp>EDAS3??10</stp>
        <stp>MA</stp>
        <stp>InputChoice=ContractVol,MAType=Sim,Period=12</stp>
        <stp>MA</stp>
        <stp/>
        <stp/>
        <stp>all</stp>
        <stp/>
        <stp/>
        <stp/>
        <stp>T</stp>
        <tr r="L26" s="1"/>
      </tp>
      <tp>
        <v>10.16666667</v>
        <stp/>
        <stp>StudyData</stp>
        <stp>EDAS3??30</stp>
        <stp>MA</stp>
        <stp>InputChoice=ContractVol,MAType=Sim,Period=12</stp>
        <stp>MA</stp>
        <stp/>
        <stp/>
        <stp>all</stp>
        <stp/>
        <stp/>
        <stp/>
        <stp>T</stp>
        <tr r="L71" s="1"/>
      </tp>
      <tp>
        <v>981.33333332999996</v>
        <stp/>
        <stp>StudyData</stp>
        <stp>EDAS3??20</stp>
        <stp>MA</stp>
        <stp>InputChoice=ContractVol,MAType=Sim,Period=12</stp>
        <stp>MA</stp>
        <stp/>
        <stp/>
        <stp>all</stp>
        <stp/>
        <stp/>
        <stp/>
        <stp>T</stp>
        <tr r="L48" s="1"/>
      </tp>
      <tp>
        <v>8.8333333300000003</v>
        <stp/>
        <stp>StudyData</stp>
        <stp>EDAS3??40</stp>
        <stp>MA</stp>
        <stp>InputChoice=ContractVol,MAType=Sim,Period=12</stp>
        <stp>MA</stp>
        <stp/>
        <stp/>
        <stp>all</stp>
        <stp/>
        <stp/>
        <stp/>
        <stp>T</stp>
        <tr r="L93" s="1"/>
      </tp>
      <tp>
        <v>926.5</v>
        <stp/>
        <stp>StudyData</stp>
        <stp>EDAS3??19</stp>
        <stp>MA</stp>
        <stp>InputChoice=ContractVol,MAType=Sim,Period=12</stp>
        <stp>MA</stp>
        <stp/>
        <stp/>
        <stp>all</stp>
        <stp/>
        <stp/>
        <stp/>
        <stp>T</stp>
        <tr r="L46" s="1"/>
      </tp>
      <tp>
        <v>2.5833333299999999</v>
        <stp/>
        <stp>StudyData</stp>
        <stp>EDAS3??39</stp>
        <stp>MA</stp>
        <stp>InputChoice=ContractVol,MAType=Sim,Period=12</stp>
        <stp>MA</stp>
        <stp/>
        <stp/>
        <stp>all</stp>
        <stp/>
        <stp/>
        <stp/>
        <stp>T</stp>
        <tr r="L91" s="1"/>
      </tp>
      <tp>
        <v>12.58333333</v>
        <stp/>
        <stp>StudyData</stp>
        <stp>EDAS3??29</stp>
        <stp>MA</stp>
        <stp>InputChoice=ContractVol,MAType=Sim,Period=12</stp>
        <stp>MA</stp>
        <stp/>
        <stp/>
        <stp>all</stp>
        <stp/>
        <stp/>
        <stp/>
        <stp>T</stp>
        <tr r="L68" s="1"/>
      </tp>
      <tp>
        <v>1725.66666667</v>
        <stp/>
        <stp>StudyData</stp>
        <stp>EDAS3??18</stp>
        <stp>MA</stp>
        <stp>InputChoice=ContractVol,MAType=Sim,Period=12</stp>
        <stp>MA</stp>
        <stp/>
        <stp/>
        <stp>all</stp>
        <stp/>
        <stp/>
        <stp/>
        <stp>T</stp>
        <tr r="L44" s="1"/>
      </tp>
      <tp>
        <v>1</v>
        <stp/>
        <stp>StudyData</stp>
        <stp>EDAS3??38</stp>
        <stp>MA</stp>
        <stp>InputChoice=ContractVol,MAType=Sim,Period=12</stp>
        <stp>MA</stp>
        <stp/>
        <stp/>
        <stp>all</stp>
        <stp/>
        <stp/>
        <stp/>
        <stp>T</stp>
        <tr r="L89" s="1"/>
      </tp>
      <tp>
        <v>15.83333333</v>
        <stp/>
        <stp>StudyData</stp>
        <stp>EDAS3??28</stp>
        <stp>MA</stp>
        <stp>InputChoice=ContractVol,MAType=Sim,Period=12</stp>
        <stp>MA</stp>
        <stp/>
        <stp/>
        <stp>all</stp>
        <stp/>
        <stp/>
        <stp/>
        <stp>T</stp>
        <tr r="L66" s="1"/>
      </tp>
      <tp t="s">
        <v/>
        <stp/>
        <stp>StudyData</stp>
        <stp>(MA(EDAS3??1,Period:=12,MAType:=Sim,InputChoice:=ContractVol) when LocalYear(EDAS3??1)=2013 And (LocalMonth(EDAS3??1)=9 And LocalDay(EDAS3??1)=11 ))</stp>
        <stp>Bar</stp>
        <stp/>
        <stp>Close</stp>
        <stp>D</stp>
        <stp>0</stp>
        <stp>all</stp>
        <stp/>
        <stp/>
        <stp>False</stp>
        <stp/>
        <stp/>
        <tr r="P6" s="1"/>
      </tp>
      <tp>
        <v>14623</v>
        <stp/>
        <stp>StudyData</stp>
        <stp>(MA(EDAS3??2,Period:=12,MAType:=Sim,InputChoice:=ContractVol) when LocalYear(EDAS3??2)=2013 And (LocalMonth(EDAS3??2)=9 And LocalDay(EDAS3??2)=11 ))</stp>
        <stp>Bar</stp>
        <stp/>
        <stp>Close</stp>
        <stp>D</stp>
        <stp>0</stp>
        <stp>all</stp>
        <stp/>
        <stp/>
        <stp>False</stp>
        <stp/>
        <stp/>
        <tr r="P8" s="1"/>
      </tp>
      <tp t="s">
        <v/>
        <stp/>
        <stp>StudyData</stp>
        <stp>(MA(EDAS3??3,Period:=12,MAType:=Sim,InputChoice:=ContractVol) when LocalYear(EDAS3??3)=2013 And (LocalMonth(EDAS3??3)=9 And LocalDay(EDAS3??3)=11 ))</stp>
        <stp>Bar</stp>
        <stp/>
        <stp>Close</stp>
        <stp>D</stp>
        <stp>0</stp>
        <stp>all</stp>
        <stp/>
        <stp/>
        <stp>False</stp>
        <stp/>
        <stp/>
        <tr r="P10" s="1"/>
      </tp>
      <tp t="s">
        <v/>
        <stp/>
        <stp>StudyData</stp>
        <stp>(MA(EDAS3??4,Period:=12,MAType:=Sim,InputChoice:=ContractVol) when LocalYear(EDAS3??4)=2013 And (LocalMonth(EDAS3??4)=9 And LocalDay(EDAS3??4)=11 ))</stp>
        <stp>Bar</stp>
        <stp/>
        <stp>Close</stp>
        <stp>D</stp>
        <stp>0</stp>
        <stp>all</stp>
        <stp/>
        <stp/>
        <stp>False</stp>
        <stp/>
        <stp/>
        <tr r="P12" s="1"/>
      </tp>
      <tp>
        <v>15993</v>
        <stp/>
        <stp>StudyData</stp>
        <stp>(MA(EDAS3??5,Period:=12,MAType:=Sim,InputChoice:=ContractVol) when LocalYear(EDAS3??5)=2013 And (LocalMonth(EDAS3??5)=9 And LocalDay(EDAS3??5)=11 ))</stp>
        <stp>Bar</stp>
        <stp/>
        <stp>Close</stp>
        <stp>D</stp>
        <stp>0</stp>
        <stp>all</stp>
        <stp/>
        <stp/>
        <stp>False</stp>
        <stp/>
        <stp/>
        <tr r="P14" s="1"/>
      </tp>
      <tp>
        <v>12324</v>
        <stp/>
        <stp>StudyData</stp>
        <stp>(MA(EDAS3??6,Period:=12,MAType:=Sim,InputChoice:=ContractVol) when LocalYear(EDAS3??6)=2013 And (LocalMonth(EDAS3??6)=9 And LocalDay(EDAS3??6)=11 ))</stp>
        <stp>Bar</stp>
        <stp/>
        <stp>Close</stp>
        <stp>D</stp>
        <stp>0</stp>
        <stp>all</stp>
        <stp/>
        <stp/>
        <stp>False</stp>
        <stp/>
        <stp/>
        <tr r="P17" s="1"/>
      </tp>
      <tp>
        <v>12005</v>
        <stp/>
        <stp>StudyData</stp>
        <stp>(MA(EDAS3??7,Period:=12,MAType:=Sim,InputChoice:=ContractVol) when LocalYear(EDAS3??7)=2013 And (LocalMonth(EDAS3??7)=9 And LocalDay(EDAS3??7)=11 ))</stp>
        <stp>Bar</stp>
        <stp/>
        <stp>Close</stp>
        <stp>D</stp>
        <stp>0</stp>
        <stp>all</stp>
        <stp/>
        <stp/>
        <stp>False</stp>
        <stp/>
        <stp/>
        <tr r="P19" s="1"/>
      </tp>
      <tp>
        <v>8866</v>
        <stp/>
        <stp>StudyData</stp>
        <stp>(MA(EDAS3??8,Period:=12,MAType:=Sim,InputChoice:=ContractVol) when LocalYear(EDAS3??8)=2013 And (LocalMonth(EDAS3??8)=9 And LocalDay(EDAS3??8)=11 ))</stp>
        <stp>Bar</stp>
        <stp/>
        <stp>Close</stp>
        <stp>D</stp>
        <stp>0</stp>
        <stp>all</stp>
        <stp/>
        <stp/>
        <stp>False</stp>
        <stp/>
        <stp/>
        <tr r="P21" s="1"/>
      </tp>
      <tp>
        <v>6865</v>
        <stp/>
        <stp>StudyData</stp>
        <stp>(MA(EDAS3??9,Period:=12,MAType:=Sim,InputChoice:=ContractVol) when LocalYear(EDAS3??9)=2013 And (LocalMonth(EDAS3??9)=9 And LocalDay(EDAS3??9)=11 ))</stp>
        <stp>Bar</stp>
        <stp/>
        <stp>Close</stp>
        <stp>D</stp>
        <stp>0</stp>
        <stp>all</stp>
        <stp/>
        <stp/>
        <stp>False</stp>
        <stp/>
        <stp/>
        <tr r="P23" s="1"/>
      </tp>
      <tp t="s">
        <v/>
        <stp/>
        <stp>StudyData</stp>
        <stp>EDAS3??4</stp>
        <stp>MA</stp>
        <stp>InputChoice=ContractVol,MAType=Sim,Period=12</stp>
        <stp>MA</stp>
        <stp/>
        <stp/>
        <stp>all</stp>
        <stp/>
        <stp/>
        <stp/>
        <stp>T</stp>
        <tr r="L12" s="1"/>
      </tp>
      <tp>
        <v>16373</v>
        <stp/>
        <stp>StudyData</stp>
        <stp>EDAS3??5</stp>
        <stp>MA</stp>
        <stp>InputChoice=ContractVol,MAType=Sim,Period=12</stp>
        <stp>MA</stp>
        <stp/>
        <stp/>
        <stp>all</stp>
        <stp/>
        <stp/>
        <stp/>
        <stp>T</stp>
        <tr r="L14" s="1"/>
      </tp>
      <tp>
        <v>19237.33333333</v>
        <stp/>
        <stp>StudyData</stp>
        <stp>EDAS3??6</stp>
        <stp>MA</stp>
        <stp>InputChoice=ContractVol,MAType=Sim,Period=12</stp>
        <stp>MA</stp>
        <stp/>
        <stp/>
        <stp>all</stp>
        <stp/>
        <stp/>
        <stp/>
        <stp>T</stp>
        <tr r="L17" s="1"/>
      </tp>
      <tp>
        <v>20357.58333333</v>
        <stp/>
        <stp>StudyData</stp>
        <stp>EDAS3??7</stp>
        <stp>MA</stp>
        <stp>InputChoice=ContractVol,MAType=Sim,Period=12</stp>
        <stp>MA</stp>
        <stp/>
        <stp/>
        <stp>all</stp>
        <stp/>
        <stp/>
        <stp/>
        <stp>T</stp>
        <tr r="L19" s="1"/>
      </tp>
      <tp t="s">
        <v/>
        <stp/>
        <stp>StudyData</stp>
        <stp>EDAS3??1</stp>
        <stp>MA</stp>
        <stp>InputChoice=ContractVol,MAType=Sim,Period=12</stp>
        <stp>MA</stp>
        <stp/>
        <stp/>
        <stp>all</stp>
        <stp/>
        <stp/>
        <stp/>
        <stp>T</stp>
        <tr r="L6" s="1"/>
      </tp>
      <tp>
        <v>9449.0833333299997</v>
        <stp/>
        <stp>StudyData</stp>
        <stp>EDAS3??2</stp>
        <stp>MA</stp>
        <stp>InputChoice=ContractVol,MAType=Sim,Period=12</stp>
        <stp>MA</stp>
        <stp/>
        <stp/>
        <stp>all</stp>
        <stp/>
        <stp/>
        <stp/>
        <stp>T</stp>
        <tr r="L8" s="1"/>
      </tp>
      <tp t="s">
        <v/>
        <stp/>
        <stp>StudyData</stp>
        <stp>EDAS3??3</stp>
        <stp>MA</stp>
        <stp>InputChoice=ContractVol,MAType=Sim,Period=12</stp>
        <stp>MA</stp>
        <stp/>
        <stp/>
        <stp>all</stp>
        <stp/>
        <stp/>
        <stp/>
        <stp>T</stp>
        <tr r="L10" s="1"/>
      </tp>
      <tp t="s">
        <v>Eurodollar Calendar Spread 3, Sep 15, Dec 15</v>
        <stp/>
        <stp>ContractData</stp>
        <stp>EDAS3??8</stp>
        <stp>LongDescription</stp>
        <tr r="B21" s="1"/>
      </tp>
      <tp t="s">
        <v>Eurodollar Calendar Spread 3, Dec 15, Mar 16</v>
        <stp/>
        <stp>ContractData</stp>
        <stp>EDAS3??9</stp>
        <stp>LongDescription</stp>
        <tr r="B23" s="1"/>
      </tp>
      <tp t="s">
        <v>Eurodollar Calendar Spread 3, Aug 14, Nov 14</v>
        <stp/>
        <stp>ContractData</stp>
        <stp>EDAS3??1</stp>
        <stp>LongDescription</stp>
        <tr r="B6" s="1"/>
      </tp>
      <tp t="s">
        <v>Eurodollar Calendar Spread 3, Sep 14, Dec 14</v>
        <stp/>
        <stp>ContractData</stp>
        <stp>EDAS3??2</stp>
        <stp>LongDescription</stp>
        <tr r="B8" s="1"/>
      </tp>
      <tp t="s">
        <v>Eurodollar Calendar Spread 3, Oct 14, Jan 15</v>
        <stp/>
        <stp>ContractData</stp>
        <stp>EDAS3??3</stp>
        <stp>LongDescription</stp>
        <tr r="B10" s="1"/>
      </tp>
      <tp t="s">
        <v>Eurodollar Calendar Spread 3, Nov 14, Feb 15</v>
        <stp/>
        <stp>ContractData</stp>
        <stp>EDAS3??4</stp>
        <stp>LongDescription</stp>
        <tr r="B12" s="1"/>
      </tp>
      <tp t="s">
        <v>Eurodollar Calendar Spread 3, Dec 14, Mar 15</v>
        <stp/>
        <stp>ContractData</stp>
        <stp>EDAS3??5</stp>
        <stp>LongDescription</stp>
        <tr r="B14" s="1"/>
      </tp>
      <tp t="s">
        <v>Eurodollar Calendar Spread 3, Mar 15, Jun 15</v>
        <stp/>
        <stp>ContractData</stp>
        <stp>EDAS3??6</stp>
        <stp>LongDescription</stp>
        <tr r="B17" s="1"/>
      </tp>
      <tp t="s">
        <v>Eurodollar Calendar Spread 3, Jun 15, Sep 15</v>
        <stp/>
        <stp>ContractData</stp>
        <stp>EDAS3??7</stp>
        <stp>LongDescription</stp>
        <tr r="B19" s="1"/>
      </tp>
      <tp>
        <v>19845.75</v>
        <stp/>
        <stp>StudyData</stp>
        <stp>EDAS3??8</stp>
        <stp>MA</stp>
        <stp>InputChoice=ContractVol,MAType=Sim,Period=12</stp>
        <stp>MA</stp>
        <stp/>
        <stp/>
        <stp>all</stp>
        <stp/>
        <stp/>
        <stp/>
        <stp>T</stp>
        <tr r="L21" s="1"/>
      </tp>
      <tp>
        <v>17302</v>
        <stp/>
        <stp>StudyData</stp>
        <stp>EDAS3??9</stp>
        <stp>MA</stp>
        <stp>InputChoice=ContractVol,MAType=Sim,Period=12</stp>
        <stp>MA</stp>
        <stp/>
        <stp/>
        <stp>all</stp>
        <stp/>
        <stp/>
        <stp/>
        <stp>T</stp>
        <tr r="L23" s="1"/>
      </tp>
      <tp>
        <v>401</v>
        <stp/>
        <stp>ContractData</stp>
        <stp>EDAM23</stp>
        <stp>P_OI</stp>
        <tr r="M80" s="2"/>
      </tp>
      <tp>
        <v>867</v>
        <stp/>
        <stp>ContractData</stp>
        <stp>EDAH23</stp>
        <stp>P_OI</stp>
        <tr r="M78" s="2"/>
      </tp>
      <tp>
        <v>301</v>
        <stp/>
        <stp>ContractData</stp>
        <stp>EDAU23</stp>
        <stp>P_OI</stp>
        <tr r="M82" s="2"/>
      </tp>
      <tp>
        <v>550</v>
        <stp/>
        <stp>ContractData</stp>
        <stp>EDAZ23</stp>
        <stp>P_OI</stp>
        <tr r="M84" s="2"/>
      </tp>
      <tp>
        <v>1320</v>
        <stp/>
        <stp>ContractData</stp>
        <stp>EDAM22</stp>
        <stp>P_OI</stp>
        <tr r="M72" s="2"/>
      </tp>
      <tp>
        <v>1159</v>
        <stp/>
        <stp>ContractData</stp>
        <stp>EDAH22</stp>
        <stp>P_OI</stp>
        <tr r="M70" s="2"/>
      </tp>
      <tp>
        <v>1641</v>
        <stp/>
        <stp>ContractData</stp>
        <stp>EDAU22</stp>
        <stp>P_OI</stp>
        <tr r="M74" s="2"/>
      </tp>
      <tp>
        <v>732</v>
        <stp/>
        <stp>ContractData</stp>
        <stp>EDAZ22</stp>
        <stp>P_OI</stp>
        <tr r="M76" s="2"/>
      </tp>
      <tp>
        <v>6179</v>
        <stp/>
        <stp>ContractData</stp>
        <stp>EDAM21</stp>
        <stp>P_OI</stp>
        <tr r="M64" s="2"/>
      </tp>
      <tp>
        <v>8383</v>
        <stp/>
        <stp>ContractData</stp>
        <stp>EDAH21</stp>
        <stp>P_OI</stp>
        <tr r="M62" s="2"/>
      </tp>
      <tp>
        <v>1809</v>
        <stp/>
        <stp>ContractData</stp>
        <stp>EDAU21</stp>
        <stp>P_OI</stp>
        <tr r="M66" s="2"/>
      </tp>
      <tp>
        <v>814</v>
        <stp/>
        <stp>ContractData</stp>
        <stp>EDAZ21</stp>
        <stp>P_OI</stp>
        <tr r="M68" s="2"/>
      </tp>
      <tp>
        <v>15578</v>
        <stp/>
        <stp>ContractData</stp>
        <stp>EDAM20</stp>
        <stp>P_OI</stp>
        <tr r="M56" s="2"/>
      </tp>
      <tp>
        <v>14751</v>
        <stp/>
        <stp>ContractData</stp>
        <stp>EDAH20</stp>
        <stp>P_OI</stp>
        <tr r="M54" s="2"/>
      </tp>
      <tp>
        <v>11838</v>
        <stp/>
        <stp>ContractData</stp>
        <stp>EDAU20</stp>
        <stp>P_OI</stp>
        <tr r="M58" s="2"/>
      </tp>
      <tp>
        <v>9026</v>
        <stp/>
        <stp>ContractData</stp>
        <stp>EDAZ20</stp>
        <stp>P_OI</stp>
        <tr r="M60" s="2"/>
      </tp>
      <tp>
        <v>36</v>
        <stp/>
        <stp>ContractData</stp>
        <stp>EDAM24</stp>
        <stp>P_OI</stp>
        <tr r="M88" s="2"/>
      </tp>
      <tp>
        <v>270</v>
        <stp/>
        <stp>ContractData</stp>
        <stp>EDAH24</stp>
        <stp>P_OI</stp>
        <tr r="M86" s="2"/>
      </tp>
      <tp>
        <v>60293</v>
        <stp/>
        <stp>ContractData</stp>
        <stp>EDAM19</stp>
        <stp>P_OI</stp>
        <tr r="M48" s="2"/>
      </tp>
      <tp>
        <v>88315</v>
        <stp/>
        <stp>ContractData</stp>
        <stp>EDAH19</stp>
        <stp>P_OI</stp>
        <tr r="M46" s="2"/>
      </tp>
      <tp>
        <v>22477</v>
        <stp/>
        <stp>ContractData</stp>
        <stp>EDAU19</stp>
        <stp>P_OI</stp>
        <tr r="M50" s="2"/>
      </tp>
      <tp>
        <v>19612</v>
        <stp/>
        <stp>ContractData</stp>
        <stp>EDAZ19</stp>
        <stp>P_OI</stp>
        <tr r="M52" s="2"/>
      </tp>
      <tp>
        <v>179788</v>
        <stp/>
        <stp>ContractData</stp>
        <stp>EDAM18</stp>
        <stp>P_OI</stp>
        <tr r="M40" s="2"/>
      </tp>
      <tp>
        <v>218256</v>
        <stp/>
        <stp>ContractData</stp>
        <stp>EDAH18</stp>
        <stp>P_OI</stp>
        <tr r="M38" s="2"/>
      </tp>
      <tp>
        <v>110935</v>
        <stp/>
        <stp>ContractData</stp>
        <stp>EDAU18</stp>
        <stp>P_OI</stp>
        <tr r="M42" s="2"/>
      </tp>
      <tp>
        <v>158168</v>
        <stp/>
        <stp>ContractData</stp>
        <stp>EDAZ18</stp>
        <stp>P_OI</stp>
        <tr r="M44" s="2"/>
      </tp>
      <tp>
        <v>461102</v>
        <stp/>
        <stp>ContractData</stp>
        <stp>EDAM17</stp>
        <stp>P_OI</stp>
        <tr r="M32" s="2"/>
      </tp>
      <tp>
        <v>543759</v>
        <stp/>
        <stp>ContractData</stp>
        <stp>EDAH17</stp>
        <stp>P_OI</stp>
        <tr r="M30" s="2"/>
      </tp>
      <tp>
        <v>270117</v>
        <stp/>
        <stp>ContractData</stp>
        <stp>EDAU17</stp>
        <stp>P_OI</stp>
        <tr r="M34" s="2"/>
      </tp>
      <tp>
        <v>354684</v>
        <stp/>
        <stp>ContractData</stp>
        <stp>EDAZ17</stp>
        <stp>P_OI</stp>
        <tr r="M36" s="2"/>
      </tp>
      <tp>
        <v>770055</v>
        <stp/>
        <stp>ContractData</stp>
        <stp>EDAM16</stp>
        <stp>P_OI</stp>
        <tr r="M24" s="2"/>
      </tp>
      <tp>
        <v>989983</v>
        <stp/>
        <stp>ContractData</stp>
        <stp>EDAH16</stp>
        <stp>P_OI</stp>
        <tr r="M22" s="2"/>
      </tp>
      <tp>
        <v>664927</v>
        <stp/>
        <stp>ContractData</stp>
        <stp>EDAU16</stp>
        <stp>P_OI</stp>
        <tr r="M26" s="2"/>
      </tp>
      <tp>
        <v>1110913</v>
        <stp/>
        <stp>ContractData</stp>
        <stp>EDAZ16</stp>
        <stp>P_OI</stp>
        <tr r="M28" s="2"/>
      </tp>
      <tp>
        <v>0</v>
        <stp/>
        <stp>ContractData</stp>
        <stp>EDAF15</stp>
        <stp>P_OI</stp>
        <tr r="M10" s="2"/>
      </tp>
      <tp>
        <v>0</v>
        <stp/>
        <stp>ContractData</stp>
        <stp>EDAG15</stp>
        <stp>P_OI</stp>
        <tr r="M12" s="2"/>
      </tp>
      <tp>
        <v>971116</v>
        <stp/>
        <stp>ContractData</stp>
        <stp>EDAM15</stp>
        <stp>P_OI</stp>
        <tr r="M16" s="2"/>
      </tp>
      <tp>
        <v>1103890</v>
        <stp/>
        <stp>ContractData</stp>
        <stp>EDAH15</stp>
        <stp>P_OI</stp>
        <tr r="M14" s="2"/>
      </tp>
      <tp>
        <v>1045449</v>
        <stp/>
        <stp>ContractData</stp>
        <stp>EDAU15</stp>
        <stp>P_OI</stp>
        <tr r="M18" s="2"/>
      </tp>
      <tp>
        <v>1490023</v>
        <stp/>
        <stp>ContractData</stp>
        <stp>EDAZ15</stp>
        <stp>P_OI</stp>
        <tr r="M20" s="2"/>
      </tp>
      <tp>
        <v>914211</v>
        <stp/>
        <stp>ContractData</stp>
        <stp>EDAZ14</stp>
        <stp>P_OI</stp>
        <tr r="M8" s="2"/>
      </tp>
      <tp>
        <v>741</v>
        <stp/>
        <stp>ContractData</stp>
        <stp>EDAX14</stp>
        <stp>P_OI</stp>
        <tr r="M6" s="2"/>
      </tp>
      <tp>
        <v>0</v>
        <stp/>
        <stp>StudyData</stp>
        <stp>EDAS3??42</stp>
        <stp>Vol</stp>
        <stp>VolType=Exchange,CoCType=Contract</stp>
        <stp>Vol</stp>
        <stp>30</stp>
        <stp>0</stp>
        <stp>ALL</stp>
        <stp/>
        <stp/>
        <stp>TRUE</stp>
        <stp>T</stp>
        <tr r="Z98" s="1"/>
        <tr r="Z98" s="1"/>
      </tp>
      <tp>
        <v>0</v>
        <stp/>
        <stp>StudyData</stp>
        <stp>EDAS3??41</stp>
        <stp>Vol</stp>
        <stp>VolType=Exchange,CoCType=Contract</stp>
        <stp>Vol</stp>
        <stp>30</stp>
        <stp>0</stp>
        <stp>ALL</stp>
        <stp/>
        <stp/>
        <stp>TRUE</stp>
        <stp>T</stp>
        <tr r="Z95" s="1"/>
        <tr r="Z95" s="1"/>
      </tp>
      <tp>
        <v>0</v>
        <stp/>
        <stp>StudyData</stp>
        <stp>EDAS3??40</stp>
        <stp>Vol</stp>
        <stp>VolType=Exchange,CoCType=Contract</stp>
        <stp>Vol</stp>
        <stp>30</stp>
        <stp>0</stp>
        <stp>ALL</stp>
        <stp/>
        <stp/>
        <stp>TRUE</stp>
        <stp>T</stp>
        <tr r="Z93" s="1"/>
        <tr r="Z93" s="1"/>
      </tp>
      <tp>
        <v>0</v>
        <stp/>
        <stp>StudyData</stp>
        <stp>EDAS3??19</stp>
        <stp>Vol</stp>
        <stp>VolType=Exchange,CoCType=Contract</stp>
        <stp>Vol</stp>
        <stp>30</stp>
        <stp>0</stp>
        <stp>ALL</stp>
        <stp/>
        <stp/>
        <stp>TRUE</stp>
        <stp>T</stp>
        <tr r="Z46" s="1"/>
        <tr r="Z46" s="1"/>
      </tp>
      <tp>
        <v>0</v>
        <stp/>
        <stp>StudyData</stp>
        <stp>EDAS3??18</stp>
        <stp>Vol</stp>
        <stp>VolType=Exchange,CoCType=Contract</stp>
        <stp>Vol</stp>
        <stp>30</stp>
        <stp>0</stp>
        <stp>ALL</stp>
        <stp/>
        <stp/>
        <stp>TRUE</stp>
        <stp>T</stp>
        <tr r="Z44" s="1"/>
        <tr r="Z44" s="1"/>
      </tp>
      <tp>
        <v>2</v>
        <stp/>
        <stp>StudyData</stp>
        <stp>EDAS3??13</stp>
        <stp>Vol</stp>
        <stp>VolType=Exchange,CoCType=Contract</stp>
        <stp>Vol</stp>
        <stp>30</stp>
        <stp>0</stp>
        <stp>ALL</stp>
        <stp/>
        <stp/>
        <stp>TRUE</stp>
        <stp>T</stp>
        <tr r="Z32" s="1"/>
        <tr r="Z32" s="1"/>
      </tp>
      <tp>
        <v>314</v>
        <stp/>
        <stp>StudyData</stp>
        <stp>EDAS3??12</stp>
        <stp>Vol</stp>
        <stp>VolType=Exchange,CoCType=Contract</stp>
        <stp>Vol</stp>
        <stp>30</stp>
        <stp>0</stp>
        <stp>ALL</stp>
        <stp/>
        <stp/>
        <stp>TRUE</stp>
        <stp>T</stp>
        <tr r="Z30" s="1"/>
        <tr r="Z30" s="1"/>
      </tp>
      <tp>
        <v>278</v>
        <stp/>
        <stp>StudyData</stp>
        <stp>EDAS3??11</stp>
        <stp>Vol</stp>
        <stp>VolType=Exchange,CoCType=Contract</stp>
        <stp>Vol</stp>
        <stp>30</stp>
        <stp>0</stp>
        <stp>ALL</stp>
        <stp/>
        <stp/>
        <stp>TRUE</stp>
        <stp>T</stp>
        <tr r="Z28" s="1"/>
        <tr r="Z28" s="1"/>
      </tp>
      <tp>
        <v>904</v>
        <stp/>
        <stp>StudyData</stp>
        <stp>EDAS3??10</stp>
        <stp>Vol</stp>
        <stp>VolType=Exchange,CoCType=Contract</stp>
        <stp>Vol</stp>
        <stp>30</stp>
        <stp>0</stp>
        <stp>ALL</stp>
        <stp/>
        <stp/>
        <stp>TRUE</stp>
        <stp>T</stp>
        <tr r="Z26" s="1"/>
        <tr r="Z26" s="1"/>
      </tp>
      <tp>
        <v>0</v>
        <stp/>
        <stp>StudyData</stp>
        <stp>EDAS3??17</stp>
        <stp>Vol</stp>
        <stp>VolType=Exchange,CoCType=Contract</stp>
        <stp>Vol</stp>
        <stp>30</stp>
        <stp>0</stp>
        <stp>ALL</stp>
        <stp/>
        <stp/>
        <stp>TRUE</stp>
        <stp>T</stp>
        <tr r="Z41" s="1"/>
        <tr r="Z41" s="1"/>
      </tp>
      <tp>
        <v>0</v>
        <stp/>
        <stp>StudyData</stp>
        <stp>EDAS3??16</stp>
        <stp>Vol</stp>
        <stp>VolType=Exchange,CoCType=Contract</stp>
        <stp>Vol</stp>
        <stp>30</stp>
        <stp>0</stp>
        <stp>ALL</stp>
        <stp/>
        <stp/>
        <stp>TRUE</stp>
        <stp>T</stp>
        <tr r="Z39" s="1"/>
        <tr r="Z39" s="1"/>
      </tp>
      <tp>
        <v>0</v>
        <stp/>
        <stp>StudyData</stp>
        <stp>EDAS3??15</stp>
        <stp>Vol</stp>
        <stp>VolType=Exchange,CoCType=Contract</stp>
        <stp>Vol</stp>
        <stp>30</stp>
        <stp>0</stp>
        <stp>ALL</stp>
        <stp/>
        <stp/>
        <stp>TRUE</stp>
        <stp>T</stp>
        <tr r="Z37" s="1"/>
        <tr r="Z37" s="1"/>
      </tp>
      <tp>
        <v>12</v>
        <stp/>
        <stp>StudyData</stp>
        <stp>EDAS3??14</stp>
        <stp>Vol</stp>
        <stp>VolType=Exchange,CoCType=Contract</stp>
        <stp>Vol</stp>
        <stp>30</stp>
        <stp>0</stp>
        <stp>ALL</stp>
        <stp/>
        <stp/>
        <stp>TRUE</stp>
        <stp>T</stp>
        <tr r="Z35" s="1"/>
        <tr r="Z35" s="1"/>
      </tp>
      <tp>
        <v>0</v>
        <stp/>
        <stp>StudyData</stp>
        <stp>EDAS3??29</stp>
        <stp>Vol</stp>
        <stp>VolType=Exchange,CoCType=Contract</stp>
        <stp>Vol</stp>
        <stp>30</stp>
        <stp>0</stp>
        <stp>ALL</stp>
        <stp/>
        <stp/>
        <stp>TRUE</stp>
        <stp>T</stp>
        <tr r="Z68" s="1"/>
        <tr r="Z68" s="1"/>
      </tp>
      <tp>
        <v>0</v>
        <stp/>
        <stp>StudyData</stp>
        <stp>EDAS3??28</stp>
        <stp>Vol</stp>
        <stp>VolType=Exchange,CoCType=Contract</stp>
        <stp>Vol</stp>
        <stp>30</stp>
        <stp>0</stp>
        <stp>ALL</stp>
        <stp/>
        <stp/>
        <stp>TRUE</stp>
        <stp>T</stp>
        <tr r="Z66" s="1"/>
        <tr r="Z66" s="1"/>
      </tp>
      <tp>
        <v>0</v>
        <stp/>
        <stp>StudyData</stp>
        <stp>EDAS3??23</stp>
        <stp>Vol</stp>
        <stp>VolType=Exchange,CoCType=Contract</stp>
        <stp>Vol</stp>
        <stp>30</stp>
        <stp>0</stp>
        <stp>ALL</stp>
        <stp/>
        <stp/>
        <stp>TRUE</stp>
        <stp>T</stp>
        <tr r="Z55" s="1"/>
        <tr r="Z55" s="1"/>
      </tp>
      <tp>
        <v>0</v>
        <stp/>
        <stp>StudyData</stp>
        <stp>EDAS3??22</stp>
        <stp>Vol</stp>
        <stp>VolType=Exchange,CoCType=Contract</stp>
        <stp>Vol</stp>
        <stp>30</stp>
        <stp>0</stp>
        <stp>ALL</stp>
        <stp/>
        <stp/>
        <stp>TRUE</stp>
        <stp>T</stp>
        <tr r="Z53" s="1"/>
        <tr r="Z53" s="1"/>
      </tp>
      <tp>
        <v>0</v>
        <stp/>
        <stp>StudyData</stp>
        <stp>EDAS3??21</stp>
        <stp>Vol</stp>
        <stp>VolType=Exchange,CoCType=Contract</stp>
        <stp>Vol</stp>
        <stp>30</stp>
        <stp>0</stp>
        <stp>ALL</stp>
        <stp/>
        <stp/>
        <stp>TRUE</stp>
        <stp>T</stp>
        <tr r="Z50" s="1"/>
        <tr r="Z50" s="1"/>
      </tp>
      <tp>
        <v>23</v>
        <stp/>
        <stp>StudyData</stp>
        <stp>EDAS3??20</stp>
        <stp>Vol</stp>
        <stp>VolType=Exchange,CoCType=Contract</stp>
        <stp>Vol</stp>
        <stp>30</stp>
        <stp>0</stp>
        <stp>ALL</stp>
        <stp/>
        <stp/>
        <stp>TRUE</stp>
        <stp>T</stp>
        <tr r="Z48" s="1"/>
        <tr r="Z48" s="1"/>
      </tp>
      <tp>
        <v>1</v>
        <stp/>
        <stp>StudyData</stp>
        <stp>EDAS3??27</stp>
        <stp>Vol</stp>
        <stp>VolType=Exchange,CoCType=Contract</stp>
        <stp>Vol</stp>
        <stp>30</stp>
        <stp>0</stp>
        <stp>ALL</stp>
        <stp/>
        <stp/>
        <stp>TRUE</stp>
        <stp>T</stp>
        <tr r="Z64" s="1"/>
        <tr r="Z64" s="1"/>
      </tp>
      <tp>
        <v>0</v>
        <stp/>
        <stp>StudyData</stp>
        <stp>EDAS3??26</stp>
        <stp>Vol</stp>
        <stp>VolType=Exchange,CoCType=Contract</stp>
        <stp>Vol</stp>
        <stp>30</stp>
        <stp>0</stp>
        <stp>ALL</stp>
        <stp/>
        <stp/>
        <stp>TRUE</stp>
        <stp>T</stp>
        <tr r="Z62" s="1"/>
        <tr r="Z62" s="1"/>
      </tp>
      <tp>
        <v>6</v>
        <stp/>
        <stp>StudyData</stp>
        <stp>EDAS3??25</stp>
        <stp>Vol</stp>
        <stp>VolType=Exchange,CoCType=Contract</stp>
        <stp>Vol</stp>
        <stp>30</stp>
        <stp>0</stp>
        <stp>ALL</stp>
        <stp/>
        <stp/>
        <stp>TRUE</stp>
        <stp>T</stp>
        <tr r="Z59" s="1"/>
        <tr r="Z59" s="1"/>
      </tp>
      <tp>
        <v>0</v>
        <stp/>
        <stp>StudyData</stp>
        <stp>EDAS3??24</stp>
        <stp>Vol</stp>
        <stp>VolType=Exchange,CoCType=Contract</stp>
        <stp>Vol</stp>
        <stp>30</stp>
        <stp>0</stp>
        <stp>ALL</stp>
        <stp/>
        <stp/>
        <stp>TRUE</stp>
        <stp>T</stp>
        <tr r="Z57" s="1"/>
        <tr r="Z57" s="1"/>
      </tp>
      <tp>
        <v>0</v>
        <stp/>
        <stp>StudyData</stp>
        <stp>EDAS3??39</stp>
        <stp>Vol</stp>
        <stp>VolType=Exchange,CoCType=Contract</stp>
        <stp>Vol</stp>
        <stp>30</stp>
        <stp>0</stp>
        <stp>ALL</stp>
        <stp/>
        <stp/>
        <stp>TRUE</stp>
        <stp>T</stp>
        <tr r="Z91" s="1"/>
        <tr r="Z91" s="1"/>
      </tp>
      <tp>
        <v>0</v>
        <stp/>
        <stp>StudyData</stp>
        <stp>EDAS3??38</stp>
        <stp>Vol</stp>
        <stp>VolType=Exchange,CoCType=Contract</stp>
        <stp>Vol</stp>
        <stp>30</stp>
        <stp>0</stp>
        <stp>ALL</stp>
        <stp/>
        <stp/>
        <stp>TRUE</stp>
        <stp>T</stp>
        <tr r="Z89" s="1"/>
        <tr r="Z89" s="1"/>
      </tp>
      <tp>
        <v>0</v>
        <stp/>
        <stp>StudyData</stp>
        <stp>EDAS3??33</stp>
        <stp>Vol</stp>
        <stp>VolType=Exchange,CoCType=Contract</stp>
        <stp>Vol</stp>
        <stp>30</stp>
        <stp>0</stp>
        <stp>ALL</stp>
        <stp/>
        <stp/>
        <stp>TRUE</stp>
        <stp>T</stp>
        <tr r="Z77" s="1"/>
        <tr r="Z77" s="1"/>
      </tp>
      <tp>
        <v>0</v>
        <stp/>
        <stp>StudyData</stp>
        <stp>EDAS3??32</stp>
        <stp>Vol</stp>
        <stp>VolType=Exchange,CoCType=Contract</stp>
        <stp>Vol</stp>
        <stp>30</stp>
        <stp>0</stp>
        <stp>ALL</stp>
        <stp/>
        <stp/>
        <stp>TRUE</stp>
        <stp>T</stp>
        <tr r="Z75" s="1"/>
        <tr r="Z75" s="1"/>
      </tp>
      <tp>
        <v>0</v>
        <stp/>
        <stp>StudyData</stp>
        <stp>EDAS3??31</stp>
        <stp>Vol</stp>
        <stp>VolType=Exchange,CoCType=Contract</stp>
        <stp>Vol</stp>
        <stp>30</stp>
        <stp>0</stp>
        <stp>ALL</stp>
        <stp/>
        <stp/>
        <stp>TRUE</stp>
        <stp>T</stp>
        <tr r="Z73" s="1"/>
        <tr r="Z73" s="1"/>
      </tp>
      <tp>
        <v>1</v>
        <stp/>
        <stp>StudyData</stp>
        <stp>EDAS3??30</stp>
        <stp>Vol</stp>
        <stp>VolType=Exchange,CoCType=Contract</stp>
        <stp>Vol</stp>
        <stp>30</stp>
        <stp>0</stp>
        <stp>ALL</stp>
        <stp/>
        <stp/>
        <stp>TRUE</stp>
        <stp>T</stp>
        <tr r="Z71" s="1"/>
        <tr r="Z71" s="1"/>
      </tp>
      <tp>
        <v>0</v>
        <stp/>
        <stp>StudyData</stp>
        <stp>EDAS3??37</stp>
        <stp>Vol</stp>
        <stp>VolType=Exchange,CoCType=Contract</stp>
        <stp>Vol</stp>
        <stp>30</stp>
        <stp>0</stp>
        <stp>ALL</stp>
        <stp/>
        <stp/>
        <stp>TRUE</stp>
        <stp>T</stp>
        <tr r="Z86" s="1"/>
        <tr r="Z86" s="1"/>
      </tp>
      <tp>
        <v>0</v>
        <stp/>
        <stp>StudyData</stp>
        <stp>EDAS3??36</stp>
        <stp>Vol</stp>
        <stp>VolType=Exchange,CoCType=Contract</stp>
        <stp>Vol</stp>
        <stp>30</stp>
        <stp>0</stp>
        <stp>ALL</stp>
        <stp/>
        <stp/>
        <stp>TRUE</stp>
        <stp>T</stp>
        <tr r="Z84" s="1"/>
        <tr r="Z84" s="1"/>
      </tp>
      <tp>
        <v>0</v>
        <stp/>
        <stp>StudyData</stp>
        <stp>EDAS3??35</stp>
        <stp>Vol</stp>
        <stp>VolType=Exchange,CoCType=Contract</stp>
        <stp>Vol</stp>
        <stp>30</stp>
        <stp>0</stp>
        <stp>ALL</stp>
        <stp/>
        <stp/>
        <stp>TRUE</stp>
        <stp>T</stp>
        <tr r="Z82" s="1"/>
        <tr r="Z82" s="1"/>
      </tp>
      <tp>
        <v>0</v>
        <stp/>
        <stp>StudyData</stp>
        <stp>EDAS3??34</stp>
        <stp>Vol</stp>
        <stp>VolType=Exchange,CoCType=Contract</stp>
        <stp>Vol</stp>
        <stp>30</stp>
        <stp>0</stp>
        <stp>ALL</stp>
        <stp/>
        <stp/>
        <stp>TRUE</stp>
        <stp>T</stp>
        <tr r="Z80" s="1"/>
        <tr r="Z80" s="1"/>
      </tp>
      <tp>
        <v>11118</v>
        <stp/>
        <stp>ContractData</stp>
        <stp>EDAS3??8</stp>
        <stp>T_CVol</stp>
        <tr r="K21" s="1"/>
      </tp>
      <tp>
        <v>12308</v>
        <stp/>
        <stp>ContractData</stp>
        <stp>EDAS3??9</stp>
        <stp>T_CVol</stp>
        <tr r="K23" s="1"/>
      </tp>
      <tp>
        <v>0</v>
        <stp/>
        <stp>ContractData</stp>
        <stp>EDAS3??1</stp>
        <stp>T_CVol</stp>
        <tr r="K6" s="1"/>
      </tp>
      <tp>
        <v>6441</v>
        <stp/>
        <stp>ContractData</stp>
        <stp>EDAS3??2</stp>
        <stp>T_CVol</stp>
        <tr r="K8" s="1"/>
      </tp>
      <tp>
        <v>0</v>
        <stp/>
        <stp>ContractData</stp>
        <stp>EDAS3??3</stp>
        <stp>T_CVol</stp>
        <tr r="K10" s="1"/>
      </tp>
      <tp>
        <v>0</v>
        <stp/>
        <stp>ContractData</stp>
        <stp>EDAS3??4</stp>
        <stp>T_CVol</stp>
        <tr r="K12" s="1"/>
      </tp>
      <tp>
        <v>7361</v>
        <stp/>
        <stp>ContractData</stp>
        <stp>EDAS3??5</stp>
        <stp>T_CVol</stp>
        <tr r="K14" s="1"/>
      </tp>
      <tp>
        <v>7929</v>
        <stp/>
        <stp>ContractData</stp>
        <stp>EDAS3??6</stp>
        <stp>T_CVol</stp>
        <tr r="K17" s="1"/>
      </tp>
      <tp>
        <v>24085</v>
        <stp/>
        <stp>ContractData</stp>
        <stp>EDAS3??7</stp>
        <stp>T_CVol</stp>
        <tr r="K19" s="1"/>
      </tp>
      <tp>
        <v>22865</v>
        <stp/>
        <stp>ContractData</stp>
        <stp>EDAS3??8</stp>
        <stp>Y_CVol</stp>
        <tr r="N21" s="1"/>
      </tp>
      <tp>
        <v>12657</v>
        <stp/>
        <stp>ContractData</stp>
        <stp>EDAS3??9</stp>
        <stp>Y_CVol</stp>
        <tr r="N23" s="1"/>
      </tp>
      <tp>
        <v>0</v>
        <stp/>
        <stp>ContractData</stp>
        <stp>EDAS3??1</stp>
        <stp>Y_CVol</stp>
        <tr r="N6" s="1"/>
      </tp>
      <tp>
        <v>8095</v>
        <stp/>
        <stp>ContractData</stp>
        <stp>EDAS3??2</stp>
        <stp>Y_CVol</stp>
        <tr r="N8" s="1"/>
      </tp>
      <tp>
        <v>0</v>
        <stp/>
        <stp>ContractData</stp>
        <stp>EDAS3??3</stp>
        <stp>Y_CVol</stp>
        <tr r="N10" s="1"/>
      </tp>
      <tp>
        <v>0</v>
        <stp/>
        <stp>ContractData</stp>
        <stp>EDAS3??4</stp>
        <stp>Y_CVol</stp>
        <tr r="N12" s="1"/>
      </tp>
      <tp>
        <v>10995</v>
        <stp/>
        <stp>ContractData</stp>
        <stp>EDAS3??5</stp>
        <stp>Y_CVol</stp>
        <tr r="N14" s="1"/>
      </tp>
      <tp>
        <v>18074</v>
        <stp/>
        <stp>ContractData</stp>
        <stp>EDAS3??6</stp>
        <stp>Y_CVol</stp>
        <tr r="N17" s="1"/>
      </tp>
      <tp>
        <v>16870</v>
        <stp/>
        <stp>ContractData</stp>
        <stp>EDAS3??7</stp>
        <stp>Y_CVol</stp>
        <tr r="N19" s="1"/>
      </tp>
      <tp t="s">
        <v>EDAS3H4</v>
        <stp/>
        <stp>ContractData</stp>
        <stp>EDAS3??42</stp>
        <stp>Symbol</stp>
        <tr r="B88" s="2"/>
      </tp>
      <tp t="s">
        <v>EDAS3Z3</v>
        <stp/>
        <stp>ContractData</stp>
        <stp>EDAS3??41</stp>
        <stp>Symbol</stp>
        <tr r="B86" s="2"/>
      </tp>
      <tp t="s">
        <v>EDAS3U3</v>
        <stp/>
        <stp>ContractData</stp>
        <stp>EDAS3??40</stp>
        <stp>Symbol</stp>
        <tr r="B84" s="2"/>
      </tp>
      <tp t="s">
        <v>EDAS3Z2</v>
        <stp/>
        <stp>ContractData</stp>
        <stp>EDAS3??37</stp>
        <stp>Symbol</stp>
        <tr r="B78" s="2"/>
      </tp>
      <tp t="s">
        <v>EDAS3U2</v>
        <stp/>
        <stp>ContractData</stp>
        <stp>EDAS3??36</stp>
        <stp>Symbol</stp>
        <tr r="B76" s="2"/>
      </tp>
      <tp t="s">
        <v>EDAS3M2</v>
        <stp/>
        <stp>ContractData</stp>
        <stp>EDAS3??35</stp>
        <stp>Symbol</stp>
        <tr r="B74" s="2"/>
      </tp>
      <tp t="s">
        <v>EDAS3H2</v>
        <stp/>
        <stp>ContractData</stp>
        <stp>EDAS3??34</stp>
        <stp>Symbol</stp>
        <tr r="B72" s="2"/>
      </tp>
      <tp t="s">
        <v>EDAS3Z1</v>
        <stp/>
        <stp>ContractData</stp>
        <stp>EDAS3??33</stp>
        <stp>Symbol</stp>
        <tr r="B70" s="2"/>
      </tp>
      <tp t="s">
        <v>EDAS3U1</v>
        <stp/>
        <stp>ContractData</stp>
        <stp>EDAS3??32</stp>
        <stp>Symbol</stp>
        <tr r="B68" s="2"/>
      </tp>
      <tp t="s">
        <v>EDAS3M1</v>
        <stp/>
        <stp>ContractData</stp>
        <stp>EDAS3??31</stp>
        <stp>Symbol</stp>
        <tr r="B66" s="2"/>
      </tp>
      <tp t="s">
        <v>EDAS3H1</v>
        <stp/>
        <stp>ContractData</stp>
        <stp>EDAS3??30</stp>
        <stp>Symbol</stp>
        <tr r="B64" s="2"/>
      </tp>
      <tp t="s">
        <v>EDAS3M3</v>
        <stp/>
        <stp>ContractData</stp>
        <stp>EDAS3??39</stp>
        <stp>Symbol</stp>
        <tr r="B82" s="2"/>
      </tp>
      <tp t="s">
        <v>EDAS3H3</v>
        <stp/>
        <stp>ContractData</stp>
        <stp>EDAS3??38</stp>
        <stp>Symbol</stp>
        <tr r="B80" s="2"/>
      </tp>
      <tp t="s">
        <v>EDAS3M0</v>
        <stp/>
        <stp>ContractData</stp>
        <stp>EDAS3??27</stp>
        <stp>Symbol</stp>
        <tr r="B58" s="2"/>
      </tp>
      <tp t="s">
        <v>EDAS3H0</v>
        <stp/>
        <stp>ContractData</stp>
        <stp>EDAS3??26</stp>
        <stp>Symbol</stp>
        <tr r="B56" s="2"/>
      </tp>
      <tp t="s">
        <v>EDAS3Z9</v>
        <stp/>
        <stp>ContractData</stp>
        <stp>EDAS3??25</stp>
        <stp>Symbol</stp>
        <tr r="B54" s="2"/>
      </tp>
      <tp t="s">
        <v>EDAS3U9</v>
        <stp/>
        <stp>ContractData</stp>
        <stp>EDAS3??24</stp>
        <stp>Symbol</stp>
        <tr r="B52" s="2"/>
      </tp>
      <tp t="s">
        <v>EDAS3M9</v>
        <stp/>
        <stp>ContractData</stp>
        <stp>EDAS3??23</stp>
        <stp>Symbol</stp>
        <tr r="B50" s="2"/>
      </tp>
      <tp t="s">
        <v>EDAS3H9</v>
        <stp/>
        <stp>ContractData</stp>
        <stp>EDAS3??22</stp>
        <stp>Symbol</stp>
        <tr r="B48" s="2"/>
      </tp>
      <tp t="s">
        <v>EDAS3Z8</v>
        <stp/>
        <stp>ContractData</stp>
        <stp>EDAS3??21</stp>
        <stp>Symbol</stp>
        <tr r="B46" s="2"/>
      </tp>
      <tp t="s">
        <v>EDAS3U8</v>
        <stp/>
        <stp>ContractData</stp>
        <stp>EDAS3??20</stp>
        <stp>Symbol</stp>
        <tr r="B44" s="2"/>
      </tp>
      <tp t="s">
        <v>EDAS3Z0</v>
        <stp/>
        <stp>ContractData</stp>
        <stp>EDAS3??29</stp>
        <stp>Symbol</stp>
        <tr r="B62" s="2"/>
      </tp>
      <tp t="s">
        <v>EDAS3U0</v>
        <stp/>
        <stp>ContractData</stp>
        <stp>EDAS3??28</stp>
        <stp>Symbol</stp>
        <tr r="B60" s="2"/>
      </tp>
      <tp t="s">
        <v>EDAS3Z7</v>
        <stp/>
        <stp>ContractData</stp>
        <stp>EDAS3??17</stp>
        <stp>Symbol</stp>
        <tr r="B38" s="2"/>
      </tp>
      <tp t="s">
        <v>EDAS3U7</v>
        <stp/>
        <stp>ContractData</stp>
        <stp>EDAS3??16</stp>
        <stp>Symbol</stp>
        <tr r="B36" s="2"/>
      </tp>
      <tp t="s">
        <v>EDAS3M7</v>
        <stp/>
        <stp>ContractData</stp>
        <stp>EDAS3??15</stp>
        <stp>Symbol</stp>
        <tr r="B34" s="2"/>
      </tp>
      <tp t="s">
        <v>EDAS3H7</v>
        <stp/>
        <stp>ContractData</stp>
        <stp>EDAS3??14</stp>
        <stp>Symbol</stp>
        <tr r="B32" s="2"/>
      </tp>
      <tp t="s">
        <v>EDAS3Z6</v>
        <stp/>
        <stp>ContractData</stp>
        <stp>EDAS3??13</stp>
        <stp>Symbol</stp>
        <tr r="B30" s="2"/>
      </tp>
      <tp t="s">
        <v>EDAS3U6</v>
        <stp/>
        <stp>ContractData</stp>
        <stp>EDAS3??12</stp>
        <stp>Symbol</stp>
        <tr r="B28" s="2"/>
      </tp>
      <tp t="s">
        <v>EDAS3M6</v>
        <stp/>
        <stp>ContractData</stp>
        <stp>EDAS3??11</stp>
        <stp>Symbol</stp>
        <tr r="B26" s="2"/>
      </tp>
      <tp t="s">
        <v>EDAS3H6</v>
        <stp/>
        <stp>ContractData</stp>
        <stp>EDAS3??10</stp>
        <stp>Symbol</stp>
        <tr r="B24" s="2"/>
      </tp>
      <tp t="s">
        <v>EDAS3M8</v>
        <stp/>
        <stp>ContractData</stp>
        <stp>EDAS3??19</stp>
        <stp>Symbol</stp>
        <tr r="B42" s="2"/>
      </tp>
      <tp t="s">
        <v>EDAS3H8</v>
        <stp/>
        <stp>ContractData</stp>
        <stp>EDAS3??18</stp>
        <stp>Symbol</stp>
        <tr r="B40" s="2"/>
      </tp>
      <tp>
        <v>4745</v>
        <stp/>
        <stp>StudyData</stp>
        <stp>(MA(EDAS3??10,Period:=12,MAType:=Sim,InputChoice:=ContractVol) when LocalYear(EDAS3??10)=2013 And (LocalMonth(EDAS3??10)=9 And LocalDay(EDAS3??10)=11 ))</stp>
        <stp>Bar</stp>
        <stp/>
        <stp>Close</stp>
        <stp>D</stp>
        <stp>0</stp>
        <stp>all</stp>
        <stp/>
        <stp/>
        <stp>False</stp>
        <stp/>
        <stp/>
        <tr r="P26" s="1"/>
      </tp>
      <tp>
        <v>5234</v>
        <stp/>
        <stp>StudyData</stp>
        <stp>(MA(EDAS3??11,Period:=12,MAType:=Sim,InputChoice:=ContractVol) when LocalYear(EDAS3??11)=2013 And (LocalMonth(EDAS3??11)=9 And LocalDay(EDAS3??11)=11 ))</stp>
        <stp>Bar</stp>
        <stp/>
        <stp>Close</stp>
        <stp>D</stp>
        <stp>0</stp>
        <stp>all</stp>
        <stp/>
        <stp/>
        <stp>False</stp>
        <stp/>
        <stp/>
        <tr r="P28" s="1"/>
      </tp>
      <tp>
        <v>4620</v>
        <stp/>
        <stp>StudyData</stp>
        <stp>(MA(EDAS3??12,Period:=12,MAType:=Sim,InputChoice:=ContractVol) when LocalYear(EDAS3??12)=2013 And (LocalMonth(EDAS3??12)=9 And LocalDay(EDAS3??12)=11 ))</stp>
        <stp>Bar</stp>
        <stp/>
        <stp>Close</stp>
        <stp>D</stp>
        <stp>0</stp>
        <stp>all</stp>
        <stp/>
        <stp/>
        <stp>False</stp>
        <stp/>
        <stp/>
        <tr r="P30" s="1"/>
      </tp>
      <tp>
        <v>3813</v>
        <stp/>
        <stp>StudyData</stp>
        <stp>(MA(EDAS3??13,Period:=12,MAType:=Sim,InputChoice:=ContractVol) when LocalYear(EDAS3??13)=2013 And (LocalMonth(EDAS3??13)=9 And LocalDay(EDAS3??13)=11 ))</stp>
        <stp>Bar</stp>
        <stp/>
        <stp>Close</stp>
        <stp>D</stp>
        <stp>0</stp>
        <stp>all</stp>
        <stp/>
        <stp/>
        <stp>False</stp>
        <stp/>
        <stp/>
        <tr r="P32" s="1"/>
      </tp>
      <tp>
        <v>1834</v>
        <stp/>
        <stp>StudyData</stp>
        <stp>(MA(EDAS3??14,Period:=12,MAType:=Sim,InputChoice:=ContractVol) when LocalYear(EDAS3??14)=2013 And (LocalMonth(EDAS3??14)=9 And LocalDay(EDAS3??14)=11 ))</stp>
        <stp>Bar</stp>
        <stp/>
        <stp>Close</stp>
        <stp>D</stp>
        <stp>0</stp>
        <stp>all</stp>
        <stp/>
        <stp/>
        <stp>False</stp>
        <stp/>
        <stp/>
        <tr r="P35" s="1"/>
      </tp>
      <tp>
        <v>1516</v>
        <stp/>
        <stp>StudyData</stp>
        <stp>(MA(EDAS3??15,Period:=12,MAType:=Sim,InputChoice:=ContractVol) when LocalYear(EDAS3??15)=2013 And (LocalMonth(EDAS3??15)=9 And LocalDay(EDAS3??15)=11 ))</stp>
        <stp>Bar</stp>
        <stp/>
        <stp>Close</stp>
        <stp>D</stp>
        <stp>0</stp>
        <stp>all</stp>
        <stp/>
        <stp/>
        <stp>False</stp>
        <stp/>
        <stp/>
        <tr r="P37" s="1"/>
      </tp>
      <tp>
        <v>1238</v>
        <stp/>
        <stp>StudyData</stp>
        <stp>(MA(EDAS3??16,Period:=12,MAType:=Sim,InputChoice:=ContractVol) when LocalYear(EDAS3??16)=2013 And (LocalMonth(EDAS3??16)=9 And LocalDay(EDAS3??16)=11 ))</stp>
        <stp>Bar</stp>
        <stp/>
        <stp>Close</stp>
        <stp>D</stp>
        <stp>0</stp>
        <stp>all</stp>
        <stp/>
        <stp/>
        <stp>False</stp>
        <stp/>
        <stp/>
        <tr r="P39" s="1"/>
      </tp>
      <tp>
        <v>1018</v>
        <stp/>
        <stp>StudyData</stp>
        <stp>(MA(EDAS3??17,Period:=12,MAType:=Sim,InputChoice:=ContractVol) when LocalYear(EDAS3??17)=2013 And (LocalMonth(EDAS3??17)=9 And LocalDay(EDAS3??17)=11 ))</stp>
        <stp>Bar</stp>
        <stp/>
        <stp>Close</stp>
        <stp>D</stp>
        <stp>0</stp>
        <stp>all</stp>
        <stp/>
        <stp/>
        <stp>False</stp>
        <stp/>
        <stp/>
        <tr r="P41" s="1"/>
      </tp>
      <tp>
        <v>493</v>
        <stp/>
        <stp>StudyData</stp>
        <stp>(MA(EDAS3??18,Period:=12,MAType:=Sim,InputChoice:=ContractVol) when LocalYear(EDAS3??18)=2013 And (LocalMonth(EDAS3??18)=9 And LocalDay(EDAS3??18)=11 ))</stp>
        <stp>Bar</stp>
        <stp/>
        <stp>Close</stp>
        <stp>D</stp>
        <stp>0</stp>
        <stp>all</stp>
        <stp/>
        <stp/>
        <stp>False</stp>
        <stp/>
        <stp/>
        <tr r="P44" s="1"/>
      </tp>
      <tp>
        <v>313</v>
        <stp/>
        <stp>StudyData</stp>
        <stp>(MA(EDAS3??19,Period:=12,MAType:=Sim,InputChoice:=ContractVol) when LocalYear(EDAS3??19)=2013 And (LocalMonth(EDAS3??19)=9 And LocalDay(EDAS3??19)=11 ))</stp>
        <stp>Bar</stp>
        <stp/>
        <stp>Close</stp>
        <stp>D</stp>
        <stp>0</stp>
        <stp>all</stp>
        <stp/>
        <stp/>
        <stp>False</stp>
        <stp/>
        <stp/>
        <tr r="P46" s="1"/>
      </tp>
      <tp>
        <v>195</v>
        <stp/>
        <stp>StudyData</stp>
        <stp>(MA(EDAS3??20,Period:=12,MAType:=Sim,InputChoice:=ContractVol) when LocalYear(EDAS3??20)=2013 And (LocalMonth(EDAS3??20)=9 And LocalDay(EDAS3??20)=11 ))</stp>
        <stp>Bar</stp>
        <stp/>
        <stp>Close</stp>
        <stp>D</stp>
        <stp>0</stp>
        <stp>all</stp>
        <stp/>
        <stp/>
        <stp>False</stp>
        <stp/>
        <stp/>
        <tr r="P48" s="1"/>
      </tp>
      <tp>
        <v>151</v>
        <stp/>
        <stp>StudyData</stp>
        <stp>(MA(EDAS3??21,Period:=12,MAType:=Sim,InputChoice:=ContractVol) when LocalYear(EDAS3??21)=2013 And (LocalMonth(EDAS3??21)=9 And LocalDay(EDAS3??21)=11 ))</stp>
        <stp>Bar</stp>
        <stp/>
        <stp>Close</stp>
        <stp>D</stp>
        <stp>0</stp>
        <stp>all</stp>
        <stp/>
        <stp/>
        <stp>False</stp>
        <stp/>
        <stp/>
        <tr r="P50" s="1"/>
      </tp>
      <tp>
        <v>51</v>
        <stp/>
        <stp>StudyData</stp>
        <stp>(MA(EDAS3??22,Period:=12,MAType:=Sim,InputChoice:=ContractVol) when LocalYear(EDAS3??22)=2013 And (LocalMonth(EDAS3??22)=9 And LocalDay(EDAS3??22)=11 ))</stp>
        <stp>Bar</stp>
        <stp/>
        <stp>Close</stp>
        <stp>D</stp>
        <stp>0</stp>
        <stp>all</stp>
        <stp/>
        <stp/>
        <stp>False</stp>
        <stp/>
        <stp/>
        <tr r="P53" s="1"/>
      </tp>
      <tp>
        <v>27</v>
        <stp/>
        <stp>StudyData</stp>
        <stp>(MA(EDAS3??23,Period:=12,MAType:=Sim,InputChoice:=ContractVol) when LocalYear(EDAS3??23)=2013 And (LocalMonth(EDAS3??23)=9 And LocalDay(EDAS3??23)=11 ))</stp>
        <stp>Bar</stp>
        <stp/>
        <stp>Close</stp>
        <stp>D</stp>
        <stp>0</stp>
        <stp>all</stp>
        <stp/>
        <stp/>
        <stp>False</stp>
        <stp/>
        <stp/>
        <tr r="P55" s="1"/>
      </tp>
      <tp>
        <v>17</v>
        <stp/>
        <stp>StudyData</stp>
        <stp>(MA(EDAS3??24,Period:=12,MAType:=Sim,InputChoice:=ContractVol) when LocalYear(EDAS3??24)=2013 And (LocalMonth(EDAS3??24)=9 And LocalDay(EDAS3??24)=11 ))</stp>
        <stp>Bar</stp>
        <stp/>
        <stp>Close</stp>
        <stp>D</stp>
        <stp>0</stp>
        <stp>all</stp>
        <stp/>
        <stp/>
        <stp>False</stp>
        <stp/>
        <stp/>
        <tr r="P57" s="1"/>
      </tp>
      <tp>
        <v>15</v>
        <stp/>
        <stp>StudyData</stp>
        <stp>(MA(EDAS3??25,Period:=12,MAType:=Sim,InputChoice:=ContractVol) when LocalYear(EDAS3??25)=2013 And (LocalMonth(EDAS3??25)=9 And LocalDay(EDAS3??25)=11 ))</stp>
        <stp>Bar</stp>
        <stp/>
        <stp>Close</stp>
        <stp>D</stp>
        <stp>0</stp>
        <stp>all</stp>
        <stp/>
        <stp/>
        <stp>False</stp>
        <stp/>
        <stp/>
        <tr r="P59" s="1"/>
      </tp>
      <tp>
        <v>18</v>
        <stp/>
        <stp>StudyData</stp>
        <stp>(MA(EDAS3??26,Period:=12,MAType:=Sim,InputChoice:=ContractVol) when LocalYear(EDAS3??26)=2013 And (LocalMonth(EDAS3??26)=9 And LocalDay(EDAS3??26)=11 ))</stp>
        <stp>Bar</stp>
        <stp/>
        <stp>Close</stp>
        <stp>D</stp>
        <stp>0</stp>
        <stp>all</stp>
        <stp/>
        <stp/>
        <stp>False</stp>
        <stp/>
        <stp/>
        <tr r="P62" s="1"/>
      </tp>
      <tp>
        <v>5</v>
        <stp/>
        <stp>StudyData</stp>
        <stp>(MA(EDAS3??27,Period:=12,MAType:=Sim,InputChoice:=ContractVol) when LocalYear(EDAS3??27)=2013 And (LocalMonth(EDAS3??27)=9 And LocalDay(EDAS3??27)=11 ))</stp>
        <stp>Bar</stp>
        <stp/>
        <stp>Close</stp>
        <stp>D</stp>
        <stp>0</stp>
        <stp>all</stp>
        <stp/>
        <stp/>
        <stp>False</stp>
        <stp/>
        <stp/>
        <tr r="P64" s="1"/>
      </tp>
      <tp>
        <v>11</v>
        <stp/>
        <stp>StudyData</stp>
        <stp>(MA(EDAS3??28,Period:=12,MAType:=Sim,InputChoice:=ContractVol) when LocalYear(EDAS3??28)=2013 And (LocalMonth(EDAS3??28)=9 And LocalDay(EDAS3??28)=11 ))</stp>
        <stp>Bar</stp>
        <stp/>
        <stp>Close</stp>
        <stp>D</stp>
        <stp>0</stp>
        <stp>all</stp>
        <stp/>
        <stp/>
        <stp>False</stp>
        <stp/>
        <stp/>
        <tr r="P66" s="1"/>
      </tp>
      <tp>
        <v>9</v>
        <stp/>
        <stp>StudyData</stp>
        <stp>(MA(EDAS3??29,Period:=12,MAType:=Sim,InputChoice:=ContractVol) when LocalYear(EDAS3??29)=2013 And (LocalMonth(EDAS3??29)=9 And LocalDay(EDAS3??29)=11 ))</stp>
        <stp>Bar</stp>
        <stp/>
        <stp>Close</stp>
        <stp>D</stp>
        <stp>0</stp>
        <stp>all</stp>
        <stp/>
        <stp/>
        <stp>False</stp>
        <stp/>
        <stp/>
        <tr r="P68" s="1"/>
      </tp>
      <tp>
        <v>4</v>
        <stp/>
        <stp>StudyData</stp>
        <stp>(MA(EDAS3??30,Period:=12,MAType:=Sim,InputChoice:=ContractVol) when LocalYear(EDAS3??30)=2013 And (LocalMonth(EDAS3??30)=9 And LocalDay(EDAS3??30)=11 ))</stp>
        <stp>Bar</stp>
        <stp/>
        <stp>Close</stp>
        <stp>D</stp>
        <stp>0</stp>
        <stp>all</stp>
        <stp/>
        <stp/>
        <stp>False</stp>
        <stp/>
        <stp/>
        <tr r="P71" s="1"/>
      </tp>
      <tp>
        <v>3</v>
        <stp/>
        <stp>StudyData</stp>
        <stp>(MA(EDAS3??31,Period:=12,MAType:=Sim,InputChoice:=ContractVol) when LocalYear(EDAS3??31)=2013 And (LocalMonth(EDAS3??31)=9 And LocalDay(EDAS3??31)=11 ))</stp>
        <stp>Bar</stp>
        <stp/>
        <stp>Close</stp>
        <stp>D</stp>
        <stp>0</stp>
        <stp>all</stp>
        <stp/>
        <stp/>
        <stp>False</stp>
        <stp/>
        <stp/>
        <tr r="P73" s="1"/>
      </tp>
      <tp>
        <v>4</v>
        <stp/>
        <stp>StudyData</stp>
        <stp>(MA(EDAS3??32,Period:=12,MAType:=Sim,InputChoice:=ContractVol) when LocalYear(EDAS3??32)=2013 And (LocalMonth(EDAS3??32)=9 And LocalDay(EDAS3??32)=11 ))</stp>
        <stp>Bar</stp>
        <stp/>
        <stp>Close</stp>
        <stp>D</stp>
        <stp>0</stp>
        <stp>all</stp>
        <stp/>
        <stp/>
        <stp>False</stp>
        <stp/>
        <stp/>
        <tr r="P75" s="1"/>
      </tp>
      <tp>
        <v>23</v>
        <stp/>
        <stp>StudyData</stp>
        <stp>(MA(EDAS3??33,Period:=12,MAType:=Sim,InputChoice:=ContractVol) when LocalYear(EDAS3??33)=2013 And (LocalMonth(EDAS3??33)=9 And LocalDay(EDAS3??33)=11 ))</stp>
        <stp>Bar</stp>
        <stp/>
        <stp>Close</stp>
        <stp>D</stp>
        <stp>0</stp>
        <stp>all</stp>
        <stp/>
        <stp/>
        <stp>False</stp>
        <stp/>
        <stp/>
        <tr r="P77" s="1"/>
      </tp>
      <tp>
        <v>1</v>
        <stp/>
        <stp>StudyData</stp>
        <stp>(MA(EDAS3??34,Period:=12,MAType:=Sim,InputChoice:=ContractVol) when LocalYear(EDAS3??34)=2013 And (LocalMonth(EDAS3??34)=9 And LocalDay(EDAS3??34)=11 ))</stp>
        <stp>Bar</stp>
        <stp/>
        <stp>Close</stp>
        <stp>D</stp>
        <stp>0</stp>
        <stp>all</stp>
        <stp/>
        <stp/>
        <stp>False</stp>
        <stp/>
        <stp/>
        <tr r="P80" s="1"/>
      </tp>
      <tp>
        <v>67</v>
        <stp/>
        <stp>StudyData</stp>
        <stp>(MA(EDAS3??35,Period:=12,MAType:=Sim,InputChoice:=ContractVol) when LocalYear(EDAS3??35)=2013 And (LocalMonth(EDAS3??35)=9 And LocalDay(EDAS3??35)=11 ))</stp>
        <stp>Bar</stp>
        <stp/>
        <stp>Close</stp>
        <stp>D</stp>
        <stp>0</stp>
        <stp>all</stp>
        <stp/>
        <stp/>
        <stp>False</stp>
        <stp/>
        <stp/>
        <tr r="P82" s="1"/>
      </tp>
      <tp>
        <v>16</v>
        <stp/>
        <stp>StudyData</stp>
        <stp>(MA(EDAS3??36,Period:=12,MAType:=Sim,InputChoice:=ContractVol) when LocalYear(EDAS3??36)=2013 And (LocalMonth(EDAS3??36)=9 And LocalDay(EDAS3??36)=11 ))</stp>
        <stp>Bar</stp>
        <stp/>
        <stp>Close</stp>
        <stp>D</stp>
        <stp>0</stp>
        <stp>all</stp>
        <stp/>
        <stp/>
        <stp>False</stp>
        <stp/>
        <stp/>
        <tr r="P84" s="1"/>
      </tp>
      <tp>
        <v>2</v>
        <stp/>
        <stp>StudyData</stp>
        <stp>(MA(EDAS3??37,Period:=12,MAType:=Sim,InputChoice:=ContractVol) when LocalYear(EDAS3??37)=2013 And (LocalMonth(EDAS3??37)=9 And LocalDay(EDAS3??37)=11 ))</stp>
        <stp>Bar</stp>
        <stp/>
        <stp>Close</stp>
        <stp>D</stp>
        <stp>0</stp>
        <stp>all</stp>
        <stp/>
        <stp/>
        <stp>False</stp>
        <stp/>
        <stp/>
        <tr r="P86" s="1"/>
      </tp>
      <tp>
        <v>6</v>
        <stp/>
        <stp>StudyData</stp>
        <stp>(MA(EDAS3??38,Period:=12,MAType:=Sim,InputChoice:=ContractVol) when LocalYear(EDAS3??38)=2013 And (LocalMonth(EDAS3??38)=9 And LocalDay(EDAS3??38)=11 ))</stp>
        <stp>Bar</stp>
        <stp/>
        <stp>Close</stp>
        <stp>D</stp>
        <stp>0</stp>
        <stp>all</stp>
        <stp/>
        <stp/>
        <stp>False</stp>
        <stp/>
        <stp/>
        <tr r="P89" s="1"/>
      </tp>
      <tp t="s">
        <v/>
        <stp/>
        <stp>StudyData</stp>
        <stp>(MA(EDAS3??39,Period:=12,MAType:=Sim,InputChoice:=ContractVol) when LocalYear(EDAS3??39)=2013 And (LocalMonth(EDAS3??39)=9 And LocalDay(EDAS3??39)=11 ))</stp>
        <stp>Bar</stp>
        <stp/>
        <stp>Close</stp>
        <stp>D</stp>
        <stp>0</stp>
        <stp>all</stp>
        <stp/>
        <stp/>
        <stp>False</stp>
        <stp/>
        <stp/>
        <tr r="P91" s="1"/>
      </tp>
      <tp t="s">
        <v/>
        <stp/>
        <stp>StudyData</stp>
        <stp>(MA(EDAS3??40,Period:=12,MAType:=Sim,InputChoice:=ContractVol) when LocalYear(EDAS3??40)=2013 And (LocalMonth(EDAS3??40)=9 And LocalDay(EDAS3??40)=11 ))</stp>
        <stp>Bar</stp>
        <stp/>
        <stp>Close</stp>
        <stp>D</stp>
        <stp>0</stp>
        <stp>all</stp>
        <stp/>
        <stp/>
        <stp>False</stp>
        <stp/>
        <stp/>
        <tr r="P93" s="1"/>
      </tp>
      <tp t="s">
        <v/>
        <stp/>
        <stp>StudyData</stp>
        <stp>(MA(EDAS3??41,Period:=12,MAType:=Sim,InputChoice:=ContractVol) when LocalYear(EDAS3??41)=2013 And (LocalMonth(EDAS3??41)=9 And LocalDay(EDAS3??41)=11 ))</stp>
        <stp>Bar</stp>
        <stp/>
        <stp>Close</stp>
        <stp>D</stp>
        <stp>0</stp>
        <stp>all</stp>
        <stp/>
        <stp/>
        <stp>False</stp>
        <stp/>
        <stp/>
        <tr r="P95" s="1"/>
      </tp>
      <tp t="s">
        <v/>
        <stp/>
        <stp>StudyData</stp>
        <stp>(MA(EDAS3??42,Period:=12,MAType:=Sim,InputChoice:=ContractVol) when LocalYear(EDAS3??42)=2013 And (LocalMonth(EDAS3??42)=9 And LocalDay(EDAS3??42)=11 ))</stp>
        <stp>Bar</stp>
        <stp/>
        <stp>Close</stp>
        <stp>D</stp>
        <stp>0</stp>
        <stp>all</stp>
        <stp/>
        <stp/>
        <stp>False</stp>
        <stp/>
        <stp/>
        <tr r="P98" s="1"/>
      </tp>
      <tp>
        <v>0</v>
        <stp/>
        <stp>StudyData</stp>
        <stp>Vol(EDAS3??1) when (LocalDay(EDAS3??1)=7 and LocalHour(EDAS3??1)=9 and LocalMinute(EDAS3??1)=50)</stp>
        <stp>Bar</stp>
        <stp/>
        <stp>Vol</stp>
        <stp>30</stp>
        <stp>0</stp>
        <tr r="AA6" s="1"/>
      </tp>
      <tp>
        <v>42352</v>
        <stp/>
        <stp>ContractData</stp>
        <stp>EDAS3??9</stp>
        <stp>ExpirationDate</stp>
        <stp/>
        <stp>D</stp>
        <tr r="F23" s="1"/>
      </tp>
      <tp>
        <v>0</v>
        <stp/>
        <stp>StudyData</stp>
        <stp>Vol(EDAS3??3) when (LocalDay(EDAS3??3)=7 and LocalHour(EDAS3??3)=9 and LocalMinute(EDAS3??3)=50)</stp>
        <stp>Bar</stp>
        <stp/>
        <stp>Vol</stp>
        <stp>30</stp>
        <stp>0</stp>
        <tr r="AA10" s="1"/>
      </tp>
      <tp>
        <v>42261</v>
        <stp/>
        <stp>ContractData</stp>
        <stp>EDAS3??8</stp>
        <stp>ExpirationDate</stp>
        <stp/>
        <stp>D</stp>
        <tr r="F21" s="1"/>
      </tp>
      <tp>
        <v>41</v>
        <stp/>
        <stp>StudyData</stp>
        <stp>Vol(EDAS3??2) when (LocalDay(EDAS3??2)=7 and LocalHour(EDAS3??2)=9 and LocalMinute(EDAS3??2)=50)</stp>
        <stp>Bar</stp>
        <stp/>
        <stp>Vol</stp>
        <stp>30</stp>
        <stp>0</stp>
        <tr r="AA8" s="1"/>
      </tp>
      <tp>
        <v>1207</v>
        <stp/>
        <stp>StudyData</stp>
        <stp>Vol(EDAS3??5) when (LocalDay(EDAS3??5)=7 and LocalHour(EDAS3??5)=9 and LocalMinute(EDAS3??5)=50)</stp>
        <stp>Bar</stp>
        <stp/>
        <stp>Vol</stp>
        <stp>30</stp>
        <stp>0</stp>
        <tr r="AA14" s="1"/>
      </tp>
      <tp>
        <v>41859.424178240741</v>
        <stp/>
        <stp>SystemInfo</stp>
        <stp>Linetime</stp>
        <tr r="T100" s="1"/>
        <tr r="Y100" s="1"/>
        <tr r="N100" s="1"/>
        <tr r="E2" s="1"/>
        <tr r="AA2" s="1"/>
      </tp>
      <tp>
        <v>0</v>
        <stp/>
        <stp>StudyData</stp>
        <stp>Vol(EDAS3??4) when (LocalDay(EDAS3??4)=7 and LocalHour(EDAS3??4)=9 and LocalMinute(EDAS3??4)=50)</stp>
        <stp>Bar</stp>
        <stp/>
        <stp>Vol</stp>
        <stp>30</stp>
        <stp>0</stp>
        <tr r="AA12" s="1"/>
      </tp>
      <tp>
        <v>2273</v>
        <stp/>
        <stp>StudyData</stp>
        <stp>Vol(EDAS3??7) when (LocalDay(EDAS3??7)=7 and LocalHour(EDAS3??7)=9 and LocalMinute(EDAS3??7)=50)</stp>
        <stp>Bar</stp>
        <stp/>
        <stp>Vol</stp>
        <stp>30</stp>
        <stp>0</stp>
        <tr r="AA19" s="1"/>
      </tp>
      <tp>
        <v>51</v>
        <stp/>
        <stp>StudyData</stp>
        <stp>Vol(EDAS3??6) when (LocalDay(EDAS3??6)=7 and LocalHour(EDAS3??6)=9 and LocalMinute(EDAS3??6)=50)</stp>
        <stp>Bar</stp>
        <stp/>
        <stp>Vol</stp>
        <stp>30</stp>
        <stp>0</stp>
        <tr r="AA17" s="1"/>
      </tp>
      <tp>
        <v>2777</v>
        <stp/>
        <stp>StudyData</stp>
        <stp>Vol(EDAS3??9) when (LocalDay(EDAS3??9)=7 and LocalHour(EDAS3??9)=9 and LocalMinute(EDAS3??9)=50)</stp>
        <stp>Bar</stp>
        <stp/>
        <stp>Vol</stp>
        <stp>30</stp>
        <stp>0</stp>
        <tr r="AA23" s="1"/>
      </tp>
      <tp>
        <v>41925</v>
        <stp/>
        <stp>ContractData</stp>
        <stp>EDAS3??3</stp>
        <stp>ExpirationDate</stp>
        <stp/>
        <stp>D</stp>
        <tr r="F10" s="1"/>
      </tp>
      <tp>
        <v>2256</v>
        <stp/>
        <stp>StudyData</stp>
        <stp>Vol(EDAS3??8) when (LocalDay(EDAS3??8)=7 and LocalHour(EDAS3??8)=9 and LocalMinute(EDAS3??8)=50)</stp>
        <stp>Bar</stp>
        <stp/>
        <stp>Vol</stp>
        <stp>30</stp>
        <stp>0</stp>
        <tr r="AA21" s="1"/>
      </tp>
      <tp>
        <v>41897</v>
        <stp/>
        <stp>ContractData</stp>
        <stp>EDAS3??2</stp>
        <stp>ExpirationDate</stp>
        <stp/>
        <stp>D</stp>
        <tr r="F8" s="1"/>
      </tp>
      <tp>
        <v>41869</v>
        <stp/>
        <stp>ContractData</stp>
        <stp>EDAS3??1</stp>
        <stp>ExpirationDate</stp>
        <stp/>
        <stp>D</stp>
        <tr r="F6" s="1"/>
      </tp>
      <tp>
        <v>42170</v>
        <stp/>
        <stp>ContractData</stp>
        <stp>EDAS3??7</stp>
        <stp>ExpirationDate</stp>
        <stp/>
        <stp>D</stp>
        <tr r="F19" s="1"/>
      </tp>
      <tp>
        <v>42079</v>
        <stp/>
        <stp>ContractData</stp>
        <stp>EDAS3??6</stp>
        <stp>ExpirationDate</stp>
        <stp/>
        <stp>D</stp>
        <tr r="F17" s="1"/>
      </tp>
      <tp>
        <v>41988</v>
        <stp/>
        <stp>ContractData</stp>
        <stp>EDAS3??5</stp>
        <stp>ExpirationDate</stp>
        <stp/>
        <stp>D</stp>
        <tr r="F14" s="1"/>
      </tp>
      <tp>
        <v>41960</v>
        <stp/>
        <stp>ContractData</stp>
        <stp>EDAS3??4</stp>
        <stp>ExpirationDate</stp>
        <stp/>
        <stp>D</stp>
        <tr r="F12" s="1"/>
      </tp>
      <tp>
        <v>1809</v>
        <stp/>
        <stp>ContractData</stp>
        <stp>EDAU21</stp>
        <stp>COI</stp>
        <tr r="L66" s="2"/>
      </tp>
      <tp>
        <v>11730</v>
        <stp/>
        <stp>ContractData</stp>
        <stp>EDAU20</stp>
        <stp>COI</stp>
        <tr r="L58" s="2"/>
      </tp>
      <tp>
        <v>301</v>
        <stp/>
        <stp>ContractData</stp>
        <stp>EDAU23</stp>
        <stp>COI</stp>
        <tr r="L82" s="2"/>
      </tp>
      <tp>
        <v>1641</v>
        <stp/>
        <stp>ContractData</stp>
        <stp>EDAU22</stp>
        <stp>COI</stp>
        <tr r="L74" s="2"/>
      </tp>
      <tp>
        <v>22374</v>
        <stp/>
        <stp>ContractData</stp>
        <stp>EDAU19</stp>
        <stp>COI</stp>
        <tr r="L50" s="2"/>
      </tp>
      <tp>
        <v>110287</v>
        <stp/>
        <stp>ContractData</stp>
        <stp>EDAU18</stp>
        <stp>COI</stp>
        <tr r="L42" s="2"/>
      </tp>
      <tp>
        <v>1043495</v>
        <stp/>
        <stp>ContractData</stp>
        <stp>EDAU15</stp>
        <stp>COI</stp>
        <tr r="L18" s="2"/>
      </tp>
      <tp>
        <v>264738</v>
        <stp/>
        <stp>ContractData</stp>
        <stp>EDAU17</stp>
        <stp>COI</stp>
        <tr r="L34" s="2"/>
      </tp>
      <tp>
        <v>664293</v>
        <stp/>
        <stp>ContractData</stp>
        <stp>EDAU16</stp>
        <stp>COI</stp>
        <tr r="L26" s="2"/>
      </tp>
      <tp>
        <v>43178</v>
        <stp/>
        <stp>ContractData</stp>
        <stp>EDAS3??18</stp>
        <stp>ExpirationDate</stp>
        <stp/>
        <stp>D</stp>
        <tr r="F44" s="1"/>
      </tp>
      <tp>
        <v>44088</v>
        <stp/>
        <stp>ContractData</stp>
        <stp>EDAS3??28</stp>
        <stp>ExpirationDate</stp>
        <stp/>
        <stp>D</stp>
        <tr r="F66" s="1"/>
      </tp>
      <tp>
        <v>44998</v>
        <stp/>
        <stp>ContractData</stp>
        <stp>EDAS3??38</stp>
        <stp>ExpirationDate</stp>
        <stp/>
        <stp>D</stp>
        <tr r="F89" s="1"/>
      </tp>
      <tp>
        <v>43269</v>
        <stp/>
        <stp>ContractData</stp>
        <stp>EDAS3??19</stp>
        <stp>ExpirationDate</stp>
        <stp/>
        <stp>D</stp>
        <tr r="F46" s="1"/>
      </tp>
      <tp>
        <v>44179</v>
        <stp/>
        <stp>ContractData</stp>
        <stp>EDAS3??29</stp>
        <stp>ExpirationDate</stp>
        <stp/>
        <stp>D</stp>
        <tr r="F68" s="1"/>
      </tp>
      <tp>
        <v>45096</v>
        <stp/>
        <stp>ContractData</stp>
        <stp>EDAS3??39</stp>
        <stp>ExpirationDate</stp>
        <stp/>
        <stp>D</stp>
        <tr r="F91" s="1"/>
      </tp>
      <tp>
        <v>42632</v>
        <stp/>
        <stp>ContractData</stp>
        <stp>EDAS3??12</stp>
        <stp>ExpirationDate</stp>
        <stp/>
        <stp>D</stp>
        <tr r="F30" s="1"/>
      </tp>
      <tp>
        <v>43542</v>
        <stp/>
        <stp>ContractData</stp>
        <stp>EDAS3??22</stp>
        <stp>ExpirationDate</stp>
        <stp/>
        <stp>D</stp>
        <tr r="F53" s="1"/>
      </tp>
      <tp>
        <v>44452</v>
        <stp/>
        <stp>ContractData</stp>
        <stp>EDAS3??32</stp>
        <stp>ExpirationDate</stp>
        <stp/>
        <stp>D</stp>
        <tr r="F75" s="1"/>
      </tp>
      <tp>
        <v>45369</v>
        <stp/>
        <stp>ContractData</stp>
        <stp>EDAS3??42</stp>
        <stp>ExpirationDate</stp>
        <stp/>
        <stp>D</stp>
        <tr r="F98" s="1"/>
      </tp>
      <tp>
        <v>42723</v>
        <stp/>
        <stp>ContractData</stp>
        <stp>EDAS3??13</stp>
        <stp>ExpirationDate</stp>
        <stp/>
        <stp>D</stp>
        <tr r="F32" s="1"/>
      </tp>
      <tp>
        <v>43633</v>
        <stp/>
        <stp>ContractData</stp>
        <stp>EDAS3??23</stp>
        <stp>ExpirationDate</stp>
        <stp/>
        <stp>D</stp>
        <tr r="F55" s="1"/>
      </tp>
      <tp>
        <v>44543</v>
        <stp/>
        <stp>ContractData</stp>
        <stp>EDAS3??33</stp>
        <stp>ExpirationDate</stp>
        <stp/>
        <stp>D</stp>
        <tr r="F77" s="1"/>
      </tp>
      <tp>
        <v>42443</v>
        <stp/>
        <stp>ContractData</stp>
        <stp>EDAS3??10</stp>
        <stp>ExpirationDate</stp>
        <stp/>
        <stp>D</stp>
        <tr r="F26" s="1"/>
      </tp>
      <tp>
        <v>43360</v>
        <stp/>
        <stp>ContractData</stp>
        <stp>EDAS3??20</stp>
        <stp>ExpirationDate</stp>
        <stp/>
        <stp>D</stp>
        <tr r="F48" s="1"/>
      </tp>
      <tp>
        <v>44270</v>
        <stp/>
        <stp>ContractData</stp>
        <stp>EDAS3??30</stp>
        <stp>ExpirationDate</stp>
        <stp/>
        <stp>D</stp>
        <tr r="F71" s="1"/>
      </tp>
      <tp>
        <v>45187</v>
        <stp/>
        <stp>ContractData</stp>
        <stp>EDAS3??40</stp>
        <stp>ExpirationDate</stp>
        <stp/>
        <stp>D</stp>
        <tr r="F93" s="1"/>
      </tp>
      <tp>
        <v>42534</v>
        <stp/>
        <stp>ContractData</stp>
        <stp>EDAS3??11</stp>
        <stp>ExpirationDate</stp>
        <stp/>
        <stp>D</stp>
        <tr r="F28" s="1"/>
      </tp>
      <tp>
        <v>43451</v>
        <stp/>
        <stp>ContractData</stp>
        <stp>EDAS3??21</stp>
        <stp>ExpirationDate</stp>
        <stp/>
        <stp>D</stp>
        <tr r="F50" s="1"/>
      </tp>
      <tp>
        <v>44361</v>
        <stp/>
        <stp>ContractData</stp>
        <stp>EDAS3??31</stp>
        <stp>ExpirationDate</stp>
        <stp/>
        <stp>D</stp>
        <tr r="F73" s="1"/>
      </tp>
      <tp>
        <v>45278</v>
        <stp/>
        <stp>ContractData</stp>
        <stp>EDAS3??41</stp>
        <stp>ExpirationDate</stp>
        <stp/>
        <stp>D</stp>
        <tr r="F95" s="1"/>
      </tp>
      <tp>
        <v>42996</v>
        <stp/>
        <stp>ContractData</stp>
        <stp>EDAS3??16</stp>
        <stp>ExpirationDate</stp>
        <stp/>
        <stp>D</stp>
        <tr r="F39" s="1"/>
      </tp>
      <tp>
        <v>43906</v>
        <stp/>
        <stp>ContractData</stp>
        <stp>EDAS3??26</stp>
        <stp>ExpirationDate</stp>
        <stp/>
        <stp>D</stp>
        <tr r="F62" s="1"/>
      </tp>
      <tp>
        <v>44823</v>
        <stp/>
        <stp>ContractData</stp>
        <stp>EDAS3??36</stp>
        <stp>ExpirationDate</stp>
        <stp/>
        <stp>D</stp>
        <tr r="F84" s="1"/>
      </tp>
      <tp>
        <v>43087</v>
        <stp/>
        <stp>ContractData</stp>
        <stp>EDAS3??17</stp>
        <stp>ExpirationDate</stp>
        <stp/>
        <stp>D</stp>
        <tr r="F41" s="1"/>
      </tp>
      <tp>
        <v>43997</v>
        <stp/>
        <stp>ContractData</stp>
        <stp>EDAS3??27</stp>
        <stp>ExpirationDate</stp>
        <stp/>
        <stp>D</stp>
        <tr r="F64" s="1"/>
      </tp>
      <tp>
        <v>44914</v>
        <stp/>
        <stp>ContractData</stp>
        <stp>EDAS3??37</stp>
        <stp>ExpirationDate</stp>
        <stp/>
        <stp>D</stp>
        <tr r="F86" s="1"/>
      </tp>
      <tp>
        <v>1241</v>
        <stp/>
        <stp>ContractData</stp>
        <stp>EDAX14</stp>
        <stp>COI</stp>
        <tr r="L6" s="2"/>
      </tp>
      <tp>
        <v>9026</v>
        <stp/>
        <stp>ContractData</stp>
        <stp>EDAZ0</stp>
        <stp>POI</stp>
        <tr r="G62" s="2"/>
      </tp>
      <tp>
        <v>814</v>
        <stp/>
        <stp>ContractData</stp>
        <stp>EDAZ1</stp>
        <stp>POI</stp>
        <tr r="G70" s="2"/>
      </tp>
      <tp>
        <v>732</v>
        <stp/>
        <stp>ContractData</stp>
        <stp>EDAZ2</stp>
        <stp>POI</stp>
        <tr r="G78" s="2"/>
      </tp>
      <tp>
        <v>550</v>
        <stp/>
        <stp>ContractData</stp>
        <stp>EDAZ3</stp>
        <stp>POI</stp>
        <tr r="G86" s="2"/>
      </tp>
      <tp>
        <v>914211</v>
        <stp/>
        <stp>ContractData</stp>
        <stp>EDAZ4</stp>
        <stp>POI</stp>
        <tr r="G14" s="2"/>
      </tp>
      <tp>
        <v>1490023</v>
        <stp/>
        <stp>ContractData</stp>
        <stp>EDAZ5</stp>
        <stp>POI</stp>
        <tr r="G22" s="2"/>
      </tp>
      <tp>
        <v>1110913</v>
        <stp/>
        <stp>ContractData</stp>
        <stp>EDAZ6</stp>
        <stp>POI</stp>
        <tr r="G30" s="2"/>
      </tp>
      <tp>
        <v>354684</v>
        <stp/>
        <stp>ContractData</stp>
        <stp>EDAZ7</stp>
        <stp>POI</stp>
        <tr r="G38" s="2"/>
      </tp>
      <tp>
        <v>158168</v>
        <stp/>
        <stp>ContractData</stp>
        <stp>EDAZ8</stp>
        <stp>POI</stp>
        <tr r="G46" s="2"/>
      </tp>
      <tp>
        <v>19612</v>
        <stp/>
        <stp>ContractData</stp>
        <stp>EDAZ9</stp>
        <stp>POI</stp>
        <tr r="G54" s="2"/>
      </tp>
      <tp>
        <v>741</v>
        <stp/>
        <stp>ContractData</stp>
        <stp>EDAX4</stp>
        <stp>POI</stp>
        <tr r="G12" s="2"/>
      </tp>
      <tp>
        <v>40682</v>
        <stp/>
        <stp>ContractData</stp>
        <stp>EDAQ4</stp>
        <stp>POI</stp>
        <tr r="G6" s="2"/>
      </tp>
      <tp>
        <v>2667</v>
        <stp/>
        <stp>ContractData</stp>
        <stp>EDAV4</stp>
        <stp>POI</stp>
        <tr r="G10" s="2"/>
      </tp>
      <tp>
        <v>11838</v>
        <stp/>
        <stp>ContractData</stp>
        <stp>EDAU0</stp>
        <stp>POI</stp>
        <tr r="G60" s="2"/>
      </tp>
      <tp>
        <v>1809</v>
        <stp/>
        <stp>ContractData</stp>
        <stp>EDAU1</stp>
        <stp>POI</stp>
        <tr r="G68" s="2"/>
      </tp>
      <tp>
        <v>1641</v>
        <stp/>
        <stp>ContractData</stp>
        <stp>EDAU2</stp>
        <stp>POI</stp>
        <tr r="G76" s="2"/>
      </tp>
      <tp>
        <v>301</v>
        <stp/>
        <stp>ContractData</stp>
        <stp>EDAU3</stp>
        <stp>POI</stp>
        <tr r="G84" s="2"/>
      </tp>
      <tp>
        <v>847127</v>
        <stp/>
        <stp>ContractData</stp>
        <stp>EDAU4</stp>
        <stp>POI</stp>
        <tr r="G8" s="2"/>
      </tp>
      <tp>
        <v>1045449</v>
        <stp/>
        <stp>ContractData</stp>
        <stp>EDAU5</stp>
        <stp>POI</stp>
        <tr r="G20" s="2"/>
      </tp>
      <tp>
        <v>664927</v>
        <stp/>
        <stp>ContractData</stp>
        <stp>EDAU6</stp>
        <stp>POI</stp>
        <tr r="G28" s="2"/>
      </tp>
      <tp>
        <v>270117</v>
        <stp/>
        <stp>ContractData</stp>
        <stp>EDAU7</stp>
        <stp>POI</stp>
        <tr r="G36" s="2"/>
      </tp>
      <tp>
        <v>110935</v>
        <stp/>
        <stp>ContractData</stp>
        <stp>EDAU8</stp>
        <stp>POI</stp>
        <tr r="G44" s="2"/>
      </tp>
      <tp>
        <v>22477</v>
        <stp/>
        <stp>ContractData</stp>
        <stp>EDAU9</stp>
        <stp>POI</stp>
        <tr r="G52" s="2"/>
      </tp>
      <tp>
        <v>14751</v>
        <stp/>
        <stp>ContractData</stp>
        <stp>EDAH0</stp>
        <stp>POI</stp>
        <tr r="G56" s="2"/>
      </tp>
      <tp>
        <v>8383</v>
        <stp/>
        <stp>ContractData</stp>
        <stp>EDAH1</stp>
        <stp>POI</stp>
        <tr r="G64" s="2"/>
      </tp>
      <tp>
        <v>1159</v>
        <stp/>
        <stp>ContractData</stp>
        <stp>EDAH2</stp>
        <stp>POI</stp>
        <tr r="G72" s="2"/>
      </tp>
      <tp>
        <v>867</v>
        <stp/>
        <stp>ContractData</stp>
        <stp>EDAH3</stp>
        <stp>POI</stp>
        <tr r="G80" s="2"/>
      </tp>
      <tp>
        <v>270</v>
        <stp/>
        <stp>ContractData</stp>
        <stp>EDAH4</stp>
        <stp>POI</stp>
        <tr r="G88" s="2"/>
      </tp>
      <tp>
        <v>1103890</v>
        <stp/>
        <stp>ContractData</stp>
        <stp>EDAH5</stp>
        <stp>POI</stp>
        <tr r="G16" s="2"/>
      </tp>
      <tp>
        <v>989983</v>
        <stp/>
        <stp>ContractData</stp>
        <stp>EDAH6</stp>
        <stp>POI</stp>
        <tr r="G24" s="2"/>
      </tp>
      <tp>
        <v>543759</v>
        <stp/>
        <stp>ContractData</stp>
        <stp>EDAH7</stp>
        <stp>POI</stp>
        <tr r="G32" s="2"/>
      </tp>
      <tp>
        <v>218256</v>
        <stp/>
        <stp>ContractData</stp>
        <stp>EDAH8</stp>
        <stp>POI</stp>
        <tr r="G40" s="2"/>
      </tp>
      <tp>
        <v>88315</v>
        <stp/>
        <stp>ContractData</stp>
        <stp>EDAH9</stp>
        <stp>POI</stp>
        <tr r="G48" s="2"/>
      </tp>
      <tp>
        <v>15578</v>
        <stp/>
        <stp>ContractData</stp>
        <stp>EDAM0</stp>
        <stp>POI</stp>
        <tr r="G58" s="2"/>
      </tp>
      <tp>
        <v>6179</v>
        <stp/>
        <stp>ContractData</stp>
        <stp>EDAM1</stp>
        <stp>POI</stp>
        <tr r="G66" s="2"/>
      </tp>
      <tp>
        <v>1320</v>
        <stp/>
        <stp>ContractData</stp>
        <stp>EDAM2</stp>
        <stp>POI</stp>
        <tr r="G74" s="2"/>
      </tp>
      <tp>
        <v>401</v>
        <stp/>
        <stp>ContractData</stp>
        <stp>EDAM3</stp>
        <stp>POI</stp>
        <tr r="G82" s="2"/>
      </tp>
      <tp>
        <v>971116</v>
        <stp/>
        <stp>ContractData</stp>
        <stp>EDAM5</stp>
        <stp>POI</stp>
        <tr r="G18" s="2"/>
      </tp>
      <tp>
        <v>770055</v>
        <stp/>
        <stp>ContractData</stp>
        <stp>EDAM6</stp>
        <stp>POI</stp>
        <tr r="G26" s="2"/>
      </tp>
      <tp>
        <v>461102</v>
        <stp/>
        <stp>ContractData</stp>
        <stp>EDAM7</stp>
        <stp>POI</stp>
        <tr r="G34" s="2"/>
      </tp>
      <tp>
        <v>179788</v>
        <stp/>
        <stp>ContractData</stp>
        <stp>EDAM8</stp>
        <stp>POI</stp>
        <tr r="G42" s="2"/>
      </tp>
      <tp>
        <v>60293</v>
        <stp/>
        <stp>ContractData</stp>
        <stp>EDAM9</stp>
        <stp>POI</stp>
        <tr r="G50" s="2"/>
      </tp>
      <tp>
        <v>42807</v>
        <stp/>
        <stp>ContractData</stp>
        <stp>EDAS3??14</stp>
        <stp>ExpirationDate</stp>
        <stp/>
        <stp>D</stp>
        <tr r="F35" s="1"/>
      </tp>
      <tp>
        <v>43724</v>
        <stp/>
        <stp>ContractData</stp>
        <stp>EDAS3??24</stp>
        <stp>ExpirationDate</stp>
        <stp/>
        <stp>D</stp>
        <tr r="F57" s="1"/>
      </tp>
      <tp>
        <v>44634</v>
        <stp/>
        <stp>ContractData</stp>
        <stp>EDAS3??34</stp>
        <stp>ExpirationDate</stp>
        <stp/>
        <stp>D</stp>
        <tr r="F80" s="1"/>
      </tp>
      <tp>
        <v>42905</v>
        <stp/>
        <stp>ContractData</stp>
        <stp>EDAS3??15</stp>
        <stp>ExpirationDate</stp>
        <stp/>
        <stp>D</stp>
        <tr r="F37" s="1"/>
      </tp>
      <tp>
        <v>43815</v>
        <stp/>
        <stp>ContractData</stp>
        <stp>EDAS3??25</stp>
        <stp>ExpirationDate</stp>
        <stp/>
        <stp>D</stp>
        <tr r="F59" s="1"/>
      </tp>
      <tp>
        <v>44725</v>
        <stp/>
        <stp>ContractData</stp>
        <stp>EDAS3??35</stp>
        <stp>ExpirationDate</stp>
        <stp/>
        <stp>D</stp>
        <tr r="F82" s="1"/>
      </tp>
      <tp>
        <v>814</v>
        <stp/>
        <stp>ContractData</stp>
        <stp>EDAZ21</stp>
        <stp>COI</stp>
        <tr r="L68" s="2"/>
      </tp>
      <tp>
        <v>8927</v>
        <stp/>
        <stp>ContractData</stp>
        <stp>EDAZ20</stp>
        <stp>COI</stp>
        <tr r="L60" s="2"/>
      </tp>
      <tp>
        <v>550</v>
        <stp/>
        <stp>ContractData</stp>
        <stp>EDAZ23</stp>
        <stp>COI</stp>
        <tr r="L84" s="2"/>
      </tp>
      <tp>
        <v>732</v>
        <stp/>
        <stp>ContractData</stp>
        <stp>EDAZ22</stp>
        <stp>COI</stp>
        <tr r="L76" s="2"/>
      </tp>
      <tp>
        <v>19586</v>
        <stp/>
        <stp>ContractData</stp>
        <stp>EDAZ19</stp>
        <stp>COI</stp>
        <tr r="L52" s="2"/>
      </tp>
      <tp>
        <v>161409</v>
        <stp/>
        <stp>ContractData</stp>
        <stp>EDAZ18</stp>
        <stp>COI</stp>
        <tr r="L44" s="2"/>
      </tp>
      <tp>
        <v>1497306</v>
        <stp/>
        <stp>ContractData</stp>
        <stp>EDAZ15</stp>
        <stp>COI</stp>
        <tr r="L20" s="2"/>
      </tp>
      <tp>
        <v>910596</v>
        <stp/>
        <stp>ContractData</stp>
        <stp>EDAZ14</stp>
        <stp>COI</stp>
        <tr r="L8" s="2"/>
      </tp>
      <tp>
        <v>358948</v>
        <stp/>
        <stp>ContractData</stp>
        <stp>EDAZ17</stp>
        <stp>COI</stp>
        <tr r="L36" s="2"/>
      </tp>
      <tp>
        <v>1117292</v>
        <stp/>
        <stp>ContractData</stp>
        <stp>EDAZ16</stp>
        <stp>COI</stp>
        <tr r="L28" s="2"/>
      </tp>
      <tp>
        <v>0</v>
        <stp/>
        <stp>ContractData</stp>
        <stp>EDAG15</stp>
        <stp>COI</stp>
        <tr r="L12" s="2"/>
      </tp>
      <tp>
        <v>0</v>
        <stp/>
        <stp>ContractData</stp>
        <stp>EDAF15</stp>
        <stp>COI</stp>
        <tr r="L10" s="2"/>
      </tp>
      <tp>
        <v>36</v>
        <stp/>
        <stp>ContractData</stp>
        <stp>EDAM24</stp>
        <stp>COI</stp>
        <tr r="L88" s="2"/>
      </tp>
      <tp>
        <v>6144</v>
        <stp/>
        <stp>ContractData</stp>
        <stp>EDAM21</stp>
        <stp>COI</stp>
        <tr r="L64" s="2"/>
      </tp>
      <tp>
        <v>15841</v>
        <stp/>
        <stp>ContractData</stp>
        <stp>EDAM20</stp>
        <stp>COI</stp>
        <tr r="L56" s="2"/>
      </tp>
      <tp>
        <v>401</v>
        <stp/>
        <stp>ContractData</stp>
        <stp>EDAM23</stp>
        <stp>COI</stp>
        <tr r="L80" s="2"/>
      </tp>
      <tp>
        <v>1320</v>
        <stp/>
        <stp>ContractData</stp>
        <stp>EDAM22</stp>
        <stp>COI</stp>
        <tr r="L72" s="2"/>
      </tp>
      <tp>
        <v>61005</v>
        <stp/>
        <stp>ContractData</stp>
        <stp>EDAM19</stp>
        <stp>COI</stp>
        <tr r="L48" s="2"/>
      </tp>
      <tp>
        <v>181070</v>
        <stp/>
        <stp>ContractData</stp>
        <stp>EDAM18</stp>
        <stp>COI</stp>
        <tr r="L40" s="2"/>
      </tp>
      <tp>
        <v>973880</v>
        <stp/>
        <stp>ContractData</stp>
        <stp>EDAM15</stp>
        <stp>COI</stp>
        <tr r="L16" s="2"/>
      </tp>
      <tp>
        <v>456686</v>
        <stp/>
        <stp>ContractData</stp>
        <stp>EDAM17</stp>
        <stp>COI</stp>
        <tr r="L32" s="2"/>
      </tp>
      <tp>
        <v>764909</v>
        <stp/>
        <stp>ContractData</stp>
        <stp>EDAM16</stp>
        <stp>COI</stp>
        <tr r="L24" s="2"/>
      </tp>
      <tp t="s">
        <v>AUG</v>
        <stp/>
        <stp>ContractData</stp>
        <stp>EDAS3??1</stp>
        <stp>Contractmonth</stp>
        <tr r="H6" s="1"/>
        <tr r="H6" s="1"/>
        <tr r="H6" s="1"/>
        <tr r="H6" s="1"/>
      </tp>
      <tp t="s">
        <v>SEP</v>
        <stp/>
        <stp>ContractData</stp>
        <stp>EDAS3??2</stp>
        <stp>Contractmonth</stp>
        <tr r="H8" s="1"/>
        <tr r="H8" s="1"/>
        <tr r="H8" s="1"/>
        <tr r="H8" s="1"/>
      </tp>
      <tp>
        <v>293</v>
        <stp/>
        <stp>ContractData</stp>
        <stp>EDAS3??19</stp>
        <stp>Y_CVol</stp>
        <tr r="N46" s="1"/>
      </tp>
      <tp>
        <v>2844</v>
        <stp/>
        <stp>ContractData</stp>
        <stp>EDAS3??18</stp>
        <stp>Y_CVol</stp>
        <tr r="N44" s="1"/>
      </tp>
      <tp>
        <v>9986</v>
        <stp/>
        <stp>ContractData</stp>
        <stp>EDAS3??11</stp>
        <stp>Y_CVol</stp>
        <tr r="N28" s="1"/>
      </tp>
      <tp>
        <v>12190</v>
        <stp/>
        <stp>ContractData</stp>
        <stp>EDAS3??10</stp>
        <stp>Y_CVol</stp>
        <tr r="N26" s="1"/>
      </tp>
      <tp>
        <v>5959</v>
        <stp/>
        <stp>ContractData</stp>
        <stp>EDAS3??13</stp>
        <stp>Y_CVol</stp>
        <tr r="N32" s="1"/>
      </tp>
      <tp>
        <v>12467</v>
        <stp/>
        <stp>ContractData</stp>
        <stp>EDAS3??12</stp>
        <stp>Y_CVol</stp>
        <tr r="N30" s="1"/>
      </tp>
      <tp>
        <v>5879</v>
        <stp/>
        <stp>ContractData</stp>
        <stp>EDAS3??15</stp>
        <stp>Y_CVol</stp>
        <tr r="N37" s="1"/>
      </tp>
      <tp>
        <v>6594</v>
        <stp/>
        <stp>ContractData</stp>
        <stp>EDAS3??14</stp>
        <stp>Y_CVol</stp>
        <tr r="N35" s="1"/>
      </tp>
      <tp>
        <v>574</v>
        <stp/>
        <stp>ContractData</stp>
        <stp>EDAS3??17</stp>
        <stp>Y_CVol</stp>
        <tr r="N41" s="1"/>
      </tp>
      <tp>
        <v>1231</v>
        <stp/>
        <stp>ContractData</stp>
        <stp>EDAS3??16</stp>
        <stp>Y_CVol</stp>
        <tr r="N39" s="1"/>
      </tp>
      <tp>
        <v>0</v>
        <stp/>
        <stp>ContractData</stp>
        <stp>EDAS3??39</stp>
        <stp>Y_CVol</stp>
        <tr r="N91" s="1"/>
      </tp>
      <tp>
        <v>0</v>
        <stp/>
        <stp>ContractData</stp>
        <stp>EDAS3??38</stp>
        <stp>Y_CVol</stp>
        <tr r="N89" s="1"/>
      </tp>
      <tp>
        <v>0</v>
        <stp/>
        <stp>ContractData</stp>
        <stp>EDAS3??31</stp>
        <stp>Y_CVol</stp>
        <tr r="N73" s="1"/>
      </tp>
      <tp>
        <v>7</v>
        <stp/>
        <stp>ContractData</stp>
        <stp>EDAS3??30</stp>
        <stp>Y_CVol</stp>
        <tr r="N71" s="1"/>
      </tp>
      <tp>
        <v>0</v>
        <stp/>
        <stp>ContractData</stp>
        <stp>EDAS3??33</stp>
        <stp>Y_CVol</stp>
        <tr r="N77" s="1"/>
      </tp>
      <tp>
        <v>0</v>
        <stp/>
        <stp>ContractData</stp>
        <stp>EDAS3??32</stp>
        <stp>Y_CVol</stp>
        <tr r="N75" s="1"/>
      </tp>
      <tp>
        <v>0</v>
        <stp/>
        <stp>ContractData</stp>
        <stp>EDAS3??35</stp>
        <stp>Y_CVol</stp>
        <tr r="N82" s="1"/>
      </tp>
      <tp>
        <v>0</v>
        <stp/>
        <stp>ContractData</stp>
        <stp>EDAS3??34</stp>
        <stp>Y_CVol</stp>
        <tr r="N80" s="1"/>
      </tp>
      <tp>
        <v>0</v>
        <stp/>
        <stp>ContractData</stp>
        <stp>EDAS3??37</stp>
        <stp>Y_CVol</stp>
        <tr r="N86" s="1"/>
      </tp>
      <tp>
        <v>0</v>
        <stp/>
        <stp>ContractData</stp>
        <stp>EDAS3??36</stp>
        <stp>Y_CVol</stp>
        <tr r="N84" s="1"/>
      </tp>
      <tp>
        <v>1</v>
        <stp/>
        <stp>ContractData</stp>
        <stp>EDAS3??29</stp>
        <stp>Y_CVol</stp>
        <tr r="N68" s="1"/>
      </tp>
      <tp>
        <v>2</v>
        <stp/>
        <stp>ContractData</stp>
        <stp>EDAS3??28</stp>
        <stp>Y_CVol</stp>
        <tr r="N66" s="1"/>
      </tp>
      <tp>
        <v>121</v>
        <stp/>
        <stp>ContractData</stp>
        <stp>EDAS3??21</stp>
        <stp>Y_CVol</stp>
        <tr r="N50" s="1"/>
      </tp>
      <tp>
        <v>909</v>
        <stp/>
        <stp>ContractData</stp>
        <stp>EDAS3??20</stp>
        <stp>Y_CVol</stp>
        <tr r="N48" s="1"/>
      </tp>
      <tp>
        <v>63</v>
        <stp/>
        <stp>ContractData</stp>
        <stp>EDAS3??23</stp>
        <stp>Y_CVol</stp>
        <tr r="N55" s="1"/>
      </tp>
      <tp>
        <v>266</v>
        <stp/>
        <stp>ContractData</stp>
        <stp>EDAS3??22</stp>
        <stp>Y_CVol</stp>
        <tr r="N53" s="1"/>
      </tp>
      <tp>
        <v>65</v>
        <stp/>
        <stp>ContractData</stp>
        <stp>EDAS3??25</stp>
        <stp>Y_CVol</stp>
        <tr r="N59" s="1"/>
      </tp>
      <tp>
        <v>9</v>
        <stp/>
        <stp>ContractData</stp>
        <stp>EDAS3??24</stp>
        <stp>Y_CVol</stp>
        <tr r="N57" s="1"/>
      </tp>
      <tp>
        <v>12</v>
        <stp/>
        <stp>ContractData</stp>
        <stp>EDAS3??27</stp>
        <stp>Y_CVol</stp>
        <tr r="N64" s="1"/>
      </tp>
      <tp>
        <v>9</v>
        <stp/>
        <stp>ContractData</stp>
        <stp>EDAS3??26</stp>
        <stp>Y_CVol</stp>
        <tr r="N62" s="1"/>
      </tp>
      <tp>
        <v>0</v>
        <stp/>
        <stp>ContractData</stp>
        <stp>EDAS3??41</stp>
        <stp>Y_CVol</stp>
        <tr r="N95" s="1"/>
      </tp>
      <tp>
        <v>0</v>
        <stp/>
        <stp>ContractData</stp>
        <stp>EDAS3??40</stp>
        <stp>Y_CVol</stp>
        <tr r="N93" s="1"/>
      </tp>
      <tp>
        <v>0</v>
        <stp/>
        <stp>ContractData</stp>
        <stp>EDAS3??42</stp>
        <stp>Y_CVol</stp>
        <tr r="N98" s="1"/>
      </tp>
      <tp>
        <v>40</v>
        <stp/>
        <stp>ContractData</stp>
        <stp>EDAS3??19</stp>
        <stp>T_CVol</stp>
        <tr r="K46" s="1"/>
      </tp>
      <tp>
        <v>1236</v>
        <stp/>
        <stp>ContractData</stp>
        <stp>EDAS3??18</stp>
        <stp>T_CVol</stp>
        <tr r="K44" s="1"/>
      </tp>
      <tp>
        <v>11281</v>
        <stp/>
        <stp>ContractData</stp>
        <stp>EDAS3??11</stp>
        <stp>T_CVol</stp>
        <tr r="K28" s="1"/>
      </tp>
      <tp>
        <v>9281</v>
        <stp/>
        <stp>ContractData</stp>
        <stp>EDAS3??10</stp>
        <stp>T_CVol</stp>
        <tr r="K26" s="1"/>
      </tp>
      <tp>
        <v>3461</v>
        <stp/>
        <stp>ContractData</stp>
        <stp>EDAS3??13</stp>
        <stp>T_CVol</stp>
        <tr r="K32" s="1"/>
      </tp>
      <tp>
        <v>10917</v>
        <stp/>
        <stp>ContractData</stp>
        <stp>EDAS3??12</stp>
        <stp>T_CVol</stp>
        <tr r="K30" s="1"/>
      </tp>
      <tp>
        <v>1176</v>
        <stp/>
        <stp>ContractData</stp>
        <stp>EDAS3??15</stp>
        <stp>T_CVol</stp>
        <tr r="K37" s="1"/>
      </tp>
      <tp>
        <v>4005</v>
        <stp/>
        <stp>ContractData</stp>
        <stp>EDAS3??14</stp>
        <stp>T_CVol</stp>
        <tr r="K35" s="1"/>
      </tp>
      <tp>
        <v>1345</v>
        <stp/>
        <stp>ContractData</stp>
        <stp>EDAS3??17</stp>
        <stp>T_CVol</stp>
        <tr r="K41" s="1"/>
      </tp>
      <tp>
        <v>6940</v>
        <stp/>
        <stp>ContractData</stp>
        <stp>EDAS3??16</stp>
        <stp>T_CVol</stp>
        <tr r="K39" s="1"/>
      </tp>
      <tp>
        <v>0</v>
        <stp/>
        <stp>ContractData</stp>
        <stp>EDAS3??39</stp>
        <stp>T_CVol</stp>
        <tr r="K91" s="1"/>
      </tp>
      <tp>
        <v>0</v>
        <stp/>
        <stp>ContractData</stp>
        <stp>EDAS3??38</stp>
        <stp>T_CVol</stp>
        <tr r="K89" s="1"/>
      </tp>
      <tp>
        <v>0</v>
        <stp/>
        <stp>ContractData</stp>
        <stp>EDAS3??31</stp>
        <stp>T_CVol</stp>
        <tr r="K73" s="1"/>
      </tp>
      <tp>
        <v>2</v>
        <stp/>
        <stp>ContractData</stp>
        <stp>EDAS3??30</stp>
        <stp>T_CVol</stp>
        <tr r="K71" s="1"/>
      </tp>
      <tp>
        <v>0</v>
        <stp/>
        <stp>ContractData</stp>
        <stp>EDAS3??33</stp>
        <stp>T_CVol</stp>
        <tr r="K77" s="1"/>
      </tp>
      <tp>
        <v>0</v>
        <stp/>
        <stp>ContractData</stp>
        <stp>EDAS3??32</stp>
        <stp>T_CVol</stp>
        <tr r="K75" s="1"/>
      </tp>
      <tp>
        <v>0</v>
        <stp/>
        <stp>ContractData</stp>
        <stp>EDAS3??35</stp>
        <stp>T_CVol</stp>
        <tr r="K82" s="1"/>
      </tp>
      <tp>
        <v>0</v>
        <stp/>
        <stp>ContractData</stp>
        <stp>EDAS3??34</stp>
        <stp>T_CVol</stp>
        <tr r="K80" s="1"/>
      </tp>
      <tp>
        <v>0</v>
        <stp/>
        <stp>ContractData</stp>
        <stp>EDAS3??37</stp>
        <stp>T_CVol</stp>
        <tr r="K86" s="1"/>
      </tp>
      <tp>
        <v>0</v>
        <stp/>
        <stp>ContractData</stp>
        <stp>EDAS3??36</stp>
        <stp>T_CVol</stp>
        <tr r="K84" s="1"/>
      </tp>
      <tp>
        <v>13</v>
        <stp/>
        <stp>ContractData</stp>
        <stp>EDAS3??29</stp>
        <stp>T_CVol</stp>
        <tr r="K68" s="1"/>
      </tp>
      <tp>
        <v>0</v>
        <stp/>
        <stp>ContractData</stp>
        <stp>EDAS3??28</stp>
        <stp>T_CVol</stp>
        <tr r="K66" s="1"/>
      </tp>
      <tp>
        <v>167</v>
        <stp/>
        <stp>ContractData</stp>
        <stp>EDAS3??21</stp>
        <stp>T_CVol</stp>
        <tr r="K50" s="1"/>
      </tp>
      <tp>
        <v>752</v>
        <stp/>
        <stp>ContractData</stp>
        <stp>EDAS3??20</stp>
        <stp>T_CVol</stp>
        <tr r="K48" s="1"/>
      </tp>
      <tp>
        <v>12</v>
        <stp/>
        <stp>ContractData</stp>
        <stp>EDAS3??23</stp>
        <stp>T_CVol</stp>
        <tr r="K55" s="1"/>
      </tp>
      <tp>
        <v>124</v>
        <stp/>
        <stp>ContractData</stp>
        <stp>EDAS3??22</stp>
        <stp>T_CVol</stp>
        <tr r="K53" s="1"/>
      </tp>
      <tp>
        <v>33</v>
        <stp/>
        <stp>ContractData</stp>
        <stp>EDAS3??25</stp>
        <stp>T_CVol</stp>
        <tr r="K59" s="1"/>
      </tp>
      <tp>
        <v>16</v>
        <stp/>
        <stp>ContractData</stp>
        <stp>EDAS3??24</stp>
        <stp>T_CVol</stp>
        <tr r="K57" s="1"/>
      </tp>
      <tp>
        <v>9</v>
        <stp/>
        <stp>ContractData</stp>
        <stp>EDAS3??27</stp>
        <stp>T_CVol</stp>
        <tr r="K64" s="1"/>
      </tp>
      <tp>
        <v>21</v>
        <stp/>
        <stp>ContractData</stp>
        <stp>EDAS3??26</stp>
        <stp>T_CVol</stp>
        <tr r="K62" s="1"/>
      </tp>
      <tp>
        <v>0</v>
        <stp/>
        <stp>ContractData</stp>
        <stp>EDAS3??41</stp>
        <stp>T_CVol</stp>
        <tr r="K95" s="1"/>
      </tp>
      <tp>
        <v>0</v>
        <stp/>
        <stp>ContractData</stp>
        <stp>EDAS3??40</stp>
        <stp>T_CVol</stp>
        <tr r="K93" s="1"/>
      </tp>
      <tp>
        <v>0</v>
        <stp/>
        <stp>ContractData</stp>
        <stp>EDAS3??42</stp>
        <stp>T_CVol</stp>
        <tr r="K98" s="1"/>
      </tp>
      <tp t="s">
        <v>OCT</v>
        <stp/>
        <stp>ContractData</stp>
        <stp>EDAS3??3</stp>
        <stp>Contractmonth</stp>
        <tr r="H10" s="1"/>
        <tr r="H10" s="1"/>
        <tr r="H10" s="1"/>
        <tr r="H10" s="1"/>
      </tp>
      <tp>
        <v>41859.409722222219</v>
        <stp/>
        <stp>StudyData</stp>
        <stp>EDAS3??1</stp>
        <stp>Bar</stp>
        <stp/>
        <stp>Time</stp>
        <stp>30</stp>
        <stp/>
        <stp>all</stp>
        <stp/>
        <stp/>
        <stp>False</stp>
        <tr r="D1" s="1"/>
        <tr r="F1" s="1"/>
      </tp>
      <tp t="s">
        <v>NOV</v>
        <stp/>
        <stp>ContractData</stp>
        <stp>EDAS3??4</stp>
        <stp>Contractmonth</stp>
        <tr r="H12" s="1"/>
        <tr r="H12" s="1"/>
        <tr r="H12" s="1"/>
        <tr r="H12" s="1"/>
      </tp>
      <tp>
        <v>270</v>
        <stp/>
        <stp>ContractData</stp>
        <stp>EDAH24</stp>
        <stp>COI</stp>
        <tr r="L86" s="2"/>
      </tp>
      <tp>
        <v>8413</v>
        <stp/>
        <stp>ContractData</stp>
        <stp>EDAH21</stp>
        <stp>COI</stp>
        <tr r="L62" s="2"/>
      </tp>
      <tp>
        <v>14993</v>
        <stp/>
        <stp>ContractData</stp>
        <stp>EDAH20</stp>
        <stp>COI</stp>
        <tr r="L54" s="2"/>
      </tp>
      <tp>
        <v>867</v>
        <stp/>
        <stp>ContractData</stp>
        <stp>EDAH23</stp>
        <stp>COI</stp>
        <tr r="L78" s="2"/>
      </tp>
      <tp>
        <v>1159</v>
        <stp/>
        <stp>ContractData</stp>
        <stp>EDAH22</stp>
        <stp>COI</stp>
        <tr r="L70" s="2"/>
      </tp>
      <tp>
        <v>88017</v>
        <stp/>
        <stp>ContractData</stp>
        <stp>EDAH19</stp>
        <stp>COI</stp>
        <tr r="L46" s="2"/>
      </tp>
      <tp>
        <v>220964</v>
        <stp/>
        <stp>ContractData</stp>
        <stp>EDAH18</stp>
        <stp>COI</stp>
        <tr r="L38" s="2"/>
      </tp>
      <tp>
        <v>1101807</v>
        <stp/>
        <stp>ContractData</stp>
        <stp>EDAH15</stp>
        <stp>COI</stp>
        <tr r="L14" s="2"/>
      </tp>
      <tp>
        <v>550874</v>
        <stp/>
        <stp>ContractData</stp>
        <stp>EDAH17</stp>
        <stp>COI</stp>
        <tr r="L30" s="2"/>
      </tp>
      <tp>
        <v>995292</v>
        <stp/>
        <stp>ContractData</stp>
        <stp>EDAH16</stp>
        <stp>COI</stp>
        <tr r="L22" s="2"/>
      </tp>
      <tp t="s">
        <v>DEC</v>
        <stp/>
        <stp>ContractData</stp>
        <stp>EDAS3??5</stp>
        <stp>Contractmonth</stp>
        <tr r="H14" s="1"/>
        <tr r="H14" s="1"/>
        <tr r="H14" s="1"/>
        <tr r="H14" s="1"/>
      </tp>
      <tp t="s">
        <v>EDAS3H5</v>
        <stp/>
        <stp>ContractData</stp>
        <stp>EDAS3??6</stp>
        <stp>Symbol</stp>
        <tr r="B16" s="2"/>
      </tp>
      <tp t="s">
        <v>EDAS3M5</v>
        <stp/>
        <stp>ContractData</stp>
        <stp>EDAS3??7</stp>
        <stp>Symbol</stp>
        <tr r="B18" s="2"/>
      </tp>
      <tp t="s">
        <v>EDAS3X4</v>
        <stp/>
        <stp>ContractData</stp>
        <stp>EDAS3??4</stp>
        <stp>Symbol</stp>
        <tr r="B12" s="2"/>
      </tp>
      <tp t="s">
        <v>EDAS3Z4</v>
        <stp/>
        <stp>ContractData</stp>
        <stp>EDAS3??5</stp>
        <stp>Symbol</stp>
        <tr r="B14" s="2"/>
      </tp>
      <tp t="s">
        <v>EDAS3U4</v>
        <stp/>
        <stp>ContractData</stp>
        <stp>EDAS3??2</stp>
        <stp>Symbol</stp>
        <tr r="B8" s="2"/>
      </tp>
      <tp t="s">
        <v>EDAS3V4</v>
        <stp/>
        <stp>ContractData</stp>
        <stp>EDAS3??3</stp>
        <stp>Symbol</stp>
        <tr r="B10" s="2"/>
      </tp>
      <tp t="s">
        <v>EDAS3Q4</v>
        <stp/>
        <stp>ContractData</stp>
        <stp>EDAS3??1</stp>
        <stp>Symbol</stp>
        <tr r="B6" s="2"/>
      </tp>
      <tp t="s">
        <v>EDAS3U5</v>
        <stp/>
        <stp>ContractData</stp>
        <stp>EDAS3??8</stp>
        <stp>Symbol</stp>
        <tr r="B20" s="2"/>
      </tp>
      <tp t="s">
        <v>EDAS3Z5</v>
        <stp/>
        <stp>ContractData</stp>
        <stp>EDAS3??9</stp>
        <stp>Symbol</stp>
        <tr r="B22" s="2"/>
      </tp>
      <tp>
        <v>8927</v>
        <stp/>
        <stp>ContractData</stp>
        <stp>EDAZ0</stp>
        <stp>COI</stp>
        <tr r="F62" s="2"/>
      </tp>
      <tp>
        <v>814</v>
        <stp/>
        <stp>ContractData</stp>
        <stp>EDAZ1</stp>
        <stp>COI</stp>
        <tr r="F70" s="2"/>
      </tp>
      <tp>
        <v>732</v>
        <stp/>
        <stp>ContractData</stp>
        <stp>EDAZ2</stp>
        <stp>COI</stp>
        <tr r="F78" s="2"/>
      </tp>
      <tp>
        <v>550</v>
        <stp/>
        <stp>ContractData</stp>
        <stp>EDAZ3</stp>
        <stp>COI</stp>
        <tr r="F86" s="2"/>
      </tp>
      <tp>
        <v>910596</v>
        <stp/>
        <stp>ContractData</stp>
        <stp>EDAZ4</stp>
        <stp>COI</stp>
        <tr r="F14" s="2"/>
      </tp>
      <tp>
        <v>1497306</v>
        <stp/>
        <stp>ContractData</stp>
        <stp>EDAZ5</stp>
        <stp>COI</stp>
        <tr r="F22" s="2"/>
      </tp>
      <tp>
        <v>1117292</v>
        <stp/>
        <stp>ContractData</stp>
        <stp>EDAZ6</stp>
        <stp>COI</stp>
        <tr r="F30" s="2"/>
      </tp>
      <tp>
        <v>358948</v>
        <stp/>
        <stp>ContractData</stp>
        <stp>EDAZ7</stp>
        <stp>COI</stp>
        <tr r="F38" s="2"/>
      </tp>
      <tp>
        <v>161409</v>
        <stp/>
        <stp>ContractData</stp>
        <stp>EDAZ8</stp>
        <stp>COI</stp>
        <tr r="F46" s="2"/>
      </tp>
      <tp>
        <v>19586</v>
        <stp/>
        <stp>ContractData</stp>
        <stp>EDAZ9</stp>
        <stp>COI</stp>
        <tr r="F54" s="2"/>
      </tp>
      <tp>
        <v>1241</v>
        <stp/>
        <stp>ContractData</stp>
        <stp>EDAX4</stp>
        <stp>COI</stp>
        <tr r="F12" s="2"/>
      </tp>
      <tp>
        <v>40798</v>
        <stp/>
        <stp>ContractData</stp>
        <stp>EDAQ4</stp>
        <stp>COI</stp>
        <tr r="F6" s="2"/>
      </tp>
      <tp>
        <v>2917</v>
        <stp/>
        <stp>ContractData</stp>
        <stp>EDAV4</stp>
        <stp>COI</stp>
        <tr r="F10" s="2"/>
      </tp>
      <tp>
        <v>11730</v>
        <stp/>
        <stp>ContractData</stp>
        <stp>EDAU0</stp>
        <stp>COI</stp>
        <tr r="F60" s="2"/>
      </tp>
      <tp>
        <v>1809</v>
        <stp/>
        <stp>ContractData</stp>
        <stp>EDAU1</stp>
        <stp>COI</stp>
        <tr r="F68" s="2"/>
      </tp>
      <tp>
        <v>1641</v>
        <stp/>
        <stp>ContractData</stp>
        <stp>EDAU2</stp>
        <stp>COI</stp>
        <tr r="F76" s="2"/>
      </tp>
      <tp>
        <v>301</v>
        <stp/>
        <stp>ContractData</stp>
        <stp>EDAU3</stp>
        <stp>COI</stp>
        <tr r="F84" s="2"/>
      </tp>
      <tp>
        <v>838014</v>
        <stp/>
        <stp>ContractData</stp>
        <stp>EDAU4</stp>
        <stp>COI</stp>
        <tr r="F8" s="2"/>
      </tp>
      <tp>
        <v>1043495</v>
        <stp/>
        <stp>ContractData</stp>
        <stp>EDAU5</stp>
        <stp>COI</stp>
        <tr r="F20" s="2"/>
      </tp>
      <tp>
        <v>664293</v>
        <stp/>
        <stp>ContractData</stp>
        <stp>EDAU6</stp>
        <stp>COI</stp>
        <tr r="F28" s="2"/>
      </tp>
      <tp>
        <v>264738</v>
        <stp/>
        <stp>ContractData</stp>
        <stp>EDAU7</stp>
        <stp>COI</stp>
        <tr r="F36" s="2"/>
      </tp>
      <tp>
        <v>110287</v>
        <stp/>
        <stp>ContractData</stp>
        <stp>EDAU8</stp>
        <stp>COI</stp>
        <tr r="F44" s="2"/>
      </tp>
      <tp>
        <v>22374</v>
        <stp/>
        <stp>ContractData</stp>
        <stp>EDAU9</stp>
        <stp>COI</stp>
        <tr r="F52" s="2"/>
      </tp>
      <tp>
        <v>14993</v>
        <stp/>
        <stp>ContractData</stp>
        <stp>EDAH0</stp>
        <stp>COI</stp>
        <tr r="F56" s="2"/>
      </tp>
      <tp>
        <v>8413</v>
        <stp/>
        <stp>ContractData</stp>
        <stp>EDAH1</stp>
        <stp>COI</stp>
        <tr r="F64" s="2"/>
      </tp>
      <tp>
        <v>1159</v>
        <stp/>
        <stp>ContractData</stp>
        <stp>EDAH2</stp>
        <stp>COI</stp>
        <tr r="F72" s="2"/>
      </tp>
      <tp>
        <v>867</v>
        <stp/>
        <stp>ContractData</stp>
        <stp>EDAH3</stp>
        <stp>COI</stp>
        <tr r="F80" s="2"/>
      </tp>
      <tp>
        <v>270</v>
        <stp/>
        <stp>ContractData</stp>
        <stp>EDAH4</stp>
        <stp>COI</stp>
        <tr r="F88" s="2"/>
      </tp>
      <tp>
        <v>1101807</v>
        <stp/>
        <stp>ContractData</stp>
        <stp>EDAH5</stp>
        <stp>COI</stp>
        <tr r="F16" s="2"/>
      </tp>
      <tp>
        <v>995292</v>
        <stp/>
        <stp>ContractData</stp>
        <stp>EDAH6</stp>
        <stp>COI</stp>
        <tr r="F24" s="2"/>
      </tp>
      <tp>
        <v>550874</v>
        <stp/>
        <stp>ContractData</stp>
        <stp>EDAH7</stp>
        <stp>COI</stp>
        <tr r="F32" s="2"/>
      </tp>
      <tp>
        <v>220964</v>
        <stp/>
        <stp>ContractData</stp>
        <stp>EDAH8</stp>
        <stp>COI</stp>
        <tr r="F40" s="2"/>
      </tp>
      <tp>
        <v>88017</v>
        <stp/>
        <stp>ContractData</stp>
        <stp>EDAH9</stp>
        <stp>COI</stp>
        <tr r="F48" s="2"/>
      </tp>
      <tp>
        <v>15841</v>
        <stp/>
        <stp>ContractData</stp>
        <stp>EDAM0</stp>
        <stp>COI</stp>
        <tr r="F58" s="2"/>
      </tp>
      <tp>
        <v>6144</v>
        <stp/>
        <stp>ContractData</stp>
        <stp>EDAM1</stp>
        <stp>COI</stp>
        <tr r="F66" s="2"/>
      </tp>
      <tp>
        <v>1320</v>
        <stp/>
        <stp>ContractData</stp>
        <stp>EDAM2</stp>
        <stp>COI</stp>
        <tr r="F74" s="2"/>
      </tp>
      <tp>
        <v>401</v>
        <stp/>
        <stp>ContractData</stp>
        <stp>EDAM3</stp>
        <stp>COI</stp>
        <tr r="F82" s="2"/>
      </tp>
      <tp>
        <v>973880</v>
        <stp/>
        <stp>ContractData</stp>
        <stp>EDAM5</stp>
        <stp>COI</stp>
        <tr r="F18" s="2"/>
      </tp>
      <tp>
        <v>764909</v>
        <stp/>
        <stp>ContractData</stp>
        <stp>EDAM6</stp>
        <stp>COI</stp>
        <tr r="F26" s="2"/>
      </tp>
      <tp>
        <v>456686</v>
        <stp/>
        <stp>ContractData</stp>
        <stp>EDAM7</stp>
        <stp>COI</stp>
        <tr r="F34" s="2"/>
      </tp>
      <tp>
        <v>181070</v>
        <stp/>
        <stp>ContractData</stp>
        <stp>EDAM8</stp>
        <stp>COI</stp>
        <tr r="F42" s="2"/>
      </tp>
      <tp>
        <v>61005</v>
        <stp/>
        <stp>ContractData</stp>
        <stp>EDAM9</stp>
        <stp>COI</stp>
        <tr r="F50" s="2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1680883</xdr:colOff>
      <xdr:row>99</xdr:row>
      <xdr:rowOff>57710</xdr:rowOff>
    </xdr:from>
    <xdr:to>
      <xdr:col>5</xdr:col>
      <xdr:colOff>529748</xdr:colOff>
      <xdr:row>99</xdr:row>
      <xdr:rowOff>183423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3965" y="15808698"/>
          <a:ext cx="533333" cy="1257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3"/>
  <sheetViews>
    <sheetView showGridLines="0" showRowColHeaders="0" tabSelected="1" zoomScale="85" zoomScaleNormal="85" workbookViewId="0">
      <selection activeCell="L4" sqref="L4"/>
    </sheetView>
  </sheetViews>
  <sheetFormatPr defaultColWidth="9.109375" defaultRowHeight="15" x14ac:dyDescent="0.25"/>
  <cols>
    <col min="1" max="1" width="0.88671875" style="3" customWidth="1"/>
    <col min="2" max="2" width="20.77734375" style="5" customWidth="1"/>
    <col min="3" max="5" width="9.6640625" style="1" hidden="1" customWidth="1"/>
    <col min="6" max="6" width="22.77734375" style="5" customWidth="1"/>
    <col min="7" max="7" width="9.109375" style="1"/>
    <col min="8" max="9" width="0.88671875" style="1" customWidth="1"/>
    <col min="10" max="10" width="8.77734375" style="1" customWidth="1"/>
    <col min="11" max="12" width="13.6640625" style="1" customWidth="1"/>
    <col min="13" max="13" width="12.6640625" style="1" hidden="1" customWidth="1"/>
    <col min="14" max="14" width="13.6640625" style="1" customWidth="1"/>
    <col min="15" max="15" width="13.6640625" style="5" customWidth="1"/>
    <col min="16" max="17" width="5.6640625" style="5" customWidth="1"/>
    <col min="18" max="18" width="5.109375" style="1" customWidth="1"/>
    <col min="19" max="19" width="12.6640625" style="1" customWidth="1"/>
    <col min="20" max="20" width="8.6640625" style="1" customWidth="1"/>
    <col min="21" max="21" width="12.6640625" style="1" customWidth="1"/>
    <col min="22" max="22" width="11" style="1" customWidth="1"/>
    <col min="23" max="23" width="8.6640625" style="1" customWidth="1"/>
    <col min="24" max="24" width="13.6640625" style="1" customWidth="1"/>
    <col min="25" max="25" width="9.33203125" style="1" customWidth="1"/>
    <col min="26" max="27" width="8.77734375" style="1" customWidth="1"/>
    <col min="28" max="29" width="10.77734375" style="1" customWidth="1"/>
    <col min="30" max="31" width="8.6640625" style="86" customWidth="1"/>
    <col min="32" max="33" width="9.109375" style="86"/>
    <col min="34" max="16384" width="9.109375" style="1"/>
  </cols>
  <sheetData>
    <row r="1" spans="1:33" ht="3.9" customHeight="1" x14ac:dyDescent="0.25">
      <c r="A1" s="2">
        <f ca="1">TODAY()</f>
        <v>41859</v>
      </c>
      <c r="B1" s="28">
        <f ca="1">IF(WEEKDAY(A1)=2,-3,-1)</f>
        <v>-1</v>
      </c>
      <c r="C1" s="3">
        <f ca="1">DAY(A1+B1)</f>
        <v>7</v>
      </c>
      <c r="D1" s="6">
        <f xml:space="preserve"> RTD("cqg.rtd",,"StudyData",$A$5&amp;A6,"Bar",,"Time",Z4,,"all",,,"False")</f>
        <v>41859.409722222219</v>
      </c>
      <c r="E1" s="7">
        <f xml:space="preserve"> HOUR(D1)</f>
        <v>9</v>
      </c>
      <c r="F1" s="28">
        <f xml:space="preserve"> MINUTE(RTD("cqg.rtd",,"StudyData",$A$5&amp;A6,"Bar",,"Time",Z4,,"all",,,"False"))</f>
        <v>50</v>
      </c>
    </row>
    <row r="2" spans="1:33" ht="21.9" customHeight="1" x14ac:dyDescent="0.25">
      <c r="B2" s="231" t="s">
        <v>11</v>
      </c>
      <c r="C2" s="231"/>
      <c r="D2" s="231"/>
      <c r="E2" s="265">
        <f>RTD("cqg.rtd", ,"SystemInfo", "Linetime")</f>
        <v>41859.424178240741</v>
      </c>
      <c r="F2" s="265"/>
      <c r="G2" s="237"/>
      <c r="H2" s="237"/>
      <c r="I2" s="237"/>
      <c r="J2" s="280" t="s">
        <v>39</v>
      </c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31" t="s">
        <v>36</v>
      </c>
      <c r="Z2" s="231"/>
      <c r="AA2" s="185">
        <f>RTD("cqg.rtd", ,"SystemInfo", "Linetime")+6/24</f>
        <v>41859.674178240741</v>
      </c>
      <c r="AB2" s="185"/>
      <c r="AC2" s="186"/>
      <c r="AD2" s="124"/>
      <c r="AE2" s="125"/>
    </row>
    <row r="3" spans="1:33" ht="21.9" customHeight="1" x14ac:dyDescent="0.25">
      <c r="B3" s="232"/>
      <c r="C3" s="232"/>
      <c r="D3" s="232"/>
      <c r="E3" s="266"/>
      <c r="F3" s="266"/>
      <c r="G3" s="238"/>
      <c r="H3" s="238"/>
      <c r="I3" s="238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32"/>
      <c r="Z3" s="232"/>
      <c r="AA3" s="187"/>
      <c r="AB3" s="187"/>
      <c r="AC3" s="188"/>
      <c r="AD3" s="124"/>
      <c r="AE3" s="125"/>
    </row>
    <row r="4" spans="1:33" ht="20.100000000000001" customHeight="1" x14ac:dyDescent="0.25">
      <c r="B4" s="253" t="s">
        <v>13</v>
      </c>
      <c r="C4" s="254"/>
      <c r="D4" s="254"/>
      <c r="E4" s="255"/>
      <c r="F4" s="10" t="s">
        <v>0</v>
      </c>
      <c r="G4" s="10" t="s">
        <v>1</v>
      </c>
      <c r="H4" s="8"/>
      <c r="I4" s="8"/>
      <c r="J4" s="271" t="s">
        <v>4</v>
      </c>
      <c r="K4" s="271"/>
      <c r="L4" s="13">
        <v>12</v>
      </c>
      <c r="M4" s="12"/>
      <c r="N4" s="243" t="s">
        <v>37</v>
      </c>
      <c r="O4" s="244"/>
      <c r="P4" s="14">
        <v>9</v>
      </c>
      <c r="Q4" s="14">
        <v>11</v>
      </c>
      <c r="R4" s="15">
        <v>13</v>
      </c>
      <c r="S4" s="233" t="s">
        <v>32</v>
      </c>
      <c r="T4" s="234"/>
      <c r="U4" s="234"/>
      <c r="V4" s="241" t="s">
        <v>29</v>
      </c>
      <c r="W4" s="241"/>
      <c r="X4" s="234" t="s">
        <v>38</v>
      </c>
      <c r="Y4" s="251"/>
      <c r="Z4" s="128">
        <v>30</v>
      </c>
      <c r="AA4" s="129" t="s">
        <v>7</v>
      </c>
      <c r="AB4" s="181" t="s">
        <v>34</v>
      </c>
      <c r="AC4" s="182"/>
      <c r="AD4" s="126"/>
      <c r="AE4" s="127"/>
    </row>
    <row r="5" spans="1:33" ht="20.100000000000001" customHeight="1" x14ac:dyDescent="0.25">
      <c r="A5" s="4" t="s">
        <v>35</v>
      </c>
      <c r="B5" s="256"/>
      <c r="C5" s="257"/>
      <c r="D5" s="257"/>
      <c r="E5" s="258"/>
      <c r="F5" s="11" t="s">
        <v>3</v>
      </c>
      <c r="G5" s="11" t="s">
        <v>2</v>
      </c>
      <c r="H5" s="9"/>
      <c r="I5" s="9"/>
      <c r="J5" s="272" t="s">
        <v>5</v>
      </c>
      <c r="K5" s="273"/>
      <c r="L5" s="133" t="s">
        <v>6</v>
      </c>
      <c r="M5" s="134"/>
      <c r="N5" s="245"/>
      <c r="O5" s="246"/>
      <c r="P5" s="135" t="s">
        <v>12</v>
      </c>
      <c r="Q5" s="136">
        <v>12</v>
      </c>
      <c r="R5" s="137" t="str">
        <f>"20"&amp;R4</f>
        <v>2013</v>
      </c>
      <c r="S5" s="235"/>
      <c r="T5" s="236"/>
      <c r="U5" s="236"/>
      <c r="V5" s="229" t="s">
        <v>30</v>
      </c>
      <c r="W5" s="229"/>
      <c r="X5" s="236"/>
      <c r="Y5" s="252"/>
      <c r="Z5" s="250" t="s">
        <v>33</v>
      </c>
      <c r="AA5" s="250"/>
      <c r="AB5" s="183"/>
      <c r="AC5" s="184"/>
      <c r="AD5" s="126"/>
      <c r="AE5" s="127"/>
    </row>
    <row r="6" spans="1:33" ht="13.05" customHeight="1" x14ac:dyDescent="0.25">
      <c r="A6" s="3">
        <v>1</v>
      </c>
      <c r="B6" s="263" t="str">
        <f>RIGHT(RTD("cqg.rtd",,"ContractData",$A$5&amp;A6,"LongDescription"),14)</f>
        <v>Aug 14, Nov 14</v>
      </c>
      <c r="C6" s="31"/>
      <c r="D6" s="31"/>
      <c r="E6" s="31"/>
      <c r="F6" s="274">
        <f>IF(B6="","",RTD("cqg.rtd",,"ContractData",$A$5&amp;A6,"ExpirationDate",,"D"))</f>
        <v>41869</v>
      </c>
      <c r="G6" s="242">
        <f ca="1">F6-$A$1</f>
        <v>10</v>
      </c>
      <c r="H6" s="32">
        <f>IF(OR(RTD("cqg.rtd",,"ContractData",$A$5&amp;A6,"Contractmonth")="JUN",(RTD("cqg.rtd",,"ContractData",$A$5&amp;A6,"Contractmonth")="SEP"),(RTD("cqg.rtd",,"ContractData",$A$5&amp;A6,"Contractmonth")="DEC"),(RTD("cqg.rtd",,"ContractData",$A$5&amp;A6,"Contractmonth")="MAR")),1,0)</f>
        <v>0</v>
      </c>
      <c r="I6" s="33"/>
      <c r="J6" s="242">
        <f>K6</f>
        <v>0</v>
      </c>
      <c r="K6" s="199">
        <f>RTD("cqg.rtd", ,"ContractData", $A$5&amp;A6, "T_CVol")</f>
        <v>0</v>
      </c>
      <c r="L6" s="199" t="str">
        <f xml:space="preserve"> RTD("cqg.rtd",,"StudyData", $A$5&amp;A6, "MA", "InputChoice=ContractVol,MAType=Sim,Period="&amp;$L$4&amp;"", "MA",,,"all",,,,"T")</f>
        <v/>
      </c>
      <c r="M6" s="138">
        <f>IF(K6&gt;L6,1,0)</f>
        <v>0</v>
      </c>
      <c r="N6" s="199">
        <f>RTD("cqg.rtd", ,"ContractData", $A$5&amp;A6, "Y_CVol")</f>
        <v>0</v>
      </c>
      <c r="O6" s="202" t="str">
        <f>IF(ISERROR(K6/N6),"",K6/N6)</f>
        <v/>
      </c>
      <c r="P6" s="199" t="str">
        <f xml:space="preserve"> RTD("cqg.rtd",,"StudyData", "(MA("&amp;$A$5&amp;A6&amp;",Period:="&amp;$Q$5&amp;",MAType:=Sim,InputChoice:=ContractVol) when LocalYear("&amp;$A$5&amp;A6&amp;")="&amp;$R$5&amp;" And (LocalMonth("&amp;$A$5&amp;A6&amp;")="&amp;$P$4&amp;" And LocalDay("&amp;$A$5&amp;A6&amp;")="&amp;$Q$4&amp;" ))", "Bar", "", "Close","D", "0", "all", "", "","False",,)</f>
        <v/>
      </c>
      <c r="Q6" s="199"/>
      <c r="R6" s="199"/>
      <c r="S6" s="48" t="str">
        <f>LEFT(B6,6)</f>
        <v>Aug 14</v>
      </c>
      <c r="T6" s="53">
        <f>U6</f>
        <v>40798</v>
      </c>
      <c r="U6" s="53">
        <f>Sheet1!F6</f>
        <v>40798</v>
      </c>
      <c r="V6" s="53">
        <f>U6-X6</f>
        <v>116</v>
      </c>
      <c r="W6" s="53">
        <f>V6</f>
        <v>116</v>
      </c>
      <c r="X6" s="53">
        <f>Sheet1!G6</f>
        <v>40682</v>
      </c>
      <c r="Y6" s="59">
        <f t="shared" ref="Y6:Y15" si="0">IF(ISERROR(U6/X6),"",U6/X6)</f>
        <v>1.0028513839044295</v>
      </c>
      <c r="Z6" s="197">
        <f>IF(RTD("cqg.rtd",,"StudyData",$A$5&amp;A6,"Vol","VolType=Exchange,CoCType=Contract","Vol",$Z$4,"0","ALL",,,"TRUE","T")="",0,RTD("cqg.rtd",,"StudyData",$A$5&amp;A6,"Vol","VolType=Exchange,CoCType=Contract","Vol",$Z$4,"0","ALL",,,"TRUE","T"))</f>
        <v>0</v>
      </c>
      <c r="AA6" s="142">
        <f ca="1">IF(B6="","",RTD("cqg.rtd",,"StudyData","Vol("&amp;$A$5&amp;A6&amp;") when (LocalDay("&amp;$A$5&amp;A6&amp;")="&amp;$C$1&amp;" and LocalHour("&amp;$A$5&amp;A6&amp;")="&amp;$E$1&amp;" and LocalMinute("&amp;$A$5&amp;$A6&amp;")="&amp;$F$1&amp;")","Bar",,"Vol",$Z$4,"0"))</f>
        <v>0</v>
      </c>
      <c r="AB6" s="175" t="str">
        <f>B6</f>
        <v>Aug 14, Nov 14</v>
      </c>
      <c r="AC6" s="176"/>
      <c r="AD6" s="87"/>
      <c r="AE6" s="88"/>
      <c r="AF6" s="1"/>
      <c r="AG6" s="1"/>
    </row>
    <row r="7" spans="1:33" ht="13.05" customHeight="1" x14ac:dyDescent="0.25">
      <c r="B7" s="264"/>
      <c r="C7" s="34"/>
      <c r="D7" s="34"/>
      <c r="E7" s="34"/>
      <c r="F7" s="207"/>
      <c r="G7" s="240"/>
      <c r="H7" s="35"/>
      <c r="I7" s="36"/>
      <c r="J7" s="240"/>
      <c r="K7" s="199"/>
      <c r="L7" s="199"/>
      <c r="M7" s="138"/>
      <c r="N7" s="199"/>
      <c r="O7" s="202"/>
      <c r="P7" s="199"/>
      <c r="Q7" s="199"/>
      <c r="R7" s="199"/>
      <c r="S7" s="50" t="str">
        <f>RIGHT(B6,6)</f>
        <v>Nov 14</v>
      </c>
      <c r="T7" s="54">
        <f t="shared" ref="T7:T33" si="1">U7</f>
        <v>1241</v>
      </c>
      <c r="U7" s="54">
        <f>Sheet1!L6</f>
        <v>1241</v>
      </c>
      <c r="V7" s="54">
        <f>U7-X7</f>
        <v>500</v>
      </c>
      <c r="W7" s="53">
        <f t="shared" ref="W7:W77" si="2">V7</f>
        <v>500</v>
      </c>
      <c r="X7" s="54">
        <f>Sheet1!M6</f>
        <v>741</v>
      </c>
      <c r="Y7" s="58">
        <f t="shared" si="0"/>
        <v>1.6747638326585694</v>
      </c>
      <c r="Z7" s="197"/>
      <c r="AA7" s="142"/>
      <c r="AB7" s="179"/>
      <c r="AC7" s="180"/>
      <c r="AD7" s="87"/>
      <c r="AE7" s="88"/>
      <c r="AF7" s="1"/>
      <c r="AG7" s="1"/>
    </row>
    <row r="8" spans="1:33" ht="13.05" customHeight="1" x14ac:dyDescent="0.25">
      <c r="A8" s="3">
        <f>A6+1</f>
        <v>2</v>
      </c>
      <c r="B8" s="263" t="str">
        <f>RIGHT(RTD("cqg.rtd",,"ContractData",$A$5&amp;A8,"LongDescription"),14)</f>
        <v>Sep 14, Dec 14</v>
      </c>
      <c r="C8" s="37"/>
      <c r="D8" s="37"/>
      <c r="E8" s="37"/>
      <c r="F8" s="206">
        <f>IF(B8="","",RTD("cqg.rtd",,"ContractData",$A$5&amp;A8,"ExpirationDate",,"D"))</f>
        <v>41897</v>
      </c>
      <c r="G8" s="239">
        <f t="shared" ref="G8:G95" ca="1" si="3">F8-$A$1</f>
        <v>38</v>
      </c>
      <c r="H8" s="35">
        <f>IF(OR(RTD("cqg.rtd",,"ContractData",$A$5&amp;A8,"Contractmonth")="JUN",(RTD("cqg.rtd",,"ContractData",$A$5&amp;A8,"Contractmonth")="SEP"),(RTD("cqg.rtd",,"ContractData",$A$5&amp;A8,"Contractmonth")="DEC"),(RTD("cqg.rtd",,"ContractData",$A$5&amp;A8,"Contractmonth")="MAR")),1,0)</f>
        <v>1</v>
      </c>
      <c r="I8" s="36"/>
      <c r="J8" s="41">
        <f>K8</f>
        <v>6441</v>
      </c>
      <c r="K8" s="199">
        <f>RTD("cqg.rtd", ,"ContractData", $A$5&amp;A8, "T_CVol")</f>
        <v>6441</v>
      </c>
      <c r="L8" s="199">
        <f xml:space="preserve"> RTD("cqg.rtd",,"StudyData", $A$5&amp;A8, "MA", "InputChoice=ContractVol,MAType=Sim,Period="&amp;$L$4&amp;"", "MA",,,"all",,,,"T")</f>
        <v>9449.0833333299997</v>
      </c>
      <c r="M8" s="138">
        <f>IF(K8&gt;L8,1,0)</f>
        <v>0</v>
      </c>
      <c r="N8" s="199">
        <f>RTD("cqg.rtd", ,"ContractData", $A$5&amp;A8, "Y_CVol")</f>
        <v>8095</v>
      </c>
      <c r="O8" s="202">
        <f t="shared" ref="O8:O95" si="4">IF(ISERROR(K8/N8),"",K8/N8)</f>
        <v>0.79567634342186533</v>
      </c>
      <c r="P8" s="199">
        <f xml:space="preserve"> RTD("cqg.rtd",,"StudyData", "(MA("&amp;$A$5&amp;A8&amp;",Period:="&amp;$Q$5&amp;",MAType:=Sim,InputChoice:=ContractVol) when LocalYear("&amp;$A$5&amp;A8&amp;")="&amp;$R$5&amp;" And (LocalMonth("&amp;$A$5&amp;A8&amp;")="&amp;$P$4&amp;" And LocalDay("&amp;$A$5&amp;A8&amp;")="&amp;$Q$4&amp;" ))", "Bar", "", "Close","D", "0", "all", "", "","False",,)</f>
        <v>14623</v>
      </c>
      <c r="Q8" s="199"/>
      <c r="R8" s="199"/>
      <c r="S8" s="48" t="str">
        <f>LEFT(B8,6)</f>
        <v>Sep 14</v>
      </c>
      <c r="T8" s="53">
        <f t="shared" si="1"/>
        <v>838014</v>
      </c>
      <c r="U8" s="53">
        <f>Sheet1!F8</f>
        <v>838014</v>
      </c>
      <c r="V8" s="53">
        <f>U8-X8</f>
        <v>-9113</v>
      </c>
      <c r="W8" s="53">
        <f t="shared" si="2"/>
        <v>-9113</v>
      </c>
      <c r="X8" s="53">
        <f>Sheet1!G8</f>
        <v>847127</v>
      </c>
      <c r="Y8" s="59">
        <f t="shared" si="0"/>
        <v>0.98924246305453611</v>
      </c>
      <c r="Z8" s="197">
        <f>IF(RTD("cqg.rtd",,"StudyData",$A$5&amp;A8,"Vol","VolType=Exchange,CoCType=Contract","Vol",$Z$4,"0","ALL",,,"TRUE","T")="",0,RTD("cqg.rtd",,"StudyData",$A$5&amp;A8,"Vol","VolType=Exchange,CoCType=Contract","Vol",$Z$4,"0","ALL",,,"TRUE","T"))</f>
        <v>19</v>
      </c>
      <c r="AA8" s="142">
        <f ca="1">IF(B8="","",RTD("cqg.rtd",,"StudyData","Vol("&amp;$A$5&amp;A8&amp;") when (LocalDay("&amp;$A$5&amp;A8&amp;")="&amp;$C$1&amp;" and LocalHour("&amp;$A$5&amp;A8&amp;")="&amp;$E$1&amp;" and LocalMinute("&amp;$A$5&amp;$A8&amp;")="&amp;$F$1&amp;")","Bar",,"Vol",$Z$4,"0"))</f>
        <v>41</v>
      </c>
      <c r="AB8" s="175" t="str">
        <f>B8</f>
        <v>Sep 14, Dec 14</v>
      </c>
      <c r="AC8" s="176"/>
      <c r="AD8" s="87"/>
      <c r="AE8" s="88"/>
      <c r="AF8" s="1"/>
      <c r="AG8" s="1"/>
    </row>
    <row r="9" spans="1:33" ht="13.05" customHeight="1" x14ac:dyDescent="0.25">
      <c r="B9" s="264"/>
      <c r="C9" s="37"/>
      <c r="D9" s="37"/>
      <c r="E9" s="37"/>
      <c r="F9" s="207"/>
      <c r="G9" s="240"/>
      <c r="H9" s="35"/>
      <c r="I9" s="36"/>
      <c r="J9" s="42"/>
      <c r="K9" s="199"/>
      <c r="L9" s="199"/>
      <c r="M9" s="138"/>
      <c r="N9" s="199"/>
      <c r="O9" s="202"/>
      <c r="P9" s="199"/>
      <c r="Q9" s="199"/>
      <c r="R9" s="199"/>
      <c r="S9" s="50" t="str">
        <f>RIGHT(B8,6)</f>
        <v>Dec 14</v>
      </c>
      <c r="T9" s="54">
        <f t="shared" si="1"/>
        <v>910596</v>
      </c>
      <c r="U9" s="54">
        <f>Sheet1!L8</f>
        <v>910596</v>
      </c>
      <c r="V9" s="54">
        <f>U9-X9</f>
        <v>-3615</v>
      </c>
      <c r="W9" s="53">
        <f t="shared" si="2"/>
        <v>-3615</v>
      </c>
      <c r="X9" s="54">
        <f>Sheet1!M8</f>
        <v>914211</v>
      </c>
      <c r="Y9" s="58">
        <f t="shared" si="0"/>
        <v>0.99604577061531752</v>
      </c>
      <c r="Z9" s="197"/>
      <c r="AA9" s="142"/>
      <c r="AB9" s="179"/>
      <c r="AC9" s="180"/>
      <c r="AD9" s="87"/>
      <c r="AE9" s="88"/>
      <c r="AF9" s="1"/>
      <c r="AG9" s="1"/>
    </row>
    <row r="10" spans="1:33" ht="13.05" customHeight="1" x14ac:dyDescent="0.25">
      <c r="A10" s="3">
        <f>A8+1</f>
        <v>3</v>
      </c>
      <c r="B10" s="263" t="str">
        <f>RIGHT(RTD("cqg.rtd",,"ContractData",$A$5&amp;A10,"LongDescription"),14)</f>
        <v>Oct 14, Jan 15</v>
      </c>
      <c r="C10" s="37"/>
      <c r="D10" s="37"/>
      <c r="E10" s="37"/>
      <c r="F10" s="206">
        <f>IF(B10="","",RTD("cqg.rtd",,"ContractData",$A$5&amp;A10,"ExpirationDate",,"D"))</f>
        <v>41925</v>
      </c>
      <c r="G10" s="239">
        <f t="shared" ca="1" si="3"/>
        <v>66</v>
      </c>
      <c r="H10" s="35">
        <f>IF(OR(RTD("cqg.rtd",,"ContractData",$A$5&amp;A10,"Contractmonth")="JUN",(RTD("cqg.rtd",,"ContractData",$A$5&amp;A10,"Contractmonth")="SEP"),(RTD("cqg.rtd",,"ContractData",$A$5&amp;A10,"Contractmonth")="DEC"),(RTD("cqg.rtd",,"ContractData",$A$5&amp;A10,"Contractmonth")="MAR")),1,0)</f>
        <v>0</v>
      </c>
      <c r="I10" s="36"/>
      <c r="J10" s="239">
        <f t="shared" ref="J10:J95" si="5">K10</f>
        <v>0</v>
      </c>
      <c r="K10" s="199">
        <f>RTD("cqg.rtd", ,"ContractData", $A$5&amp;A10, "T_CVol")</f>
        <v>0</v>
      </c>
      <c r="L10" s="199" t="str">
        <f xml:space="preserve"> RTD("cqg.rtd",,"StudyData", $A$5&amp;A10, "MA", "InputChoice=ContractVol,MAType=Sim,Period="&amp;$L$4&amp;"", "MA",,,"all",,,,"T")</f>
        <v/>
      </c>
      <c r="M10" s="138">
        <f t="shared" ref="M10:M95" si="6">IF(K10&gt;L10,1,0)</f>
        <v>0</v>
      </c>
      <c r="N10" s="199">
        <f>RTD("cqg.rtd", ,"ContractData", $A$5&amp;A10, "Y_CVol")</f>
        <v>0</v>
      </c>
      <c r="O10" s="202" t="str">
        <f t="shared" si="4"/>
        <v/>
      </c>
      <c r="P10" s="199" t="str">
        <f xml:space="preserve"> RTD("cqg.rtd",,"StudyData", "(MA("&amp;$A$5&amp;A10&amp;",Period:="&amp;$Q$5&amp;",MAType:=Sim,InputChoice:=ContractVol) when LocalYear("&amp;$A$5&amp;A10&amp;")="&amp;$R$5&amp;" And (LocalMonth("&amp;$A$5&amp;A10&amp;")="&amp;$P$4&amp;" And LocalDay("&amp;$A$5&amp;A10&amp;")="&amp;$Q$4&amp;" ))", "Bar", "", "Close","D", "0", "all", "", "","False",,)</f>
        <v/>
      </c>
      <c r="Q10" s="199"/>
      <c r="R10" s="199"/>
      <c r="S10" s="48" t="str">
        <f>LEFT(B10,6)</f>
        <v>Oct 14</v>
      </c>
      <c r="T10" s="53">
        <f t="shared" si="1"/>
        <v>2917</v>
      </c>
      <c r="U10" s="53">
        <f>Sheet1!F10</f>
        <v>2917</v>
      </c>
      <c r="V10" s="53">
        <f>U10-X10</f>
        <v>250</v>
      </c>
      <c r="W10" s="53">
        <f t="shared" si="2"/>
        <v>250</v>
      </c>
      <c r="X10" s="53">
        <f>Sheet1!G10</f>
        <v>2667</v>
      </c>
      <c r="Y10" s="59">
        <f t="shared" si="0"/>
        <v>1.0937382827146607</v>
      </c>
      <c r="Z10" s="197">
        <f>IF(RTD("cqg.rtd",,"StudyData",$A$5&amp;A10,"Vol","VolType=Exchange,CoCType=Contract","Vol",$Z$4,"0","ALL",,,"TRUE","T")="",0,RTD("cqg.rtd",,"StudyData",$A$5&amp;A10,"Vol","VolType=Exchange,CoCType=Contract","Vol",$Z$4,"0","ALL",,,"TRUE","T"))</f>
        <v>0</v>
      </c>
      <c r="AA10" s="142">
        <f ca="1">IF(B10="","",RTD("cqg.rtd",,"StudyData","Vol("&amp;$A$5&amp;A10&amp;") when (LocalDay("&amp;$A$5&amp;A10&amp;")="&amp;$C$1&amp;" and LocalHour("&amp;$A$5&amp;A10&amp;")="&amp;$E$1&amp;" and LocalMinute("&amp;$A$5&amp;$A10&amp;")="&amp;$F$1&amp;")","Bar",,"Vol",$Z$4,"0"))</f>
        <v>0</v>
      </c>
      <c r="AB10" s="175" t="str">
        <f>B10</f>
        <v>Oct 14, Jan 15</v>
      </c>
      <c r="AC10" s="176"/>
      <c r="AD10" s="87"/>
      <c r="AE10" s="88"/>
      <c r="AF10" s="1"/>
      <c r="AG10" s="1"/>
    </row>
    <row r="11" spans="1:33" ht="13.05" customHeight="1" x14ac:dyDescent="0.25">
      <c r="B11" s="264"/>
      <c r="C11" s="37"/>
      <c r="D11" s="37"/>
      <c r="E11" s="37"/>
      <c r="F11" s="207"/>
      <c r="G11" s="240"/>
      <c r="H11" s="35"/>
      <c r="I11" s="36"/>
      <c r="J11" s="240"/>
      <c r="K11" s="199"/>
      <c r="L11" s="199"/>
      <c r="M11" s="138"/>
      <c r="N11" s="199"/>
      <c r="O11" s="202"/>
      <c r="P11" s="199"/>
      <c r="Q11" s="199"/>
      <c r="R11" s="199"/>
      <c r="S11" s="50" t="str">
        <f>RIGHT(B10,6)</f>
        <v>Jan 15</v>
      </c>
      <c r="T11" s="54">
        <f t="shared" si="1"/>
        <v>0</v>
      </c>
      <c r="U11" s="54">
        <f>Sheet1!L10</f>
        <v>0</v>
      </c>
      <c r="V11" s="54"/>
      <c r="W11" s="53">
        <f t="shared" si="2"/>
        <v>0</v>
      </c>
      <c r="X11" s="54">
        <f>Sheet1!M10</f>
        <v>0</v>
      </c>
      <c r="Y11" s="58" t="str">
        <f t="shared" si="0"/>
        <v/>
      </c>
      <c r="Z11" s="197"/>
      <c r="AA11" s="142"/>
      <c r="AB11" s="179"/>
      <c r="AC11" s="180"/>
      <c r="AD11" s="87"/>
      <c r="AE11" s="88"/>
      <c r="AF11" s="1"/>
      <c r="AG11" s="1"/>
    </row>
    <row r="12" spans="1:33" ht="13.05" customHeight="1" x14ac:dyDescent="0.25">
      <c r="A12" s="3">
        <f>A10+1</f>
        <v>4</v>
      </c>
      <c r="B12" s="263" t="str">
        <f>RIGHT(RTD("cqg.rtd",,"ContractData",$A$5&amp;A12,"LongDescription"),14)</f>
        <v>Nov 14, Feb 15</v>
      </c>
      <c r="C12" s="37"/>
      <c r="D12" s="37"/>
      <c r="E12" s="37"/>
      <c r="F12" s="206">
        <f>IF(B12="","",RTD("cqg.rtd",,"ContractData",$A$5&amp;A12,"ExpirationDate",,"D"))</f>
        <v>41960</v>
      </c>
      <c r="G12" s="239">
        <f t="shared" ca="1" si="3"/>
        <v>101</v>
      </c>
      <c r="H12" s="35">
        <f>IF(OR(RTD("cqg.rtd",,"ContractData",$A$5&amp;A12,"Contractmonth")="JUN",(RTD("cqg.rtd",,"ContractData",$A$5&amp;A12,"Contractmonth")="SEP"),(RTD("cqg.rtd",,"ContractData",$A$5&amp;A12,"Contractmonth")="DEC"),(RTD("cqg.rtd",,"ContractData",$A$5&amp;A12,"Contractmonth")="MAR")),1,0)</f>
        <v>0</v>
      </c>
      <c r="I12" s="36"/>
      <c r="J12" s="239">
        <f t="shared" si="5"/>
        <v>0</v>
      </c>
      <c r="K12" s="199">
        <f>RTD("cqg.rtd", ,"ContractData", $A$5&amp;A12, "T_CVol")</f>
        <v>0</v>
      </c>
      <c r="L12" s="199" t="str">
        <f xml:space="preserve"> RTD("cqg.rtd",,"StudyData", $A$5&amp;A12, "MA", "InputChoice=ContractVol,MAType=Sim,Period="&amp;$L$4&amp;"", "MA",,,"all",,,,"T")</f>
        <v/>
      </c>
      <c r="M12" s="138">
        <f t="shared" si="6"/>
        <v>0</v>
      </c>
      <c r="N12" s="199">
        <f>RTD("cqg.rtd", ,"ContractData", $A$5&amp;A12, "Y_CVol")</f>
        <v>0</v>
      </c>
      <c r="O12" s="202" t="str">
        <f t="shared" si="4"/>
        <v/>
      </c>
      <c r="P12" s="199" t="str">
        <f xml:space="preserve"> RTD("cqg.rtd",,"StudyData", "(MA("&amp;$A$5&amp;A12&amp;",Period:="&amp;$Q$5&amp;",MAType:=Sim,InputChoice:=ContractVol) when LocalYear("&amp;$A$5&amp;A12&amp;")="&amp;$R$5&amp;" And (LocalMonth("&amp;$A$5&amp;A12&amp;")="&amp;$P$4&amp;" And LocalDay("&amp;$A$5&amp;A12&amp;")="&amp;$Q$4&amp;" ))", "Bar", "", "Close","D", "0", "all", "", "","False",,)</f>
        <v/>
      </c>
      <c r="Q12" s="199"/>
      <c r="R12" s="199"/>
      <c r="S12" s="48" t="str">
        <f>LEFT(B12,6)</f>
        <v>Nov 14</v>
      </c>
      <c r="T12" s="53">
        <f t="shared" si="1"/>
        <v>1241</v>
      </c>
      <c r="U12" s="53">
        <f>Sheet1!F12</f>
        <v>1241</v>
      </c>
      <c r="V12" s="53">
        <f>U12-X12</f>
        <v>500</v>
      </c>
      <c r="W12" s="53">
        <f t="shared" si="2"/>
        <v>500</v>
      </c>
      <c r="X12" s="53">
        <f>Sheet1!G12</f>
        <v>741</v>
      </c>
      <c r="Y12" s="59">
        <f t="shared" si="0"/>
        <v>1.6747638326585694</v>
      </c>
      <c r="Z12" s="197">
        <f>IF(RTD("cqg.rtd",,"StudyData",$A$5&amp;A12,"Vol","VolType=Exchange,CoCType=Contract","Vol",$Z$4,"0","ALL",,,"TRUE","T")="",0,RTD("cqg.rtd",,"StudyData",$A$5&amp;A12,"Vol","VolType=Exchange,CoCType=Contract","Vol",$Z$4,"0","ALL",,,"TRUE","T"))</f>
        <v>0</v>
      </c>
      <c r="AA12" s="142">
        <f ca="1">IF(B12="","",RTD("cqg.rtd",,"StudyData","Vol("&amp;$A$5&amp;A12&amp;") when (LocalDay("&amp;$A$5&amp;A12&amp;")="&amp;$C$1&amp;" and LocalHour("&amp;$A$5&amp;A12&amp;")="&amp;$E$1&amp;" and LocalMinute("&amp;$A$5&amp;$A12&amp;")="&amp;$F$1&amp;")","Bar",,"Vol",$Z$4,"0"))</f>
        <v>0</v>
      </c>
      <c r="AB12" s="175" t="str">
        <f>B12</f>
        <v>Nov 14, Feb 15</v>
      </c>
      <c r="AC12" s="176"/>
      <c r="AD12" s="87"/>
      <c r="AE12" s="88"/>
      <c r="AF12" s="1"/>
      <c r="AG12" s="1"/>
    </row>
    <row r="13" spans="1:33" ht="13.05" customHeight="1" x14ac:dyDescent="0.25">
      <c r="B13" s="264"/>
      <c r="C13" s="37"/>
      <c r="D13" s="37"/>
      <c r="E13" s="37"/>
      <c r="F13" s="207"/>
      <c r="G13" s="240"/>
      <c r="H13" s="35"/>
      <c r="I13" s="36"/>
      <c r="J13" s="240"/>
      <c r="K13" s="199"/>
      <c r="L13" s="199"/>
      <c r="M13" s="138"/>
      <c r="N13" s="199"/>
      <c r="O13" s="202"/>
      <c r="P13" s="199"/>
      <c r="Q13" s="199"/>
      <c r="R13" s="199"/>
      <c r="S13" s="50" t="str">
        <f>RIGHT(B12,6)</f>
        <v>Feb 15</v>
      </c>
      <c r="T13" s="54">
        <f t="shared" si="1"/>
        <v>0</v>
      </c>
      <c r="U13" s="54">
        <f>Sheet1!L12</f>
        <v>0</v>
      </c>
      <c r="V13" s="54"/>
      <c r="W13" s="53">
        <f t="shared" si="2"/>
        <v>0</v>
      </c>
      <c r="X13" s="54">
        <f>Sheet1!M12</f>
        <v>0</v>
      </c>
      <c r="Y13" s="58" t="str">
        <f t="shared" si="0"/>
        <v/>
      </c>
      <c r="Z13" s="197"/>
      <c r="AA13" s="142"/>
      <c r="AB13" s="179"/>
      <c r="AC13" s="180"/>
      <c r="AD13" s="87"/>
      <c r="AE13" s="88"/>
      <c r="AF13" s="1"/>
      <c r="AG13" s="1"/>
    </row>
    <row r="14" spans="1:33" ht="13.05" customHeight="1" x14ac:dyDescent="0.25">
      <c r="A14" s="3">
        <f>A12+1</f>
        <v>5</v>
      </c>
      <c r="B14" s="261" t="str">
        <f>RIGHT(RTD("cqg.rtd",,"ContractData",$A$5&amp;A14,"LongDescription"),14)</f>
        <v>Dec 14, Mar 15</v>
      </c>
      <c r="C14" s="37"/>
      <c r="D14" s="37"/>
      <c r="E14" s="37"/>
      <c r="F14" s="227">
        <f>IF(B14="","",RTD("cqg.rtd",,"ContractData",$A$5&amp;A14,"ExpirationDate",,"D"))</f>
        <v>41988</v>
      </c>
      <c r="G14" s="239">
        <f t="shared" ca="1" si="3"/>
        <v>129</v>
      </c>
      <c r="H14" s="63">
        <f>IF(OR(RTD("cqg.rtd",,"ContractData",$A$5&amp;A14,"Contractmonth")="JUN",(RTD("cqg.rtd",,"ContractData",$A$5&amp;A14,"Contractmonth")="SEP"),(RTD("cqg.rtd",,"ContractData",$A$5&amp;A14,"Contractmonth")="DEC"),(RTD("cqg.rtd",,"ContractData",$A$5&amp;A14,"Contractmonth")="MAR")),1,0)</f>
        <v>1</v>
      </c>
      <c r="I14" s="45"/>
      <c r="J14" s="46">
        <f t="shared" si="5"/>
        <v>7361</v>
      </c>
      <c r="K14" s="199">
        <f>RTD("cqg.rtd", ,"ContractData", $A$5&amp;A14, "T_CVol")</f>
        <v>7361</v>
      </c>
      <c r="L14" s="199">
        <f xml:space="preserve"> RTD("cqg.rtd",,"StudyData", $A$5&amp;A14, "MA", "InputChoice=ContractVol,MAType=Sim,Period="&amp;$L$4&amp;"", "MA",,,"all",,,,"T")</f>
        <v>16373</v>
      </c>
      <c r="M14" s="138">
        <f t="shared" si="6"/>
        <v>0</v>
      </c>
      <c r="N14" s="199">
        <f>RTD("cqg.rtd", ,"ContractData", $A$5&amp;A14, "Y_CVol")</f>
        <v>10995</v>
      </c>
      <c r="O14" s="202">
        <f t="shared" si="4"/>
        <v>0.66948613005911783</v>
      </c>
      <c r="P14" s="199">
        <f xml:space="preserve"> RTD("cqg.rtd",,"StudyData", "(MA("&amp;$A$5&amp;A14&amp;",Period:="&amp;$Q$5&amp;",MAType:=Sim,InputChoice:=ContractVol) when LocalYear("&amp;$A$5&amp;A14&amp;")="&amp;$R$5&amp;" And (LocalMonth("&amp;$A$5&amp;A14&amp;")="&amp;$P$4&amp;" And LocalDay("&amp;$A$5&amp;A14&amp;")="&amp;$Q$4&amp;" ))", "Bar", "", "Close","D", "0", "all", "", "","False",,)</f>
        <v>15993</v>
      </c>
      <c r="Q14" s="199"/>
      <c r="R14" s="199"/>
      <c r="S14" s="48" t="str">
        <f>LEFT(B14,6)</f>
        <v>Dec 14</v>
      </c>
      <c r="T14" s="53">
        <f>U14</f>
        <v>910596</v>
      </c>
      <c r="U14" s="53">
        <f>Sheet1!F14</f>
        <v>910596</v>
      </c>
      <c r="V14" s="53">
        <f>U14-X14</f>
        <v>-3615</v>
      </c>
      <c r="W14" s="53">
        <f t="shared" si="2"/>
        <v>-3615</v>
      </c>
      <c r="X14" s="53">
        <f>Sheet1!G14</f>
        <v>914211</v>
      </c>
      <c r="Y14" s="59">
        <f t="shared" si="0"/>
        <v>0.99604577061531752</v>
      </c>
      <c r="Z14" s="197">
        <f>IF(RTD("cqg.rtd",,"StudyData",$A$5&amp;A14,"Vol","VolType=Exchange,CoCType=Contract","Vol",$Z$4,"0","ALL",,,"TRUE","T")="",0,RTD("cqg.rtd",,"StudyData",$A$5&amp;A14,"Vol","VolType=Exchange,CoCType=Contract","Vol",$Z$4,"0","ALL",,,"TRUE","T"))</f>
        <v>0</v>
      </c>
      <c r="AA14" s="142">
        <f ca="1">IF(B14="","",RTD("cqg.rtd",,"StudyData","Vol("&amp;$A$5&amp;A14&amp;") when (LocalDay("&amp;$A$5&amp;A14&amp;")="&amp;$C$1&amp;" and LocalHour("&amp;$A$5&amp;A14&amp;")="&amp;$E$1&amp;" and LocalMinute("&amp;$A$5&amp;$A14&amp;")="&amp;$F$1&amp;")","Bar",,"Vol",$Z$4,"0"))</f>
        <v>1207</v>
      </c>
      <c r="AB14" s="175" t="str">
        <f>B14</f>
        <v>Dec 14, Mar 15</v>
      </c>
      <c r="AC14" s="176"/>
      <c r="AD14" s="87"/>
      <c r="AE14" s="88"/>
      <c r="AF14" s="1"/>
      <c r="AG14" s="1"/>
    </row>
    <row r="15" spans="1:33" ht="13.05" customHeight="1" x14ac:dyDescent="0.25">
      <c r="B15" s="262"/>
      <c r="C15" s="106"/>
      <c r="D15" s="106"/>
      <c r="E15" s="106"/>
      <c r="F15" s="260"/>
      <c r="G15" s="259"/>
      <c r="H15" s="64"/>
      <c r="I15" s="38"/>
      <c r="J15" s="107"/>
      <c r="K15" s="199"/>
      <c r="L15" s="199"/>
      <c r="M15" s="138"/>
      <c r="N15" s="199"/>
      <c r="O15" s="202"/>
      <c r="P15" s="199"/>
      <c r="Q15" s="199"/>
      <c r="R15" s="199"/>
      <c r="S15" s="108" t="str">
        <f>RIGHT(B14,6)</f>
        <v>Mar 15</v>
      </c>
      <c r="T15" s="109">
        <f t="shared" si="1"/>
        <v>1101807</v>
      </c>
      <c r="U15" s="109">
        <f>Sheet1!L14</f>
        <v>1101807</v>
      </c>
      <c r="V15" s="109">
        <f>U15-X15</f>
        <v>-2083</v>
      </c>
      <c r="W15" s="110">
        <f t="shared" si="2"/>
        <v>-2083</v>
      </c>
      <c r="X15" s="109">
        <f>Sheet1!M14</f>
        <v>1103890</v>
      </c>
      <c r="Y15" s="111">
        <f t="shared" si="0"/>
        <v>0.99811303662502604</v>
      </c>
      <c r="Z15" s="197"/>
      <c r="AA15" s="142"/>
      <c r="AB15" s="177"/>
      <c r="AC15" s="178"/>
      <c r="AD15" s="87"/>
      <c r="AE15" s="88"/>
      <c r="AF15" s="1"/>
      <c r="AG15" s="1"/>
    </row>
    <row r="16" spans="1:33" ht="8.1" customHeight="1" x14ac:dyDescent="0.25">
      <c r="B16" s="122"/>
      <c r="C16" s="20"/>
      <c r="D16" s="20"/>
      <c r="E16" s="20"/>
      <c r="F16" s="29"/>
      <c r="G16" s="20"/>
      <c r="H16" s="115"/>
      <c r="I16" s="20"/>
      <c r="J16" s="20"/>
      <c r="K16" s="93"/>
      <c r="L16" s="93"/>
      <c r="M16" s="95"/>
      <c r="N16" s="93"/>
      <c r="O16" s="96"/>
      <c r="P16" s="97"/>
      <c r="Q16" s="97"/>
      <c r="R16" s="97"/>
      <c r="S16" s="47"/>
      <c r="T16" s="20"/>
      <c r="U16" s="60"/>
      <c r="V16" s="60"/>
      <c r="W16" s="60"/>
      <c r="X16" s="60"/>
      <c r="Y16" s="60"/>
      <c r="Z16" s="102"/>
      <c r="AA16" s="103"/>
      <c r="AB16" s="130"/>
      <c r="AC16" s="131"/>
      <c r="AD16" s="105"/>
      <c r="AE16" s="90"/>
      <c r="AF16" s="1"/>
      <c r="AG16" s="1"/>
    </row>
    <row r="17" spans="1:33" ht="13.05" customHeight="1" x14ac:dyDescent="0.25">
      <c r="A17" s="3">
        <f>A14+1</f>
        <v>6</v>
      </c>
      <c r="B17" s="275" t="str">
        <f>RIGHT(RTD("cqg.rtd",,"ContractData",$A$5&amp;A17,"LongDescription"),14)</f>
        <v>Mar 15, Jun 15</v>
      </c>
      <c r="C17" s="21"/>
      <c r="D17" s="21"/>
      <c r="E17" s="21"/>
      <c r="F17" s="213">
        <f>IF(B17="","",RTD("cqg.rtd",,"ContractData",$A$5&amp;A17,"ExpirationDate",,"D"))</f>
        <v>42079</v>
      </c>
      <c r="G17" s="212">
        <f t="shared" ca="1" si="3"/>
        <v>220</v>
      </c>
      <c r="H17" s="16"/>
      <c r="I17" s="17"/>
      <c r="J17" s="81">
        <f t="shared" si="5"/>
        <v>7929</v>
      </c>
      <c r="K17" s="199">
        <f>RTD("cqg.rtd", ,"ContractData", $A$5&amp;A17, "T_CVol")</f>
        <v>7929</v>
      </c>
      <c r="L17" s="198">
        <f xml:space="preserve"> RTD("cqg.rtd",,"StudyData", $A$5&amp;A17, "MA", "InputChoice=ContractVol,MAType=Sim,Period="&amp;$L$4&amp;"", "MA",,,"all",,,,"T")</f>
        <v>19237.33333333</v>
      </c>
      <c r="M17" s="120">
        <f t="shared" si="6"/>
        <v>0</v>
      </c>
      <c r="N17" s="198">
        <f>RTD("cqg.rtd", ,"ContractData", $A$5&amp;A17, "Y_CVol")</f>
        <v>18074</v>
      </c>
      <c r="O17" s="202">
        <f t="shared" si="4"/>
        <v>0.43869647006750029</v>
      </c>
      <c r="P17" s="199">
        <f xml:space="preserve"> RTD("cqg.rtd",,"StudyData", "(MA("&amp;$A$5&amp;A17&amp;",Period:="&amp;$Q$5&amp;",MAType:=Sim,InputChoice:=ContractVol) when LocalYear("&amp;$A$5&amp;A17&amp;")="&amp;$R$5&amp;" And (LocalMonth("&amp;$A$5&amp;A17&amp;")="&amp;$P$4&amp;" And LocalDay("&amp;$A$5&amp;A17&amp;")="&amp;$Q$4&amp;" ))", "Bar", "", "Close","D", "0", "all", "", "","False",,)</f>
        <v>12324</v>
      </c>
      <c r="Q17" s="199"/>
      <c r="R17" s="199"/>
      <c r="S17" s="112" t="str">
        <f>LEFT(B17,6)</f>
        <v>Mar 15</v>
      </c>
      <c r="T17" s="113">
        <f t="shared" si="1"/>
        <v>1101807</v>
      </c>
      <c r="U17" s="113">
        <f>Sheet1!F16</f>
        <v>1101807</v>
      </c>
      <c r="V17" s="113">
        <f t="shared" ref="V17:V24" si="7">U17-X17</f>
        <v>-2083</v>
      </c>
      <c r="W17" s="113">
        <f t="shared" si="2"/>
        <v>-2083</v>
      </c>
      <c r="X17" s="113">
        <f>Sheet1!G16</f>
        <v>1103890</v>
      </c>
      <c r="Y17" s="114">
        <f t="shared" ref="Y17:Y24" si="8">IF(ISERROR(U17/X17),"",U17/X17)</f>
        <v>0.99811303662502604</v>
      </c>
      <c r="Z17" s="142">
        <f>IF(RTD("cqg.rtd",,"StudyData",$A$5&amp;A17,"Vol","VolType=Exchange,CoCType=Contract","Vol",$Z$4,"0","ALL",,,"TRUE","T")="",0,RTD("cqg.rtd",,"StudyData",$A$5&amp;A17,"Vol","VolType=Exchange,CoCType=Contract","Vol",$Z$4,"0","ALL",,,"TRUE","T"))</f>
        <v>31</v>
      </c>
      <c r="AA17" s="142">
        <f ca="1">IF(B17="","",RTD("cqg.rtd",,"StudyData","Vol("&amp;$A$5&amp;A17&amp;") when (LocalDay("&amp;$A$5&amp;A17&amp;")="&amp;$C$1&amp;" and LocalHour("&amp;$A$5&amp;A17&amp;")="&amp;$E$1&amp;" and LocalMinute("&amp;$A$5&amp;$A17&amp;")="&amp;$F$1&amp;")","Bar",,"Vol",$Z$4,"0"))</f>
        <v>51</v>
      </c>
      <c r="AB17" s="193" t="str">
        <f>B17</f>
        <v>Mar 15, Jun 15</v>
      </c>
      <c r="AC17" s="194"/>
      <c r="AD17" s="87"/>
      <c r="AE17" s="88"/>
      <c r="AF17" s="1"/>
      <c r="AG17" s="1"/>
    </row>
    <row r="18" spans="1:33" ht="13.05" customHeight="1" x14ac:dyDescent="0.25">
      <c r="B18" s="276"/>
      <c r="C18" s="21"/>
      <c r="D18" s="21"/>
      <c r="E18" s="21"/>
      <c r="F18" s="207"/>
      <c r="G18" s="205"/>
      <c r="H18" s="16"/>
      <c r="I18" s="17"/>
      <c r="J18" s="39"/>
      <c r="K18" s="199"/>
      <c r="L18" s="198"/>
      <c r="M18" s="120"/>
      <c r="N18" s="198"/>
      <c r="O18" s="202"/>
      <c r="P18" s="199"/>
      <c r="Q18" s="199"/>
      <c r="R18" s="199"/>
      <c r="S18" s="51" t="str">
        <f>RIGHT(B17,6)</f>
        <v>Jun 15</v>
      </c>
      <c r="T18" s="54">
        <f t="shared" si="1"/>
        <v>973880</v>
      </c>
      <c r="U18" s="54">
        <f>Sheet1!L16</f>
        <v>973880</v>
      </c>
      <c r="V18" s="54">
        <f t="shared" si="7"/>
        <v>2764</v>
      </c>
      <c r="W18" s="53">
        <f t="shared" si="2"/>
        <v>2764</v>
      </c>
      <c r="X18" s="54">
        <f>Sheet1!M16</f>
        <v>971116</v>
      </c>
      <c r="Y18" s="58">
        <f t="shared" si="8"/>
        <v>1.0028462099275472</v>
      </c>
      <c r="Z18" s="142"/>
      <c r="AA18" s="142"/>
      <c r="AB18" s="195"/>
      <c r="AC18" s="196"/>
      <c r="AD18" s="87"/>
      <c r="AE18" s="88"/>
      <c r="AF18" s="1"/>
      <c r="AG18" s="1"/>
    </row>
    <row r="19" spans="1:33" ht="13.05" customHeight="1" x14ac:dyDescent="0.25">
      <c r="A19" s="3">
        <f>A17+1</f>
        <v>7</v>
      </c>
      <c r="B19" s="277" t="str">
        <f>RIGHT(RTD("cqg.rtd",,"ContractData",$A$5&amp;A19,"LongDescription"),14)</f>
        <v>Jun 15, Sep 15</v>
      </c>
      <c r="C19" s="23"/>
      <c r="D19" s="23"/>
      <c r="E19" s="23"/>
      <c r="F19" s="206">
        <f>IF(B19="","",RTD("cqg.rtd",,"ContractData",$A$5&amp;A19,"ExpirationDate",,"D"))</f>
        <v>42170</v>
      </c>
      <c r="G19" s="204">
        <f t="shared" ca="1" si="3"/>
        <v>311</v>
      </c>
      <c r="H19" s="16"/>
      <c r="I19" s="17"/>
      <c r="J19" s="43">
        <f t="shared" si="5"/>
        <v>24085</v>
      </c>
      <c r="K19" s="199">
        <f>RTD("cqg.rtd", ,"ContractData", $A$5&amp;A19, "T_CVol")</f>
        <v>24085</v>
      </c>
      <c r="L19" s="198">
        <f xml:space="preserve"> RTD("cqg.rtd",,"StudyData", $A$5&amp;A19, "MA", "InputChoice=ContractVol,MAType=Sim,Period="&amp;$L$4&amp;"", "MA",,,"all",,,,"T")</f>
        <v>20357.58333333</v>
      </c>
      <c r="M19" s="120">
        <f t="shared" si="6"/>
        <v>1</v>
      </c>
      <c r="N19" s="198">
        <f>RTD("cqg.rtd", ,"ContractData", $A$5&amp;A19, "Y_CVol")</f>
        <v>16870</v>
      </c>
      <c r="O19" s="202">
        <f t="shared" si="4"/>
        <v>1.4276822762299941</v>
      </c>
      <c r="P19" s="199">
        <f xml:space="preserve"> RTD("cqg.rtd",,"StudyData", "(MA("&amp;$A$5&amp;A19&amp;",Period:="&amp;$Q$5&amp;",MAType:=Sim,InputChoice:=ContractVol) when LocalYear("&amp;$A$5&amp;A19&amp;")="&amp;$R$5&amp;" And (LocalMonth("&amp;$A$5&amp;A19&amp;")="&amp;$P$4&amp;" And LocalDay("&amp;$A$5&amp;A19&amp;")="&amp;$Q$4&amp;" ))", "Bar", "", "Close","D", "0", "all", "", "","False",,)</f>
        <v>12005</v>
      </c>
      <c r="Q19" s="199"/>
      <c r="R19" s="199"/>
      <c r="S19" s="49" t="str">
        <f>LEFT(B19,6)</f>
        <v>Jun 15</v>
      </c>
      <c r="T19" s="53">
        <f t="shared" si="1"/>
        <v>973880</v>
      </c>
      <c r="U19" s="53">
        <f>Sheet1!F18</f>
        <v>973880</v>
      </c>
      <c r="V19" s="53">
        <f t="shared" si="7"/>
        <v>2764</v>
      </c>
      <c r="W19" s="53">
        <f t="shared" si="2"/>
        <v>2764</v>
      </c>
      <c r="X19" s="53">
        <f>Sheet1!G18</f>
        <v>971116</v>
      </c>
      <c r="Y19" s="59">
        <f t="shared" si="8"/>
        <v>1.0028462099275472</v>
      </c>
      <c r="Z19" s="142">
        <f>IF(RTD("cqg.rtd",,"StudyData",$A$5&amp;A19,"Vol","VolType=Exchange,CoCType=Contract","Vol",$Z$4,"0","ALL",,,"TRUE","T")="",0,RTD("cqg.rtd",,"StudyData",$A$5&amp;A19,"Vol","VolType=Exchange,CoCType=Contract","Vol",$Z$4,"0","ALL",,,"TRUE","T"))</f>
        <v>12</v>
      </c>
      <c r="AA19" s="142">
        <f ca="1">IF(B19="","",RTD("cqg.rtd",,"StudyData","Vol("&amp;$A$5&amp;A19&amp;") when (LocalDay("&amp;$A$5&amp;A19&amp;")="&amp;$C$1&amp;" and LocalHour("&amp;$A$5&amp;A19&amp;")="&amp;$E$1&amp;" and LocalMinute("&amp;$A$5&amp;$A19&amp;")="&amp;$F$1&amp;")","Bar",,"Vol",$Z$4,"0"))</f>
        <v>2273</v>
      </c>
      <c r="AB19" s="193" t="str">
        <f>B19</f>
        <v>Jun 15, Sep 15</v>
      </c>
      <c r="AC19" s="194"/>
      <c r="AD19" s="87"/>
      <c r="AE19" s="88"/>
      <c r="AF19" s="1"/>
      <c r="AG19" s="1"/>
    </row>
    <row r="20" spans="1:33" ht="13.05" customHeight="1" x14ac:dyDescent="0.25">
      <c r="B20" s="276"/>
      <c r="C20" s="23"/>
      <c r="D20" s="23"/>
      <c r="E20" s="23"/>
      <c r="F20" s="207"/>
      <c r="G20" s="205"/>
      <c r="H20" s="16"/>
      <c r="I20" s="17"/>
      <c r="J20" s="39"/>
      <c r="K20" s="199"/>
      <c r="L20" s="198"/>
      <c r="M20" s="120"/>
      <c r="N20" s="198"/>
      <c r="O20" s="202"/>
      <c r="P20" s="199"/>
      <c r="Q20" s="199"/>
      <c r="R20" s="199"/>
      <c r="S20" s="51" t="str">
        <f>RIGHT(B19,6)</f>
        <v>Sep 15</v>
      </c>
      <c r="T20" s="54">
        <f t="shared" si="1"/>
        <v>1043495</v>
      </c>
      <c r="U20" s="54">
        <f>Sheet1!L18</f>
        <v>1043495</v>
      </c>
      <c r="V20" s="54">
        <f t="shared" si="7"/>
        <v>-1954</v>
      </c>
      <c r="W20" s="53">
        <f t="shared" si="2"/>
        <v>-1954</v>
      </c>
      <c r="X20" s="54">
        <f>Sheet1!M18</f>
        <v>1045449</v>
      </c>
      <c r="Y20" s="58">
        <f t="shared" si="8"/>
        <v>0.9981309466076298</v>
      </c>
      <c r="Z20" s="142"/>
      <c r="AA20" s="142"/>
      <c r="AB20" s="195"/>
      <c r="AC20" s="196"/>
      <c r="AD20" s="87"/>
      <c r="AE20" s="88"/>
      <c r="AF20" s="1"/>
      <c r="AG20" s="1"/>
    </row>
    <row r="21" spans="1:33" ht="13.05" customHeight="1" x14ac:dyDescent="0.25">
      <c r="A21" s="3">
        <f>A19+1</f>
        <v>8</v>
      </c>
      <c r="B21" s="277" t="str">
        <f>RIGHT(RTD("cqg.rtd",,"ContractData",$A$5&amp;A21,"LongDescription"),14)</f>
        <v>Sep 15, Dec 15</v>
      </c>
      <c r="C21" s="23"/>
      <c r="D21" s="23"/>
      <c r="E21" s="23"/>
      <c r="F21" s="206">
        <f>IF(B21="","",RTD("cqg.rtd",,"ContractData",$A$5&amp;A21,"ExpirationDate",,"D"))</f>
        <v>42261</v>
      </c>
      <c r="G21" s="204">
        <f t="shared" ca="1" si="3"/>
        <v>402</v>
      </c>
      <c r="H21" s="16"/>
      <c r="I21" s="17"/>
      <c r="J21" s="43">
        <f t="shared" si="5"/>
        <v>11118</v>
      </c>
      <c r="K21" s="199">
        <f>RTD("cqg.rtd", ,"ContractData", $A$5&amp;A21, "T_CVol")</f>
        <v>11118</v>
      </c>
      <c r="L21" s="198">
        <f xml:space="preserve"> RTD("cqg.rtd",,"StudyData", $A$5&amp;A21, "MA", "InputChoice=ContractVol,MAType=Sim,Period="&amp;$L$4&amp;"", "MA",,,"all",,,,"T")</f>
        <v>19845.75</v>
      </c>
      <c r="M21" s="120">
        <f t="shared" si="6"/>
        <v>0</v>
      </c>
      <c r="N21" s="198">
        <f>RTD("cqg.rtd", ,"ContractData", $A$5&amp;A21, "Y_CVol")</f>
        <v>22865</v>
      </c>
      <c r="O21" s="202">
        <f t="shared" si="4"/>
        <v>0.48624535315985129</v>
      </c>
      <c r="P21" s="199">
        <f xml:space="preserve"> RTD("cqg.rtd",,"StudyData", "(MA("&amp;$A$5&amp;A21&amp;",Period:="&amp;$Q$5&amp;",MAType:=Sim,InputChoice:=ContractVol) when LocalYear("&amp;$A$5&amp;A21&amp;")="&amp;$R$5&amp;" And (LocalMonth("&amp;$A$5&amp;A21&amp;")="&amp;$P$4&amp;" And LocalDay("&amp;$A$5&amp;A21&amp;")="&amp;$Q$4&amp;" ))", "Bar", "", "Close","D", "0", "all", "", "","False",,)</f>
        <v>8866</v>
      </c>
      <c r="Q21" s="199"/>
      <c r="R21" s="199"/>
      <c r="S21" s="49" t="str">
        <f>LEFT(B21,6)</f>
        <v>Sep 15</v>
      </c>
      <c r="T21" s="53">
        <f t="shared" si="1"/>
        <v>1043495</v>
      </c>
      <c r="U21" s="53">
        <f>Sheet1!F20</f>
        <v>1043495</v>
      </c>
      <c r="V21" s="53">
        <f t="shared" si="7"/>
        <v>-1954</v>
      </c>
      <c r="W21" s="53">
        <f t="shared" si="2"/>
        <v>-1954</v>
      </c>
      <c r="X21" s="53">
        <f>Sheet1!G20</f>
        <v>1045449</v>
      </c>
      <c r="Y21" s="59">
        <f t="shared" si="8"/>
        <v>0.9981309466076298</v>
      </c>
      <c r="Z21" s="142">
        <f>IF(RTD("cqg.rtd",,"StudyData",$A$5&amp;A21,"Vol","VolType=Exchange,CoCType=Contract","Vol",$Z$4,"0","ALL",,,"TRUE","T")="",0,RTD("cqg.rtd",,"StudyData",$A$5&amp;A21,"Vol","VolType=Exchange,CoCType=Contract","Vol",$Z$4,"0","ALL",,,"TRUE","T"))</f>
        <v>2</v>
      </c>
      <c r="AA21" s="142">
        <f ca="1">IF(B21="","",RTD("cqg.rtd",,"StudyData","Vol("&amp;$A$5&amp;A21&amp;") when (LocalDay("&amp;$A$5&amp;A21&amp;")="&amp;$C$1&amp;" and LocalHour("&amp;$A$5&amp;A21&amp;")="&amp;$E$1&amp;" and LocalMinute("&amp;$A$5&amp;$A21&amp;")="&amp;$F$1&amp;")","Bar",,"Vol",$Z$4,"0"))</f>
        <v>2256</v>
      </c>
      <c r="AB21" s="193" t="str">
        <f>B21</f>
        <v>Sep 15, Dec 15</v>
      </c>
      <c r="AC21" s="194"/>
      <c r="AD21" s="87"/>
      <c r="AE21" s="88"/>
      <c r="AF21" s="1"/>
      <c r="AG21" s="1"/>
    </row>
    <row r="22" spans="1:33" ht="13.05" customHeight="1" x14ac:dyDescent="0.25">
      <c r="B22" s="276"/>
      <c r="C22" s="23"/>
      <c r="D22" s="23"/>
      <c r="E22" s="23"/>
      <c r="F22" s="207"/>
      <c r="G22" s="205"/>
      <c r="H22" s="16"/>
      <c r="I22" s="17"/>
      <c r="J22" s="39"/>
      <c r="K22" s="199"/>
      <c r="L22" s="198"/>
      <c r="M22" s="120"/>
      <c r="N22" s="198"/>
      <c r="O22" s="202"/>
      <c r="P22" s="199"/>
      <c r="Q22" s="199"/>
      <c r="R22" s="199"/>
      <c r="S22" s="51" t="str">
        <f>RIGHT(B21,6)</f>
        <v>Dec 15</v>
      </c>
      <c r="T22" s="54">
        <f t="shared" si="1"/>
        <v>1497306</v>
      </c>
      <c r="U22" s="54">
        <f>Sheet1!L20</f>
        <v>1497306</v>
      </c>
      <c r="V22" s="54">
        <f t="shared" si="7"/>
        <v>7283</v>
      </c>
      <c r="W22" s="53">
        <f t="shared" si="2"/>
        <v>7283</v>
      </c>
      <c r="X22" s="54">
        <f>Sheet1!M20</f>
        <v>1490023</v>
      </c>
      <c r="Y22" s="58">
        <f t="shared" si="8"/>
        <v>1.0048878440131461</v>
      </c>
      <c r="Z22" s="142"/>
      <c r="AA22" s="142"/>
      <c r="AB22" s="195"/>
      <c r="AC22" s="196"/>
      <c r="AD22" s="87"/>
      <c r="AE22" s="88"/>
      <c r="AF22" s="1"/>
      <c r="AG22" s="1"/>
    </row>
    <row r="23" spans="1:33" ht="13.05" customHeight="1" x14ac:dyDescent="0.25">
      <c r="A23" s="3">
        <f>A21+1</f>
        <v>9</v>
      </c>
      <c r="B23" s="193" t="str">
        <f>RIGHT(RTD("cqg.rtd",,"ContractData",$A$5&amp;A23,"LongDescription"),14)</f>
        <v>Dec 15, Mar 16</v>
      </c>
      <c r="C23" s="23"/>
      <c r="D23" s="23"/>
      <c r="E23" s="23"/>
      <c r="F23" s="227">
        <f>IF(B23="","",RTD("cqg.rtd",,"ContractData",$A$5&amp;A23,"ExpirationDate",,"D"))</f>
        <v>42352</v>
      </c>
      <c r="G23" s="204">
        <f t="shared" ca="1" si="3"/>
        <v>493</v>
      </c>
      <c r="H23" s="64"/>
      <c r="I23" s="44"/>
      <c r="J23" s="43">
        <f t="shared" si="5"/>
        <v>12308</v>
      </c>
      <c r="K23" s="199">
        <f>RTD("cqg.rtd", ,"ContractData", $A$5&amp;A23, "T_CVol")</f>
        <v>12308</v>
      </c>
      <c r="L23" s="198">
        <f xml:space="preserve"> RTD("cqg.rtd",,"StudyData", $A$5&amp;A23, "MA", "InputChoice=ContractVol,MAType=Sim,Period="&amp;$L$4&amp;"", "MA",,,"all",,,,"T")</f>
        <v>17302</v>
      </c>
      <c r="M23" s="120">
        <f t="shared" si="6"/>
        <v>0</v>
      </c>
      <c r="N23" s="198">
        <f>RTD("cqg.rtd", ,"ContractData", $A$5&amp;A23, "Y_CVol")</f>
        <v>12657</v>
      </c>
      <c r="O23" s="202">
        <f t="shared" si="4"/>
        <v>0.97242632535355933</v>
      </c>
      <c r="P23" s="199">
        <f xml:space="preserve"> RTD("cqg.rtd",,"StudyData", "(MA("&amp;$A$5&amp;A23&amp;",Period:="&amp;$Q$5&amp;",MAType:=Sim,InputChoice:=ContractVol) when LocalYear("&amp;$A$5&amp;A23&amp;")="&amp;$R$5&amp;" And (LocalMonth("&amp;$A$5&amp;A23&amp;")="&amp;$P$4&amp;" And LocalDay("&amp;$A$5&amp;A23&amp;")="&amp;$Q$4&amp;" ))", "Bar", "", "Close","D", "0", "all", "", "","False",,)</f>
        <v>6865</v>
      </c>
      <c r="Q23" s="199"/>
      <c r="R23" s="199"/>
      <c r="S23" s="49" t="str">
        <f>LEFT(B23,6)</f>
        <v>Dec 15</v>
      </c>
      <c r="T23" s="53">
        <f t="shared" si="1"/>
        <v>1497306</v>
      </c>
      <c r="U23" s="53">
        <f>Sheet1!F22</f>
        <v>1497306</v>
      </c>
      <c r="V23" s="53">
        <f t="shared" si="7"/>
        <v>7283</v>
      </c>
      <c r="W23" s="53">
        <f t="shared" si="2"/>
        <v>7283</v>
      </c>
      <c r="X23" s="53">
        <f>Sheet1!G22</f>
        <v>1490023</v>
      </c>
      <c r="Y23" s="59">
        <f t="shared" si="8"/>
        <v>1.0048878440131461</v>
      </c>
      <c r="Z23" s="142">
        <f>IF(RTD("cqg.rtd",,"StudyData",$A$5&amp;A23,"Vol","VolType=Exchange,CoCType=Contract","Vol",$Z$4,"0","ALL",,,"TRUE","T")="",0,RTD("cqg.rtd",,"StudyData",$A$5&amp;A23,"Vol","VolType=Exchange,CoCType=Contract","Vol",$Z$4,"0","ALL",,,"TRUE","T"))</f>
        <v>117</v>
      </c>
      <c r="AA23" s="142">
        <f ca="1">IF(B23="","",RTD("cqg.rtd",,"StudyData","Vol("&amp;$A$5&amp;A23&amp;") when (LocalDay("&amp;$A$5&amp;A23&amp;")="&amp;$C$1&amp;" and LocalHour("&amp;$A$5&amp;A23&amp;")="&amp;$E$1&amp;" and LocalMinute("&amp;$A$5&amp;$A23&amp;")="&amp;$F$1&amp;")","Bar",,"Vol",$Z$4,"0"))</f>
        <v>2777</v>
      </c>
      <c r="AB23" s="193" t="str">
        <f>B23</f>
        <v>Dec 15, Mar 16</v>
      </c>
      <c r="AC23" s="194"/>
      <c r="AD23" s="87"/>
      <c r="AE23" s="88"/>
      <c r="AF23" s="1"/>
      <c r="AG23" s="1"/>
    </row>
    <row r="24" spans="1:33" ht="13.05" customHeight="1" x14ac:dyDescent="0.25">
      <c r="B24" s="195"/>
      <c r="C24" s="40"/>
      <c r="D24" s="40"/>
      <c r="E24" s="40"/>
      <c r="F24" s="228"/>
      <c r="G24" s="205"/>
      <c r="H24" s="64"/>
      <c r="I24" s="30"/>
      <c r="J24" s="39"/>
      <c r="K24" s="199"/>
      <c r="L24" s="198"/>
      <c r="M24" s="120"/>
      <c r="N24" s="198"/>
      <c r="O24" s="202"/>
      <c r="P24" s="199"/>
      <c r="Q24" s="199"/>
      <c r="R24" s="199"/>
      <c r="S24" s="51" t="str">
        <f>RIGHT(B23,6)</f>
        <v>Mar 16</v>
      </c>
      <c r="T24" s="54">
        <f t="shared" si="1"/>
        <v>995292</v>
      </c>
      <c r="U24" s="54">
        <f>Sheet1!L22</f>
        <v>995292</v>
      </c>
      <c r="V24" s="54">
        <f t="shared" si="7"/>
        <v>5309</v>
      </c>
      <c r="W24" s="53">
        <f t="shared" si="2"/>
        <v>5309</v>
      </c>
      <c r="X24" s="54">
        <f>Sheet1!M22</f>
        <v>989983</v>
      </c>
      <c r="Y24" s="58">
        <f t="shared" si="8"/>
        <v>1.0053627183497091</v>
      </c>
      <c r="Z24" s="142"/>
      <c r="AA24" s="142"/>
      <c r="AB24" s="195"/>
      <c r="AC24" s="196"/>
      <c r="AD24" s="87"/>
      <c r="AE24" s="88"/>
      <c r="AF24" s="1"/>
      <c r="AG24" s="1"/>
    </row>
    <row r="25" spans="1:33" ht="8.1" customHeight="1" x14ac:dyDescent="0.25">
      <c r="B25" s="122"/>
      <c r="C25" s="20"/>
      <c r="D25" s="20"/>
      <c r="E25" s="20"/>
      <c r="F25" s="29"/>
      <c r="G25" s="20"/>
      <c r="H25" s="115"/>
      <c r="I25" s="20"/>
      <c r="J25" s="20"/>
      <c r="K25" s="93"/>
      <c r="L25" s="93"/>
      <c r="M25" s="95"/>
      <c r="N25" s="93"/>
      <c r="O25" s="96"/>
      <c r="P25" s="97"/>
      <c r="Q25" s="97"/>
      <c r="R25" s="97"/>
      <c r="S25" s="47"/>
      <c r="T25" s="20"/>
      <c r="U25" s="60"/>
      <c r="V25" s="60"/>
      <c r="W25" s="60"/>
      <c r="X25" s="60"/>
      <c r="Y25" s="60"/>
      <c r="Z25" s="102"/>
      <c r="AA25" s="103"/>
      <c r="AB25" s="130"/>
      <c r="AC25" s="131"/>
      <c r="AD25" s="89"/>
      <c r="AE25" s="90"/>
      <c r="AF25" s="1"/>
      <c r="AG25" s="1"/>
    </row>
    <row r="26" spans="1:33" ht="13.05" customHeight="1" x14ac:dyDescent="0.25">
      <c r="A26" s="3">
        <f>A23+1</f>
        <v>10</v>
      </c>
      <c r="B26" s="278" t="str">
        <f>RIGHT(RTD("cqg.rtd",,"ContractData",$A$5&amp;A26,"LongDescription"),14)</f>
        <v>Mar 16, Jun 16</v>
      </c>
      <c r="C26" s="24"/>
      <c r="D26" s="24"/>
      <c r="E26" s="24"/>
      <c r="F26" s="206">
        <f>IF(B26="","",RTD("cqg.rtd",,"ContractData",$A$5&amp;A26,"ExpirationDate",,"D"))</f>
        <v>42443</v>
      </c>
      <c r="G26" s="204">
        <f t="shared" ca="1" si="3"/>
        <v>584</v>
      </c>
      <c r="H26" s="16"/>
      <c r="I26" s="17"/>
      <c r="J26" s="18">
        <f t="shared" si="5"/>
        <v>9281</v>
      </c>
      <c r="K26" s="199">
        <f>RTD("cqg.rtd", ,"ContractData", $A$5&amp;A26, "T_CVol")</f>
        <v>9281</v>
      </c>
      <c r="L26" s="198">
        <f xml:space="preserve"> RTD("cqg.rtd",,"StudyData", $A$5&amp;A26, "MA", "InputChoice=ContractVol,MAType=Sim,Period="&amp;$L$4&amp;"", "MA",,,"all",,,,"T")</f>
        <v>11993.58333333</v>
      </c>
      <c r="M26" s="120">
        <f t="shared" si="6"/>
        <v>0</v>
      </c>
      <c r="N26" s="198">
        <f>RTD("cqg.rtd", ,"ContractData", $A$5&amp;A26, "Y_CVol")</f>
        <v>12190</v>
      </c>
      <c r="O26" s="202">
        <f t="shared" si="4"/>
        <v>0.76136177194421661</v>
      </c>
      <c r="P26" s="199">
        <f xml:space="preserve"> RTD("cqg.rtd",,"StudyData", "(MA("&amp;$A$5&amp;A26&amp;",Period:="&amp;$Q$5&amp;",MAType:=Sim,InputChoice:=ContractVol) when LocalYear("&amp;$A$5&amp;A26&amp;")="&amp;$R$5&amp;" And (LocalMonth("&amp;$A$5&amp;A26&amp;")="&amp;$P$4&amp;" And LocalDay("&amp;$A$5&amp;A26&amp;")="&amp;$Q$4&amp;" ))", "Bar", "", "Close","D", "0", "all", "", "","False",,)</f>
        <v>4745</v>
      </c>
      <c r="Q26" s="199"/>
      <c r="R26" s="199"/>
      <c r="S26" s="49" t="str">
        <f>LEFT(B26,6)</f>
        <v>Mar 16</v>
      </c>
      <c r="T26" s="53">
        <f t="shared" si="1"/>
        <v>995292</v>
      </c>
      <c r="U26" s="53">
        <f>Sheet1!F24</f>
        <v>995292</v>
      </c>
      <c r="V26" s="53">
        <f t="shared" ref="V26:V33" si="9">U26-X26</f>
        <v>5309</v>
      </c>
      <c r="W26" s="53">
        <f t="shared" si="2"/>
        <v>5309</v>
      </c>
      <c r="X26" s="53">
        <f>Sheet1!G24</f>
        <v>989983</v>
      </c>
      <c r="Y26" s="59">
        <f t="shared" ref="Y26:Y33" si="10">IF(ISERROR(U26/X26),"",U26/X26)</f>
        <v>1.0053627183497091</v>
      </c>
      <c r="Z26" s="145">
        <f>IF(RTD("cqg.rtd",,"StudyData",$A$5&amp;A26,"Vol","VolType=Exchange,CoCType=Contract","Vol",$Z$4,"0","ALL",,,"TRUE","T")="",0,RTD("cqg.rtd",,"StudyData",$A$5&amp;A26,"Vol","VolType=Exchange,CoCType=Contract","Vol",$Z$4,"0","ALL",,,"TRUE","T"))</f>
        <v>904</v>
      </c>
      <c r="AA26" s="145">
        <f ca="1">IF(B26="","",RTD("cqg.rtd",,"StudyData","Vol("&amp;$A$5&amp;A26&amp;") when (LocalDay("&amp;$A$5&amp;A26&amp;")="&amp;$C$1&amp;" and LocalHour("&amp;$A$5&amp;A26&amp;")="&amp;$E$1&amp;" and LocalMinute("&amp;$A$5&amp;$A26&amp;")="&amp;$F$1&amp;")","Bar",,"Vol",$Z$4,"0"))</f>
        <v>69</v>
      </c>
      <c r="AB26" s="189" t="str">
        <f>B26</f>
        <v>Mar 16, Jun 16</v>
      </c>
      <c r="AC26" s="190"/>
      <c r="AD26" s="87"/>
      <c r="AE26" s="88"/>
      <c r="AF26" s="1"/>
      <c r="AG26" s="1"/>
    </row>
    <row r="27" spans="1:33" ht="13.05" customHeight="1" x14ac:dyDescent="0.25">
      <c r="B27" s="279"/>
      <c r="C27" s="24"/>
      <c r="D27" s="24"/>
      <c r="E27" s="24"/>
      <c r="F27" s="207"/>
      <c r="G27" s="205"/>
      <c r="H27" s="16"/>
      <c r="I27" s="17"/>
      <c r="J27" s="22"/>
      <c r="K27" s="199"/>
      <c r="L27" s="198"/>
      <c r="M27" s="120"/>
      <c r="N27" s="198"/>
      <c r="O27" s="202"/>
      <c r="P27" s="199"/>
      <c r="Q27" s="199"/>
      <c r="R27" s="199"/>
      <c r="S27" s="51" t="str">
        <f>RIGHT(B26,6)</f>
        <v>Jun 16</v>
      </c>
      <c r="T27" s="54">
        <f t="shared" si="1"/>
        <v>764909</v>
      </c>
      <c r="U27" s="54">
        <f>Sheet1!L24</f>
        <v>764909</v>
      </c>
      <c r="V27" s="54">
        <f t="shared" si="9"/>
        <v>-5146</v>
      </c>
      <c r="W27" s="53">
        <f t="shared" si="2"/>
        <v>-5146</v>
      </c>
      <c r="X27" s="54">
        <f>Sheet1!M24</f>
        <v>770055</v>
      </c>
      <c r="Y27" s="58">
        <f t="shared" si="10"/>
        <v>0.99331736044827967</v>
      </c>
      <c r="Z27" s="145"/>
      <c r="AA27" s="145"/>
      <c r="AB27" s="191"/>
      <c r="AC27" s="192"/>
      <c r="AD27" s="87"/>
      <c r="AE27" s="88"/>
      <c r="AF27" s="1"/>
      <c r="AG27" s="1"/>
    </row>
    <row r="28" spans="1:33" ht="13.05" customHeight="1" x14ac:dyDescent="0.25">
      <c r="A28" s="3">
        <f>A26+1</f>
        <v>11</v>
      </c>
      <c r="B28" s="278" t="str">
        <f>RIGHT(RTD("cqg.rtd",,"ContractData",$A$5&amp;A28,"LongDescription"),14)</f>
        <v>Jun 16, Sep 16</v>
      </c>
      <c r="C28" s="24"/>
      <c r="D28" s="24"/>
      <c r="E28" s="24"/>
      <c r="F28" s="206">
        <f>IF(B28="","",RTD("cqg.rtd",,"ContractData",$A$5&amp;A28,"ExpirationDate",,"D"))</f>
        <v>42534</v>
      </c>
      <c r="G28" s="204">
        <f t="shared" ca="1" si="3"/>
        <v>675</v>
      </c>
      <c r="H28" s="16"/>
      <c r="I28" s="17"/>
      <c r="J28" s="18">
        <f t="shared" si="5"/>
        <v>11281</v>
      </c>
      <c r="K28" s="199">
        <f>RTD("cqg.rtd", ,"ContractData", $A$5&amp;A28, "T_CVol")</f>
        <v>11281</v>
      </c>
      <c r="L28" s="198">
        <f xml:space="preserve"> RTD("cqg.rtd",,"StudyData", $A$5&amp;A28, "MA", "InputChoice=ContractVol,MAType=Sim,Period="&amp;$L$4&amp;"", "MA",,,"all",,,,"T")</f>
        <v>10182.83333333</v>
      </c>
      <c r="M28" s="120">
        <f t="shared" si="6"/>
        <v>1</v>
      </c>
      <c r="N28" s="198">
        <f>RTD("cqg.rtd", ,"ContractData", $A$5&amp;A28, "Y_CVol")</f>
        <v>9986</v>
      </c>
      <c r="O28" s="202">
        <f t="shared" si="4"/>
        <v>1.1296815541758463</v>
      </c>
      <c r="P28" s="199">
        <f xml:space="preserve"> RTD("cqg.rtd",,"StudyData", "(MA("&amp;$A$5&amp;A28&amp;",Period:="&amp;$Q$5&amp;",MAType:=Sim,InputChoice:=ContractVol) when LocalYear("&amp;$A$5&amp;A28&amp;")="&amp;$R$5&amp;" And (LocalMonth("&amp;$A$5&amp;A28&amp;")="&amp;$P$4&amp;" And LocalDay("&amp;$A$5&amp;A28&amp;")="&amp;$Q$4&amp;" ))", "Bar", "", "Close","D", "0", "all", "", "","False",,)</f>
        <v>5234</v>
      </c>
      <c r="Q28" s="199"/>
      <c r="R28" s="199"/>
      <c r="S28" s="49" t="str">
        <f>LEFT(B28,6)</f>
        <v>Jun 16</v>
      </c>
      <c r="T28" s="53">
        <f t="shared" si="1"/>
        <v>764909</v>
      </c>
      <c r="U28" s="53">
        <f>Sheet1!F26</f>
        <v>764909</v>
      </c>
      <c r="V28" s="53">
        <f t="shared" si="9"/>
        <v>-5146</v>
      </c>
      <c r="W28" s="53">
        <f t="shared" si="2"/>
        <v>-5146</v>
      </c>
      <c r="X28" s="53">
        <f>Sheet1!G26</f>
        <v>770055</v>
      </c>
      <c r="Y28" s="59">
        <f t="shared" si="10"/>
        <v>0.99331736044827967</v>
      </c>
      <c r="Z28" s="145">
        <f>IF(RTD("cqg.rtd",,"StudyData",$A$5&amp;A28,"Vol","VolType=Exchange,CoCType=Contract","Vol",$Z$4,"0","ALL",,,"TRUE","T")="",0,RTD("cqg.rtd",,"StudyData",$A$5&amp;A28,"Vol","VolType=Exchange,CoCType=Contract","Vol",$Z$4,"0","ALL",,,"TRUE","T"))</f>
        <v>278</v>
      </c>
      <c r="AA28" s="145">
        <f ca="1">IF(B28="","",RTD("cqg.rtd",,"StudyData","Vol("&amp;$A$5&amp;A28&amp;") when (LocalDay("&amp;$A$5&amp;A28&amp;")="&amp;$C$1&amp;" and LocalHour("&amp;$A$5&amp;A28&amp;")="&amp;$E$1&amp;" and LocalMinute("&amp;$A$5&amp;$A28&amp;")="&amp;$F$1&amp;")","Bar",,"Vol",$Z$4,"0"))</f>
        <v>25</v>
      </c>
      <c r="AB28" s="189" t="str">
        <f>B28</f>
        <v>Jun 16, Sep 16</v>
      </c>
      <c r="AC28" s="190"/>
      <c r="AD28" s="87"/>
      <c r="AE28" s="88"/>
      <c r="AF28" s="1"/>
      <c r="AG28" s="1"/>
    </row>
    <row r="29" spans="1:33" ht="13.05" customHeight="1" x14ac:dyDescent="0.25">
      <c r="B29" s="279"/>
      <c r="C29" s="24"/>
      <c r="D29" s="24"/>
      <c r="E29" s="24"/>
      <c r="F29" s="207"/>
      <c r="G29" s="205"/>
      <c r="H29" s="16"/>
      <c r="I29" s="17"/>
      <c r="J29" s="22"/>
      <c r="K29" s="199"/>
      <c r="L29" s="198"/>
      <c r="M29" s="120"/>
      <c r="N29" s="198"/>
      <c r="O29" s="202"/>
      <c r="P29" s="199"/>
      <c r="Q29" s="199"/>
      <c r="R29" s="199"/>
      <c r="S29" s="51" t="str">
        <f>RIGHT(B28,6)</f>
        <v>Sep 16</v>
      </c>
      <c r="T29" s="54">
        <f t="shared" si="1"/>
        <v>664293</v>
      </c>
      <c r="U29" s="54">
        <f>Sheet1!L26</f>
        <v>664293</v>
      </c>
      <c r="V29" s="54">
        <f t="shared" si="9"/>
        <v>-634</v>
      </c>
      <c r="W29" s="53">
        <f t="shared" si="2"/>
        <v>-634</v>
      </c>
      <c r="X29" s="54">
        <f>Sheet1!M26</f>
        <v>664927</v>
      </c>
      <c r="Y29" s="58">
        <f t="shared" si="10"/>
        <v>0.99904651187273186</v>
      </c>
      <c r="Z29" s="145"/>
      <c r="AA29" s="145"/>
      <c r="AB29" s="191"/>
      <c r="AC29" s="192"/>
      <c r="AD29" s="87"/>
      <c r="AE29" s="88"/>
      <c r="AF29" s="1"/>
      <c r="AG29" s="1"/>
    </row>
    <row r="30" spans="1:33" ht="13.05" customHeight="1" x14ac:dyDescent="0.25">
      <c r="A30" s="3">
        <f>A28+1</f>
        <v>12</v>
      </c>
      <c r="B30" s="278" t="str">
        <f>RIGHT(RTD("cqg.rtd",,"ContractData",$A$5&amp;A30,"LongDescription"),14)</f>
        <v>Sep 16, Dec 16</v>
      </c>
      <c r="C30" s="24"/>
      <c r="D30" s="24"/>
      <c r="E30" s="24"/>
      <c r="F30" s="206">
        <f>IF(B30="","",RTD("cqg.rtd",,"ContractData",$A$5&amp;A30,"ExpirationDate",,"D"))</f>
        <v>42632</v>
      </c>
      <c r="G30" s="204">
        <f t="shared" ca="1" si="3"/>
        <v>773</v>
      </c>
      <c r="H30" s="16"/>
      <c r="I30" s="17"/>
      <c r="J30" s="43">
        <f t="shared" si="5"/>
        <v>10917</v>
      </c>
      <c r="K30" s="199">
        <f>RTD("cqg.rtd", ,"ContractData", $A$5&amp;A30, "T_CVol")</f>
        <v>10917</v>
      </c>
      <c r="L30" s="198">
        <f xml:space="preserve"> RTD("cqg.rtd",,"StudyData", $A$5&amp;A30, "MA", "InputChoice=ContractVol,MAType=Sim,Period="&amp;$L$4&amp;"", "MA",,,"all",,,,"T")</f>
        <v>12500.58333333</v>
      </c>
      <c r="M30" s="120">
        <f t="shared" si="6"/>
        <v>0</v>
      </c>
      <c r="N30" s="198">
        <f>RTD("cqg.rtd", ,"ContractData", $A$5&amp;A30, "Y_CVol")</f>
        <v>12467</v>
      </c>
      <c r="O30" s="202">
        <f t="shared" si="4"/>
        <v>0.87567177348199243</v>
      </c>
      <c r="P30" s="199">
        <f xml:space="preserve"> RTD("cqg.rtd",,"StudyData", "(MA("&amp;$A$5&amp;A30&amp;",Period:="&amp;$Q$5&amp;",MAType:=Sim,InputChoice:=ContractVol) when LocalYear("&amp;$A$5&amp;A30&amp;")="&amp;$R$5&amp;" And (LocalMonth("&amp;$A$5&amp;A30&amp;")="&amp;$P$4&amp;" And LocalDay("&amp;$A$5&amp;A30&amp;")="&amp;$Q$4&amp;" ))", "Bar", "", "Close","D", "0", "all", "", "","False",,)</f>
        <v>4620</v>
      </c>
      <c r="Q30" s="199"/>
      <c r="R30" s="199"/>
      <c r="S30" s="49" t="str">
        <f>LEFT(B30,6)</f>
        <v>Sep 16</v>
      </c>
      <c r="T30" s="53">
        <f t="shared" si="1"/>
        <v>664293</v>
      </c>
      <c r="U30" s="53">
        <f>Sheet1!F28</f>
        <v>664293</v>
      </c>
      <c r="V30" s="53">
        <f t="shared" si="9"/>
        <v>-634</v>
      </c>
      <c r="W30" s="53">
        <f t="shared" si="2"/>
        <v>-634</v>
      </c>
      <c r="X30" s="53">
        <f>Sheet1!G28</f>
        <v>664927</v>
      </c>
      <c r="Y30" s="59">
        <f t="shared" si="10"/>
        <v>0.99904651187273186</v>
      </c>
      <c r="Z30" s="145">
        <f>IF(RTD("cqg.rtd",,"StudyData",$A$5&amp;A30,"Vol","VolType=Exchange,CoCType=Contract","Vol",$Z$4,"0","ALL",,,"TRUE","T")="",0,RTD("cqg.rtd",,"StudyData",$A$5&amp;A30,"Vol","VolType=Exchange,CoCType=Contract","Vol",$Z$4,"0","ALL",,,"TRUE","T"))</f>
        <v>314</v>
      </c>
      <c r="AA30" s="145">
        <f ca="1">IF(B30="","",RTD("cqg.rtd",,"StudyData","Vol("&amp;$A$5&amp;A30&amp;") when (LocalDay("&amp;$A$5&amp;A30&amp;")="&amp;$C$1&amp;" and LocalHour("&amp;$A$5&amp;A30&amp;")="&amp;$E$1&amp;" and LocalMinute("&amp;$A$5&amp;$A30&amp;")="&amp;$F$1&amp;")","Bar",,"Vol",$Z$4,"0"))</f>
        <v>6</v>
      </c>
      <c r="AB30" s="189" t="str">
        <f>B30</f>
        <v>Sep 16, Dec 16</v>
      </c>
      <c r="AC30" s="190"/>
      <c r="AD30" s="87"/>
      <c r="AE30" s="88"/>
      <c r="AF30" s="1"/>
      <c r="AG30" s="1"/>
    </row>
    <row r="31" spans="1:33" ht="13.05" customHeight="1" x14ac:dyDescent="0.25">
      <c r="B31" s="279"/>
      <c r="C31" s="24"/>
      <c r="D31" s="24"/>
      <c r="E31" s="24"/>
      <c r="F31" s="207"/>
      <c r="G31" s="205"/>
      <c r="H31" s="16"/>
      <c r="I31" s="17"/>
      <c r="J31" s="39"/>
      <c r="K31" s="199"/>
      <c r="L31" s="198"/>
      <c r="M31" s="120"/>
      <c r="N31" s="198"/>
      <c r="O31" s="202"/>
      <c r="P31" s="199"/>
      <c r="Q31" s="199"/>
      <c r="R31" s="199"/>
      <c r="S31" s="51" t="str">
        <f>RIGHT(B30,6)</f>
        <v>Dec 16</v>
      </c>
      <c r="T31" s="54">
        <f t="shared" si="1"/>
        <v>1117292</v>
      </c>
      <c r="U31" s="54">
        <f>Sheet1!L28</f>
        <v>1117292</v>
      </c>
      <c r="V31" s="54">
        <f t="shared" si="9"/>
        <v>6379</v>
      </c>
      <c r="W31" s="53">
        <f t="shared" si="2"/>
        <v>6379</v>
      </c>
      <c r="X31" s="54">
        <f>Sheet1!M28</f>
        <v>1110913</v>
      </c>
      <c r="Y31" s="58">
        <f t="shared" si="10"/>
        <v>1.0057421238206772</v>
      </c>
      <c r="Z31" s="145"/>
      <c r="AA31" s="145"/>
      <c r="AB31" s="191"/>
      <c r="AC31" s="192"/>
      <c r="AD31" s="87"/>
      <c r="AE31" s="88"/>
      <c r="AF31" s="1"/>
      <c r="AG31" s="1"/>
    </row>
    <row r="32" spans="1:33" ht="13.05" customHeight="1" x14ac:dyDescent="0.25">
      <c r="A32" s="3">
        <f>A30+1</f>
        <v>13</v>
      </c>
      <c r="B32" s="189" t="str">
        <f>RIGHT(RTD("cqg.rtd",,"ContractData",$A$5&amp;A32,"LongDescription"),14)</f>
        <v>Dec 16, Mar 17</v>
      </c>
      <c r="C32" s="24"/>
      <c r="D32" s="24"/>
      <c r="E32" s="24"/>
      <c r="F32" s="227">
        <f>IF(B32="","",RTD("cqg.rtd",,"ContractData",$A$5&amp;A32,"ExpirationDate",,"D"))</f>
        <v>42723</v>
      </c>
      <c r="G32" s="204">
        <f t="shared" ca="1" si="3"/>
        <v>864</v>
      </c>
      <c r="H32" s="64"/>
      <c r="I32" s="44"/>
      <c r="J32" s="43">
        <f t="shared" si="5"/>
        <v>3461</v>
      </c>
      <c r="K32" s="199">
        <f>RTD("cqg.rtd", ,"ContractData", $A$5&amp;A32, "T_CVol")</f>
        <v>3461</v>
      </c>
      <c r="L32" s="198">
        <f xml:space="preserve"> RTD("cqg.rtd",,"StudyData", $A$5&amp;A32, "MA", "InputChoice=ContractVol,MAType=Sim,Period="&amp;$L$4&amp;"", "MA",,,"all",,,,"T")</f>
        <v>9967.6666666700003</v>
      </c>
      <c r="M32" s="120">
        <f t="shared" si="6"/>
        <v>0</v>
      </c>
      <c r="N32" s="198">
        <f>RTD("cqg.rtd", ,"ContractData", $A$5&amp;A32, "Y_CVol")</f>
        <v>5959</v>
      </c>
      <c r="O32" s="202">
        <f t="shared" si="4"/>
        <v>0.58080214801141128</v>
      </c>
      <c r="P32" s="199">
        <f xml:space="preserve"> RTD("cqg.rtd",,"StudyData", "(MA("&amp;$A$5&amp;A32&amp;",Period:="&amp;$Q$5&amp;",MAType:=Sim,InputChoice:=ContractVol) when LocalYear("&amp;$A$5&amp;A32&amp;")="&amp;$R$5&amp;" And (LocalMonth("&amp;$A$5&amp;A32&amp;")="&amp;$P$4&amp;" And LocalDay("&amp;$A$5&amp;A32&amp;")="&amp;$Q$4&amp;" ))", "Bar", "", "Close","D", "0", "all", "", "","False",,)</f>
        <v>3813</v>
      </c>
      <c r="Q32" s="199"/>
      <c r="R32" s="199"/>
      <c r="S32" s="49" t="str">
        <f>LEFT(B32,6)</f>
        <v>Dec 16</v>
      </c>
      <c r="T32" s="53">
        <f t="shared" si="1"/>
        <v>1117292</v>
      </c>
      <c r="U32" s="53">
        <f>Sheet1!F30</f>
        <v>1117292</v>
      </c>
      <c r="V32" s="53">
        <f t="shared" si="9"/>
        <v>6379</v>
      </c>
      <c r="W32" s="53">
        <f t="shared" si="2"/>
        <v>6379</v>
      </c>
      <c r="X32" s="53">
        <f>Sheet1!G30</f>
        <v>1110913</v>
      </c>
      <c r="Y32" s="59">
        <f t="shared" si="10"/>
        <v>1.0057421238206772</v>
      </c>
      <c r="Z32" s="145">
        <f>IF(RTD("cqg.rtd",,"StudyData",$A$5&amp;A32,"Vol","VolType=Exchange,CoCType=Contract","Vol",$Z$4,"0","ALL",,,"TRUE","T")="",0,RTD("cqg.rtd",,"StudyData",$A$5&amp;A32,"Vol","VolType=Exchange,CoCType=Contract","Vol",$Z$4,"0","ALL",,,"TRUE","T"))</f>
        <v>2</v>
      </c>
      <c r="AA32" s="145">
        <f ca="1">IF(B32="","",RTD("cqg.rtd",,"StudyData","Vol("&amp;$A$5&amp;A32&amp;") when (LocalDay("&amp;$A$5&amp;A32&amp;")="&amp;$C$1&amp;" and LocalHour("&amp;$A$5&amp;A32&amp;")="&amp;$E$1&amp;" and LocalMinute("&amp;$A$5&amp;$A32&amp;")="&amp;$F$1&amp;")","Bar",,"Vol",$Z$4,"0"))</f>
        <v>85</v>
      </c>
      <c r="AB32" s="189" t="str">
        <f>B32</f>
        <v>Dec 16, Mar 17</v>
      </c>
      <c r="AC32" s="190"/>
      <c r="AD32" s="87"/>
      <c r="AE32" s="88"/>
      <c r="AF32" s="1"/>
      <c r="AG32" s="1"/>
    </row>
    <row r="33" spans="1:33" ht="13.05" customHeight="1" x14ac:dyDescent="0.25">
      <c r="B33" s="191"/>
      <c r="C33" s="52"/>
      <c r="D33" s="52"/>
      <c r="E33" s="52"/>
      <c r="F33" s="228"/>
      <c r="G33" s="205"/>
      <c r="H33" s="64"/>
      <c r="I33" s="30"/>
      <c r="J33" s="39"/>
      <c r="K33" s="199"/>
      <c r="L33" s="198"/>
      <c r="M33" s="120"/>
      <c r="N33" s="198"/>
      <c r="O33" s="202"/>
      <c r="P33" s="199"/>
      <c r="Q33" s="199"/>
      <c r="R33" s="199"/>
      <c r="S33" s="51" t="str">
        <f>RIGHT(B32,6)</f>
        <v>Mar 17</v>
      </c>
      <c r="T33" s="54">
        <f t="shared" si="1"/>
        <v>550874</v>
      </c>
      <c r="U33" s="54">
        <f>Sheet1!L30</f>
        <v>550874</v>
      </c>
      <c r="V33" s="54">
        <f t="shared" si="9"/>
        <v>7115</v>
      </c>
      <c r="W33" s="53">
        <f t="shared" si="2"/>
        <v>7115</v>
      </c>
      <c r="X33" s="54">
        <f>Sheet1!M30</f>
        <v>543759</v>
      </c>
      <c r="Y33" s="58">
        <f t="shared" si="10"/>
        <v>1.0130848408945874</v>
      </c>
      <c r="Z33" s="145"/>
      <c r="AA33" s="145"/>
      <c r="AB33" s="191"/>
      <c r="AC33" s="192"/>
      <c r="AD33" s="87"/>
      <c r="AE33" s="88"/>
      <c r="AF33" s="1"/>
      <c r="AG33" s="1"/>
    </row>
    <row r="34" spans="1:33" ht="8.1" customHeight="1" x14ac:dyDescent="0.25">
      <c r="B34" s="122"/>
      <c r="C34" s="20"/>
      <c r="D34" s="20"/>
      <c r="E34" s="20"/>
      <c r="F34" s="29"/>
      <c r="G34" s="20"/>
      <c r="H34" s="115"/>
      <c r="I34" s="20"/>
      <c r="J34" s="20"/>
      <c r="K34" s="93"/>
      <c r="L34" s="93"/>
      <c r="M34" s="95"/>
      <c r="N34" s="93"/>
      <c r="O34" s="96"/>
      <c r="P34" s="97"/>
      <c r="Q34" s="97"/>
      <c r="R34" s="97"/>
      <c r="S34" s="47"/>
      <c r="T34" s="20"/>
      <c r="U34" s="60"/>
      <c r="V34" s="60"/>
      <c r="W34" s="60"/>
      <c r="X34" s="60"/>
      <c r="Y34" s="60"/>
      <c r="Z34" s="102"/>
      <c r="AA34" s="103"/>
      <c r="AB34" s="130"/>
      <c r="AC34" s="131"/>
      <c r="AD34" s="89"/>
      <c r="AE34" s="90"/>
      <c r="AF34" s="1"/>
      <c r="AG34" s="1"/>
    </row>
    <row r="35" spans="1:33" ht="13.05" customHeight="1" x14ac:dyDescent="0.25">
      <c r="A35" s="3">
        <f>A32+1</f>
        <v>14</v>
      </c>
      <c r="B35" s="225" t="str">
        <f>RIGHT(RTD("cqg.rtd",,"ContractData",$A$5&amp;A35,"LongDescription"),14)</f>
        <v>Mar 17, Jun 17</v>
      </c>
      <c r="C35" s="25"/>
      <c r="D35" s="25"/>
      <c r="E35" s="25"/>
      <c r="F35" s="206">
        <f>IF(B35="","",RTD("cqg.rtd",,"ContractData",$A$5&amp;A35,"ExpirationDate",,"D"))</f>
        <v>42807</v>
      </c>
      <c r="G35" s="204">
        <f t="shared" ca="1" si="3"/>
        <v>948</v>
      </c>
      <c r="H35" s="16"/>
      <c r="I35" s="17"/>
      <c r="J35" s="55">
        <f t="shared" si="5"/>
        <v>4005</v>
      </c>
      <c r="K35" s="199">
        <f>RTD("cqg.rtd", ,"ContractData", $A$5&amp;A35, "T_CVol")</f>
        <v>4005</v>
      </c>
      <c r="L35" s="198">
        <f xml:space="preserve"> RTD("cqg.rtd",,"StudyData", $A$5&amp;A35, "MA", "InputChoice=ContractVol,MAType=Sim,Period="&amp;$L$4&amp;"", "MA",,,"all",,,,"T")</f>
        <v>6453.75</v>
      </c>
      <c r="M35" s="120">
        <f t="shared" si="6"/>
        <v>0</v>
      </c>
      <c r="N35" s="198">
        <f>RTD("cqg.rtd", ,"ContractData", $A$5&amp;A35, "Y_CVol")</f>
        <v>6594</v>
      </c>
      <c r="O35" s="202">
        <f>IF(ISERROR(K35/N35),"",K35/N35)</f>
        <v>0.60737033666969975</v>
      </c>
      <c r="P35" s="199">
        <f xml:space="preserve"> RTD("cqg.rtd",,"StudyData", "(MA("&amp;$A$5&amp;A35&amp;",Period:="&amp;$Q$5&amp;",MAType:=Sim,InputChoice:=ContractVol) when LocalYear("&amp;$A$5&amp;A35&amp;")="&amp;$R$5&amp;" And (LocalMonth("&amp;$A$5&amp;A35&amp;")="&amp;$P$4&amp;" And LocalDay("&amp;$A$5&amp;A35&amp;")="&amp;$Q$4&amp;" ))", "Bar", "", "Close","D", "0", "all", "", "","False",,)</f>
        <v>1834</v>
      </c>
      <c r="Q35" s="199"/>
      <c r="R35" s="199"/>
      <c r="S35" s="49" t="str">
        <f>LEFT(B35,6)</f>
        <v>Mar 17</v>
      </c>
      <c r="T35" s="53">
        <f>U35</f>
        <v>550874</v>
      </c>
      <c r="U35" s="53">
        <f>Sheet1!F32</f>
        <v>550874</v>
      </c>
      <c r="V35" s="53">
        <f t="shared" ref="V35:V42" si="11">U35-X35</f>
        <v>7115</v>
      </c>
      <c r="W35" s="53">
        <f t="shared" si="2"/>
        <v>7115</v>
      </c>
      <c r="X35" s="53">
        <f>Sheet1!G32</f>
        <v>543759</v>
      </c>
      <c r="Y35" s="59">
        <f t="shared" ref="Y35:Y42" si="12">IF(ISERROR(U35/X35),"",U35/X35)</f>
        <v>1.0130848408945874</v>
      </c>
      <c r="Z35" s="142">
        <f>IF(RTD("cqg.rtd",,"StudyData",$A$5&amp;A35,"Vol","VolType=Exchange,CoCType=Contract","Vol",$Z$4,"0","ALL",,,"TRUE","T")="",0,RTD("cqg.rtd",,"StudyData",$A$5&amp;A35,"Vol","VolType=Exchange,CoCType=Contract","Vol",$Z$4,"0","ALL",,,"TRUE","T"))</f>
        <v>12</v>
      </c>
      <c r="AA35" s="142">
        <f ca="1">IF(B35="","",RTD("cqg.rtd",,"StudyData","Vol("&amp;$A$5&amp;A35&amp;") when (LocalDay("&amp;$A$5&amp;A35&amp;")="&amp;$C$1&amp;" and LocalHour("&amp;$A$5&amp;A35&amp;")="&amp;$E$1&amp;" and LocalMinute("&amp;$A$5&amp;$A35&amp;")="&amp;$F$1&amp;")","Bar",,"Vol",$Z$4,"0"))</f>
        <v>84</v>
      </c>
      <c r="AB35" s="167" t="str">
        <f>B35</f>
        <v>Mar 17, Jun 17</v>
      </c>
      <c r="AC35" s="168"/>
      <c r="AD35" s="87"/>
      <c r="AE35" s="88"/>
      <c r="AF35" s="1"/>
      <c r="AG35" s="1"/>
    </row>
    <row r="36" spans="1:33" ht="13.05" customHeight="1" x14ac:dyDescent="0.25">
      <c r="B36" s="226"/>
      <c r="C36" s="25"/>
      <c r="D36" s="25"/>
      <c r="E36" s="25"/>
      <c r="F36" s="207"/>
      <c r="G36" s="205"/>
      <c r="H36" s="16"/>
      <c r="I36" s="17"/>
      <c r="J36" s="56"/>
      <c r="K36" s="199"/>
      <c r="L36" s="198"/>
      <c r="M36" s="120"/>
      <c r="N36" s="198"/>
      <c r="O36" s="202"/>
      <c r="P36" s="199"/>
      <c r="Q36" s="199"/>
      <c r="R36" s="199"/>
      <c r="S36" s="51" t="str">
        <f>RIGHT(B35,6)</f>
        <v>Jun 17</v>
      </c>
      <c r="T36" s="54">
        <f t="shared" ref="T36:T99" si="13">U36</f>
        <v>456686</v>
      </c>
      <c r="U36" s="54">
        <f>Sheet1!L32</f>
        <v>456686</v>
      </c>
      <c r="V36" s="54">
        <f t="shared" si="11"/>
        <v>-4416</v>
      </c>
      <c r="W36" s="53">
        <f t="shared" si="2"/>
        <v>-4416</v>
      </c>
      <c r="X36" s="54">
        <f>Sheet1!M32</f>
        <v>461102</v>
      </c>
      <c r="Y36" s="58">
        <f t="shared" si="12"/>
        <v>0.99042294329671088</v>
      </c>
      <c r="Z36" s="142"/>
      <c r="AA36" s="142"/>
      <c r="AB36" s="169"/>
      <c r="AC36" s="170"/>
      <c r="AD36" s="87"/>
      <c r="AE36" s="88"/>
      <c r="AF36" s="1"/>
      <c r="AG36" s="1"/>
    </row>
    <row r="37" spans="1:33" ht="13.05" customHeight="1" x14ac:dyDescent="0.25">
      <c r="A37" s="3">
        <f>A35+1</f>
        <v>15</v>
      </c>
      <c r="B37" s="225" t="str">
        <f>RIGHT(RTD("cqg.rtd",,"ContractData",$A$5&amp;A37,"LongDescription"),14)</f>
        <v>Jun 17, Sep 17</v>
      </c>
      <c r="C37" s="25"/>
      <c r="D37" s="25"/>
      <c r="E37" s="25"/>
      <c r="F37" s="206">
        <f>IF(B37="","",RTD("cqg.rtd",,"ContractData",$A$5&amp;A37,"ExpirationDate",,"D"))</f>
        <v>42905</v>
      </c>
      <c r="G37" s="204">
        <f t="shared" ca="1" si="3"/>
        <v>1046</v>
      </c>
      <c r="H37" s="16"/>
      <c r="I37" s="17"/>
      <c r="J37" s="55">
        <f t="shared" si="5"/>
        <v>1176</v>
      </c>
      <c r="K37" s="199">
        <f>RTD("cqg.rtd", ,"ContractData", $A$5&amp;A37, "T_CVol")</f>
        <v>1176</v>
      </c>
      <c r="L37" s="198">
        <f xml:space="preserve"> RTD("cqg.rtd",,"StudyData", $A$5&amp;A37, "MA", "InputChoice=ContractVol,MAType=Sim,Period="&amp;$L$4&amp;"", "MA",,,"all",,,,"T")</f>
        <v>3721.1666666699998</v>
      </c>
      <c r="M37" s="120">
        <f t="shared" si="6"/>
        <v>0</v>
      </c>
      <c r="N37" s="198">
        <f>RTD("cqg.rtd", ,"ContractData", $A$5&amp;A37, "Y_CVol")</f>
        <v>5879</v>
      </c>
      <c r="O37" s="202">
        <f t="shared" si="4"/>
        <v>0.20003401939105289</v>
      </c>
      <c r="P37" s="199">
        <f xml:space="preserve"> RTD("cqg.rtd",,"StudyData", "(MA("&amp;$A$5&amp;A37&amp;",Period:="&amp;$Q$5&amp;",MAType:=Sim,InputChoice:=ContractVol) when LocalYear("&amp;$A$5&amp;A37&amp;")="&amp;$R$5&amp;" And (LocalMonth("&amp;$A$5&amp;A37&amp;")="&amp;$P$4&amp;" And LocalDay("&amp;$A$5&amp;A37&amp;")="&amp;$Q$4&amp;" ))", "Bar", "", "Close","D", "0", "all", "", "","False",,)</f>
        <v>1516</v>
      </c>
      <c r="Q37" s="199"/>
      <c r="R37" s="199"/>
      <c r="S37" s="49" t="str">
        <f>LEFT(B37,6)</f>
        <v>Jun 17</v>
      </c>
      <c r="T37" s="53">
        <f t="shared" si="13"/>
        <v>456686</v>
      </c>
      <c r="U37" s="53">
        <f>Sheet1!F34</f>
        <v>456686</v>
      </c>
      <c r="V37" s="53">
        <f t="shared" si="11"/>
        <v>-4416</v>
      </c>
      <c r="W37" s="53">
        <f t="shared" si="2"/>
        <v>-4416</v>
      </c>
      <c r="X37" s="53">
        <f>Sheet1!G34</f>
        <v>461102</v>
      </c>
      <c r="Y37" s="59">
        <f t="shared" si="12"/>
        <v>0.99042294329671088</v>
      </c>
      <c r="Z37" s="142">
        <f>IF(RTD("cqg.rtd",,"StudyData",$A$5&amp;A37,"Vol","VolType=Exchange,CoCType=Contract","Vol",$Z$4,"0","ALL",,,"TRUE","T")="",0,RTD("cqg.rtd",,"StudyData",$A$5&amp;A37,"Vol","VolType=Exchange,CoCType=Contract","Vol",$Z$4,"0","ALL",,,"TRUE","T"))</f>
        <v>0</v>
      </c>
      <c r="AA37" s="142">
        <f ca="1">IF(B37="","",RTD("cqg.rtd",,"StudyData","Vol("&amp;$A$5&amp;A37&amp;") when (LocalDay("&amp;$A$5&amp;A37&amp;")="&amp;$C$1&amp;" and LocalHour("&amp;$A$5&amp;A37&amp;")="&amp;$E$1&amp;" and LocalMinute("&amp;$A$5&amp;$A37&amp;")="&amp;$F$1&amp;")","Bar",,"Vol",$Z$4,"0"))</f>
        <v>9</v>
      </c>
      <c r="AB37" s="167" t="str">
        <f>B37</f>
        <v>Jun 17, Sep 17</v>
      </c>
      <c r="AC37" s="168"/>
      <c r="AD37" s="87"/>
      <c r="AE37" s="88"/>
      <c r="AF37" s="1"/>
      <c r="AG37" s="1"/>
    </row>
    <row r="38" spans="1:33" ht="13.05" customHeight="1" x14ac:dyDescent="0.25">
      <c r="B38" s="226"/>
      <c r="C38" s="25"/>
      <c r="D38" s="25"/>
      <c r="E38" s="25"/>
      <c r="F38" s="207"/>
      <c r="G38" s="205"/>
      <c r="H38" s="16"/>
      <c r="I38" s="17"/>
      <c r="J38" s="56"/>
      <c r="K38" s="199"/>
      <c r="L38" s="198"/>
      <c r="M38" s="120"/>
      <c r="N38" s="198"/>
      <c r="O38" s="202"/>
      <c r="P38" s="199"/>
      <c r="Q38" s="199"/>
      <c r="R38" s="199"/>
      <c r="S38" s="51" t="str">
        <f>RIGHT(B37,6)</f>
        <v>Sep 17</v>
      </c>
      <c r="T38" s="54">
        <f t="shared" si="13"/>
        <v>264738</v>
      </c>
      <c r="U38" s="54">
        <f>Sheet1!L34</f>
        <v>264738</v>
      </c>
      <c r="V38" s="54">
        <f t="shared" si="11"/>
        <v>-5379</v>
      </c>
      <c r="W38" s="53">
        <f t="shared" si="2"/>
        <v>-5379</v>
      </c>
      <c r="X38" s="54">
        <f>Sheet1!M34</f>
        <v>270117</v>
      </c>
      <c r="Y38" s="58">
        <f t="shared" si="12"/>
        <v>0.98008640700141048</v>
      </c>
      <c r="Z38" s="142"/>
      <c r="AA38" s="142"/>
      <c r="AB38" s="169"/>
      <c r="AC38" s="170"/>
      <c r="AD38" s="87"/>
      <c r="AE38" s="88"/>
      <c r="AF38" s="1"/>
      <c r="AG38" s="1"/>
    </row>
    <row r="39" spans="1:33" ht="13.05" customHeight="1" x14ac:dyDescent="0.25">
      <c r="A39" s="3">
        <f>A37+1</f>
        <v>16</v>
      </c>
      <c r="B39" s="225" t="str">
        <f>RIGHT(RTD("cqg.rtd",,"ContractData",$A$5&amp;A39,"LongDescription"),14)</f>
        <v>Sep 17, Dec 17</v>
      </c>
      <c r="C39" s="25"/>
      <c r="D39" s="25"/>
      <c r="E39" s="25"/>
      <c r="F39" s="206">
        <f>IF(B39="","",RTD("cqg.rtd",,"ContractData",$A$5&amp;A39,"ExpirationDate",,"D"))</f>
        <v>42996</v>
      </c>
      <c r="G39" s="204">
        <f t="shared" ca="1" si="3"/>
        <v>1137</v>
      </c>
      <c r="H39" s="16"/>
      <c r="I39" s="17"/>
      <c r="J39" s="55">
        <f t="shared" si="5"/>
        <v>6940</v>
      </c>
      <c r="K39" s="199">
        <f>RTD("cqg.rtd", ,"ContractData", $A$5&amp;A39, "T_CVol")</f>
        <v>6940</v>
      </c>
      <c r="L39" s="198">
        <f xml:space="preserve"> RTD("cqg.rtd",,"StudyData", $A$5&amp;A39, "MA", "InputChoice=ContractVol,MAType=Sim,Period="&amp;$L$4&amp;"", "MA",,,"all",,,,"T")</f>
        <v>4408.9166666700003</v>
      </c>
      <c r="M39" s="120">
        <f t="shared" si="6"/>
        <v>1</v>
      </c>
      <c r="N39" s="198">
        <f>RTD("cqg.rtd", ,"ContractData", $A$5&amp;A39, "Y_CVol")</f>
        <v>1231</v>
      </c>
      <c r="O39" s="202">
        <f t="shared" si="4"/>
        <v>5.6376929325751419</v>
      </c>
      <c r="P39" s="199">
        <f xml:space="preserve"> RTD("cqg.rtd",,"StudyData", "(MA("&amp;$A$5&amp;A39&amp;",Period:="&amp;$Q$5&amp;",MAType:=Sim,InputChoice:=ContractVol) when LocalYear("&amp;$A$5&amp;A39&amp;")="&amp;$R$5&amp;" And (LocalMonth("&amp;$A$5&amp;A39&amp;")="&amp;$P$4&amp;" And LocalDay("&amp;$A$5&amp;A39&amp;")="&amp;$Q$4&amp;" ))", "Bar", "", "Close","D", "0", "all", "", "","False",,)</f>
        <v>1238</v>
      </c>
      <c r="Q39" s="199"/>
      <c r="R39" s="199"/>
      <c r="S39" s="49" t="str">
        <f>LEFT(B39,6)</f>
        <v>Sep 17</v>
      </c>
      <c r="T39" s="53">
        <f t="shared" si="13"/>
        <v>264738</v>
      </c>
      <c r="U39" s="53">
        <f>Sheet1!F36</f>
        <v>264738</v>
      </c>
      <c r="V39" s="53">
        <f t="shared" si="11"/>
        <v>-5379</v>
      </c>
      <c r="W39" s="53">
        <f t="shared" si="2"/>
        <v>-5379</v>
      </c>
      <c r="X39" s="53">
        <f>Sheet1!G36</f>
        <v>270117</v>
      </c>
      <c r="Y39" s="59">
        <f t="shared" si="12"/>
        <v>0.98008640700141048</v>
      </c>
      <c r="Z39" s="142">
        <f>IF(RTD("cqg.rtd",,"StudyData",$A$5&amp;A39,"Vol","VolType=Exchange,CoCType=Contract","Vol",$Z$4,"0","ALL",,,"TRUE","T")="",0,RTD("cqg.rtd",,"StudyData",$A$5&amp;A39,"Vol","VolType=Exchange,CoCType=Contract","Vol",$Z$4,"0","ALL",,,"TRUE","T"))</f>
        <v>0</v>
      </c>
      <c r="AA39" s="142">
        <f ca="1">IF(B39="","",RTD("cqg.rtd",,"StudyData","Vol("&amp;$A$5&amp;A39&amp;") when (LocalDay("&amp;$A$5&amp;A39&amp;")="&amp;$C$1&amp;" and LocalHour("&amp;$A$5&amp;A39&amp;")="&amp;$E$1&amp;" and LocalMinute("&amp;$A$5&amp;$A39&amp;")="&amp;$F$1&amp;")","Bar",,"Vol",$Z$4,"0"))</f>
        <v>568</v>
      </c>
      <c r="AB39" s="167" t="str">
        <f>B39</f>
        <v>Sep 17, Dec 17</v>
      </c>
      <c r="AC39" s="168"/>
      <c r="AD39" s="87"/>
      <c r="AE39" s="88"/>
      <c r="AF39" s="1"/>
      <c r="AG39" s="1"/>
    </row>
    <row r="40" spans="1:33" ht="13.05" customHeight="1" x14ac:dyDescent="0.25">
      <c r="B40" s="226"/>
      <c r="C40" s="25"/>
      <c r="D40" s="25"/>
      <c r="E40" s="25"/>
      <c r="F40" s="207"/>
      <c r="G40" s="205"/>
      <c r="H40" s="16"/>
      <c r="I40" s="17"/>
      <c r="J40" s="56"/>
      <c r="K40" s="199"/>
      <c r="L40" s="198"/>
      <c r="M40" s="120"/>
      <c r="N40" s="198"/>
      <c r="O40" s="202"/>
      <c r="P40" s="199"/>
      <c r="Q40" s="199"/>
      <c r="R40" s="199"/>
      <c r="S40" s="51" t="str">
        <f>RIGHT(B39,6)</f>
        <v>Dec 17</v>
      </c>
      <c r="T40" s="54">
        <f t="shared" si="13"/>
        <v>358948</v>
      </c>
      <c r="U40" s="54">
        <f>Sheet1!L36</f>
        <v>358948</v>
      </c>
      <c r="V40" s="54">
        <f t="shared" si="11"/>
        <v>4264</v>
      </c>
      <c r="W40" s="53">
        <f t="shared" si="2"/>
        <v>4264</v>
      </c>
      <c r="X40" s="54">
        <f>Sheet1!M36</f>
        <v>354684</v>
      </c>
      <c r="Y40" s="58">
        <f t="shared" si="12"/>
        <v>1.0120219688511465</v>
      </c>
      <c r="Z40" s="142"/>
      <c r="AA40" s="142"/>
      <c r="AB40" s="169"/>
      <c r="AC40" s="170"/>
      <c r="AD40" s="87"/>
      <c r="AE40" s="88"/>
      <c r="AF40" s="1"/>
      <c r="AG40" s="1"/>
    </row>
    <row r="41" spans="1:33" ht="13.05" customHeight="1" x14ac:dyDescent="0.25">
      <c r="A41" s="3">
        <f>A39+1</f>
        <v>17</v>
      </c>
      <c r="B41" s="167" t="str">
        <f>RIGHT(RTD("cqg.rtd",,"ContractData",$A$5&amp;A41,"LongDescription"),14)</f>
        <v>Dec 17, Mar 18</v>
      </c>
      <c r="C41" s="25"/>
      <c r="D41" s="25"/>
      <c r="E41" s="25"/>
      <c r="F41" s="227">
        <f>IF(B41="","",RTD("cqg.rtd",,"ContractData",$A$5&amp;A41,"ExpirationDate",,"D"))</f>
        <v>43087</v>
      </c>
      <c r="G41" s="204">
        <f t="shared" ca="1" si="3"/>
        <v>1228</v>
      </c>
      <c r="H41" s="64"/>
      <c r="I41" s="44"/>
      <c r="J41" s="55">
        <f t="shared" si="5"/>
        <v>1345</v>
      </c>
      <c r="K41" s="199">
        <f>RTD("cqg.rtd", ,"ContractData", $A$5&amp;A41, "T_CVol")</f>
        <v>1345</v>
      </c>
      <c r="L41" s="198">
        <f xml:space="preserve"> RTD("cqg.rtd",,"StudyData", $A$5&amp;A41, "MA", "InputChoice=ContractVol,MAType=Sim,Period="&amp;$L$4&amp;"", "MA",,,"all",,,,"T")</f>
        <v>3732.5833333300002</v>
      </c>
      <c r="M41" s="120">
        <f t="shared" si="6"/>
        <v>0</v>
      </c>
      <c r="N41" s="198">
        <f>RTD("cqg.rtd", ,"ContractData", $A$5&amp;A41, "Y_CVol")</f>
        <v>574</v>
      </c>
      <c r="O41" s="202">
        <f t="shared" si="4"/>
        <v>2.3432055749128922</v>
      </c>
      <c r="P41" s="199">
        <f xml:space="preserve"> RTD("cqg.rtd",,"StudyData", "(MA("&amp;$A$5&amp;A41&amp;",Period:="&amp;$Q$5&amp;",MAType:=Sim,InputChoice:=ContractVol) when LocalYear("&amp;$A$5&amp;A41&amp;")="&amp;$R$5&amp;" And (LocalMonth("&amp;$A$5&amp;A41&amp;")="&amp;$P$4&amp;" And LocalDay("&amp;$A$5&amp;A41&amp;")="&amp;$Q$4&amp;" ))", "Bar", "", "Close","D", "0", "all", "", "","False",,)</f>
        <v>1018</v>
      </c>
      <c r="Q41" s="199"/>
      <c r="R41" s="199"/>
      <c r="S41" s="49" t="str">
        <f>LEFT(B41,6)</f>
        <v>Dec 17</v>
      </c>
      <c r="T41" s="53">
        <f t="shared" si="13"/>
        <v>358948</v>
      </c>
      <c r="U41" s="53">
        <f>Sheet1!F38</f>
        <v>358948</v>
      </c>
      <c r="V41" s="53">
        <f t="shared" si="11"/>
        <v>4264</v>
      </c>
      <c r="W41" s="53">
        <f t="shared" si="2"/>
        <v>4264</v>
      </c>
      <c r="X41" s="53">
        <f>Sheet1!G38</f>
        <v>354684</v>
      </c>
      <c r="Y41" s="59">
        <f t="shared" si="12"/>
        <v>1.0120219688511465</v>
      </c>
      <c r="Z41" s="142">
        <f>IF(RTD("cqg.rtd",,"StudyData",$A$5&amp;A41,"Vol","VolType=Exchange,CoCType=Contract","Vol",$Z$4,"0","ALL",,,"TRUE","T")="",0,RTD("cqg.rtd",,"StudyData",$A$5&amp;A41,"Vol","VolType=Exchange,CoCType=Contract","Vol",$Z$4,"0","ALL",,,"TRUE","T"))</f>
        <v>0</v>
      </c>
      <c r="AA41" s="142">
        <f ca="1">IF(B41="","",RTD("cqg.rtd",,"StudyData","Vol("&amp;$A$5&amp;A41&amp;") when (LocalDay("&amp;$A$5&amp;A41&amp;")="&amp;$C$1&amp;" and LocalHour("&amp;$A$5&amp;A41&amp;")="&amp;$E$1&amp;" and LocalMinute("&amp;$A$5&amp;$A41&amp;")="&amp;$F$1&amp;")","Bar",,"Vol",$Z$4,"0"))</f>
        <v>1</v>
      </c>
      <c r="AB41" s="167" t="str">
        <f>B41</f>
        <v>Dec 17, Mar 18</v>
      </c>
      <c r="AC41" s="168"/>
      <c r="AD41" s="87"/>
      <c r="AE41" s="88"/>
      <c r="AF41" s="1"/>
      <c r="AG41" s="1"/>
    </row>
    <row r="42" spans="1:33" ht="13.05" customHeight="1" x14ac:dyDescent="0.25">
      <c r="B42" s="169"/>
      <c r="C42" s="61"/>
      <c r="D42" s="61"/>
      <c r="E42" s="61"/>
      <c r="F42" s="228"/>
      <c r="G42" s="205"/>
      <c r="H42" s="62"/>
      <c r="I42" s="22"/>
      <c r="J42" s="57"/>
      <c r="K42" s="199"/>
      <c r="L42" s="198"/>
      <c r="M42" s="120"/>
      <c r="N42" s="198"/>
      <c r="O42" s="202"/>
      <c r="P42" s="199"/>
      <c r="Q42" s="199"/>
      <c r="R42" s="199"/>
      <c r="S42" s="51" t="str">
        <f>RIGHT(B41,6)</f>
        <v>Mar 18</v>
      </c>
      <c r="T42" s="54">
        <f t="shared" si="13"/>
        <v>220964</v>
      </c>
      <c r="U42" s="54">
        <f>Sheet1!L38</f>
        <v>220964</v>
      </c>
      <c r="V42" s="54">
        <f t="shared" si="11"/>
        <v>2708</v>
      </c>
      <c r="W42" s="53">
        <f t="shared" si="2"/>
        <v>2708</v>
      </c>
      <c r="X42" s="54">
        <f>Sheet1!M38</f>
        <v>218256</v>
      </c>
      <c r="Y42" s="58">
        <f t="shared" si="12"/>
        <v>1.0124074481343011</v>
      </c>
      <c r="Z42" s="142"/>
      <c r="AA42" s="142"/>
      <c r="AB42" s="169"/>
      <c r="AC42" s="170"/>
      <c r="AD42" s="87"/>
      <c r="AE42" s="88"/>
      <c r="AF42" s="1"/>
      <c r="AG42" s="1"/>
    </row>
    <row r="43" spans="1:33" ht="8.1" customHeight="1" x14ac:dyDescent="0.25">
      <c r="B43" s="122"/>
      <c r="C43" s="20"/>
      <c r="D43" s="20"/>
      <c r="E43" s="20"/>
      <c r="F43" s="29"/>
      <c r="G43" s="20"/>
      <c r="H43" s="115"/>
      <c r="I43" s="20"/>
      <c r="J43" s="20"/>
      <c r="K43" s="93"/>
      <c r="L43" s="93"/>
      <c r="M43" s="95"/>
      <c r="N43" s="93"/>
      <c r="O43" s="96"/>
      <c r="P43" s="97"/>
      <c r="Q43" s="97"/>
      <c r="R43" s="97"/>
      <c r="S43" s="47"/>
      <c r="T43" s="20"/>
      <c r="U43" s="60"/>
      <c r="V43" s="60"/>
      <c r="W43" s="60"/>
      <c r="X43" s="60"/>
      <c r="Y43" s="60"/>
      <c r="Z43" s="102"/>
      <c r="AA43" s="103"/>
      <c r="AB43" s="130"/>
      <c r="AC43" s="131"/>
      <c r="AD43" s="89"/>
      <c r="AE43" s="90"/>
      <c r="AF43" s="1"/>
      <c r="AG43" s="1"/>
    </row>
    <row r="44" spans="1:33" ht="13.05" customHeight="1" x14ac:dyDescent="0.25">
      <c r="A44" s="3">
        <f>A41+1</f>
        <v>18</v>
      </c>
      <c r="B44" s="223" t="str">
        <f>RIGHT(RTD("cqg.rtd",,"ContractData",$A$5&amp;A44,"LongDescription"),14)</f>
        <v>Mar 18, Jun 18</v>
      </c>
      <c r="C44" s="65"/>
      <c r="D44" s="65"/>
      <c r="E44" s="65"/>
      <c r="F44" s="206">
        <f>IF(B44="","",RTD("cqg.rtd",,"ContractData",$A$5&amp;A44,"ExpirationDate",,"D"))</f>
        <v>43178</v>
      </c>
      <c r="G44" s="204">
        <f t="shared" ca="1" si="3"/>
        <v>1319</v>
      </c>
      <c r="H44" s="66"/>
      <c r="I44" s="67"/>
      <c r="J44" s="55">
        <f>K44</f>
        <v>1236</v>
      </c>
      <c r="K44" s="199">
        <f>RTD("cqg.rtd", ,"ContractData", $A$5&amp;A44, "T_CVol")</f>
        <v>1236</v>
      </c>
      <c r="L44" s="198">
        <f xml:space="preserve"> RTD("cqg.rtd",,"StudyData", $A$5&amp;A44, "MA", "InputChoice=ContractVol,MAType=Sim,Period="&amp;$L$4&amp;"", "MA",,,"all",,,,"T")</f>
        <v>1725.66666667</v>
      </c>
      <c r="M44" s="139">
        <f t="shared" si="6"/>
        <v>0</v>
      </c>
      <c r="N44" s="198">
        <f>RTD("cqg.rtd", ,"ContractData", $A$5&amp;A44, "Y_CVol")</f>
        <v>2844</v>
      </c>
      <c r="O44" s="202">
        <f t="shared" si="4"/>
        <v>0.43459915611814348</v>
      </c>
      <c r="P44" s="199">
        <f xml:space="preserve"> RTD("cqg.rtd",,"StudyData", "(MA("&amp;$A$5&amp;A44&amp;",Period:="&amp;$Q$5&amp;",MAType:=Sim,InputChoice:=ContractVol) when LocalYear("&amp;$A$5&amp;A44&amp;")="&amp;$R$5&amp;" And (LocalMonth("&amp;$A$5&amp;A44&amp;")="&amp;$P$4&amp;" And LocalDay("&amp;$A$5&amp;A44&amp;")="&amp;$Q$4&amp;" ))", "Bar", "", "Close","D", "0", "all", "", "","False",,)</f>
        <v>493</v>
      </c>
      <c r="Q44" s="199"/>
      <c r="R44" s="199"/>
      <c r="S44" s="49" t="str">
        <f>LEFT(B44,6)</f>
        <v>Mar 18</v>
      </c>
      <c r="T44" s="53">
        <f t="shared" si="13"/>
        <v>220964</v>
      </c>
      <c r="U44" s="53">
        <f>Sheet1!F40</f>
        <v>220964</v>
      </c>
      <c r="V44" s="53">
        <f t="shared" ref="V44:V51" si="14">U44-X44</f>
        <v>2708</v>
      </c>
      <c r="W44" s="53">
        <f t="shared" si="2"/>
        <v>2708</v>
      </c>
      <c r="X44" s="53">
        <f>Sheet1!G40</f>
        <v>218256</v>
      </c>
      <c r="Y44" s="59">
        <f t="shared" ref="Y44:Y51" si="15">IF(ISERROR(U44/X44),"",U44/X44)</f>
        <v>1.0124074481343011</v>
      </c>
      <c r="Z44" s="142">
        <f>IF(RTD("cqg.rtd",,"StudyData",$A$5&amp;A44,"Vol","VolType=Exchange,CoCType=Contract","Vol",$Z$4,"0","ALL",,,"TRUE","T")="",0,RTD("cqg.rtd",,"StudyData",$A$5&amp;A44,"Vol","VolType=Exchange,CoCType=Contract","Vol",$Z$4,"0","ALL",,,"TRUE","T"))</f>
        <v>0</v>
      </c>
      <c r="AA44" s="142">
        <f ca="1">IF(B44="","",RTD("cqg.rtd",,"StudyData","Vol("&amp;$A$5&amp;A44&amp;") when (LocalDay("&amp;$A$5&amp;A44&amp;")="&amp;$C$1&amp;" and LocalHour("&amp;$A$5&amp;A44&amp;")="&amp;$E$1&amp;" and LocalMinute("&amp;$A$5&amp;$A44&amp;")="&amp;$F$1&amp;")","Bar",,"Vol",$Z$4,"0"))</f>
        <v>42</v>
      </c>
      <c r="AB44" s="163" t="str">
        <f>B44</f>
        <v>Mar 18, Jun 18</v>
      </c>
      <c r="AC44" s="164"/>
      <c r="AD44" s="91"/>
      <c r="AE44" s="92"/>
      <c r="AF44" s="1"/>
      <c r="AG44" s="1"/>
    </row>
    <row r="45" spans="1:33" ht="13.05" customHeight="1" x14ac:dyDescent="0.25">
      <c r="B45" s="224"/>
      <c r="C45" s="65"/>
      <c r="D45" s="65"/>
      <c r="E45" s="65"/>
      <c r="F45" s="207"/>
      <c r="G45" s="205"/>
      <c r="H45" s="66"/>
      <c r="I45" s="67"/>
      <c r="J45" s="56"/>
      <c r="K45" s="199"/>
      <c r="L45" s="198"/>
      <c r="M45" s="139"/>
      <c r="N45" s="198"/>
      <c r="O45" s="202"/>
      <c r="P45" s="199"/>
      <c r="Q45" s="199"/>
      <c r="R45" s="199"/>
      <c r="S45" s="51" t="str">
        <f>RIGHT(B44,6)</f>
        <v>Jun 18</v>
      </c>
      <c r="T45" s="54">
        <f t="shared" si="13"/>
        <v>181070</v>
      </c>
      <c r="U45" s="54">
        <f>Sheet1!L40</f>
        <v>181070</v>
      </c>
      <c r="V45" s="54">
        <f t="shared" si="14"/>
        <v>1282</v>
      </c>
      <c r="W45" s="53">
        <f t="shared" si="2"/>
        <v>1282</v>
      </c>
      <c r="X45" s="54">
        <f>Sheet1!M40</f>
        <v>179788</v>
      </c>
      <c r="Y45" s="58">
        <f t="shared" si="15"/>
        <v>1.007130620508599</v>
      </c>
      <c r="Z45" s="142"/>
      <c r="AA45" s="142"/>
      <c r="AB45" s="165"/>
      <c r="AC45" s="166"/>
      <c r="AD45" s="91"/>
      <c r="AE45" s="92"/>
      <c r="AF45" s="1"/>
      <c r="AG45" s="1"/>
    </row>
    <row r="46" spans="1:33" ht="13.05" customHeight="1" x14ac:dyDescent="0.25">
      <c r="A46" s="3">
        <f>A44+1</f>
        <v>19</v>
      </c>
      <c r="B46" s="223" t="str">
        <f>RIGHT(RTD("cqg.rtd",,"ContractData",$A$5&amp;A46,"LongDescription"),14)</f>
        <v>Jun 18, Sep 18</v>
      </c>
      <c r="C46" s="65"/>
      <c r="D46" s="65"/>
      <c r="E46" s="65"/>
      <c r="F46" s="206">
        <f>IF(B46="","",RTD("cqg.rtd",,"ContractData",$A$5&amp;A46,"ExpirationDate",,"D"))</f>
        <v>43269</v>
      </c>
      <c r="G46" s="204">
        <f t="shared" ca="1" si="3"/>
        <v>1410</v>
      </c>
      <c r="H46" s="66"/>
      <c r="I46" s="67"/>
      <c r="J46" s="55">
        <f>K46</f>
        <v>40</v>
      </c>
      <c r="K46" s="199">
        <f>RTD("cqg.rtd", ,"ContractData", $A$5&amp;A46, "T_CVol")</f>
        <v>40</v>
      </c>
      <c r="L46" s="198">
        <f xml:space="preserve"> RTD("cqg.rtd",,"StudyData", $A$5&amp;A46, "MA", "InputChoice=ContractVol,MAType=Sim,Period="&amp;$L$4&amp;"", "MA",,,"all",,,,"T")</f>
        <v>926.5</v>
      </c>
      <c r="M46" s="139">
        <f t="shared" si="6"/>
        <v>0</v>
      </c>
      <c r="N46" s="198">
        <f>RTD("cqg.rtd", ,"ContractData", $A$5&amp;A46, "Y_CVol")</f>
        <v>293</v>
      </c>
      <c r="O46" s="202">
        <f t="shared" si="4"/>
        <v>0.13651877133105803</v>
      </c>
      <c r="P46" s="199">
        <f xml:space="preserve"> RTD("cqg.rtd",,"StudyData", "(MA("&amp;$A$5&amp;A46&amp;",Period:="&amp;$Q$5&amp;",MAType:=Sim,InputChoice:=ContractVol) when LocalYear("&amp;$A$5&amp;A46&amp;")="&amp;$R$5&amp;" And (LocalMonth("&amp;$A$5&amp;A46&amp;")="&amp;$P$4&amp;" And LocalDay("&amp;$A$5&amp;A46&amp;")="&amp;$Q$4&amp;" ))", "Bar", "", "Close","D", "0", "all", "", "","False",,)</f>
        <v>313</v>
      </c>
      <c r="Q46" s="199"/>
      <c r="R46" s="199"/>
      <c r="S46" s="49" t="str">
        <f>LEFT(B46,6)</f>
        <v>Jun 18</v>
      </c>
      <c r="T46" s="53">
        <f t="shared" si="13"/>
        <v>181070</v>
      </c>
      <c r="U46" s="53">
        <f>Sheet1!F42</f>
        <v>181070</v>
      </c>
      <c r="V46" s="53">
        <f t="shared" si="14"/>
        <v>1282</v>
      </c>
      <c r="W46" s="53">
        <f t="shared" si="2"/>
        <v>1282</v>
      </c>
      <c r="X46" s="53">
        <f>Sheet1!G42</f>
        <v>179788</v>
      </c>
      <c r="Y46" s="59">
        <f t="shared" si="15"/>
        <v>1.007130620508599</v>
      </c>
      <c r="Z46" s="142">
        <f>IF(RTD("cqg.rtd",,"StudyData",$A$5&amp;A46,"Vol","VolType=Exchange,CoCType=Contract","Vol",$Z$4,"0","ALL",,,"TRUE","T")="",0,RTD("cqg.rtd",,"StudyData",$A$5&amp;A46,"Vol","VolType=Exchange,CoCType=Contract","Vol",$Z$4,"0","ALL",,,"TRUE","T"))</f>
        <v>0</v>
      </c>
      <c r="AA46" s="142">
        <f ca="1">IF(B46="","",RTD("cqg.rtd",,"StudyData","Vol("&amp;$A$5&amp;A46&amp;") when (LocalDay("&amp;$A$5&amp;A46&amp;")="&amp;$C$1&amp;" and LocalHour("&amp;$A$5&amp;A46&amp;")="&amp;$E$1&amp;" and LocalMinute("&amp;$A$5&amp;$A46&amp;")="&amp;$F$1&amp;")","Bar",,"Vol",$Z$4,"0"))</f>
        <v>2</v>
      </c>
      <c r="AB46" s="163" t="str">
        <f>B46</f>
        <v>Jun 18, Sep 18</v>
      </c>
      <c r="AC46" s="164"/>
      <c r="AD46" s="91"/>
      <c r="AE46" s="92"/>
      <c r="AF46" s="1"/>
      <c r="AG46" s="1"/>
    </row>
    <row r="47" spans="1:33" ht="13.05" customHeight="1" x14ac:dyDescent="0.25">
      <c r="B47" s="224"/>
      <c r="C47" s="65"/>
      <c r="D47" s="65"/>
      <c r="E47" s="65"/>
      <c r="F47" s="207"/>
      <c r="G47" s="205"/>
      <c r="H47" s="66"/>
      <c r="I47" s="67"/>
      <c r="J47" s="56"/>
      <c r="K47" s="199"/>
      <c r="L47" s="198"/>
      <c r="M47" s="139"/>
      <c r="N47" s="198"/>
      <c r="O47" s="202"/>
      <c r="P47" s="199"/>
      <c r="Q47" s="199"/>
      <c r="R47" s="199"/>
      <c r="S47" s="51" t="str">
        <f>RIGHT(B46,6)</f>
        <v>Sep 18</v>
      </c>
      <c r="T47" s="54">
        <f t="shared" si="13"/>
        <v>110287</v>
      </c>
      <c r="U47" s="54">
        <f>Sheet1!L42</f>
        <v>110287</v>
      </c>
      <c r="V47" s="54">
        <f t="shared" si="14"/>
        <v>-648</v>
      </c>
      <c r="W47" s="53">
        <f t="shared" si="2"/>
        <v>-648</v>
      </c>
      <c r="X47" s="54">
        <f>Sheet1!M42</f>
        <v>110935</v>
      </c>
      <c r="Y47" s="58">
        <f t="shared" si="15"/>
        <v>0.9941587416054446</v>
      </c>
      <c r="Z47" s="142"/>
      <c r="AA47" s="142"/>
      <c r="AB47" s="165"/>
      <c r="AC47" s="166"/>
      <c r="AD47" s="91"/>
      <c r="AE47" s="92"/>
      <c r="AF47" s="1"/>
      <c r="AG47" s="1"/>
    </row>
    <row r="48" spans="1:33" ht="13.05" customHeight="1" x14ac:dyDescent="0.25">
      <c r="A48" s="3">
        <f>A46+1</f>
        <v>20</v>
      </c>
      <c r="B48" s="223" t="str">
        <f>RIGHT(RTD("cqg.rtd",,"ContractData",$A$5&amp;A48,"LongDescription"),14)</f>
        <v>Sep 18, Dec 18</v>
      </c>
      <c r="C48" s="65"/>
      <c r="D48" s="65"/>
      <c r="E48" s="65"/>
      <c r="F48" s="206">
        <f>IF(B48="","",RTD("cqg.rtd",,"ContractData",$A$5&amp;A48,"ExpirationDate",,"D"))</f>
        <v>43360</v>
      </c>
      <c r="G48" s="204">
        <f t="shared" ca="1" si="3"/>
        <v>1501</v>
      </c>
      <c r="H48" s="66"/>
      <c r="I48" s="67"/>
      <c r="J48" s="55">
        <f t="shared" si="5"/>
        <v>752</v>
      </c>
      <c r="K48" s="199">
        <f>RTD("cqg.rtd", ,"ContractData", $A$5&amp;A48, "T_CVol")</f>
        <v>752</v>
      </c>
      <c r="L48" s="198">
        <f xml:space="preserve"> RTD("cqg.rtd",,"StudyData", $A$5&amp;A48, "MA", "InputChoice=ContractVol,MAType=Sim,Period="&amp;$L$4&amp;"", "MA",,,"all",,,,"T")</f>
        <v>981.33333332999996</v>
      </c>
      <c r="M48" s="139">
        <f t="shared" si="6"/>
        <v>0</v>
      </c>
      <c r="N48" s="198">
        <f>RTD("cqg.rtd", ,"ContractData", $A$5&amp;A48, "Y_CVol")</f>
        <v>909</v>
      </c>
      <c r="O48" s="202">
        <f t="shared" si="4"/>
        <v>0.82728272827282723</v>
      </c>
      <c r="P48" s="199">
        <f xml:space="preserve"> RTD("cqg.rtd",,"StudyData", "(MA("&amp;$A$5&amp;A48&amp;",Period:="&amp;$Q$5&amp;",MAType:=Sim,InputChoice:=ContractVol) when LocalYear("&amp;$A$5&amp;A48&amp;")="&amp;$R$5&amp;" And (LocalMonth("&amp;$A$5&amp;A48&amp;")="&amp;$P$4&amp;" And LocalDay("&amp;$A$5&amp;A48&amp;")="&amp;$Q$4&amp;" ))", "Bar", "", "Close","D", "0", "all", "", "","False",,)</f>
        <v>195</v>
      </c>
      <c r="Q48" s="199"/>
      <c r="R48" s="199"/>
      <c r="S48" s="49" t="str">
        <f>LEFT(B48,6)</f>
        <v>Sep 18</v>
      </c>
      <c r="T48" s="53">
        <f t="shared" si="13"/>
        <v>110287</v>
      </c>
      <c r="U48" s="53">
        <f>Sheet1!F44</f>
        <v>110287</v>
      </c>
      <c r="V48" s="53">
        <f t="shared" si="14"/>
        <v>-648</v>
      </c>
      <c r="W48" s="53">
        <f t="shared" si="2"/>
        <v>-648</v>
      </c>
      <c r="X48" s="53">
        <f>Sheet1!G44</f>
        <v>110935</v>
      </c>
      <c r="Y48" s="59">
        <f t="shared" si="15"/>
        <v>0.9941587416054446</v>
      </c>
      <c r="Z48" s="142">
        <f>IF(RTD("cqg.rtd",,"StudyData",$A$5&amp;A48,"Vol","VolType=Exchange,CoCType=Contract","Vol",$Z$4,"0","ALL",,,"TRUE","T")="",0,RTD("cqg.rtd",,"StudyData",$A$5&amp;A48,"Vol","VolType=Exchange,CoCType=Contract","Vol",$Z$4,"0","ALL",,,"TRUE","T"))</f>
        <v>23</v>
      </c>
      <c r="AA48" s="142">
        <f ca="1">IF(B48="","",RTD("cqg.rtd",,"StudyData","Vol("&amp;$A$5&amp;A48&amp;") when (LocalDay("&amp;$A$5&amp;A48&amp;")="&amp;$C$1&amp;" and LocalHour("&amp;$A$5&amp;A48&amp;")="&amp;$E$1&amp;" and LocalMinute("&amp;$A$5&amp;$A48&amp;")="&amp;$F$1&amp;")","Bar",,"Vol",$Z$4,"0"))</f>
        <v>46</v>
      </c>
      <c r="AB48" s="163" t="str">
        <f>B48</f>
        <v>Sep 18, Dec 18</v>
      </c>
      <c r="AC48" s="164"/>
      <c r="AD48" s="91"/>
      <c r="AE48" s="92"/>
      <c r="AF48" s="1"/>
      <c r="AG48" s="1"/>
    </row>
    <row r="49" spans="1:33" ht="13.05" customHeight="1" x14ac:dyDescent="0.25">
      <c r="B49" s="224"/>
      <c r="C49" s="65"/>
      <c r="D49" s="65"/>
      <c r="E49" s="65"/>
      <c r="F49" s="213"/>
      <c r="G49" s="212"/>
      <c r="H49" s="66"/>
      <c r="I49" s="67"/>
      <c r="J49" s="56"/>
      <c r="K49" s="199"/>
      <c r="L49" s="198"/>
      <c r="M49" s="139"/>
      <c r="N49" s="198"/>
      <c r="O49" s="202"/>
      <c r="P49" s="199"/>
      <c r="Q49" s="199"/>
      <c r="R49" s="199"/>
      <c r="S49" s="51" t="str">
        <f>RIGHT(B48,6)</f>
        <v>Dec 18</v>
      </c>
      <c r="T49" s="54">
        <f t="shared" si="13"/>
        <v>161409</v>
      </c>
      <c r="U49" s="54">
        <f>Sheet1!L44</f>
        <v>161409</v>
      </c>
      <c r="V49" s="54">
        <f t="shared" si="14"/>
        <v>3241</v>
      </c>
      <c r="W49" s="53">
        <f t="shared" si="2"/>
        <v>3241</v>
      </c>
      <c r="X49" s="54">
        <f>Sheet1!M44</f>
        <v>158168</v>
      </c>
      <c r="Y49" s="58">
        <f t="shared" si="15"/>
        <v>1.0204908704668454</v>
      </c>
      <c r="Z49" s="142"/>
      <c r="AA49" s="142"/>
      <c r="AB49" s="165"/>
      <c r="AC49" s="166"/>
      <c r="AD49" s="91"/>
      <c r="AE49" s="92"/>
      <c r="AF49" s="1"/>
      <c r="AG49" s="1"/>
    </row>
    <row r="50" spans="1:33" ht="13.05" customHeight="1" x14ac:dyDescent="0.25">
      <c r="A50" s="3">
        <f>A48+1</f>
        <v>21</v>
      </c>
      <c r="B50" s="163" t="str">
        <f>RIGHT(RTD("cqg.rtd",,"ContractData",$A$5&amp;A50,"LongDescription"),14)</f>
        <v>Dec 18, Mar 19</v>
      </c>
      <c r="C50" s="65"/>
      <c r="D50" s="65"/>
      <c r="E50" s="70"/>
      <c r="F50" s="206">
        <f>IF(B50="","",RTD("cqg.rtd",,"ContractData",$A$5&amp;A50,"ExpirationDate",,"D"))</f>
        <v>43451</v>
      </c>
      <c r="G50" s="204">
        <f t="shared" ca="1" si="3"/>
        <v>1592</v>
      </c>
      <c r="H50" s="71"/>
      <c r="I50" s="67"/>
      <c r="J50" s="55">
        <f t="shared" si="5"/>
        <v>167</v>
      </c>
      <c r="K50" s="199">
        <f>RTD("cqg.rtd", ,"ContractData", $A$5&amp;A50, "T_CVol")</f>
        <v>167</v>
      </c>
      <c r="L50" s="198">
        <f xml:space="preserve"> RTD("cqg.rtd",,"StudyData", $A$5&amp;A50, "MA", "InputChoice=ContractVol,MAType=Sim,Period="&amp;$L$4&amp;"", "MA",,,"all",,,,"T")</f>
        <v>1001.5</v>
      </c>
      <c r="M50" s="139">
        <f t="shared" si="6"/>
        <v>0</v>
      </c>
      <c r="N50" s="198">
        <f>RTD("cqg.rtd", ,"ContractData", $A$5&amp;A50, "Y_CVol")</f>
        <v>121</v>
      </c>
      <c r="O50" s="202">
        <f t="shared" si="4"/>
        <v>1.3801652892561984</v>
      </c>
      <c r="P50" s="199">
        <f xml:space="preserve"> RTD("cqg.rtd",,"StudyData", "(MA("&amp;$A$5&amp;A50&amp;",Period:="&amp;$Q$5&amp;",MAType:=Sim,InputChoice:=ContractVol) when LocalYear("&amp;$A$5&amp;A50&amp;")="&amp;$R$5&amp;" And (LocalMonth("&amp;$A$5&amp;A50&amp;")="&amp;$P$4&amp;" And LocalDay("&amp;$A$5&amp;A50&amp;")="&amp;$Q$4&amp;" ))", "Bar", "", "Close","D", "0", "all", "", "","False",,)</f>
        <v>151</v>
      </c>
      <c r="Q50" s="199"/>
      <c r="R50" s="199"/>
      <c r="S50" s="49" t="str">
        <f>LEFT(B50,6)</f>
        <v>Dec 18</v>
      </c>
      <c r="T50" s="53">
        <f t="shared" si="13"/>
        <v>161409</v>
      </c>
      <c r="U50" s="53">
        <f>Sheet1!F46</f>
        <v>161409</v>
      </c>
      <c r="V50" s="53">
        <f t="shared" si="14"/>
        <v>3241</v>
      </c>
      <c r="W50" s="53">
        <f t="shared" si="2"/>
        <v>3241</v>
      </c>
      <c r="X50" s="53">
        <f>Sheet1!G46</f>
        <v>158168</v>
      </c>
      <c r="Y50" s="59">
        <f t="shared" si="15"/>
        <v>1.0204908704668454</v>
      </c>
      <c r="Z50" s="142">
        <f>IF(RTD("cqg.rtd",,"StudyData",$A$5&amp;A50,"Vol","VolType=Exchange,CoCType=Contract","Vol",$Z$4,"0","ALL",,,"TRUE","T")="",0,RTD("cqg.rtd",,"StudyData",$A$5&amp;A50,"Vol","VolType=Exchange,CoCType=Contract","Vol",$Z$4,"0","ALL",,,"TRUE","T"))</f>
        <v>0</v>
      </c>
      <c r="AA50" s="142">
        <f ca="1">IF(B50="","",RTD("cqg.rtd",,"StudyData","Vol("&amp;$A$5&amp;A50&amp;") when (LocalDay("&amp;$A$5&amp;A50&amp;")="&amp;$C$1&amp;" and LocalHour("&amp;$A$5&amp;A50&amp;")="&amp;$E$1&amp;" and LocalMinute("&amp;$A$5&amp;$A50&amp;")="&amp;$F$1&amp;")","Bar",,"Vol",$Z$4,"0"))</f>
        <v>1</v>
      </c>
      <c r="AB50" s="163" t="str">
        <f>B50</f>
        <v>Dec 18, Mar 19</v>
      </c>
      <c r="AC50" s="164"/>
      <c r="AD50" s="91"/>
      <c r="AE50" s="92"/>
      <c r="AF50" s="1"/>
      <c r="AG50" s="1"/>
    </row>
    <row r="51" spans="1:33" ht="13.05" customHeight="1" x14ac:dyDescent="0.25">
      <c r="B51" s="165"/>
      <c r="C51" s="68"/>
      <c r="D51" s="68"/>
      <c r="E51" s="68"/>
      <c r="F51" s="207"/>
      <c r="G51" s="205"/>
      <c r="H51" s="69"/>
      <c r="I51" s="78"/>
      <c r="J51" s="56"/>
      <c r="K51" s="199"/>
      <c r="L51" s="198"/>
      <c r="M51" s="139"/>
      <c r="N51" s="198"/>
      <c r="O51" s="202"/>
      <c r="P51" s="199"/>
      <c r="Q51" s="199"/>
      <c r="R51" s="199"/>
      <c r="S51" s="51" t="str">
        <f>RIGHT(B50,6)</f>
        <v>Mar 19</v>
      </c>
      <c r="T51" s="54">
        <f t="shared" si="13"/>
        <v>88017</v>
      </c>
      <c r="U51" s="54">
        <f>Sheet1!L46</f>
        <v>88017</v>
      </c>
      <c r="V51" s="54">
        <f t="shared" si="14"/>
        <v>-298</v>
      </c>
      <c r="W51" s="53">
        <f t="shared" si="2"/>
        <v>-298</v>
      </c>
      <c r="X51" s="54">
        <f>Sheet1!M46</f>
        <v>88315</v>
      </c>
      <c r="Y51" s="58">
        <f t="shared" si="15"/>
        <v>0.99662571477099016</v>
      </c>
      <c r="Z51" s="142"/>
      <c r="AA51" s="142"/>
      <c r="AB51" s="165"/>
      <c r="AC51" s="166"/>
      <c r="AD51" s="91"/>
      <c r="AE51" s="92"/>
      <c r="AF51" s="1"/>
      <c r="AG51" s="1"/>
    </row>
    <row r="52" spans="1:33" ht="8.1" customHeight="1" x14ac:dyDescent="0.25">
      <c r="B52" s="122"/>
      <c r="C52" s="20"/>
      <c r="D52" s="20"/>
      <c r="E52" s="20"/>
      <c r="F52" s="29"/>
      <c r="G52" s="20"/>
      <c r="H52" s="115"/>
      <c r="I52" s="20"/>
      <c r="J52" s="20"/>
      <c r="K52" s="93"/>
      <c r="L52" s="93"/>
      <c r="M52" s="95"/>
      <c r="N52" s="93"/>
      <c r="O52" s="96"/>
      <c r="P52" s="97"/>
      <c r="Q52" s="97"/>
      <c r="R52" s="97"/>
      <c r="S52" s="47"/>
      <c r="T52" s="20"/>
      <c r="U52" s="60"/>
      <c r="V52" s="60"/>
      <c r="W52" s="60"/>
      <c r="X52" s="60"/>
      <c r="Y52" s="60"/>
      <c r="Z52" s="102"/>
      <c r="AA52" s="103"/>
      <c r="AB52" s="130"/>
      <c r="AC52" s="131"/>
      <c r="AD52" s="89"/>
      <c r="AE52" s="90"/>
      <c r="AF52" s="1"/>
      <c r="AG52" s="1"/>
    </row>
    <row r="53" spans="1:33" ht="13.05" customHeight="1" x14ac:dyDescent="0.25">
      <c r="A53" s="3">
        <f>A50+1</f>
        <v>22</v>
      </c>
      <c r="B53" s="221" t="str">
        <f>RIGHT(RTD("cqg.rtd",,"ContractData",$A$5&amp;A53,"LongDescription"),14)</f>
        <v>Mar 19, Jun 19</v>
      </c>
      <c r="C53" s="72"/>
      <c r="D53" s="72"/>
      <c r="E53" s="72"/>
      <c r="F53" s="206">
        <f>IF(B53="","",RTD("cqg.rtd",,"ContractData",$A$5&amp;A53,"ExpirationDate",,"D"))</f>
        <v>43542</v>
      </c>
      <c r="G53" s="204">
        <f t="shared" ca="1" si="3"/>
        <v>1683</v>
      </c>
      <c r="H53" s="66"/>
      <c r="I53" s="67"/>
      <c r="J53" s="18">
        <f t="shared" si="5"/>
        <v>124</v>
      </c>
      <c r="K53" s="199">
        <f>RTD("cqg.rtd", ,"ContractData", $A$5&amp;A53, "T_CVol")</f>
        <v>124</v>
      </c>
      <c r="L53" s="198">
        <f xml:space="preserve"> RTD("cqg.rtd",,"StudyData", $A$5&amp;A53, "MA", "InputChoice=ContractVol,MAType=Sim,Period="&amp;$L$4&amp;"", "MA",,,"all",,,,"T")</f>
        <v>367.08333333000002</v>
      </c>
      <c r="M53" s="139">
        <f t="shared" si="6"/>
        <v>0</v>
      </c>
      <c r="N53" s="198">
        <f>RTD("cqg.rtd", ,"ContractData", $A$5&amp;A53, "Y_CVol")</f>
        <v>266</v>
      </c>
      <c r="O53" s="202">
        <f t="shared" si="4"/>
        <v>0.46616541353383456</v>
      </c>
      <c r="P53" s="199">
        <f xml:space="preserve"> RTD("cqg.rtd",,"StudyData", "(MA("&amp;$A$5&amp;A53&amp;",Period:="&amp;$Q$5&amp;",MAType:=Sim,InputChoice:=ContractVol) when LocalYear("&amp;$A$5&amp;A53&amp;")="&amp;$R$5&amp;" And (LocalMonth("&amp;$A$5&amp;A53&amp;")="&amp;$P$4&amp;" And LocalDay("&amp;$A$5&amp;A53&amp;")="&amp;$Q$4&amp;" ))", "Bar", "", "Close","D", "0", "all", "", "","False",,)</f>
        <v>51</v>
      </c>
      <c r="Q53" s="199"/>
      <c r="R53" s="199"/>
      <c r="S53" s="49" t="str">
        <f>LEFT(B53,6)</f>
        <v>Mar 19</v>
      </c>
      <c r="T53" s="53">
        <f t="shared" si="13"/>
        <v>88017</v>
      </c>
      <c r="U53" s="53">
        <f>Sheet1!F48</f>
        <v>88017</v>
      </c>
      <c r="V53" s="53">
        <f>U53-X53</f>
        <v>-298</v>
      </c>
      <c r="W53" s="53">
        <f t="shared" si="2"/>
        <v>-298</v>
      </c>
      <c r="X53" s="53">
        <f>Sheet1!G48</f>
        <v>88315</v>
      </c>
      <c r="Y53" s="59">
        <f>IF(ISERROR(U53/X53),"",U53/X53)</f>
        <v>0.99662571477099016</v>
      </c>
      <c r="Z53" s="142">
        <f>IF(RTD("cqg.rtd",,"StudyData",$A$5&amp;A53,"Vol","VolType=Exchange,CoCType=Contract","Vol",$Z$4,"0","ALL",,,"TRUE","T")="",0,RTD("cqg.rtd",,"StudyData",$A$5&amp;A53,"Vol","VolType=Exchange,CoCType=Contract","Vol",$Z$4,"0","ALL",,,"TRUE","T"))</f>
        <v>0</v>
      </c>
      <c r="AA53" s="142">
        <f ca="1">IF(B53="","",RTD("cqg.rtd",,"StudyData","Vol("&amp;$A$5&amp;A53&amp;") when (LocalDay("&amp;$A$5&amp;A53&amp;")="&amp;$C$1&amp;" and LocalHour("&amp;$A$5&amp;A53&amp;")="&amp;$E$1&amp;" and LocalMinute("&amp;$A$5&amp;$A53&amp;")="&amp;$F$1&amp;")","Bar",,"Vol",$Z$4,"0"))</f>
        <v>3</v>
      </c>
      <c r="AB53" s="171" t="str">
        <f>B53</f>
        <v>Mar 19, Jun 19</v>
      </c>
      <c r="AC53" s="172"/>
      <c r="AD53" s="87"/>
      <c r="AE53" s="88"/>
      <c r="AF53" s="1"/>
      <c r="AG53" s="1"/>
    </row>
    <row r="54" spans="1:33" ht="13.05" customHeight="1" x14ac:dyDescent="0.25">
      <c r="B54" s="222"/>
      <c r="C54" s="72"/>
      <c r="D54" s="72"/>
      <c r="E54" s="72"/>
      <c r="F54" s="207"/>
      <c r="G54" s="205"/>
      <c r="H54" s="66"/>
      <c r="I54" s="67"/>
      <c r="J54" s="22"/>
      <c r="K54" s="199"/>
      <c r="L54" s="198"/>
      <c r="M54" s="139"/>
      <c r="N54" s="198"/>
      <c r="O54" s="202"/>
      <c r="P54" s="199"/>
      <c r="Q54" s="199"/>
      <c r="R54" s="199"/>
      <c r="S54" s="51" t="str">
        <f>RIGHT(B53,6)</f>
        <v>Jun 19</v>
      </c>
      <c r="T54" s="54">
        <f t="shared" si="13"/>
        <v>61005</v>
      </c>
      <c r="U54" s="54">
        <f>Sheet1!L48</f>
        <v>61005</v>
      </c>
      <c r="V54" s="54">
        <f>U54-X54</f>
        <v>712</v>
      </c>
      <c r="W54" s="53">
        <f t="shared" si="2"/>
        <v>712</v>
      </c>
      <c r="X54" s="54">
        <f>Sheet1!M48</f>
        <v>60293</v>
      </c>
      <c r="Y54" s="59">
        <f>IF(ISERROR(U54/X54),"",U54/X54)</f>
        <v>1.0118089993863302</v>
      </c>
      <c r="Z54" s="142"/>
      <c r="AA54" s="142"/>
      <c r="AB54" s="173"/>
      <c r="AC54" s="174"/>
      <c r="AD54" s="87"/>
      <c r="AE54" s="88"/>
      <c r="AF54" s="1"/>
      <c r="AG54" s="1"/>
    </row>
    <row r="55" spans="1:33" ht="13.05" customHeight="1" x14ac:dyDescent="0.25">
      <c r="A55" s="3">
        <f>A53+1</f>
        <v>23</v>
      </c>
      <c r="B55" s="221" t="str">
        <f>RIGHT(RTD("cqg.rtd",,"ContractData",$A$5&amp;A55,"LongDescription"),14)</f>
        <v>Jun 19, Sep 19</v>
      </c>
      <c r="C55" s="72"/>
      <c r="D55" s="72"/>
      <c r="E55" s="72"/>
      <c r="F55" s="206">
        <f>IF(B55="","",RTD("cqg.rtd",,"ContractData",$A$5&amp;A55,"ExpirationDate",,"D"))</f>
        <v>43633</v>
      </c>
      <c r="G55" s="204">
        <f t="shared" ca="1" si="3"/>
        <v>1774</v>
      </c>
      <c r="H55" s="66"/>
      <c r="I55" s="67"/>
      <c r="J55" s="18">
        <f t="shared" si="5"/>
        <v>12</v>
      </c>
      <c r="K55" s="199">
        <f>RTD("cqg.rtd", ,"ContractData", $A$5&amp;A55, "T_CVol")</f>
        <v>12</v>
      </c>
      <c r="L55" s="198">
        <f xml:space="preserve"> RTD("cqg.rtd",,"StudyData", $A$5&amp;A55, "MA", "InputChoice=ContractVol,MAType=Sim,Period="&amp;$L$4&amp;"", "MA",,,"all",,,,"T")</f>
        <v>76.583333330000002</v>
      </c>
      <c r="M55" s="139">
        <f t="shared" si="6"/>
        <v>0</v>
      </c>
      <c r="N55" s="198">
        <f>RTD("cqg.rtd", ,"ContractData", $A$5&amp;A55, "Y_CVol")</f>
        <v>63</v>
      </c>
      <c r="O55" s="202">
        <f t="shared" si="4"/>
        <v>0.19047619047619047</v>
      </c>
      <c r="P55" s="199">
        <f xml:space="preserve"> RTD("cqg.rtd",,"StudyData", "(MA("&amp;$A$5&amp;A55&amp;",Period:="&amp;$Q$5&amp;",MAType:=Sim,InputChoice:=ContractVol) when LocalYear("&amp;$A$5&amp;A55&amp;")="&amp;$R$5&amp;" And (LocalMonth("&amp;$A$5&amp;A55&amp;")="&amp;$P$4&amp;" And LocalDay("&amp;$A$5&amp;A55&amp;")="&amp;$Q$4&amp;" ))", "Bar", "", "Close","D", "0", "all", "", "","False",,)</f>
        <v>27</v>
      </c>
      <c r="Q55" s="199"/>
      <c r="R55" s="199"/>
      <c r="S55" s="49" t="str">
        <f>LEFT(B55,6)</f>
        <v>Jun 19</v>
      </c>
      <c r="T55" s="53">
        <f t="shared" si="13"/>
        <v>61005</v>
      </c>
      <c r="U55" s="53">
        <f>Sheet1!F50</f>
        <v>61005</v>
      </c>
      <c r="V55" s="53">
        <f t="shared" ref="V55:V60" si="16">U55-X55</f>
        <v>712</v>
      </c>
      <c r="W55" s="53">
        <f t="shared" si="2"/>
        <v>712</v>
      </c>
      <c r="X55" s="53">
        <f>Sheet1!G50</f>
        <v>60293</v>
      </c>
      <c r="Y55" s="59">
        <f t="shared" ref="Y55:Y60" si="17">IF(ISERROR(U55/X55),"",U55/X55)</f>
        <v>1.0118089993863302</v>
      </c>
      <c r="Z55" s="142">
        <f>IF(RTD("cqg.rtd",,"StudyData",$A$5&amp;A55,"Vol","VolType=Exchange,CoCType=Contract","Vol",$Z$4,"0","ALL",,,"TRUE","T")="",0,RTD("cqg.rtd",,"StudyData",$A$5&amp;A55,"Vol","VolType=Exchange,CoCType=Contract","Vol",$Z$4,"0","ALL",,,"TRUE","T"))</f>
        <v>0</v>
      </c>
      <c r="AA55" s="142">
        <f ca="1">IF(B55="","",RTD("cqg.rtd",,"StudyData","Vol("&amp;$A$5&amp;A55&amp;") when (LocalDay("&amp;$A$5&amp;A55&amp;")="&amp;$C$1&amp;" and LocalHour("&amp;$A$5&amp;A55&amp;")="&amp;$E$1&amp;" and LocalMinute("&amp;$A$5&amp;$A55&amp;")="&amp;$F$1&amp;")","Bar",,"Vol",$Z$4,"0"))</f>
        <v>2</v>
      </c>
      <c r="AB55" s="171" t="str">
        <f>B55</f>
        <v>Jun 19, Sep 19</v>
      </c>
      <c r="AC55" s="172"/>
      <c r="AD55" s="87"/>
      <c r="AE55" s="88"/>
      <c r="AF55" s="1"/>
      <c r="AG55" s="1"/>
    </row>
    <row r="56" spans="1:33" ht="13.05" customHeight="1" x14ac:dyDescent="0.25">
      <c r="B56" s="222"/>
      <c r="C56" s="72"/>
      <c r="D56" s="72"/>
      <c r="E56" s="72"/>
      <c r="F56" s="207"/>
      <c r="G56" s="205"/>
      <c r="H56" s="66"/>
      <c r="I56" s="67"/>
      <c r="J56" s="22"/>
      <c r="K56" s="199"/>
      <c r="L56" s="198"/>
      <c r="M56" s="139"/>
      <c r="N56" s="198"/>
      <c r="O56" s="202"/>
      <c r="P56" s="199"/>
      <c r="Q56" s="199"/>
      <c r="R56" s="199"/>
      <c r="S56" s="51" t="str">
        <f>RIGHT(B55,6)</f>
        <v>Sep 19</v>
      </c>
      <c r="T56" s="54">
        <f t="shared" si="13"/>
        <v>22374</v>
      </c>
      <c r="U56" s="54">
        <f>Sheet1!L50</f>
        <v>22374</v>
      </c>
      <c r="V56" s="54">
        <f t="shared" si="16"/>
        <v>-103</v>
      </c>
      <c r="W56" s="53">
        <f t="shared" si="2"/>
        <v>-103</v>
      </c>
      <c r="X56" s="54">
        <f>Sheet1!M50</f>
        <v>22477</v>
      </c>
      <c r="Y56" s="59">
        <f t="shared" si="17"/>
        <v>0.99541753792765941</v>
      </c>
      <c r="Z56" s="142"/>
      <c r="AA56" s="142"/>
      <c r="AB56" s="173"/>
      <c r="AC56" s="174"/>
      <c r="AD56" s="87"/>
      <c r="AE56" s="88"/>
      <c r="AF56" s="1"/>
      <c r="AG56" s="1"/>
    </row>
    <row r="57" spans="1:33" ht="13.05" customHeight="1" x14ac:dyDescent="0.25">
      <c r="A57" s="3">
        <f>A55+1</f>
        <v>24</v>
      </c>
      <c r="B57" s="221" t="str">
        <f>RIGHT(RTD("cqg.rtd",,"ContractData",$A$5&amp;A57,"LongDescription"),14)</f>
        <v>Sep 19, Dec 19</v>
      </c>
      <c r="C57" s="72"/>
      <c r="D57" s="72"/>
      <c r="E57" s="72"/>
      <c r="F57" s="206">
        <f>IF(B57="","",RTD("cqg.rtd",,"ContractData",$A$5&amp;A57,"ExpirationDate",,"D"))</f>
        <v>43724</v>
      </c>
      <c r="G57" s="204">
        <f t="shared" ca="1" si="3"/>
        <v>1865</v>
      </c>
      <c r="H57" s="66"/>
      <c r="I57" s="67"/>
      <c r="J57" s="55">
        <f t="shared" si="5"/>
        <v>16</v>
      </c>
      <c r="K57" s="199">
        <f>RTD("cqg.rtd", ,"ContractData", $A$5&amp;A57, "T_CVol")</f>
        <v>16</v>
      </c>
      <c r="L57" s="198">
        <f xml:space="preserve"> RTD("cqg.rtd",,"StudyData", $A$5&amp;A57, "MA", "InputChoice=ContractVol,MAType=Sim,Period="&amp;$L$4&amp;"", "MA",,,"all",,,,"T")</f>
        <v>48.5</v>
      </c>
      <c r="M57" s="139">
        <f t="shared" si="6"/>
        <v>0</v>
      </c>
      <c r="N57" s="198">
        <f>RTD("cqg.rtd", ,"ContractData", $A$5&amp;A57, "Y_CVol")</f>
        <v>9</v>
      </c>
      <c r="O57" s="202">
        <f t="shared" si="4"/>
        <v>1.7777777777777777</v>
      </c>
      <c r="P57" s="199">
        <f xml:space="preserve"> RTD("cqg.rtd",,"StudyData", "(MA("&amp;$A$5&amp;A57&amp;",Period:="&amp;$Q$5&amp;",MAType:=Sim,InputChoice:=ContractVol) when LocalYear("&amp;$A$5&amp;A57&amp;")="&amp;$R$5&amp;" And (LocalMonth("&amp;$A$5&amp;A57&amp;")="&amp;$P$4&amp;" And LocalDay("&amp;$A$5&amp;A57&amp;")="&amp;$Q$4&amp;" ))", "Bar", "", "Close","D", "0", "all", "", "","False",,)</f>
        <v>17</v>
      </c>
      <c r="Q57" s="199"/>
      <c r="R57" s="199"/>
      <c r="S57" s="49" t="str">
        <f>LEFT(B57,6)</f>
        <v>Sep 19</v>
      </c>
      <c r="T57" s="53">
        <f t="shared" si="13"/>
        <v>22374</v>
      </c>
      <c r="U57" s="53">
        <f>Sheet1!F52</f>
        <v>22374</v>
      </c>
      <c r="V57" s="53">
        <f t="shared" si="16"/>
        <v>-103</v>
      </c>
      <c r="W57" s="53">
        <f t="shared" si="2"/>
        <v>-103</v>
      </c>
      <c r="X57" s="53">
        <f>Sheet1!G52</f>
        <v>22477</v>
      </c>
      <c r="Y57" s="59">
        <f t="shared" si="17"/>
        <v>0.99541753792765941</v>
      </c>
      <c r="Z57" s="142">
        <f>IF(RTD("cqg.rtd",,"StudyData",$A$5&amp;A57,"Vol","VolType=Exchange,CoCType=Contract","Vol",$Z$4,"0","ALL",,,"TRUE","T")="",0,RTD("cqg.rtd",,"StudyData",$A$5&amp;A57,"Vol","VolType=Exchange,CoCType=Contract","Vol",$Z$4,"0","ALL",,,"TRUE","T"))</f>
        <v>0</v>
      </c>
      <c r="AA57" s="142">
        <f ca="1">IF(B57="","",RTD("cqg.rtd",,"StudyData","Vol("&amp;$A$5&amp;A57&amp;") when (LocalDay("&amp;$A$5&amp;A57&amp;")="&amp;$C$1&amp;" and LocalHour("&amp;$A$5&amp;A57&amp;")="&amp;$E$1&amp;" and LocalMinute("&amp;$A$5&amp;$A57&amp;")="&amp;$F$1&amp;")","Bar",,"Vol",$Z$4,"0"))</f>
        <v>9</v>
      </c>
      <c r="AB57" s="171" t="str">
        <f>B57</f>
        <v>Sep 19, Dec 19</v>
      </c>
      <c r="AC57" s="172"/>
      <c r="AD57" s="87"/>
      <c r="AE57" s="88"/>
      <c r="AF57" s="1"/>
      <c r="AG57" s="1"/>
    </row>
    <row r="58" spans="1:33" ht="13.05" customHeight="1" x14ac:dyDescent="0.25">
      <c r="B58" s="222"/>
      <c r="C58" s="72"/>
      <c r="D58" s="72"/>
      <c r="E58" s="72"/>
      <c r="F58" s="213"/>
      <c r="G58" s="212"/>
      <c r="H58" s="66"/>
      <c r="I58" s="67"/>
      <c r="J58" s="56"/>
      <c r="K58" s="199"/>
      <c r="L58" s="198"/>
      <c r="M58" s="139"/>
      <c r="N58" s="198"/>
      <c r="O58" s="202"/>
      <c r="P58" s="199"/>
      <c r="Q58" s="199"/>
      <c r="R58" s="199"/>
      <c r="S58" s="51" t="str">
        <f>RIGHT(B57,6)</f>
        <v>Dec 19</v>
      </c>
      <c r="T58" s="54">
        <f t="shared" si="13"/>
        <v>19586</v>
      </c>
      <c r="U58" s="54">
        <f>Sheet1!L52</f>
        <v>19586</v>
      </c>
      <c r="V58" s="54">
        <f t="shared" si="16"/>
        <v>-26</v>
      </c>
      <c r="W58" s="53">
        <f t="shared" si="2"/>
        <v>-26</v>
      </c>
      <c r="X58" s="54">
        <f>Sheet1!M52</f>
        <v>19612</v>
      </c>
      <c r="Y58" s="59">
        <f t="shared" si="17"/>
        <v>0.99867428105241685</v>
      </c>
      <c r="Z58" s="142"/>
      <c r="AA58" s="142"/>
      <c r="AB58" s="173"/>
      <c r="AC58" s="174"/>
      <c r="AD58" s="87"/>
      <c r="AE58" s="88"/>
      <c r="AF58" s="1"/>
      <c r="AG58" s="1"/>
    </row>
    <row r="59" spans="1:33" ht="13.05" customHeight="1" x14ac:dyDescent="0.25">
      <c r="A59" s="3">
        <f>A57+1</f>
        <v>25</v>
      </c>
      <c r="B59" s="171" t="str">
        <f>RIGHT(RTD("cqg.rtd",,"ContractData",$A$5&amp;A59,"LongDescription"),14)</f>
        <v>Dec 19, Mar 20</v>
      </c>
      <c r="C59" s="72"/>
      <c r="D59" s="72"/>
      <c r="E59" s="74"/>
      <c r="F59" s="206">
        <f>IF(B59="","",RTD("cqg.rtd",,"ContractData",$A$5&amp;A59,"ExpirationDate",,"D"))</f>
        <v>43815</v>
      </c>
      <c r="G59" s="204">
        <f t="shared" ca="1" si="3"/>
        <v>1956</v>
      </c>
      <c r="H59" s="71"/>
      <c r="I59" s="67"/>
      <c r="J59" s="55">
        <f t="shared" si="5"/>
        <v>33</v>
      </c>
      <c r="K59" s="199">
        <f>RTD("cqg.rtd", ,"ContractData", $A$5&amp;A59, "T_CVol")</f>
        <v>33</v>
      </c>
      <c r="L59" s="198">
        <f xml:space="preserve"> RTD("cqg.rtd",,"StudyData", $A$5&amp;A59, "MA", "InputChoice=ContractVol,MAType=Sim,Period="&amp;$L$4&amp;"", "MA",,,"all",,,,"T")</f>
        <v>39.5</v>
      </c>
      <c r="M59" s="139">
        <f t="shared" si="6"/>
        <v>0</v>
      </c>
      <c r="N59" s="198">
        <f>RTD("cqg.rtd", ,"ContractData", $A$5&amp;A59, "Y_CVol")</f>
        <v>65</v>
      </c>
      <c r="O59" s="202">
        <f t="shared" si="4"/>
        <v>0.50769230769230766</v>
      </c>
      <c r="P59" s="199">
        <f xml:space="preserve"> RTD("cqg.rtd",,"StudyData", "(MA("&amp;$A$5&amp;A59&amp;",Period:="&amp;$Q$5&amp;",MAType:=Sim,InputChoice:=ContractVol) when LocalYear("&amp;$A$5&amp;A59&amp;")="&amp;$R$5&amp;" And (LocalMonth("&amp;$A$5&amp;A59&amp;")="&amp;$P$4&amp;" And LocalDay("&amp;$A$5&amp;A59&amp;")="&amp;$Q$4&amp;" ))", "Bar", "", "Close","D", "0", "all", "", "","False",,)</f>
        <v>15</v>
      </c>
      <c r="Q59" s="199"/>
      <c r="R59" s="199"/>
      <c r="S59" s="49" t="str">
        <f>LEFT(B59,6)</f>
        <v>Dec 19</v>
      </c>
      <c r="T59" s="53">
        <f t="shared" si="13"/>
        <v>19586</v>
      </c>
      <c r="U59" s="53">
        <f>Sheet1!F54</f>
        <v>19586</v>
      </c>
      <c r="V59" s="53">
        <f t="shared" si="16"/>
        <v>-26</v>
      </c>
      <c r="W59" s="53">
        <f t="shared" si="2"/>
        <v>-26</v>
      </c>
      <c r="X59" s="53">
        <f>Sheet1!G54</f>
        <v>19612</v>
      </c>
      <c r="Y59" s="59">
        <f t="shared" si="17"/>
        <v>0.99867428105241685</v>
      </c>
      <c r="Z59" s="142">
        <f>IF(RTD("cqg.rtd",,"StudyData",$A$5&amp;A59,"Vol","VolType=Exchange,CoCType=Contract","Vol",$Z$4,"0","ALL",,,"TRUE","T")="",0,RTD("cqg.rtd",,"StudyData",$A$5&amp;A59,"Vol","VolType=Exchange,CoCType=Contract","Vol",$Z$4,"0","ALL",,,"TRUE","T"))</f>
        <v>6</v>
      </c>
      <c r="AA59" s="142">
        <f ca="1">IF(B59="","",RTD("cqg.rtd",,"StudyData","Vol("&amp;$A$5&amp;A59&amp;") when (LocalDay("&amp;$A$5&amp;A59&amp;")="&amp;$C$1&amp;" and LocalHour("&amp;$A$5&amp;A59&amp;")="&amp;$E$1&amp;" and LocalMinute("&amp;$A$5&amp;$A59&amp;")="&amp;$F$1&amp;")","Bar",,"Vol",$Z$4,"0"))</f>
        <v>5</v>
      </c>
      <c r="AB59" s="171" t="str">
        <f>B59</f>
        <v>Dec 19, Mar 20</v>
      </c>
      <c r="AC59" s="172"/>
      <c r="AD59" s="87"/>
      <c r="AE59" s="88"/>
      <c r="AF59" s="1"/>
      <c r="AG59" s="1"/>
    </row>
    <row r="60" spans="1:33" ht="13.05" customHeight="1" x14ac:dyDescent="0.25">
      <c r="B60" s="173"/>
      <c r="C60" s="73"/>
      <c r="D60" s="73"/>
      <c r="E60" s="73"/>
      <c r="F60" s="207"/>
      <c r="G60" s="205"/>
      <c r="H60" s="69"/>
      <c r="I60" s="78"/>
      <c r="J60" s="57"/>
      <c r="K60" s="199"/>
      <c r="L60" s="198"/>
      <c r="M60" s="139"/>
      <c r="N60" s="198"/>
      <c r="O60" s="202"/>
      <c r="P60" s="199"/>
      <c r="Q60" s="199"/>
      <c r="R60" s="199"/>
      <c r="S60" s="51" t="str">
        <f>RIGHT(B59,6)</f>
        <v>Mar 20</v>
      </c>
      <c r="T60" s="54">
        <f t="shared" si="13"/>
        <v>14993</v>
      </c>
      <c r="U60" s="54">
        <f>Sheet1!L54</f>
        <v>14993</v>
      </c>
      <c r="V60" s="54">
        <f t="shared" si="16"/>
        <v>242</v>
      </c>
      <c r="W60" s="53">
        <f t="shared" si="2"/>
        <v>242</v>
      </c>
      <c r="X60" s="54">
        <f>Sheet1!M54</f>
        <v>14751</v>
      </c>
      <c r="Y60" s="59">
        <f t="shared" si="17"/>
        <v>1.0164056674123789</v>
      </c>
      <c r="Z60" s="142"/>
      <c r="AA60" s="142"/>
      <c r="AB60" s="173"/>
      <c r="AC60" s="174"/>
      <c r="AD60" s="87"/>
      <c r="AE60" s="88"/>
      <c r="AF60" s="1"/>
      <c r="AG60" s="1"/>
    </row>
    <row r="61" spans="1:33" ht="8.1" customHeight="1" x14ac:dyDescent="0.25">
      <c r="B61" s="122"/>
      <c r="C61" s="20"/>
      <c r="D61" s="20"/>
      <c r="E61" s="20"/>
      <c r="F61" s="29"/>
      <c r="G61" s="20"/>
      <c r="H61" s="115"/>
      <c r="I61" s="20"/>
      <c r="J61" s="20"/>
      <c r="K61" s="93"/>
      <c r="L61" s="93"/>
      <c r="M61" s="95"/>
      <c r="N61" s="93"/>
      <c r="O61" s="96"/>
      <c r="P61" s="97"/>
      <c r="Q61" s="97"/>
      <c r="R61" s="97"/>
      <c r="S61" s="47"/>
      <c r="T61" s="20"/>
      <c r="U61" s="60"/>
      <c r="V61" s="60"/>
      <c r="W61" s="60"/>
      <c r="X61" s="60"/>
      <c r="Y61" s="60"/>
      <c r="Z61" s="102"/>
      <c r="AA61" s="103"/>
      <c r="AB61" s="130"/>
      <c r="AC61" s="131"/>
      <c r="AD61" s="89"/>
      <c r="AE61" s="90"/>
      <c r="AF61" s="1"/>
      <c r="AG61" s="1"/>
    </row>
    <row r="62" spans="1:33" ht="13.05" customHeight="1" x14ac:dyDescent="0.25">
      <c r="A62" s="3">
        <f>A59+1</f>
        <v>26</v>
      </c>
      <c r="B62" s="219" t="str">
        <f>RIGHT(RTD("cqg.rtd",,"ContractData",$A$5&amp;A62,"LongDescription"),14)</f>
        <v>Mar 20, Jun 20</v>
      </c>
      <c r="C62" s="77"/>
      <c r="D62" s="26"/>
      <c r="E62" s="76"/>
      <c r="F62" s="206">
        <f>IF(B62="","",RTD("cqg.rtd",,"ContractData",$A$5&amp;A62,"ExpirationDate",,"D"))</f>
        <v>43906</v>
      </c>
      <c r="G62" s="217">
        <f t="shared" ca="1" si="3"/>
        <v>2047</v>
      </c>
      <c r="H62" s="64"/>
      <c r="I62" s="17"/>
      <c r="J62" s="19">
        <f t="shared" si="5"/>
        <v>21</v>
      </c>
      <c r="K62" s="199">
        <f>RTD("cqg.rtd", ,"ContractData", $A$5&amp;A62, "T_CVol")</f>
        <v>21</v>
      </c>
      <c r="L62" s="215">
        <f xml:space="preserve"> RTD("cqg.rtd",,"StudyData", $A$5&amp;A62, "MA", "InputChoice=ContractVol,MAType=Sim,Period="&amp;$L$4&amp;"", "MA",,,"all",,,,"T")</f>
        <v>28.25</v>
      </c>
      <c r="M62" s="120">
        <f t="shared" si="6"/>
        <v>0</v>
      </c>
      <c r="N62" s="215">
        <f>RTD("cqg.rtd", ,"ContractData", $A$5&amp;A62, "Y_CVol")</f>
        <v>9</v>
      </c>
      <c r="O62" s="216">
        <f t="shared" si="4"/>
        <v>2.3333333333333335</v>
      </c>
      <c r="P62" s="215">
        <f xml:space="preserve"> RTD("cqg.rtd",,"StudyData", "(MA("&amp;$A$5&amp;A62&amp;",Period:="&amp;$Q$5&amp;",MAType:=Sim,InputChoice:=ContractVol) when LocalYear("&amp;$A$5&amp;A62&amp;")="&amp;$R$5&amp;" And (LocalMonth("&amp;$A$5&amp;A62&amp;")="&amp;$P$4&amp;" And LocalDay("&amp;$A$5&amp;A62&amp;")="&amp;$Q$4&amp;" ))", "Bar", "", "Close","D", "0", "all", "", "","False",,)</f>
        <v>18</v>
      </c>
      <c r="Q62" s="215"/>
      <c r="R62" s="215"/>
      <c r="S62" s="49" t="str">
        <f>LEFT(B62,6)</f>
        <v>Mar 20</v>
      </c>
      <c r="T62" s="53">
        <f t="shared" si="13"/>
        <v>14993</v>
      </c>
      <c r="U62" s="53">
        <f>Sheet1!F56</f>
        <v>14993</v>
      </c>
      <c r="V62" s="53">
        <f t="shared" ref="V62:V63" si="18">U62-X62</f>
        <v>242</v>
      </c>
      <c r="W62" s="53">
        <f t="shared" si="2"/>
        <v>242</v>
      </c>
      <c r="X62" s="53">
        <f>Sheet1!G56</f>
        <v>14751</v>
      </c>
      <c r="Y62" s="59">
        <f>IF(ISERROR(U62/X62),"",U62/X62)</f>
        <v>1.0164056674123789</v>
      </c>
      <c r="Z62" s="142">
        <f>IF(RTD("cqg.rtd",,"StudyData",$A$5&amp;A62,"Vol","VolType=Exchange,CoCType=Contract","Vol",$Z$4,"0","ALL",,,"TRUE","T")="",0,RTD("cqg.rtd",,"StudyData",$A$5&amp;A62,"Vol","VolType=Exchange,CoCType=Contract","Vol",$Z$4,"0","ALL",,,"TRUE","T"))</f>
        <v>0</v>
      </c>
      <c r="AA62" s="142">
        <f ca="1">IF(B62="","",RTD("cqg.rtd",,"StudyData","Vol("&amp;$A$5&amp;A62&amp;") when (LocalDay("&amp;$A$5&amp;A62&amp;")="&amp;$C$1&amp;" and LocalHour("&amp;$A$5&amp;A62&amp;")="&amp;$E$1&amp;" and LocalMinute("&amp;$A$5&amp;$A62&amp;")="&amp;$F$1&amp;")","Bar",,"Vol",$Z$4,"0"))</f>
        <v>2</v>
      </c>
      <c r="AB62" s="150" t="str">
        <f>B62</f>
        <v>Mar 20, Jun 20</v>
      </c>
      <c r="AC62" s="151"/>
      <c r="AD62" s="87"/>
      <c r="AE62" s="88"/>
      <c r="AF62" s="1"/>
      <c r="AG62" s="1"/>
    </row>
    <row r="63" spans="1:33" ht="13.05" customHeight="1" x14ac:dyDescent="0.25">
      <c r="B63" s="220"/>
      <c r="C63" s="77"/>
      <c r="D63" s="26"/>
      <c r="E63" s="76"/>
      <c r="F63" s="207"/>
      <c r="G63" s="218"/>
      <c r="H63" s="64"/>
      <c r="I63" s="17"/>
      <c r="J63" s="22"/>
      <c r="K63" s="199"/>
      <c r="L63" s="215"/>
      <c r="M63" s="120"/>
      <c r="N63" s="215"/>
      <c r="O63" s="216"/>
      <c r="P63" s="215"/>
      <c r="Q63" s="215"/>
      <c r="R63" s="215"/>
      <c r="S63" s="51" t="str">
        <f>RIGHT(B62,6)</f>
        <v>Jun 20</v>
      </c>
      <c r="T63" s="54">
        <f t="shared" si="13"/>
        <v>15841</v>
      </c>
      <c r="U63" s="54">
        <f>Sheet1!L56</f>
        <v>15841</v>
      </c>
      <c r="V63" s="54">
        <f t="shared" si="18"/>
        <v>263</v>
      </c>
      <c r="W63" s="53">
        <f t="shared" si="2"/>
        <v>263</v>
      </c>
      <c r="X63" s="54">
        <f>Sheet1!M56</f>
        <v>15578</v>
      </c>
      <c r="Y63" s="59">
        <f>IF(ISERROR(U63/X63),"",U63/X63)</f>
        <v>1.0168827834125047</v>
      </c>
      <c r="Z63" s="142"/>
      <c r="AA63" s="142"/>
      <c r="AB63" s="152"/>
      <c r="AC63" s="153"/>
      <c r="AD63" s="87"/>
      <c r="AE63" s="88"/>
      <c r="AF63" s="1"/>
      <c r="AG63" s="1"/>
    </row>
    <row r="64" spans="1:33" ht="13.05" customHeight="1" x14ac:dyDescent="0.25">
      <c r="A64" s="3">
        <f>A62+1</f>
        <v>27</v>
      </c>
      <c r="B64" s="219" t="str">
        <f>RIGHT(RTD("cqg.rtd",,"ContractData",$A$5&amp;A64,"LongDescription"),14)</f>
        <v>Jun 20, Sep 20</v>
      </c>
      <c r="C64" s="77"/>
      <c r="D64" s="26"/>
      <c r="E64" s="76"/>
      <c r="F64" s="206">
        <f>IF(B64="","",RTD("cqg.rtd",,"ContractData",$A$5&amp;A64,"ExpirationDate",,"D"))</f>
        <v>43997</v>
      </c>
      <c r="G64" s="217">
        <f t="shared" ca="1" si="3"/>
        <v>2138</v>
      </c>
      <c r="H64" s="64"/>
      <c r="I64" s="17"/>
      <c r="J64" s="19">
        <f t="shared" si="5"/>
        <v>9</v>
      </c>
      <c r="K64" s="199">
        <f>RTD("cqg.rtd", ,"ContractData", $A$5&amp;A64, "T_CVol")</f>
        <v>9</v>
      </c>
      <c r="L64" s="215">
        <f xml:space="preserve"> RTD("cqg.rtd",,"StudyData", $A$5&amp;A64, "MA", "InputChoice=ContractVol,MAType=Sim,Period="&amp;$L$4&amp;"", "MA",,,"all",,,,"T")</f>
        <v>17.166666670000001</v>
      </c>
      <c r="M64" s="120">
        <f t="shared" si="6"/>
        <v>0</v>
      </c>
      <c r="N64" s="215">
        <f>RTD("cqg.rtd", ,"ContractData", $A$5&amp;A64, "Y_CVol")</f>
        <v>12</v>
      </c>
      <c r="O64" s="216">
        <f t="shared" si="4"/>
        <v>0.75</v>
      </c>
      <c r="P64" s="215">
        <f xml:space="preserve"> RTD("cqg.rtd",,"StudyData", "(MA("&amp;$A$5&amp;A64&amp;",Period:="&amp;$Q$5&amp;",MAType:=Sim,InputChoice:=ContractVol) when LocalYear("&amp;$A$5&amp;A64&amp;")="&amp;$R$5&amp;" And (LocalMonth("&amp;$A$5&amp;A64&amp;")="&amp;$P$4&amp;" And LocalDay("&amp;$A$5&amp;A64&amp;")="&amp;$Q$4&amp;" ))", "Bar", "", "Close","D", "0", "all", "", "","False",,)</f>
        <v>5</v>
      </c>
      <c r="Q64" s="215"/>
      <c r="R64" s="215"/>
      <c r="S64" s="49" t="str">
        <f>LEFT(B64,6)</f>
        <v>Jun 20</v>
      </c>
      <c r="T64" s="53">
        <f t="shared" si="13"/>
        <v>15841</v>
      </c>
      <c r="U64" s="53">
        <f>Sheet1!F58</f>
        <v>15841</v>
      </c>
      <c r="V64" s="53">
        <f t="shared" ref="V64:V65" si="19">U64-X64</f>
        <v>263</v>
      </c>
      <c r="W64" s="53">
        <f t="shared" si="2"/>
        <v>263</v>
      </c>
      <c r="X64" s="53">
        <f>Sheet1!G58</f>
        <v>15578</v>
      </c>
      <c r="Y64" s="59">
        <f t="shared" ref="Y64:Y69" si="20">IF(ISERROR(U64/X64),"",U64/X64)</f>
        <v>1.0168827834125047</v>
      </c>
      <c r="Z64" s="142">
        <f>IF(RTD("cqg.rtd",,"StudyData",$A$5&amp;A64,"Vol","VolType=Exchange,CoCType=Contract","Vol",$Z$4,"0","ALL",,,"TRUE","T")="",0,RTD("cqg.rtd",,"StudyData",$A$5&amp;A64,"Vol","VolType=Exchange,CoCType=Contract","Vol",$Z$4,"0","ALL",,,"TRUE","T"))</f>
        <v>1</v>
      </c>
      <c r="AA64" s="142">
        <f ca="1">IF(B64="","",RTD("cqg.rtd",,"StudyData","Vol("&amp;$A$5&amp;A64&amp;") when (LocalDay("&amp;$A$5&amp;A64&amp;")="&amp;$C$1&amp;" and LocalHour("&amp;$A$5&amp;A64&amp;")="&amp;$E$1&amp;" and LocalMinute("&amp;$A$5&amp;$A64&amp;")="&amp;$F$1&amp;")","Bar",,"Vol",$Z$4,"0"))</f>
        <v>1</v>
      </c>
      <c r="AB64" s="150" t="str">
        <f>B64</f>
        <v>Jun 20, Sep 20</v>
      </c>
      <c r="AC64" s="151"/>
      <c r="AD64" s="87"/>
      <c r="AE64" s="88"/>
      <c r="AF64" s="1"/>
      <c r="AG64" s="1"/>
    </row>
    <row r="65" spans="1:33" ht="13.05" customHeight="1" x14ac:dyDescent="0.25">
      <c r="B65" s="220"/>
      <c r="C65" s="77"/>
      <c r="D65" s="26"/>
      <c r="E65" s="76"/>
      <c r="F65" s="207"/>
      <c r="G65" s="218"/>
      <c r="H65" s="64"/>
      <c r="I65" s="17"/>
      <c r="J65" s="22"/>
      <c r="K65" s="199"/>
      <c r="L65" s="215"/>
      <c r="M65" s="120"/>
      <c r="N65" s="215"/>
      <c r="O65" s="216"/>
      <c r="P65" s="215"/>
      <c r="Q65" s="215"/>
      <c r="R65" s="215"/>
      <c r="S65" s="51" t="str">
        <f>RIGHT(B64,6)</f>
        <v>Sep 20</v>
      </c>
      <c r="T65" s="54">
        <f t="shared" si="13"/>
        <v>11730</v>
      </c>
      <c r="U65" s="54">
        <f>Sheet1!L58</f>
        <v>11730</v>
      </c>
      <c r="V65" s="54">
        <f t="shared" si="19"/>
        <v>-108</v>
      </c>
      <c r="W65" s="53">
        <f t="shared" si="2"/>
        <v>-108</v>
      </c>
      <c r="X65" s="54">
        <f>Sheet1!M58</f>
        <v>11838</v>
      </c>
      <c r="Y65" s="59">
        <f t="shared" si="20"/>
        <v>0.99087683730359855</v>
      </c>
      <c r="Z65" s="142"/>
      <c r="AA65" s="142"/>
      <c r="AB65" s="152"/>
      <c r="AC65" s="153"/>
      <c r="AD65" s="87"/>
      <c r="AE65" s="88"/>
      <c r="AF65" s="1"/>
      <c r="AG65" s="1"/>
    </row>
    <row r="66" spans="1:33" ht="13.05" customHeight="1" x14ac:dyDescent="0.25">
      <c r="A66" s="3">
        <f>A64+1</f>
        <v>28</v>
      </c>
      <c r="B66" s="219" t="str">
        <f>RIGHT(RTD("cqg.rtd",,"ContractData",$A$5&amp;A66,"LongDescription"),14)</f>
        <v>Sep 20, Dec 20</v>
      </c>
      <c r="C66" s="77"/>
      <c r="D66" s="26"/>
      <c r="E66" s="76"/>
      <c r="F66" s="206">
        <f>IF(B66="","",RTD("cqg.rtd",,"ContractData",$A$5&amp;A66,"ExpirationDate",,"D"))</f>
        <v>44088</v>
      </c>
      <c r="G66" s="217">
        <f t="shared" ca="1" si="3"/>
        <v>2229</v>
      </c>
      <c r="H66" s="64"/>
      <c r="I66" s="17"/>
      <c r="J66" s="19">
        <f t="shared" si="5"/>
        <v>0</v>
      </c>
      <c r="K66" s="199">
        <f>RTD("cqg.rtd", ,"ContractData", $A$5&amp;A66, "T_CVol")</f>
        <v>0</v>
      </c>
      <c r="L66" s="215">
        <f xml:space="preserve"> RTD("cqg.rtd",,"StudyData", $A$5&amp;A66, "MA", "InputChoice=ContractVol,MAType=Sim,Period="&amp;$L$4&amp;"", "MA",,,"all",,,,"T")</f>
        <v>15.83333333</v>
      </c>
      <c r="M66" s="120">
        <f t="shared" si="6"/>
        <v>0</v>
      </c>
      <c r="N66" s="215">
        <f>RTD("cqg.rtd", ,"ContractData", $A$5&amp;A66, "Y_CVol")</f>
        <v>2</v>
      </c>
      <c r="O66" s="216">
        <f t="shared" si="4"/>
        <v>0</v>
      </c>
      <c r="P66" s="215">
        <f xml:space="preserve"> RTD("cqg.rtd",,"StudyData", "(MA("&amp;$A$5&amp;A66&amp;",Period:="&amp;$Q$5&amp;",MAType:=Sim,InputChoice:=ContractVol) when LocalYear("&amp;$A$5&amp;A66&amp;")="&amp;$R$5&amp;" And (LocalMonth("&amp;$A$5&amp;A66&amp;")="&amp;$P$4&amp;" And LocalDay("&amp;$A$5&amp;A66&amp;")="&amp;$Q$4&amp;" ))", "Bar", "", "Close","D", "0", "all", "", "","False",,)</f>
        <v>11</v>
      </c>
      <c r="Q66" s="215"/>
      <c r="R66" s="215"/>
      <c r="S66" s="49" t="str">
        <f>LEFT(B66,6)</f>
        <v>Sep 20</v>
      </c>
      <c r="T66" s="53">
        <f t="shared" si="13"/>
        <v>11730</v>
      </c>
      <c r="U66" s="53">
        <f>Sheet1!F60</f>
        <v>11730</v>
      </c>
      <c r="V66" s="53">
        <f t="shared" ref="V66:V67" si="21">U66-X66</f>
        <v>-108</v>
      </c>
      <c r="W66" s="53">
        <f t="shared" si="2"/>
        <v>-108</v>
      </c>
      <c r="X66" s="53">
        <f>Sheet1!G60</f>
        <v>11838</v>
      </c>
      <c r="Y66" s="59">
        <f t="shared" si="20"/>
        <v>0.99087683730359855</v>
      </c>
      <c r="Z66" s="142">
        <f>IF(RTD("cqg.rtd",,"StudyData",$A$5&amp;A66,"Vol","VolType=Exchange,CoCType=Contract","Vol",$Z$4,"0","ALL",,,"TRUE","T")="",0,RTD("cqg.rtd",,"StudyData",$A$5&amp;A66,"Vol","VolType=Exchange,CoCType=Contract","Vol",$Z$4,"0","ALL",,,"TRUE","T"))</f>
        <v>0</v>
      </c>
      <c r="AA66" s="142">
        <f ca="1">IF(B66="","",RTD("cqg.rtd",,"StudyData","Vol("&amp;$A$5&amp;A66&amp;") when (LocalDay("&amp;$A$5&amp;A66&amp;")="&amp;$C$1&amp;" and LocalHour("&amp;$A$5&amp;A66&amp;")="&amp;$E$1&amp;" and LocalMinute("&amp;$A$5&amp;$A66&amp;")="&amp;$F$1&amp;")","Bar",,"Vol",$Z$4,"0"))</f>
        <v>1</v>
      </c>
      <c r="AB66" s="150" t="str">
        <f>B66</f>
        <v>Sep 20, Dec 20</v>
      </c>
      <c r="AC66" s="151"/>
      <c r="AD66" s="87"/>
      <c r="AE66" s="88"/>
      <c r="AF66" s="1"/>
      <c r="AG66" s="1"/>
    </row>
    <row r="67" spans="1:33" ht="13.05" customHeight="1" x14ac:dyDescent="0.25">
      <c r="B67" s="220"/>
      <c r="C67" s="77"/>
      <c r="D67" s="26"/>
      <c r="E67" s="76"/>
      <c r="F67" s="207"/>
      <c r="G67" s="218"/>
      <c r="H67" s="64"/>
      <c r="I67" s="17"/>
      <c r="J67" s="22"/>
      <c r="K67" s="199"/>
      <c r="L67" s="215"/>
      <c r="M67" s="120"/>
      <c r="N67" s="215"/>
      <c r="O67" s="216"/>
      <c r="P67" s="215"/>
      <c r="Q67" s="215"/>
      <c r="R67" s="215"/>
      <c r="S67" s="51" t="str">
        <f>RIGHT(B66,6)</f>
        <v>Dec 20</v>
      </c>
      <c r="T67" s="54">
        <f t="shared" si="13"/>
        <v>8927</v>
      </c>
      <c r="U67" s="54">
        <f>Sheet1!L60</f>
        <v>8927</v>
      </c>
      <c r="V67" s="54">
        <f t="shared" si="21"/>
        <v>-99</v>
      </c>
      <c r="W67" s="53">
        <f t="shared" si="2"/>
        <v>-99</v>
      </c>
      <c r="X67" s="54">
        <f>Sheet1!M60</f>
        <v>9026</v>
      </c>
      <c r="Y67" s="59">
        <f t="shared" si="20"/>
        <v>0.98903168623975179</v>
      </c>
      <c r="Z67" s="142"/>
      <c r="AA67" s="142"/>
      <c r="AB67" s="152"/>
      <c r="AC67" s="153"/>
      <c r="AD67" s="87"/>
      <c r="AE67" s="88"/>
      <c r="AF67" s="1"/>
      <c r="AG67" s="1"/>
    </row>
    <row r="68" spans="1:33" ht="13.05" customHeight="1" x14ac:dyDescent="0.25">
      <c r="A68" s="3">
        <f>A66+1</f>
        <v>29</v>
      </c>
      <c r="B68" s="219" t="str">
        <f>RIGHT(RTD("cqg.rtd",,"ContractData",$A$5&amp;A68,"LongDescription"),14)</f>
        <v>Dec 20, Mar 21</v>
      </c>
      <c r="C68" s="77"/>
      <c r="D68" s="26"/>
      <c r="E68" s="76"/>
      <c r="F68" s="206">
        <f>IF(B68="","",RTD("cqg.rtd",,"ContractData",$A$5&amp;A68,"ExpirationDate",,"D"))</f>
        <v>44179</v>
      </c>
      <c r="G68" s="217">
        <f t="shared" ca="1" si="3"/>
        <v>2320</v>
      </c>
      <c r="H68" s="64"/>
      <c r="I68" s="17"/>
      <c r="J68" s="19">
        <f t="shared" si="5"/>
        <v>13</v>
      </c>
      <c r="K68" s="199">
        <f>RTD("cqg.rtd", ,"ContractData", $A$5&amp;A68, "T_CVol")</f>
        <v>13</v>
      </c>
      <c r="L68" s="215">
        <f xml:space="preserve"> RTD("cqg.rtd",,"StudyData", $A$5&amp;A68, "MA", "InputChoice=ContractVol,MAType=Sim,Period="&amp;$L$4&amp;"", "MA",,,"all",,,,"T")</f>
        <v>12.58333333</v>
      </c>
      <c r="M68" s="120">
        <f t="shared" si="6"/>
        <v>1</v>
      </c>
      <c r="N68" s="215">
        <f>RTD("cqg.rtd", ,"ContractData", $A$5&amp;A68, "Y_CVol")</f>
        <v>1</v>
      </c>
      <c r="O68" s="216">
        <f t="shared" si="4"/>
        <v>13</v>
      </c>
      <c r="P68" s="215">
        <f xml:space="preserve"> RTD("cqg.rtd",,"StudyData", "(MA("&amp;$A$5&amp;A68&amp;",Period:="&amp;$Q$5&amp;",MAType:=Sim,InputChoice:=ContractVol) when LocalYear("&amp;$A$5&amp;A68&amp;")="&amp;$R$5&amp;" And (LocalMonth("&amp;$A$5&amp;A68&amp;")="&amp;$P$4&amp;" And LocalDay("&amp;$A$5&amp;A68&amp;")="&amp;$Q$4&amp;" ))", "Bar", "", "Close","D", "0", "all", "", "","False",,)</f>
        <v>9</v>
      </c>
      <c r="Q68" s="215"/>
      <c r="R68" s="215"/>
      <c r="S68" s="49" t="str">
        <f>LEFT(B68,6)</f>
        <v>Dec 20</v>
      </c>
      <c r="T68" s="53">
        <f t="shared" si="13"/>
        <v>8927</v>
      </c>
      <c r="U68" s="53">
        <f>Sheet1!F62</f>
        <v>8927</v>
      </c>
      <c r="V68" s="53">
        <f t="shared" ref="V68:V69" si="22">U68-X68</f>
        <v>-99</v>
      </c>
      <c r="W68" s="53">
        <f t="shared" si="2"/>
        <v>-99</v>
      </c>
      <c r="X68" s="53">
        <f>Sheet1!G62</f>
        <v>9026</v>
      </c>
      <c r="Y68" s="59">
        <f t="shared" si="20"/>
        <v>0.98903168623975179</v>
      </c>
      <c r="Z68" s="142">
        <f>IF(RTD("cqg.rtd",,"StudyData",$A$5&amp;A68,"Vol","VolType=Exchange,CoCType=Contract","Vol",$Z$4,"0","ALL",,,"TRUE","T")="",0,RTD("cqg.rtd",,"StudyData",$A$5&amp;A68,"Vol","VolType=Exchange,CoCType=Contract","Vol",$Z$4,"0","ALL",,,"TRUE","T"))</f>
        <v>0</v>
      </c>
      <c r="AA68" s="143">
        <f ca="1">IF(B68="","",RTD("cqg.rtd",,"StudyData","Vol("&amp;$A$5&amp;A68&amp;") when (LocalDay("&amp;$A$5&amp;A68&amp;")="&amp;$C$1&amp;" and LocalHour("&amp;$A$5&amp;A68&amp;")="&amp;$E$1&amp;" and LocalMinute("&amp;$A$5&amp;$A68&amp;")="&amp;$F$1&amp;")","Bar",,"Vol",$Z$4,"0"))</f>
        <v>1</v>
      </c>
      <c r="AB68" s="150" t="str">
        <f>B68</f>
        <v>Dec 20, Mar 21</v>
      </c>
      <c r="AC68" s="151"/>
      <c r="AD68" s="87"/>
      <c r="AE68" s="88"/>
      <c r="AF68" s="1"/>
      <c r="AG68" s="1"/>
    </row>
    <row r="69" spans="1:33" ht="13.05" customHeight="1" x14ac:dyDescent="0.25">
      <c r="B69" s="220"/>
      <c r="C69" s="75"/>
      <c r="D69" s="75"/>
      <c r="E69" s="75"/>
      <c r="F69" s="207"/>
      <c r="G69" s="218"/>
      <c r="H69" s="62"/>
      <c r="I69" s="22"/>
      <c r="J69" s="22"/>
      <c r="K69" s="199"/>
      <c r="L69" s="215"/>
      <c r="M69" s="120"/>
      <c r="N69" s="215"/>
      <c r="O69" s="216"/>
      <c r="P69" s="215"/>
      <c r="Q69" s="215"/>
      <c r="R69" s="215"/>
      <c r="S69" s="51" t="str">
        <f>RIGHT(B68,6)</f>
        <v>Mar 21</v>
      </c>
      <c r="T69" s="54">
        <f t="shared" si="13"/>
        <v>8413</v>
      </c>
      <c r="U69" s="54">
        <f>Sheet1!L62</f>
        <v>8413</v>
      </c>
      <c r="V69" s="54">
        <f t="shared" si="22"/>
        <v>30</v>
      </c>
      <c r="W69" s="53">
        <f t="shared" si="2"/>
        <v>30</v>
      </c>
      <c r="X69" s="54">
        <f>Sheet1!M62</f>
        <v>8383</v>
      </c>
      <c r="Y69" s="59">
        <f t="shared" si="20"/>
        <v>1.003578671120124</v>
      </c>
      <c r="Z69" s="142"/>
      <c r="AA69" s="144"/>
      <c r="AB69" s="152"/>
      <c r="AC69" s="153"/>
      <c r="AD69" s="87"/>
      <c r="AE69" s="88"/>
      <c r="AF69" s="1"/>
      <c r="AG69" s="1"/>
    </row>
    <row r="70" spans="1:33" ht="8.1" customHeight="1" x14ac:dyDescent="0.25">
      <c r="B70" s="122"/>
      <c r="C70" s="20"/>
      <c r="D70" s="20"/>
      <c r="E70" s="20"/>
      <c r="F70" s="29"/>
      <c r="G70" s="20"/>
      <c r="H70" s="115"/>
      <c r="I70" s="20"/>
      <c r="J70" s="20"/>
      <c r="K70" s="93"/>
      <c r="L70" s="93"/>
      <c r="M70" s="95"/>
      <c r="N70" s="93"/>
      <c r="O70" s="96"/>
      <c r="P70" s="97"/>
      <c r="Q70" s="97"/>
      <c r="R70" s="97"/>
      <c r="S70" s="47"/>
      <c r="T70" s="20"/>
      <c r="U70" s="60"/>
      <c r="V70" s="60"/>
      <c r="W70" s="60"/>
      <c r="X70" s="60"/>
      <c r="Y70" s="60"/>
      <c r="Z70" s="102"/>
      <c r="AA70" s="103"/>
      <c r="AB70" s="130"/>
      <c r="AC70" s="131"/>
      <c r="AD70" s="89"/>
      <c r="AE70" s="90"/>
      <c r="AF70" s="1"/>
      <c r="AG70" s="1"/>
    </row>
    <row r="71" spans="1:33" ht="13.05" customHeight="1" x14ac:dyDescent="0.25">
      <c r="A71" s="3">
        <f>A68+1</f>
        <v>30</v>
      </c>
      <c r="B71" s="214" t="str">
        <f>RIGHT(RTD("cqg.rtd",,"ContractData",$A$5&amp;A71,"LongDescription"),14)</f>
        <v>Mar 21, Jun 21</v>
      </c>
      <c r="C71" s="79"/>
      <c r="D71" s="79"/>
      <c r="E71" s="79"/>
      <c r="F71" s="206">
        <f>IF(B71="","",RTD("cqg.rtd",,"ContractData",$A$5&amp;A71,"ExpirationDate",,"D"))</f>
        <v>44270</v>
      </c>
      <c r="G71" s="204">
        <f t="shared" ca="1" si="3"/>
        <v>2411</v>
      </c>
      <c r="H71" s="80"/>
      <c r="I71" s="81"/>
      <c r="J71" s="19">
        <f t="shared" si="5"/>
        <v>2</v>
      </c>
      <c r="K71" s="199">
        <f>RTD("cqg.rtd", ,"ContractData", $A$5&amp;A71, "T_CVol")</f>
        <v>2</v>
      </c>
      <c r="L71" s="198">
        <f xml:space="preserve"> RTD("cqg.rtd",,"StudyData", $A$5&amp;A71, "MA", "InputChoice=ContractVol,MAType=Sim,Period="&amp;$L$4&amp;"", "MA",,,"all",,,,"T")</f>
        <v>10.16666667</v>
      </c>
      <c r="M71" s="99">
        <f t="shared" si="6"/>
        <v>0</v>
      </c>
      <c r="N71" s="198">
        <f>RTD("cqg.rtd", ,"ContractData", $A$5&amp;A71, "Y_CVol")</f>
        <v>7</v>
      </c>
      <c r="O71" s="202">
        <f t="shared" si="4"/>
        <v>0.2857142857142857</v>
      </c>
      <c r="P71" s="199">
        <f xml:space="preserve"> RTD("cqg.rtd",,"StudyData", "(MA("&amp;$A$5&amp;A71&amp;",Period:="&amp;$Q$5&amp;",MAType:=Sim,InputChoice:=ContractVol) when LocalYear("&amp;$A$5&amp;A71&amp;")="&amp;$R$5&amp;" And (LocalMonth("&amp;$A$5&amp;A71&amp;")="&amp;$P$4&amp;" And LocalDay("&amp;$A$5&amp;A71&amp;")="&amp;$Q$4&amp;" ))", "Bar", "", "Close","D", "0", "all", "", "","False",,)</f>
        <v>4</v>
      </c>
      <c r="Q71" s="199"/>
      <c r="R71" s="199"/>
      <c r="S71" s="49" t="str">
        <f>LEFT(B71,6)</f>
        <v>Mar 21</v>
      </c>
      <c r="T71" s="53">
        <f t="shared" si="13"/>
        <v>8413</v>
      </c>
      <c r="U71" s="53">
        <f>Sheet1!F64</f>
        <v>8413</v>
      </c>
      <c r="V71" s="53">
        <f t="shared" ref="V71:V72" si="23">U71-X71</f>
        <v>30</v>
      </c>
      <c r="W71" s="53">
        <f t="shared" si="2"/>
        <v>30</v>
      </c>
      <c r="X71" s="53">
        <f>Sheet1!G64</f>
        <v>8383</v>
      </c>
      <c r="Y71" s="59">
        <f t="shared" ref="Y71:Y78" si="24">IF(ISERROR(U71/X71),"",U71/X71)</f>
        <v>1.003578671120124</v>
      </c>
      <c r="Z71" s="142">
        <f>IF(RTD("cqg.rtd",,"StudyData",$A$5&amp;A71,"Vol","VolType=Exchange,CoCType=Contract","Vol",$Z$4,"0","ALL",,,"TRUE","T")="",0,RTD("cqg.rtd",,"StudyData",$A$5&amp;A71,"Vol","VolType=Exchange,CoCType=Contract","Vol",$Z$4,"0","ALL",,,"TRUE","T"))</f>
        <v>1</v>
      </c>
      <c r="AA71" s="142">
        <f ca="1">IF(B71="","",RTD("cqg.rtd",,"StudyData","Vol("&amp;$A$5&amp;A71&amp;") when (LocalDay("&amp;$A$5&amp;A71&amp;")="&amp;$C$1&amp;" and LocalHour("&amp;$A$5&amp;A71&amp;")="&amp;$E$1&amp;" and LocalMinute("&amp;$A$5&amp;$A71&amp;")="&amp;$F$1&amp;")","Bar",,"Vol",$Z$4,"0"))</f>
        <v>4</v>
      </c>
      <c r="AB71" s="146" t="str">
        <f>B71</f>
        <v>Mar 21, Jun 21</v>
      </c>
      <c r="AC71" s="147"/>
      <c r="AD71" s="87"/>
      <c r="AE71" s="88"/>
      <c r="AF71" s="1"/>
      <c r="AG71" s="1"/>
    </row>
    <row r="72" spans="1:33" ht="13.05" customHeight="1" x14ac:dyDescent="0.25">
      <c r="B72" s="214"/>
      <c r="C72" s="79"/>
      <c r="D72" s="79"/>
      <c r="E72" s="79"/>
      <c r="F72" s="207"/>
      <c r="G72" s="205"/>
      <c r="H72" s="80"/>
      <c r="I72" s="81"/>
      <c r="J72" s="22"/>
      <c r="K72" s="199"/>
      <c r="L72" s="198"/>
      <c r="M72" s="99"/>
      <c r="N72" s="198"/>
      <c r="O72" s="202"/>
      <c r="P72" s="199"/>
      <c r="Q72" s="199"/>
      <c r="R72" s="199"/>
      <c r="S72" s="51" t="str">
        <f>RIGHT(B71,6)</f>
        <v>Jun 21</v>
      </c>
      <c r="T72" s="54">
        <f t="shared" si="13"/>
        <v>6144</v>
      </c>
      <c r="U72" s="54">
        <f>Sheet1!L64</f>
        <v>6144</v>
      </c>
      <c r="V72" s="54">
        <f t="shared" si="23"/>
        <v>-35</v>
      </c>
      <c r="W72" s="53">
        <f t="shared" ref="W72:W78" si="25">V72</f>
        <v>-35</v>
      </c>
      <c r="X72" s="54">
        <f>Sheet1!M64</f>
        <v>6179</v>
      </c>
      <c r="Y72" s="59">
        <f t="shared" si="24"/>
        <v>0.99433565301828775</v>
      </c>
      <c r="Z72" s="142"/>
      <c r="AA72" s="142"/>
      <c r="AB72" s="148"/>
      <c r="AC72" s="149"/>
      <c r="AD72" s="87"/>
      <c r="AE72" s="88"/>
      <c r="AF72" s="1"/>
      <c r="AG72" s="1"/>
    </row>
    <row r="73" spans="1:33" ht="13.05" customHeight="1" x14ac:dyDescent="0.25">
      <c r="A73" s="3">
        <f>A71+1</f>
        <v>31</v>
      </c>
      <c r="B73" s="214" t="str">
        <f>RIGHT(RTD("cqg.rtd",,"ContractData",$A$5&amp;A73,"LongDescription"),14)</f>
        <v>Jun 21, Sep 21</v>
      </c>
      <c r="C73" s="79"/>
      <c r="D73" s="79"/>
      <c r="E73" s="79"/>
      <c r="F73" s="206">
        <f>IF(B73="","",RTD("cqg.rtd",,"ContractData",$A$5&amp;A73,"ExpirationDate",,"D"))</f>
        <v>44361</v>
      </c>
      <c r="G73" s="204">
        <f t="shared" ca="1" si="3"/>
        <v>2502</v>
      </c>
      <c r="H73" s="80"/>
      <c r="I73" s="81"/>
      <c r="J73" s="19">
        <f t="shared" si="5"/>
        <v>0</v>
      </c>
      <c r="K73" s="199">
        <f>RTD("cqg.rtd", ,"ContractData", $A$5&amp;A73, "T_CVol")</f>
        <v>0</v>
      </c>
      <c r="L73" s="198">
        <f xml:space="preserve"> RTD("cqg.rtd",,"StudyData", $A$5&amp;A73, "MA", "InputChoice=ContractVol,MAType=Sim,Period="&amp;$L$4&amp;"", "MA",,,"all",,,,"T")</f>
        <v>8.5</v>
      </c>
      <c r="M73" s="99">
        <f t="shared" si="6"/>
        <v>0</v>
      </c>
      <c r="N73" s="198">
        <f>RTD("cqg.rtd", ,"ContractData", $A$5&amp;A73, "Y_CVol")</f>
        <v>0</v>
      </c>
      <c r="O73" s="202" t="str">
        <f t="shared" si="4"/>
        <v/>
      </c>
      <c r="P73" s="199">
        <f xml:space="preserve"> RTD("cqg.rtd",,"StudyData", "(MA("&amp;$A$5&amp;A73&amp;",Period:="&amp;$Q$5&amp;",MAType:=Sim,InputChoice:=ContractVol) when LocalYear("&amp;$A$5&amp;A73&amp;")="&amp;$R$5&amp;" And (LocalMonth("&amp;$A$5&amp;A73&amp;")="&amp;$P$4&amp;" And LocalDay("&amp;$A$5&amp;A73&amp;")="&amp;$Q$4&amp;" ))", "Bar", "", "Close","D", "0", "all", "", "","False",,)</f>
        <v>3</v>
      </c>
      <c r="Q73" s="199"/>
      <c r="R73" s="199"/>
      <c r="S73" s="49" t="str">
        <f>LEFT(B73,6)</f>
        <v>Jun 21</v>
      </c>
      <c r="T73" s="53">
        <f t="shared" si="13"/>
        <v>6144</v>
      </c>
      <c r="U73" s="53">
        <f>Sheet1!F66</f>
        <v>6144</v>
      </c>
      <c r="V73" s="53">
        <f t="shared" ref="V73:V74" si="26">U73-X73</f>
        <v>-35</v>
      </c>
      <c r="W73" s="53">
        <f t="shared" si="2"/>
        <v>-35</v>
      </c>
      <c r="X73" s="53">
        <f>Sheet1!G66</f>
        <v>6179</v>
      </c>
      <c r="Y73" s="59">
        <f t="shared" si="24"/>
        <v>0.99433565301828775</v>
      </c>
      <c r="Z73" s="142">
        <f>IF(RTD("cqg.rtd",,"StudyData",$A$5&amp;A73,"Vol","VolType=Exchange,CoCType=Contract","Vol",$Z$4,"0","ALL",,,"TRUE","T")="",0,RTD("cqg.rtd",,"StudyData",$A$5&amp;A73,"Vol","VolType=Exchange,CoCType=Contract","Vol",$Z$4,"0","ALL",,,"TRUE","T"))</f>
        <v>0</v>
      </c>
      <c r="AA73" s="142">
        <f ca="1">IF(B73="","",RTD("cqg.rtd",,"StudyData","Vol("&amp;$A$5&amp;A73&amp;") when (LocalDay("&amp;$A$5&amp;A73&amp;")="&amp;$C$1&amp;" and LocalHour("&amp;$A$5&amp;A73&amp;")="&amp;$E$1&amp;" and LocalMinute("&amp;$A$5&amp;$A73&amp;")="&amp;$F$1&amp;")","Bar",,"Vol",$Z$4,"0"))</f>
        <v>0</v>
      </c>
      <c r="AB73" s="146" t="str">
        <f>B73</f>
        <v>Jun 21, Sep 21</v>
      </c>
      <c r="AC73" s="147"/>
      <c r="AD73" s="87"/>
      <c r="AE73" s="88"/>
      <c r="AF73" s="1"/>
      <c r="AG73" s="1"/>
    </row>
    <row r="74" spans="1:33" ht="13.05" customHeight="1" x14ac:dyDescent="0.25">
      <c r="B74" s="214"/>
      <c r="C74" s="79"/>
      <c r="D74" s="79"/>
      <c r="E74" s="79"/>
      <c r="F74" s="207"/>
      <c r="G74" s="205"/>
      <c r="H74" s="80"/>
      <c r="I74" s="81"/>
      <c r="J74" s="22"/>
      <c r="K74" s="199"/>
      <c r="L74" s="198"/>
      <c r="M74" s="99"/>
      <c r="N74" s="198"/>
      <c r="O74" s="202"/>
      <c r="P74" s="199"/>
      <c r="Q74" s="199"/>
      <c r="R74" s="199"/>
      <c r="S74" s="51" t="str">
        <f>RIGHT(B73,6)</f>
        <v>Sep 21</v>
      </c>
      <c r="T74" s="54">
        <f t="shared" si="13"/>
        <v>1809</v>
      </c>
      <c r="U74" s="54">
        <f>Sheet1!L66</f>
        <v>1809</v>
      </c>
      <c r="V74" s="54">
        <f t="shared" si="26"/>
        <v>0</v>
      </c>
      <c r="W74" s="53">
        <f t="shared" si="25"/>
        <v>0</v>
      </c>
      <c r="X74" s="54">
        <f>Sheet1!M66</f>
        <v>1809</v>
      </c>
      <c r="Y74" s="59">
        <f t="shared" si="24"/>
        <v>1</v>
      </c>
      <c r="Z74" s="142"/>
      <c r="AA74" s="142"/>
      <c r="AB74" s="148"/>
      <c r="AC74" s="149"/>
      <c r="AD74" s="87"/>
      <c r="AE74" s="88"/>
      <c r="AF74" s="1"/>
      <c r="AG74" s="1"/>
    </row>
    <row r="75" spans="1:33" ht="13.05" customHeight="1" x14ac:dyDescent="0.25">
      <c r="A75" s="3">
        <f>A73+1</f>
        <v>32</v>
      </c>
      <c r="B75" s="214" t="str">
        <f>RIGHT(RTD("cqg.rtd",,"ContractData",$A$5&amp;A75,"LongDescription"),14)</f>
        <v>Sep 21, Dec 21</v>
      </c>
      <c r="C75" s="79"/>
      <c r="D75" s="79"/>
      <c r="E75" s="79"/>
      <c r="F75" s="206">
        <f>IF(B75="","",RTD("cqg.rtd",,"ContractData",$A$5&amp;A75,"ExpirationDate",,"D"))</f>
        <v>44452</v>
      </c>
      <c r="G75" s="204">
        <f t="shared" ca="1" si="3"/>
        <v>2593</v>
      </c>
      <c r="H75" s="80"/>
      <c r="I75" s="81"/>
      <c r="J75" s="19">
        <f t="shared" si="5"/>
        <v>0</v>
      </c>
      <c r="K75" s="199">
        <f>RTD("cqg.rtd", ,"ContractData", $A$5&amp;A75, "T_CVol")</f>
        <v>0</v>
      </c>
      <c r="L75" s="198">
        <f xml:space="preserve"> RTD("cqg.rtd",,"StudyData", $A$5&amp;A75, "MA", "InputChoice=ContractVol,MAType=Sim,Period="&amp;$L$4&amp;"", "MA",,,"all",,,,"T")</f>
        <v>9.8333333300000003</v>
      </c>
      <c r="M75" s="99">
        <f t="shared" si="6"/>
        <v>0</v>
      </c>
      <c r="N75" s="198">
        <f>RTD("cqg.rtd", ,"ContractData", $A$5&amp;A75, "Y_CVol")</f>
        <v>0</v>
      </c>
      <c r="O75" s="202" t="str">
        <f t="shared" si="4"/>
        <v/>
      </c>
      <c r="P75" s="199">
        <f xml:space="preserve"> RTD("cqg.rtd",,"StudyData", "(MA("&amp;$A$5&amp;A75&amp;",Period:="&amp;$Q$5&amp;",MAType:=Sim,InputChoice:=ContractVol) when LocalYear("&amp;$A$5&amp;A75&amp;")="&amp;$R$5&amp;" And (LocalMonth("&amp;$A$5&amp;A75&amp;")="&amp;$P$4&amp;" And LocalDay("&amp;$A$5&amp;A75&amp;")="&amp;$Q$4&amp;" ))", "Bar", "", "Close","D", "0", "all", "", "","False",,)</f>
        <v>4</v>
      </c>
      <c r="Q75" s="199"/>
      <c r="R75" s="199"/>
      <c r="S75" s="49" t="str">
        <f>LEFT(B75,6)</f>
        <v>Sep 21</v>
      </c>
      <c r="T75" s="53">
        <f t="shared" si="13"/>
        <v>1809</v>
      </c>
      <c r="U75" s="53">
        <f>Sheet1!F68</f>
        <v>1809</v>
      </c>
      <c r="V75" s="53">
        <f t="shared" ref="V75:V76" si="27">U75-X75</f>
        <v>0</v>
      </c>
      <c r="W75" s="53">
        <f t="shared" si="2"/>
        <v>0</v>
      </c>
      <c r="X75" s="53">
        <f>Sheet1!G68</f>
        <v>1809</v>
      </c>
      <c r="Y75" s="59">
        <f t="shared" si="24"/>
        <v>1</v>
      </c>
      <c r="Z75" s="142">
        <f>IF(RTD("cqg.rtd",,"StudyData",$A$5&amp;A75,"Vol","VolType=Exchange,CoCType=Contract","Vol",$Z$4,"0","ALL",,,"TRUE","T")="",0,RTD("cqg.rtd",,"StudyData",$A$5&amp;A75,"Vol","VolType=Exchange,CoCType=Contract","Vol",$Z$4,"0","ALL",,,"TRUE","T"))</f>
        <v>0</v>
      </c>
      <c r="AA75" s="143">
        <f ca="1">IF(B75="","",RTD("cqg.rtd",,"StudyData","Vol("&amp;$A$5&amp;A75&amp;") when (LocalDay("&amp;$A$5&amp;A75&amp;")="&amp;$C$1&amp;" and LocalHour("&amp;$A$5&amp;A75&amp;")="&amp;$E$1&amp;" and LocalMinute("&amp;$A$5&amp;$A75&amp;")="&amp;$F$1&amp;")","Bar",,"Vol",$Z$4,"0"))</f>
        <v>0</v>
      </c>
      <c r="AB75" s="146" t="str">
        <f>B75</f>
        <v>Sep 21, Dec 21</v>
      </c>
      <c r="AC75" s="147"/>
      <c r="AD75" s="87"/>
      <c r="AE75" s="88"/>
      <c r="AF75" s="1"/>
      <c r="AG75" s="1"/>
    </row>
    <row r="76" spans="1:33" ht="13.05" customHeight="1" x14ac:dyDescent="0.25">
      <c r="B76" s="214"/>
      <c r="C76" s="79"/>
      <c r="D76" s="79"/>
      <c r="E76" s="79"/>
      <c r="F76" s="213"/>
      <c r="G76" s="212"/>
      <c r="H76" s="80"/>
      <c r="I76" s="81"/>
      <c r="J76" s="22"/>
      <c r="K76" s="199"/>
      <c r="L76" s="198"/>
      <c r="M76" s="99"/>
      <c r="N76" s="198"/>
      <c r="O76" s="202"/>
      <c r="P76" s="199"/>
      <c r="Q76" s="199"/>
      <c r="R76" s="199"/>
      <c r="S76" s="51" t="str">
        <f>RIGHT(B75,6)</f>
        <v>Dec 21</v>
      </c>
      <c r="T76" s="54">
        <f t="shared" si="13"/>
        <v>814</v>
      </c>
      <c r="U76" s="54">
        <f>Sheet1!L68</f>
        <v>814</v>
      </c>
      <c r="V76" s="54">
        <f t="shared" si="27"/>
        <v>0</v>
      </c>
      <c r="W76" s="53">
        <f t="shared" si="25"/>
        <v>0</v>
      </c>
      <c r="X76" s="54">
        <f>Sheet1!M68</f>
        <v>814</v>
      </c>
      <c r="Y76" s="59">
        <f t="shared" si="24"/>
        <v>1</v>
      </c>
      <c r="Z76" s="142"/>
      <c r="AA76" s="144"/>
      <c r="AB76" s="148"/>
      <c r="AC76" s="149"/>
      <c r="AD76" s="87"/>
      <c r="AE76" s="88"/>
      <c r="AF76" s="1"/>
      <c r="AG76" s="1"/>
    </row>
    <row r="77" spans="1:33" ht="13.05" customHeight="1" x14ac:dyDescent="0.25">
      <c r="A77" s="3">
        <f>A75+1</f>
        <v>33</v>
      </c>
      <c r="B77" s="211" t="str">
        <f>RIGHT(RTD("cqg.rtd",,"ContractData",$A$5&amp;A77,"LongDescription"),14)</f>
        <v>Dec 21, Mar 22</v>
      </c>
      <c r="C77" s="79"/>
      <c r="D77" s="79"/>
      <c r="E77" s="84"/>
      <c r="F77" s="206">
        <f>IF(B77="","",RTD("cqg.rtd",,"ContractData",$A$5&amp;A77,"ExpirationDate",,"D"))</f>
        <v>44543</v>
      </c>
      <c r="G77" s="204">
        <f t="shared" ca="1" si="3"/>
        <v>2684</v>
      </c>
      <c r="H77" s="85"/>
      <c r="I77" s="81"/>
      <c r="J77" s="19">
        <f t="shared" si="5"/>
        <v>0</v>
      </c>
      <c r="K77" s="199">
        <f>RTD("cqg.rtd", ,"ContractData", $A$5&amp;A77, "T_CVol")</f>
        <v>0</v>
      </c>
      <c r="L77" s="198">
        <f xml:space="preserve"> RTD("cqg.rtd",,"StudyData", $A$5&amp;A77, "MA", "InputChoice=ContractVol,MAType=Sim,Period="&amp;$L$4&amp;"", "MA",,,"all",,,,"T")</f>
        <v>4.75</v>
      </c>
      <c r="M77" s="99">
        <f t="shared" si="6"/>
        <v>0</v>
      </c>
      <c r="N77" s="198">
        <f>RTD("cqg.rtd", ,"ContractData", $A$5&amp;A77, "Y_CVol")</f>
        <v>0</v>
      </c>
      <c r="O77" s="202" t="str">
        <f t="shared" si="4"/>
        <v/>
      </c>
      <c r="P77" s="199">
        <f xml:space="preserve"> RTD("cqg.rtd",,"StudyData", "(MA("&amp;$A$5&amp;A77&amp;",Period:="&amp;$Q$5&amp;",MAType:=Sim,InputChoice:=ContractVol) when LocalYear("&amp;$A$5&amp;A77&amp;")="&amp;$R$5&amp;" And (LocalMonth("&amp;$A$5&amp;A77&amp;")="&amp;$P$4&amp;" And LocalDay("&amp;$A$5&amp;A77&amp;")="&amp;$Q$4&amp;" ))", "Bar", "", "Close","D", "0", "all", "", "","False",,)</f>
        <v>23</v>
      </c>
      <c r="Q77" s="199"/>
      <c r="R77" s="199"/>
      <c r="S77" s="49" t="str">
        <f>LEFT(B77,6)</f>
        <v>Dec 21</v>
      </c>
      <c r="T77" s="53">
        <f t="shared" si="13"/>
        <v>814</v>
      </c>
      <c r="U77" s="53">
        <f>Sheet1!F70</f>
        <v>814</v>
      </c>
      <c r="V77" s="53">
        <f t="shared" ref="V77:V78" si="28">U77-X77</f>
        <v>0</v>
      </c>
      <c r="W77" s="53">
        <f t="shared" si="2"/>
        <v>0</v>
      </c>
      <c r="X77" s="53">
        <f>Sheet1!G70</f>
        <v>814</v>
      </c>
      <c r="Y77" s="59">
        <f t="shared" si="24"/>
        <v>1</v>
      </c>
      <c r="Z77" s="142">
        <f>IF(RTD("cqg.rtd",,"StudyData",$A$5&amp;A77,"Vol","VolType=Exchange,CoCType=Contract","Vol",$Z$4,"0","ALL",,,"TRUE","T")="",0,RTD("cqg.rtd",,"StudyData",$A$5&amp;A77,"Vol","VolType=Exchange,CoCType=Contract","Vol",$Z$4,"0","ALL",,,"TRUE","T"))</f>
        <v>0</v>
      </c>
      <c r="AA77" s="142">
        <f ca="1">IF(B77="","",RTD("cqg.rtd",,"StudyData","Vol("&amp;$A$5&amp;A77&amp;") when (LocalDay("&amp;$A$5&amp;A77&amp;")="&amp;$C$1&amp;" and LocalHour("&amp;$A$5&amp;A77&amp;")="&amp;$E$1&amp;" and LocalMinute("&amp;$A$5&amp;$A77&amp;")="&amp;$F$1&amp;")","Bar",,"Vol",$Z$4,"0"))</f>
        <v>0</v>
      </c>
      <c r="AB77" s="146" t="str">
        <f>B77</f>
        <v>Dec 21, Mar 22</v>
      </c>
      <c r="AC77" s="147"/>
      <c r="AD77" s="87"/>
      <c r="AE77" s="88"/>
      <c r="AF77" s="1"/>
      <c r="AG77" s="1"/>
    </row>
    <row r="78" spans="1:33" ht="13.05" customHeight="1" x14ac:dyDescent="0.25">
      <c r="B78" s="211"/>
      <c r="C78" s="82"/>
      <c r="D78" s="82"/>
      <c r="E78" s="82"/>
      <c r="F78" s="207"/>
      <c r="G78" s="205"/>
      <c r="H78" s="83"/>
      <c r="I78" s="56"/>
      <c r="J78" s="22"/>
      <c r="K78" s="199"/>
      <c r="L78" s="198"/>
      <c r="M78" s="99"/>
      <c r="N78" s="198"/>
      <c r="O78" s="202"/>
      <c r="P78" s="199"/>
      <c r="Q78" s="199"/>
      <c r="R78" s="199"/>
      <c r="S78" s="51" t="str">
        <f>RIGHT(B77,6)</f>
        <v>Mar 22</v>
      </c>
      <c r="T78" s="54">
        <f t="shared" si="13"/>
        <v>1159</v>
      </c>
      <c r="U78" s="54">
        <f>Sheet1!L70</f>
        <v>1159</v>
      </c>
      <c r="V78" s="54">
        <f t="shared" si="28"/>
        <v>0</v>
      </c>
      <c r="W78" s="53">
        <f t="shared" si="25"/>
        <v>0</v>
      </c>
      <c r="X78" s="54">
        <f>Sheet1!M70</f>
        <v>1159</v>
      </c>
      <c r="Y78" s="59">
        <f t="shared" si="24"/>
        <v>1</v>
      </c>
      <c r="Z78" s="142"/>
      <c r="AA78" s="142"/>
      <c r="AB78" s="148"/>
      <c r="AC78" s="149"/>
      <c r="AD78" s="87"/>
      <c r="AE78" s="88"/>
      <c r="AF78" s="1"/>
      <c r="AG78" s="1"/>
    </row>
    <row r="79" spans="1:33" ht="8.1" customHeight="1" x14ac:dyDescent="0.25">
      <c r="B79" s="122"/>
      <c r="C79" s="20"/>
      <c r="D79" s="20"/>
      <c r="E79" s="20"/>
      <c r="F79" s="29"/>
      <c r="G79" s="20"/>
      <c r="H79" s="115"/>
      <c r="I79" s="20"/>
      <c r="J79" s="20"/>
      <c r="K79" s="93"/>
      <c r="L79" s="93"/>
      <c r="M79" s="95"/>
      <c r="N79" s="93"/>
      <c r="O79" s="96"/>
      <c r="P79" s="97"/>
      <c r="Q79" s="97"/>
      <c r="R79" s="97"/>
      <c r="S79" s="47"/>
      <c r="T79" s="20"/>
      <c r="U79" s="60"/>
      <c r="V79" s="60"/>
      <c r="W79" s="60"/>
      <c r="X79" s="60"/>
      <c r="Y79" s="60"/>
      <c r="Z79" s="102"/>
      <c r="AA79" s="103"/>
      <c r="AB79" s="130"/>
      <c r="AC79" s="131"/>
      <c r="AD79" s="89"/>
      <c r="AE79" s="90"/>
      <c r="AF79" s="1"/>
      <c r="AG79" s="1"/>
    </row>
    <row r="80" spans="1:33" ht="13.05" customHeight="1" x14ac:dyDescent="0.25">
      <c r="A80" s="3">
        <f>A77+1</f>
        <v>34</v>
      </c>
      <c r="B80" s="210" t="str">
        <f>RIGHT(RTD("cqg.rtd",,"ContractData",$A$5&amp;A80,"LongDescription"),14)</f>
        <v>Mar 22, Jun 22</v>
      </c>
      <c r="C80" s="98"/>
      <c r="D80" s="98"/>
      <c r="E80" s="98"/>
      <c r="F80" s="200">
        <f>IF(B80="","",RTD("cqg.rtd",,"ContractData",$A$5&amp;A80,"ExpirationDate",,"D"))</f>
        <v>44634</v>
      </c>
      <c r="G80" s="198">
        <f t="shared" ca="1" si="3"/>
        <v>2775</v>
      </c>
      <c r="H80" s="100"/>
      <c r="I80" s="55"/>
      <c r="J80" s="19">
        <f t="shared" si="5"/>
        <v>0</v>
      </c>
      <c r="K80" s="199">
        <f>RTD("cqg.rtd", ,"ContractData", $A$5&amp;A80, "T_CVol")</f>
        <v>0</v>
      </c>
      <c r="L80" s="198">
        <f xml:space="preserve"> RTD("cqg.rtd",,"StudyData", $A$5&amp;A80, "MA", "InputChoice=ContractVol,MAType=Sim,Period="&amp;$L$4&amp;"", "MA",,,"all",,,,"T")</f>
        <v>1.5</v>
      </c>
      <c r="M80" s="99">
        <f t="shared" si="6"/>
        <v>0</v>
      </c>
      <c r="N80" s="198">
        <f>RTD("cqg.rtd", ,"ContractData", $A$5&amp;A80, "Y_CVol")</f>
        <v>0</v>
      </c>
      <c r="O80" s="202" t="str">
        <f t="shared" si="4"/>
        <v/>
      </c>
      <c r="P80" s="199">
        <f xml:space="preserve"> RTD("cqg.rtd",,"StudyData", "(MA("&amp;$A$5&amp;A80&amp;",Period:="&amp;$Q$5&amp;",MAType:=Sim,InputChoice:=ContractVol) when LocalYear("&amp;$A$5&amp;A80&amp;")="&amp;$R$5&amp;" And (LocalMonth("&amp;$A$5&amp;A80&amp;")="&amp;$P$4&amp;" And LocalDay("&amp;$A$5&amp;A80&amp;")="&amp;$Q$4&amp;" ))", "Bar", "", "Close","D", "0", "all", "", "","False",,)</f>
        <v>1</v>
      </c>
      <c r="Q80" s="199"/>
      <c r="R80" s="199"/>
      <c r="S80" s="49" t="str">
        <f>LEFT(B80,6)</f>
        <v>Mar 22</v>
      </c>
      <c r="T80" s="53">
        <f t="shared" si="13"/>
        <v>1159</v>
      </c>
      <c r="U80" s="53">
        <f>Sheet1!F72</f>
        <v>1159</v>
      </c>
      <c r="V80" s="53">
        <f t="shared" ref="V80:V81" si="29">U80-X80</f>
        <v>0</v>
      </c>
      <c r="W80" s="53">
        <f t="shared" ref="W80:W99" si="30">V80</f>
        <v>0</v>
      </c>
      <c r="X80" s="53">
        <f>Sheet1!G72</f>
        <v>1159</v>
      </c>
      <c r="Y80" s="59">
        <f t="shared" ref="Y80:Y87" si="31">IF(ISERROR(U80/X80),"",U80/X80)</f>
        <v>1</v>
      </c>
      <c r="Z80" s="142">
        <f>IF(RTD("cqg.rtd",,"StudyData",$A$5&amp;A80,"Vol","VolType=Exchange,CoCType=Contract","Vol",$Z$4,"0","ALL",,,"TRUE","T")="",0,RTD("cqg.rtd",,"StudyData",$A$5&amp;A80,"Vol","VolType=Exchange,CoCType=Contract","Vol",$Z$4,"0","ALL",,,"TRUE","T"))</f>
        <v>0</v>
      </c>
      <c r="AA80" s="142">
        <f ca="1">IF(B80="","",RTD("cqg.rtd",,"StudyData","Vol("&amp;$A$5&amp;A80&amp;") when (LocalDay("&amp;$A$5&amp;A80&amp;")="&amp;$C$1&amp;" and LocalHour("&amp;$A$5&amp;A80&amp;")="&amp;$E$1&amp;" and LocalMinute("&amp;$A$5&amp;$A80&amp;")="&amp;$F$1&amp;")","Bar",,"Vol",$Z$4,"0"))</f>
        <v>0</v>
      </c>
      <c r="AB80" s="159" t="str">
        <f>B80</f>
        <v>Mar 22, Jun 22</v>
      </c>
      <c r="AC80" s="160"/>
      <c r="AD80" s="91"/>
      <c r="AE80" s="92"/>
      <c r="AF80" s="1"/>
      <c r="AG80" s="1"/>
    </row>
    <row r="81" spans="1:33" ht="13.05" customHeight="1" x14ac:dyDescent="0.25">
      <c r="B81" s="210"/>
      <c r="C81" s="98"/>
      <c r="D81" s="98"/>
      <c r="E81" s="98"/>
      <c r="F81" s="200"/>
      <c r="G81" s="198"/>
      <c r="H81" s="80"/>
      <c r="I81" s="81"/>
      <c r="J81" s="22"/>
      <c r="K81" s="199"/>
      <c r="L81" s="198"/>
      <c r="M81" s="99"/>
      <c r="N81" s="198"/>
      <c r="O81" s="202"/>
      <c r="P81" s="199"/>
      <c r="Q81" s="199"/>
      <c r="R81" s="199"/>
      <c r="S81" s="51" t="str">
        <f>RIGHT(B80,6)</f>
        <v>Jun 22</v>
      </c>
      <c r="T81" s="54">
        <f t="shared" si="13"/>
        <v>1320</v>
      </c>
      <c r="U81" s="54">
        <f>Sheet1!L72</f>
        <v>1320</v>
      </c>
      <c r="V81" s="54">
        <f t="shared" si="29"/>
        <v>0</v>
      </c>
      <c r="W81" s="53">
        <f t="shared" si="30"/>
        <v>0</v>
      </c>
      <c r="X81" s="54">
        <f>Sheet1!M72</f>
        <v>1320</v>
      </c>
      <c r="Y81" s="59">
        <f t="shared" si="31"/>
        <v>1</v>
      </c>
      <c r="Z81" s="142"/>
      <c r="AA81" s="142"/>
      <c r="AB81" s="161"/>
      <c r="AC81" s="162"/>
      <c r="AD81" s="91"/>
      <c r="AE81" s="92"/>
      <c r="AF81" s="1"/>
      <c r="AG81" s="1"/>
    </row>
    <row r="82" spans="1:33" ht="13.05" customHeight="1" x14ac:dyDescent="0.25">
      <c r="A82" s="3">
        <f>A80+1</f>
        <v>35</v>
      </c>
      <c r="B82" s="210" t="str">
        <f>RIGHT(RTD("cqg.rtd",,"ContractData",$A$5&amp;A82,"LongDescription"),14)</f>
        <v>Jun 22, Sep 22</v>
      </c>
      <c r="C82" s="98"/>
      <c r="D82" s="98"/>
      <c r="E82" s="98"/>
      <c r="F82" s="200">
        <f>IF(B82="","",RTD("cqg.rtd",,"ContractData",$A$5&amp;A82,"ExpirationDate",,"D"))</f>
        <v>44725</v>
      </c>
      <c r="G82" s="198">
        <f t="shared" ca="1" si="3"/>
        <v>2866</v>
      </c>
      <c r="H82" s="80"/>
      <c r="I82" s="81"/>
      <c r="J82" s="19">
        <f t="shared" si="5"/>
        <v>0</v>
      </c>
      <c r="K82" s="199">
        <f>RTD("cqg.rtd", ,"ContractData", $A$5&amp;A82, "T_CVol")</f>
        <v>0</v>
      </c>
      <c r="L82" s="198">
        <f xml:space="preserve"> RTD("cqg.rtd",,"StudyData", $A$5&amp;A82, "MA", "InputChoice=ContractVol,MAType=Sim,Period="&amp;$L$4&amp;"", "MA",,,"all",,,,"T")</f>
        <v>39.166666669999998</v>
      </c>
      <c r="M82" s="99">
        <f t="shared" si="6"/>
        <v>0</v>
      </c>
      <c r="N82" s="198">
        <f>RTD("cqg.rtd", ,"ContractData", $A$5&amp;A82, "Y_CVol")</f>
        <v>0</v>
      </c>
      <c r="O82" s="202" t="str">
        <f>IF(ISERROR(K82/N82),"",K82/N82)</f>
        <v/>
      </c>
      <c r="P82" s="199">
        <f xml:space="preserve"> RTD("cqg.rtd",,"StudyData", "(MA("&amp;$A$5&amp;A82&amp;",Period:="&amp;$Q$5&amp;",MAType:=Sim,InputChoice:=ContractVol) when LocalYear("&amp;$A$5&amp;A82&amp;")="&amp;$R$5&amp;" And (LocalMonth("&amp;$A$5&amp;A82&amp;")="&amp;$P$4&amp;" And LocalDay("&amp;$A$5&amp;A82&amp;")="&amp;$Q$4&amp;" ))", "Bar", "", "Close","D", "0", "all", "", "","False",,)</f>
        <v>67</v>
      </c>
      <c r="Q82" s="199"/>
      <c r="R82" s="199"/>
      <c r="S82" s="49" t="str">
        <f>LEFT(B82,6)</f>
        <v>Jun 22</v>
      </c>
      <c r="T82" s="53">
        <f t="shared" si="13"/>
        <v>1320</v>
      </c>
      <c r="U82" s="53">
        <f>Sheet1!F74</f>
        <v>1320</v>
      </c>
      <c r="V82" s="53">
        <f t="shared" ref="V82:V87" si="32">U82-X82</f>
        <v>0</v>
      </c>
      <c r="W82" s="53">
        <f t="shared" si="30"/>
        <v>0</v>
      </c>
      <c r="X82" s="53">
        <f>Sheet1!G74</f>
        <v>1320</v>
      </c>
      <c r="Y82" s="59">
        <f t="shared" si="31"/>
        <v>1</v>
      </c>
      <c r="Z82" s="142">
        <f>IF(RTD("cqg.rtd",,"StudyData",$A$5&amp;A82,"Vol","VolType=Exchange,CoCType=Contract","Vol",$Z$4,"0","ALL",,,"TRUE","T")="",0,RTD("cqg.rtd",,"StudyData",$A$5&amp;A82,"Vol","VolType=Exchange,CoCType=Contract","Vol",$Z$4,"0","ALL",,,"TRUE","T"))</f>
        <v>0</v>
      </c>
      <c r="AA82" s="142">
        <f ca="1">IF(B82="","",RTD("cqg.rtd",,"StudyData","Vol("&amp;$A$5&amp;A82&amp;") when (LocalDay("&amp;$A$5&amp;A82&amp;")="&amp;$C$1&amp;" and LocalHour("&amp;$A$5&amp;A82&amp;")="&amp;$E$1&amp;" and LocalMinute("&amp;$A$5&amp;$A82&amp;")="&amp;$F$1&amp;")","Bar",,"Vol",$Z$4,"0"))</f>
        <v>0</v>
      </c>
      <c r="AB82" s="159" t="str">
        <f>B82</f>
        <v>Jun 22, Sep 22</v>
      </c>
      <c r="AC82" s="160"/>
      <c r="AD82" s="91"/>
      <c r="AE82" s="92"/>
      <c r="AF82" s="1"/>
      <c r="AG82" s="1"/>
    </row>
    <row r="83" spans="1:33" ht="13.05" customHeight="1" x14ac:dyDescent="0.25">
      <c r="B83" s="210"/>
      <c r="C83" s="98"/>
      <c r="D83" s="98"/>
      <c r="E83" s="98"/>
      <c r="F83" s="200"/>
      <c r="G83" s="198"/>
      <c r="H83" s="80"/>
      <c r="I83" s="81"/>
      <c r="J83" s="22"/>
      <c r="K83" s="199"/>
      <c r="L83" s="198"/>
      <c r="M83" s="99"/>
      <c r="N83" s="198"/>
      <c r="O83" s="202"/>
      <c r="P83" s="199"/>
      <c r="Q83" s="199"/>
      <c r="R83" s="199"/>
      <c r="S83" s="51" t="str">
        <f>RIGHT(B82,6)</f>
        <v>Sep 22</v>
      </c>
      <c r="T83" s="54">
        <f t="shared" si="13"/>
        <v>1641</v>
      </c>
      <c r="U83" s="54">
        <f>Sheet1!L74</f>
        <v>1641</v>
      </c>
      <c r="V83" s="54">
        <f t="shared" si="32"/>
        <v>0</v>
      </c>
      <c r="W83" s="53">
        <f t="shared" si="30"/>
        <v>0</v>
      </c>
      <c r="X83" s="54">
        <f>Sheet1!M74</f>
        <v>1641</v>
      </c>
      <c r="Y83" s="59">
        <f t="shared" si="31"/>
        <v>1</v>
      </c>
      <c r="Z83" s="142"/>
      <c r="AA83" s="142"/>
      <c r="AB83" s="161"/>
      <c r="AC83" s="162"/>
      <c r="AD83" s="91"/>
      <c r="AE83" s="92"/>
      <c r="AF83" s="1"/>
      <c r="AG83" s="1"/>
    </row>
    <row r="84" spans="1:33" ht="13.05" customHeight="1" x14ac:dyDescent="0.25">
      <c r="A84" s="3">
        <f>A82+1</f>
        <v>36</v>
      </c>
      <c r="B84" s="210" t="str">
        <f>RIGHT(RTD("cqg.rtd",,"ContractData",$A$5&amp;A84,"LongDescription"),14)</f>
        <v>Sep 22, Dec 22</v>
      </c>
      <c r="C84" s="98"/>
      <c r="D84" s="98"/>
      <c r="E84" s="98"/>
      <c r="F84" s="200">
        <f>IF(B84="","",RTD("cqg.rtd",,"ContractData",$A$5&amp;A84,"ExpirationDate",,"D"))</f>
        <v>44823</v>
      </c>
      <c r="G84" s="198">
        <f t="shared" ca="1" si="3"/>
        <v>2964</v>
      </c>
      <c r="H84" s="80"/>
      <c r="I84" s="81"/>
      <c r="J84" s="19">
        <f t="shared" si="5"/>
        <v>0</v>
      </c>
      <c r="K84" s="199">
        <f>RTD("cqg.rtd", ,"ContractData", $A$5&amp;A84, "T_CVol")</f>
        <v>0</v>
      </c>
      <c r="L84" s="198">
        <f xml:space="preserve"> RTD("cqg.rtd",,"StudyData", $A$5&amp;A84, "MA", "InputChoice=ContractVol,MAType=Sim,Period="&amp;$L$4&amp;"", "MA",,,"all",,,,"T")</f>
        <v>22.583333329999999</v>
      </c>
      <c r="M84" s="99">
        <f t="shared" si="6"/>
        <v>0</v>
      </c>
      <c r="N84" s="198">
        <f>RTD("cqg.rtd", ,"ContractData", $A$5&amp;A84, "Y_CVol")</f>
        <v>0</v>
      </c>
      <c r="O84" s="202" t="str">
        <f t="shared" si="4"/>
        <v/>
      </c>
      <c r="P84" s="199">
        <f xml:space="preserve"> RTD("cqg.rtd",,"StudyData", "(MA("&amp;$A$5&amp;A84&amp;",Period:="&amp;$Q$5&amp;",MAType:=Sim,InputChoice:=ContractVol) when LocalYear("&amp;$A$5&amp;A84&amp;")="&amp;$R$5&amp;" And (LocalMonth("&amp;$A$5&amp;A84&amp;")="&amp;$P$4&amp;" And LocalDay("&amp;$A$5&amp;A84&amp;")="&amp;$Q$4&amp;" ))", "Bar", "", "Close","D", "0", "all", "", "","False",,)</f>
        <v>16</v>
      </c>
      <c r="Q84" s="199"/>
      <c r="R84" s="199"/>
      <c r="S84" s="49" t="str">
        <f>LEFT(B84,6)</f>
        <v>Sep 22</v>
      </c>
      <c r="T84" s="53">
        <f t="shared" si="13"/>
        <v>1641</v>
      </c>
      <c r="U84" s="53">
        <f>Sheet1!F76</f>
        <v>1641</v>
      </c>
      <c r="V84" s="53">
        <f t="shared" si="32"/>
        <v>0</v>
      </c>
      <c r="W84" s="53">
        <f t="shared" si="30"/>
        <v>0</v>
      </c>
      <c r="X84" s="53">
        <f>Sheet1!G76</f>
        <v>1641</v>
      </c>
      <c r="Y84" s="59">
        <f t="shared" si="31"/>
        <v>1</v>
      </c>
      <c r="Z84" s="142">
        <f>IF(RTD("cqg.rtd",,"StudyData",$A$5&amp;A84,"Vol","VolType=Exchange,CoCType=Contract","Vol",$Z$4,"0","ALL",,,"TRUE","T")="",0,RTD("cqg.rtd",,"StudyData",$A$5&amp;A84,"Vol","VolType=Exchange,CoCType=Contract","Vol",$Z$4,"0","ALL",,,"TRUE","T"))</f>
        <v>0</v>
      </c>
      <c r="AA84" s="142">
        <f ca="1">IF(B84="","",RTD("cqg.rtd",,"StudyData","Vol("&amp;$A$5&amp;A84&amp;") when (LocalDay("&amp;$A$5&amp;A84&amp;")="&amp;$C$1&amp;" and LocalHour("&amp;$A$5&amp;A84&amp;")="&amp;$E$1&amp;" and LocalMinute("&amp;$A$5&amp;$A84&amp;")="&amp;$F$1&amp;")","Bar",,"Vol",$Z$4,"0"))</f>
        <v>0</v>
      </c>
      <c r="AB84" s="159" t="str">
        <f>B84</f>
        <v>Sep 22, Dec 22</v>
      </c>
      <c r="AC84" s="160"/>
      <c r="AD84" s="91"/>
      <c r="AE84" s="92"/>
      <c r="AF84" s="1"/>
      <c r="AG84" s="1"/>
    </row>
    <row r="85" spans="1:33" ht="13.05" customHeight="1" x14ac:dyDescent="0.25">
      <c r="B85" s="210"/>
      <c r="C85" s="98"/>
      <c r="D85" s="98"/>
      <c r="E85" s="98"/>
      <c r="F85" s="200"/>
      <c r="G85" s="198"/>
      <c r="H85" s="80"/>
      <c r="I85" s="81"/>
      <c r="J85" s="22"/>
      <c r="K85" s="199"/>
      <c r="L85" s="198"/>
      <c r="M85" s="99"/>
      <c r="N85" s="198"/>
      <c r="O85" s="202"/>
      <c r="P85" s="199"/>
      <c r="Q85" s="199"/>
      <c r="R85" s="199"/>
      <c r="S85" s="51" t="str">
        <f>RIGHT(B84,6)</f>
        <v>Dec 22</v>
      </c>
      <c r="T85" s="54">
        <f t="shared" si="13"/>
        <v>732</v>
      </c>
      <c r="U85" s="54">
        <f>Sheet1!L76</f>
        <v>732</v>
      </c>
      <c r="V85" s="54">
        <f t="shared" si="32"/>
        <v>0</v>
      </c>
      <c r="W85" s="53">
        <f t="shared" si="30"/>
        <v>0</v>
      </c>
      <c r="X85" s="54">
        <f>Sheet1!M76</f>
        <v>732</v>
      </c>
      <c r="Y85" s="59">
        <f t="shared" si="31"/>
        <v>1</v>
      </c>
      <c r="Z85" s="142"/>
      <c r="AA85" s="142"/>
      <c r="AB85" s="161"/>
      <c r="AC85" s="162"/>
      <c r="AD85" s="91"/>
      <c r="AE85" s="92"/>
      <c r="AF85" s="1"/>
      <c r="AG85" s="1"/>
    </row>
    <row r="86" spans="1:33" ht="13.05" customHeight="1" x14ac:dyDescent="0.25">
      <c r="A86" s="3">
        <f>A84+1</f>
        <v>37</v>
      </c>
      <c r="B86" s="210" t="str">
        <f>RIGHT(RTD("cqg.rtd",,"ContractData",$A$5&amp;A86,"LongDescription"),14)</f>
        <v>Dec 22, Mar 23</v>
      </c>
      <c r="C86" s="98"/>
      <c r="D86" s="98"/>
      <c r="E86" s="98"/>
      <c r="F86" s="200">
        <f>IF(B86="","",RTD("cqg.rtd",,"ContractData",$A$5&amp;A86,"ExpirationDate",,"D"))</f>
        <v>44914</v>
      </c>
      <c r="G86" s="198">
        <f t="shared" ca="1" si="3"/>
        <v>3055</v>
      </c>
      <c r="H86" s="80"/>
      <c r="I86" s="81"/>
      <c r="J86" s="19">
        <f t="shared" si="5"/>
        <v>0</v>
      </c>
      <c r="K86" s="199">
        <f>RTD("cqg.rtd", ,"ContractData", $A$5&amp;A86, "T_CVol")</f>
        <v>0</v>
      </c>
      <c r="L86" s="198">
        <f xml:space="preserve"> RTD("cqg.rtd",,"StudyData", $A$5&amp;A86, "MA", "InputChoice=ContractVol,MAType=Sim,Period="&amp;$L$4&amp;"", "MA",,,"all",,,,"T")</f>
        <v>2.6666666700000001</v>
      </c>
      <c r="M86" s="99">
        <f t="shared" si="6"/>
        <v>0</v>
      </c>
      <c r="N86" s="198">
        <f>RTD("cqg.rtd", ,"ContractData", $A$5&amp;A86, "Y_CVol")</f>
        <v>0</v>
      </c>
      <c r="O86" s="202" t="str">
        <f t="shared" si="4"/>
        <v/>
      </c>
      <c r="P86" s="199">
        <f xml:space="preserve"> RTD("cqg.rtd",,"StudyData", "(MA("&amp;$A$5&amp;A86&amp;",Period:="&amp;$Q$5&amp;",MAType:=Sim,InputChoice:=ContractVol) when LocalYear("&amp;$A$5&amp;A86&amp;")="&amp;$R$5&amp;" And (LocalMonth("&amp;$A$5&amp;A86&amp;")="&amp;$P$4&amp;" And LocalDay("&amp;$A$5&amp;A86&amp;")="&amp;$Q$4&amp;" ))", "Bar", "", "Close","D", "0", "all", "", "","False",,)</f>
        <v>2</v>
      </c>
      <c r="Q86" s="199"/>
      <c r="R86" s="199"/>
      <c r="S86" s="49" t="str">
        <f>LEFT(B86,6)</f>
        <v>Dec 22</v>
      </c>
      <c r="T86" s="53">
        <f t="shared" si="13"/>
        <v>732</v>
      </c>
      <c r="U86" s="53">
        <f>Sheet1!F78</f>
        <v>732</v>
      </c>
      <c r="V86" s="53">
        <f t="shared" si="32"/>
        <v>0</v>
      </c>
      <c r="W86" s="53">
        <f t="shared" si="30"/>
        <v>0</v>
      </c>
      <c r="X86" s="53">
        <f>Sheet1!G78</f>
        <v>732</v>
      </c>
      <c r="Y86" s="59">
        <f t="shared" si="31"/>
        <v>1</v>
      </c>
      <c r="Z86" s="142">
        <f>IF(RTD("cqg.rtd",,"StudyData",$A$5&amp;A86,"Vol","VolType=Exchange,CoCType=Contract","Vol",$Z$4,"0","ALL",,,"TRUE","T")="",0,RTD("cqg.rtd",,"StudyData",$A$5&amp;A86,"Vol","VolType=Exchange,CoCType=Contract","Vol",$Z$4,"0","ALL",,,"TRUE","T"))</f>
        <v>0</v>
      </c>
      <c r="AA86" s="142">
        <f ca="1">IF(B86="","",RTD("cqg.rtd",,"StudyData","Vol("&amp;$A$5&amp;A86&amp;") when (LocalDay("&amp;$A$5&amp;A86&amp;")="&amp;$C$1&amp;" and LocalHour("&amp;$A$5&amp;A86&amp;")="&amp;$E$1&amp;" and LocalMinute("&amp;$A$5&amp;$A86&amp;")="&amp;$F$1&amp;")","Bar",,"Vol",$Z$4,"0"))</f>
        <v>0</v>
      </c>
      <c r="AB86" s="159" t="str">
        <f>B86</f>
        <v>Dec 22, Mar 23</v>
      </c>
      <c r="AC86" s="160"/>
      <c r="AD86" s="91"/>
      <c r="AE86" s="92"/>
      <c r="AF86" s="1"/>
      <c r="AG86" s="1"/>
    </row>
    <row r="87" spans="1:33" ht="13.05" customHeight="1" x14ac:dyDescent="0.25">
      <c r="B87" s="210"/>
      <c r="C87" s="98"/>
      <c r="D87" s="98"/>
      <c r="E87" s="98"/>
      <c r="F87" s="200"/>
      <c r="G87" s="198"/>
      <c r="H87" s="101"/>
      <c r="I87" s="56"/>
      <c r="J87" s="22"/>
      <c r="K87" s="199"/>
      <c r="L87" s="198"/>
      <c r="M87" s="99"/>
      <c r="N87" s="198"/>
      <c r="O87" s="202"/>
      <c r="P87" s="199"/>
      <c r="Q87" s="199"/>
      <c r="R87" s="199"/>
      <c r="S87" s="51" t="str">
        <f>RIGHT(B86,6)</f>
        <v>Mar 23</v>
      </c>
      <c r="T87" s="54">
        <f t="shared" si="13"/>
        <v>867</v>
      </c>
      <c r="U87" s="54">
        <f>Sheet1!L78</f>
        <v>867</v>
      </c>
      <c r="V87" s="54">
        <f t="shared" si="32"/>
        <v>0</v>
      </c>
      <c r="W87" s="53">
        <f t="shared" si="30"/>
        <v>0</v>
      </c>
      <c r="X87" s="54">
        <f>Sheet1!M78</f>
        <v>867</v>
      </c>
      <c r="Y87" s="59">
        <f t="shared" si="31"/>
        <v>1</v>
      </c>
      <c r="Z87" s="142"/>
      <c r="AA87" s="142"/>
      <c r="AB87" s="161"/>
      <c r="AC87" s="162"/>
      <c r="AD87" s="91"/>
      <c r="AE87" s="92"/>
      <c r="AF87" s="1"/>
      <c r="AG87" s="1"/>
    </row>
    <row r="88" spans="1:33" ht="8.1" customHeight="1" x14ac:dyDescent="0.25">
      <c r="B88" s="122"/>
      <c r="C88" s="20"/>
      <c r="D88" s="20"/>
      <c r="E88" s="20"/>
      <c r="F88" s="29"/>
      <c r="G88" s="20"/>
      <c r="H88" s="115"/>
      <c r="I88" s="20"/>
      <c r="J88" s="20"/>
      <c r="K88" s="93"/>
      <c r="L88" s="93"/>
      <c r="M88" s="95"/>
      <c r="N88" s="93"/>
      <c r="O88" s="96"/>
      <c r="P88" s="97"/>
      <c r="Q88" s="97"/>
      <c r="R88" s="97"/>
      <c r="S88" s="47"/>
      <c r="T88" s="20"/>
      <c r="U88" s="60"/>
      <c r="V88" s="60"/>
      <c r="W88" s="60"/>
      <c r="X88" s="60"/>
      <c r="Y88" s="60"/>
      <c r="Z88" s="102"/>
      <c r="AA88" s="103"/>
      <c r="AB88" s="130"/>
      <c r="AC88" s="131"/>
      <c r="AD88" s="89"/>
      <c r="AE88" s="90"/>
      <c r="AF88" s="1"/>
      <c r="AG88" s="1"/>
    </row>
    <row r="89" spans="1:33" ht="13.05" customHeight="1" x14ac:dyDescent="0.25">
      <c r="A89" s="3">
        <f>A86+1</f>
        <v>38</v>
      </c>
      <c r="B89" s="208" t="str">
        <f>RIGHT(RTD("cqg.rtd",,"ContractData",$A$5&amp;A89,"LongDescription"),14)</f>
        <v>Mar 23, Jun 23</v>
      </c>
      <c r="C89" s="104"/>
      <c r="D89" s="104"/>
      <c r="E89" s="104"/>
      <c r="F89" s="206">
        <f>IF(B89="","",RTD("cqg.rtd",,"ContractData",$A$5&amp;A89,"ExpirationDate",,"D"))</f>
        <v>44998</v>
      </c>
      <c r="G89" s="204">
        <f t="shared" ca="1" si="3"/>
        <v>3139</v>
      </c>
      <c r="H89" s="100"/>
      <c r="I89" s="55"/>
      <c r="J89" s="55">
        <f t="shared" si="5"/>
        <v>0</v>
      </c>
      <c r="K89" s="199">
        <f>RTD("cqg.rtd", ,"ContractData", $A$5&amp;A89, "T_CVol")</f>
        <v>0</v>
      </c>
      <c r="L89" s="198">
        <f xml:space="preserve"> RTD("cqg.rtd",,"StudyData", $A$5&amp;A89, "MA", "InputChoice=ContractVol,MAType=Sim,Period="&amp;$L$4&amp;"", "MA",,,"all",,,,"T")</f>
        <v>1</v>
      </c>
      <c r="M89" s="99">
        <f t="shared" si="6"/>
        <v>0</v>
      </c>
      <c r="N89" s="198">
        <f>RTD("cqg.rtd", ,"ContractData", $A$5&amp;A89, "Y_CVol")</f>
        <v>0</v>
      </c>
      <c r="O89" s="202" t="str">
        <f t="shared" si="4"/>
        <v/>
      </c>
      <c r="P89" s="199">
        <f xml:space="preserve"> RTD("cqg.rtd",,"StudyData", "(MA("&amp;$A$5&amp;A89&amp;",Period:="&amp;$Q$5&amp;",MAType:=Sim,InputChoice:=ContractVol) when LocalYear("&amp;$A$5&amp;A89&amp;")="&amp;$R$5&amp;" And (LocalMonth("&amp;$A$5&amp;A89&amp;")="&amp;$P$4&amp;" And LocalDay("&amp;$A$5&amp;A89&amp;")="&amp;$Q$4&amp;" ))", "Bar", "", "Close","D", "0", "all", "", "","False",,)</f>
        <v>6</v>
      </c>
      <c r="Q89" s="199"/>
      <c r="R89" s="199"/>
      <c r="S89" s="49" t="str">
        <f>LEFT(B89,6)</f>
        <v>Mar 23</v>
      </c>
      <c r="T89" s="53">
        <f t="shared" si="13"/>
        <v>867</v>
      </c>
      <c r="U89" s="53">
        <f>Sheet1!F80</f>
        <v>867</v>
      </c>
      <c r="V89" s="53">
        <f t="shared" ref="V89:V90" si="33">U89-X89</f>
        <v>0</v>
      </c>
      <c r="W89" s="53">
        <f t="shared" si="30"/>
        <v>0</v>
      </c>
      <c r="X89" s="53">
        <f>Sheet1!G80</f>
        <v>867</v>
      </c>
      <c r="Y89" s="59">
        <f t="shared" ref="Y89:Y96" si="34">IF(ISERROR(U89/X89),"",U89/X89)</f>
        <v>1</v>
      </c>
      <c r="Z89" s="142">
        <f>IF(RTD("cqg.rtd",,"StudyData",$A$5&amp;A89,"Vol","VolType=Exchange,CoCType=Contract","Vol",$Z$4,"0","ALL",,,"TRUE","T")="",0,RTD("cqg.rtd",,"StudyData",$A$5&amp;A89,"Vol","VolType=Exchange,CoCType=Contract","Vol",$Z$4,"0","ALL",,,"TRUE","T"))</f>
        <v>0</v>
      </c>
      <c r="AA89" s="142">
        <f ca="1">IF(B89="","",RTD("cqg.rtd",,"StudyData","Vol("&amp;$A$5&amp;A89&amp;") when (LocalDay("&amp;$A$5&amp;A89&amp;")="&amp;$C$1&amp;" and LocalHour("&amp;$A$5&amp;A89&amp;")="&amp;$E$1&amp;" and LocalMinute("&amp;$A$5&amp;$A89&amp;")="&amp;$F$1&amp;")","Bar",,"Vol",$Z$4,"0"))</f>
        <v>0</v>
      </c>
      <c r="AB89" s="154" t="str">
        <f>B89</f>
        <v>Mar 23, Jun 23</v>
      </c>
      <c r="AC89" s="155"/>
      <c r="AD89" s="87"/>
      <c r="AE89" s="88"/>
      <c r="AF89" s="1"/>
      <c r="AG89" s="1"/>
    </row>
    <row r="90" spans="1:33" ht="13.05" customHeight="1" x14ac:dyDescent="0.25">
      <c r="B90" s="209"/>
      <c r="C90" s="104"/>
      <c r="D90" s="104"/>
      <c r="E90" s="104"/>
      <c r="F90" s="207"/>
      <c r="G90" s="205"/>
      <c r="H90" s="80"/>
      <c r="I90" s="81"/>
      <c r="J90" s="56"/>
      <c r="K90" s="199"/>
      <c r="L90" s="198"/>
      <c r="M90" s="99"/>
      <c r="N90" s="198"/>
      <c r="O90" s="202"/>
      <c r="P90" s="199"/>
      <c r="Q90" s="199"/>
      <c r="R90" s="199"/>
      <c r="S90" s="51" t="str">
        <f>RIGHT(B89,6)</f>
        <v>Jun 23</v>
      </c>
      <c r="T90" s="54">
        <f t="shared" si="13"/>
        <v>401</v>
      </c>
      <c r="U90" s="54">
        <f>Sheet1!L80</f>
        <v>401</v>
      </c>
      <c r="V90" s="54">
        <f t="shared" si="33"/>
        <v>0</v>
      </c>
      <c r="W90" s="53">
        <f t="shared" si="30"/>
        <v>0</v>
      </c>
      <c r="X90" s="54">
        <f>Sheet1!M80</f>
        <v>401</v>
      </c>
      <c r="Y90" s="59">
        <f t="shared" si="34"/>
        <v>1</v>
      </c>
      <c r="Z90" s="142"/>
      <c r="AA90" s="142"/>
      <c r="AB90" s="156"/>
      <c r="AC90" s="158"/>
      <c r="AD90" s="87"/>
      <c r="AE90" s="88"/>
      <c r="AF90" s="1"/>
      <c r="AG90" s="1"/>
    </row>
    <row r="91" spans="1:33" ht="13.05" customHeight="1" x14ac:dyDescent="0.25">
      <c r="A91" s="3">
        <f>A89+1</f>
        <v>39</v>
      </c>
      <c r="B91" s="201" t="str">
        <f>RIGHT(RTD("cqg.rtd",,"ContractData",$A$5&amp;A91,"LongDescription"),14)</f>
        <v>Jun 23, Sep 23</v>
      </c>
      <c r="C91" s="104"/>
      <c r="D91" s="104"/>
      <c r="E91" s="104"/>
      <c r="F91" s="200">
        <f>IF(B91="","",RTD("cqg.rtd",,"ContractData",$A$5&amp;A91,"ExpirationDate",,"D"))</f>
        <v>45096</v>
      </c>
      <c r="G91" s="198">
        <f t="shared" ca="1" si="3"/>
        <v>3237</v>
      </c>
      <c r="H91" s="80"/>
      <c r="I91" s="81"/>
      <c r="J91" s="55">
        <f t="shared" si="5"/>
        <v>0</v>
      </c>
      <c r="K91" s="199">
        <f>RTD("cqg.rtd", ,"ContractData", $A$5&amp;A91, "T_CVol")</f>
        <v>0</v>
      </c>
      <c r="L91" s="198">
        <f xml:space="preserve"> RTD("cqg.rtd",,"StudyData", $A$5&amp;A91, "MA", "InputChoice=ContractVol,MAType=Sim,Period="&amp;$L$4&amp;"", "MA",,,"all",,,,"T")</f>
        <v>2.5833333299999999</v>
      </c>
      <c r="M91" s="99">
        <f t="shared" si="6"/>
        <v>0</v>
      </c>
      <c r="N91" s="198">
        <f>RTD("cqg.rtd", ,"ContractData", $A$5&amp;A91, "Y_CVol")</f>
        <v>0</v>
      </c>
      <c r="O91" s="202" t="str">
        <f t="shared" si="4"/>
        <v/>
      </c>
      <c r="P91" s="199" t="str">
        <f xml:space="preserve"> RTD("cqg.rtd",,"StudyData", "(MA("&amp;$A$5&amp;A91&amp;",Period:="&amp;$Q$5&amp;",MAType:=Sim,InputChoice:=ContractVol) when LocalYear("&amp;$A$5&amp;A91&amp;")="&amp;$R$5&amp;" And (LocalMonth("&amp;$A$5&amp;A91&amp;")="&amp;$P$4&amp;" And LocalDay("&amp;$A$5&amp;A91&amp;")="&amp;$Q$4&amp;" ))", "Bar", "", "Close","D", "0", "all", "", "","False",,)</f>
        <v/>
      </c>
      <c r="Q91" s="199"/>
      <c r="R91" s="199"/>
      <c r="S91" s="49" t="str">
        <f>LEFT(B91,6)</f>
        <v>Jun 23</v>
      </c>
      <c r="T91" s="53">
        <f t="shared" si="13"/>
        <v>401</v>
      </c>
      <c r="U91" s="53">
        <f>Sheet1!F82</f>
        <v>401</v>
      </c>
      <c r="V91" s="53">
        <f t="shared" ref="V91:V92" si="35">U91-X91</f>
        <v>0</v>
      </c>
      <c r="W91" s="53">
        <f t="shared" si="30"/>
        <v>0</v>
      </c>
      <c r="X91" s="53">
        <f>Sheet1!G82</f>
        <v>401</v>
      </c>
      <c r="Y91" s="59">
        <f t="shared" si="34"/>
        <v>1</v>
      </c>
      <c r="Z91" s="142">
        <f>IF(RTD("cqg.rtd",,"StudyData",$A$5&amp;A91,"Vol","VolType=Exchange,CoCType=Contract","Vol",$Z$4,"0","ALL",,,"TRUE","T")="",0,RTD("cqg.rtd",,"StudyData",$A$5&amp;A91,"Vol","VolType=Exchange,CoCType=Contract","Vol",$Z$4,"0","ALL",,,"TRUE","T"))</f>
        <v>0</v>
      </c>
      <c r="AA91" s="142">
        <f ca="1">IF(B91="","",RTD("cqg.rtd",,"StudyData","Vol("&amp;$A$5&amp;A91&amp;") when (LocalDay("&amp;$A$5&amp;A91&amp;")="&amp;$C$1&amp;" and LocalHour("&amp;$A$5&amp;A91&amp;")="&amp;$E$1&amp;" and LocalMinute("&amp;$A$5&amp;$A91&amp;")="&amp;$F$1&amp;")","Bar",,"Vol",$Z$4,"0"))</f>
        <v>0</v>
      </c>
      <c r="AB91" s="154" t="str">
        <f>B91</f>
        <v>Jun 23, Sep 23</v>
      </c>
      <c r="AC91" s="155"/>
      <c r="AD91" s="87"/>
      <c r="AE91" s="88"/>
      <c r="AF91" s="1"/>
      <c r="AG91" s="1"/>
    </row>
    <row r="92" spans="1:33" ht="13.05" customHeight="1" x14ac:dyDescent="0.25">
      <c r="B92" s="201"/>
      <c r="C92" s="104"/>
      <c r="D92" s="104"/>
      <c r="E92" s="104"/>
      <c r="F92" s="200"/>
      <c r="G92" s="198"/>
      <c r="H92" s="80"/>
      <c r="I92" s="81"/>
      <c r="J92" s="56"/>
      <c r="K92" s="199"/>
      <c r="L92" s="198"/>
      <c r="M92" s="99"/>
      <c r="N92" s="198"/>
      <c r="O92" s="202"/>
      <c r="P92" s="199"/>
      <c r="Q92" s="199"/>
      <c r="R92" s="199"/>
      <c r="S92" s="51" t="str">
        <f>RIGHT(B91,6)</f>
        <v>Sep 23</v>
      </c>
      <c r="T92" s="54">
        <f t="shared" si="13"/>
        <v>301</v>
      </c>
      <c r="U92" s="54">
        <f>Sheet1!L82</f>
        <v>301</v>
      </c>
      <c r="V92" s="54">
        <f t="shared" si="35"/>
        <v>0</v>
      </c>
      <c r="W92" s="53">
        <f t="shared" si="30"/>
        <v>0</v>
      </c>
      <c r="X92" s="54">
        <f>Sheet1!M82</f>
        <v>301</v>
      </c>
      <c r="Y92" s="59">
        <f t="shared" si="34"/>
        <v>1</v>
      </c>
      <c r="Z92" s="142"/>
      <c r="AA92" s="142"/>
      <c r="AB92" s="156"/>
      <c r="AC92" s="158"/>
      <c r="AD92" s="87"/>
      <c r="AE92" s="88"/>
      <c r="AF92" s="1"/>
      <c r="AG92" s="1"/>
    </row>
    <row r="93" spans="1:33" ht="13.05" customHeight="1" x14ac:dyDescent="0.25">
      <c r="A93" s="3">
        <f>A91+1</f>
        <v>40</v>
      </c>
      <c r="B93" s="201" t="str">
        <f>RIGHT(RTD("cqg.rtd",,"ContractData",$A$5&amp;A93,"LongDescription"),14)</f>
        <v>Sep 23, Dec 23</v>
      </c>
      <c r="C93" s="104"/>
      <c r="D93" s="104"/>
      <c r="E93" s="104"/>
      <c r="F93" s="200">
        <f>IF(B93="","",RTD("cqg.rtd",,"ContractData",$A$5&amp;A93,"ExpirationDate",,"D"))</f>
        <v>45187</v>
      </c>
      <c r="G93" s="198">
        <f t="shared" ca="1" si="3"/>
        <v>3328</v>
      </c>
      <c r="H93" s="80"/>
      <c r="I93" s="81"/>
      <c r="J93" s="55">
        <f t="shared" si="5"/>
        <v>0</v>
      </c>
      <c r="K93" s="199">
        <f>RTD("cqg.rtd", ,"ContractData", $A$5&amp;A93, "T_CVol")</f>
        <v>0</v>
      </c>
      <c r="L93" s="198">
        <f xml:space="preserve"> RTD("cqg.rtd",,"StudyData", $A$5&amp;A93, "MA", "InputChoice=ContractVol,MAType=Sim,Period="&amp;$L$4&amp;"", "MA",,,"all",,,,"T")</f>
        <v>8.8333333300000003</v>
      </c>
      <c r="M93" s="99">
        <f t="shared" si="6"/>
        <v>0</v>
      </c>
      <c r="N93" s="198">
        <f>RTD("cqg.rtd", ,"ContractData", $A$5&amp;A93, "Y_CVol")</f>
        <v>0</v>
      </c>
      <c r="O93" s="202" t="str">
        <f t="shared" si="4"/>
        <v/>
      </c>
      <c r="P93" s="199" t="str">
        <f xml:space="preserve"> RTD("cqg.rtd",,"StudyData", "(MA("&amp;$A$5&amp;A93&amp;",Period:="&amp;$Q$5&amp;",MAType:=Sim,InputChoice:=ContractVol) when LocalYear("&amp;$A$5&amp;A93&amp;")="&amp;$R$5&amp;" And (LocalMonth("&amp;$A$5&amp;A93&amp;")="&amp;$P$4&amp;" And LocalDay("&amp;$A$5&amp;A93&amp;")="&amp;$Q$4&amp;" ))", "Bar", "", "Close","D", "0", "all", "", "","False",,)</f>
        <v/>
      </c>
      <c r="Q93" s="199"/>
      <c r="R93" s="199"/>
      <c r="S93" s="49" t="str">
        <f>LEFT(B93,6)</f>
        <v>Sep 23</v>
      </c>
      <c r="T93" s="53">
        <f t="shared" si="13"/>
        <v>301</v>
      </c>
      <c r="U93" s="53">
        <f>Sheet1!F84</f>
        <v>301</v>
      </c>
      <c r="V93" s="53">
        <f t="shared" ref="V93:V94" si="36">U93-X93</f>
        <v>0</v>
      </c>
      <c r="W93" s="53">
        <f t="shared" si="30"/>
        <v>0</v>
      </c>
      <c r="X93" s="53">
        <f>Sheet1!G84</f>
        <v>301</v>
      </c>
      <c r="Y93" s="59">
        <f t="shared" si="34"/>
        <v>1</v>
      </c>
      <c r="Z93" s="142">
        <f>IF(RTD("cqg.rtd",,"StudyData",$A$5&amp;A93,"Vol","VolType=Exchange,CoCType=Contract","Vol",$Z$4,"0","ALL",,,"TRUE","T")="",0,RTD("cqg.rtd",,"StudyData",$A$5&amp;A93,"Vol","VolType=Exchange,CoCType=Contract","Vol",$Z$4,"0","ALL",,,"TRUE","T"))</f>
        <v>0</v>
      </c>
      <c r="AA93" s="142">
        <f ca="1">IF(B93="","",RTD("cqg.rtd",,"StudyData","Vol("&amp;$A$5&amp;A93&amp;") when (LocalDay("&amp;$A$5&amp;A93&amp;")="&amp;$C$1&amp;" and LocalHour("&amp;$A$5&amp;A93&amp;")="&amp;$E$1&amp;" and LocalMinute("&amp;$A$5&amp;$A93&amp;")="&amp;$F$1&amp;")","Bar",,"Vol",$Z$4,"0"))</f>
        <v>0</v>
      </c>
      <c r="AB93" s="154" t="str">
        <f>B93</f>
        <v>Sep 23, Dec 23</v>
      </c>
      <c r="AC93" s="155"/>
      <c r="AD93" s="87"/>
      <c r="AE93" s="88"/>
      <c r="AF93" s="1"/>
      <c r="AG93" s="1"/>
    </row>
    <row r="94" spans="1:33" ht="13.05" customHeight="1" x14ac:dyDescent="0.25">
      <c r="B94" s="201"/>
      <c r="C94" s="104"/>
      <c r="D94" s="104"/>
      <c r="E94" s="104"/>
      <c r="F94" s="200"/>
      <c r="G94" s="198"/>
      <c r="H94" s="80"/>
      <c r="I94" s="81"/>
      <c r="J94" s="56"/>
      <c r="K94" s="199"/>
      <c r="L94" s="198"/>
      <c r="M94" s="99"/>
      <c r="N94" s="198"/>
      <c r="O94" s="202"/>
      <c r="P94" s="199"/>
      <c r="Q94" s="199"/>
      <c r="R94" s="199"/>
      <c r="S94" s="51" t="str">
        <f>RIGHT(B93,6)</f>
        <v>Dec 23</v>
      </c>
      <c r="T94" s="54">
        <f t="shared" si="13"/>
        <v>550</v>
      </c>
      <c r="U94" s="54">
        <f>Sheet1!L84</f>
        <v>550</v>
      </c>
      <c r="V94" s="54">
        <f t="shared" si="36"/>
        <v>0</v>
      </c>
      <c r="W94" s="53">
        <f t="shared" si="30"/>
        <v>0</v>
      </c>
      <c r="X94" s="54">
        <f>Sheet1!M84</f>
        <v>550</v>
      </c>
      <c r="Y94" s="59">
        <f t="shared" si="34"/>
        <v>1</v>
      </c>
      <c r="Z94" s="142"/>
      <c r="AA94" s="142"/>
      <c r="AB94" s="156"/>
      <c r="AC94" s="158"/>
      <c r="AD94" s="87"/>
      <c r="AE94" s="88"/>
      <c r="AF94" s="1"/>
      <c r="AG94" s="1"/>
    </row>
    <row r="95" spans="1:33" ht="13.05" customHeight="1" x14ac:dyDescent="0.25">
      <c r="A95" s="3">
        <f>A93+1</f>
        <v>41</v>
      </c>
      <c r="B95" s="201" t="str">
        <f>RIGHT(RTD("cqg.rtd",,"ContractData",$A$5&amp;A95,"LongDescription"),14)</f>
        <v>Dec 23, Mar 24</v>
      </c>
      <c r="C95" s="104"/>
      <c r="D95" s="104"/>
      <c r="E95" s="104"/>
      <c r="F95" s="200">
        <f>IF(B95="","",RTD("cqg.rtd",,"ContractData",$A$5&amp;A95,"ExpirationDate",,"D"))</f>
        <v>45278</v>
      </c>
      <c r="G95" s="198">
        <f t="shared" ca="1" si="3"/>
        <v>3419</v>
      </c>
      <c r="H95" s="80"/>
      <c r="I95" s="81"/>
      <c r="J95" s="55">
        <f t="shared" si="5"/>
        <v>0</v>
      </c>
      <c r="K95" s="199">
        <f>RTD("cqg.rtd", ,"ContractData", $A$5&amp;A95, "T_CVol")</f>
        <v>0</v>
      </c>
      <c r="L95" s="198">
        <f xml:space="preserve"> RTD("cqg.rtd",,"StudyData", $A$5&amp;A95, "MA", "InputChoice=ContractVol,MAType=Sim,Period="&amp;$L$4&amp;"", "MA",,,"all",,,,"T")</f>
        <v>3.75</v>
      </c>
      <c r="M95" s="99">
        <f t="shared" si="6"/>
        <v>0</v>
      </c>
      <c r="N95" s="198">
        <f>RTD("cqg.rtd", ,"ContractData", $A$5&amp;A95, "Y_CVol")</f>
        <v>0</v>
      </c>
      <c r="O95" s="202" t="str">
        <f t="shared" si="4"/>
        <v/>
      </c>
      <c r="P95" s="199" t="str">
        <f xml:space="preserve"> RTD("cqg.rtd",,"StudyData", "(MA("&amp;$A$5&amp;A95&amp;",Period:="&amp;$Q$5&amp;",MAType:=Sim,InputChoice:=ContractVol) when LocalYear("&amp;$A$5&amp;A95&amp;")="&amp;$R$5&amp;" And (LocalMonth("&amp;$A$5&amp;A95&amp;")="&amp;$P$4&amp;" And LocalDay("&amp;$A$5&amp;A95&amp;")="&amp;$Q$4&amp;" ))", "Bar", "", "Close","D", "0", "all", "", "","False",,)</f>
        <v/>
      </c>
      <c r="Q95" s="199"/>
      <c r="R95" s="199"/>
      <c r="S95" s="49" t="str">
        <f>LEFT(B95,6)</f>
        <v>Dec 23</v>
      </c>
      <c r="T95" s="53">
        <f t="shared" si="13"/>
        <v>550</v>
      </c>
      <c r="U95" s="53">
        <f>Sheet1!F86</f>
        <v>550</v>
      </c>
      <c r="V95" s="53">
        <f t="shared" ref="V95:V96" si="37">U95-X95</f>
        <v>0</v>
      </c>
      <c r="W95" s="53">
        <f t="shared" si="30"/>
        <v>0</v>
      </c>
      <c r="X95" s="53">
        <f>Sheet1!G86</f>
        <v>550</v>
      </c>
      <c r="Y95" s="59">
        <f t="shared" si="34"/>
        <v>1</v>
      </c>
      <c r="Z95" s="142">
        <f>IF(RTD("cqg.rtd",,"StudyData",$A$5&amp;A95,"Vol","VolType=Exchange,CoCType=Contract","Vol",$Z$4,"0","ALL",,,"TRUE","T")="",0,RTD("cqg.rtd",,"StudyData",$A$5&amp;A95,"Vol","VolType=Exchange,CoCType=Contract","Vol",$Z$4,"0","ALL",,,"TRUE","T"))</f>
        <v>0</v>
      </c>
      <c r="AA95" s="142">
        <f ca="1">IF(B95="","",RTD("cqg.rtd",,"StudyData","Vol("&amp;$A$5&amp;A95&amp;") when (LocalDay("&amp;$A$5&amp;A95&amp;")="&amp;$C$1&amp;" and LocalHour("&amp;$A$5&amp;A95&amp;")="&amp;$E$1&amp;" and LocalMinute("&amp;$A$5&amp;$A95&amp;")="&amp;$F$1&amp;")","Bar",,"Vol",$Z$4,"0"))</f>
        <v>0</v>
      </c>
      <c r="AB95" s="154" t="str">
        <f>B95</f>
        <v>Dec 23, Mar 24</v>
      </c>
      <c r="AC95" s="155"/>
      <c r="AD95" s="87"/>
      <c r="AE95" s="88"/>
      <c r="AF95" s="1"/>
      <c r="AG95" s="1"/>
    </row>
    <row r="96" spans="1:33" ht="13.05" customHeight="1" x14ac:dyDescent="0.25">
      <c r="B96" s="201"/>
      <c r="C96" s="104"/>
      <c r="D96" s="104"/>
      <c r="E96" s="104"/>
      <c r="F96" s="200"/>
      <c r="G96" s="198"/>
      <c r="H96" s="101"/>
      <c r="I96" s="56"/>
      <c r="J96" s="56"/>
      <c r="K96" s="199"/>
      <c r="L96" s="198"/>
      <c r="M96" s="99"/>
      <c r="N96" s="198"/>
      <c r="O96" s="202"/>
      <c r="P96" s="199"/>
      <c r="Q96" s="199"/>
      <c r="R96" s="199"/>
      <c r="S96" s="51" t="str">
        <f>RIGHT(B95,6)</f>
        <v>Mar 24</v>
      </c>
      <c r="T96" s="54">
        <f t="shared" si="13"/>
        <v>270</v>
      </c>
      <c r="U96" s="54">
        <f>Sheet1!L86</f>
        <v>270</v>
      </c>
      <c r="V96" s="54">
        <f t="shared" si="37"/>
        <v>0</v>
      </c>
      <c r="W96" s="53">
        <f t="shared" si="30"/>
        <v>0</v>
      </c>
      <c r="X96" s="54">
        <f>Sheet1!M86</f>
        <v>270</v>
      </c>
      <c r="Y96" s="59">
        <f t="shared" si="34"/>
        <v>1</v>
      </c>
      <c r="Z96" s="142"/>
      <c r="AA96" s="142"/>
      <c r="AB96" s="156"/>
      <c r="AC96" s="158"/>
      <c r="AD96" s="87"/>
      <c r="AE96" s="88"/>
      <c r="AF96" s="1"/>
      <c r="AG96" s="1"/>
    </row>
    <row r="97" spans="1:33" ht="8.1" customHeight="1" x14ac:dyDescent="0.25">
      <c r="B97" s="123"/>
      <c r="C97" s="93"/>
      <c r="D97" s="93"/>
      <c r="E97" s="93"/>
      <c r="F97" s="94"/>
      <c r="G97" s="93"/>
      <c r="H97" s="117"/>
      <c r="I97" s="93"/>
      <c r="J97" s="93"/>
      <c r="K97" s="93"/>
      <c r="L97" s="93"/>
      <c r="M97" s="95"/>
      <c r="N97" s="93"/>
      <c r="O97" s="96"/>
      <c r="P97" s="97"/>
      <c r="Q97" s="97"/>
      <c r="R97" s="97"/>
      <c r="S97" s="47"/>
      <c r="T97" s="20"/>
      <c r="U97" s="60"/>
      <c r="V97" s="60"/>
      <c r="W97" s="60"/>
      <c r="X97" s="60"/>
      <c r="Y97" s="60"/>
      <c r="Z97" s="102"/>
      <c r="AA97" s="103"/>
      <c r="AB97" s="130"/>
      <c r="AC97" s="131"/>
      <c r="AD97" s="87"/>
      <c r="AE97" s="88"/>
      <c r="AF97" s="1"/>
      <c r="AG97" s="1"/>
    </row>
    <row r="98" spans="1:33" ht="16.8" x14ac:dyDescent="0.25">
      <c r="A98" s="3">
        <f>A95+1</f>
        <v>42</v>
      </c>
      <c r="B98" s="201" t="str">
        <f>RIGHT(RTD("cqg.rtd",,"ContractData",$A$5&amp;A98,"LongDescription"),14)</f>
        <v>Mar 24, Jun 24</v>
      </c>
      <c r="C98" s="27"/>
      <c r="D98" s="27"/>
      <c r="E98" s="27"/>
      <c r="F98" s="200">
        <f>IF(B98="","",RTD("cqg.rtd",,"ContractData",$A$5&amp;A98,"ExpirationDate",,"D"))</f>
        <v>45369</v>
      </c>
      <c r="G98" s="198">
        <f t="shared" ref="G98" ca="1" si="38">F98-$A$1</f>
        <v>3510</v>
      </c>
      <c r="H98" s="121"/>
      <c r="I98" s="18"/>
      <c r="J98" s="19">
        <f t="shared" ref="J98" si="39">K98</f>
        <v>0</v>
      </c>
      <c r="K98" s="199">
        <f>RTD("cqg.rtd", ,"ContractData", $A$5&amp;A98, "T_CVol")</f>
        <v>0</v>
      </c>
      <c r="L98" s="198" t="str">
        <f xml:space="preserve"> RTD("cqg.rtd",,"StudyData", $A$5&amp;A98, "MA", "InputChoice=ContractVol,MAType=Sim,Period="&amp;$L$4&amp;"", "MA",,,"all",,,,"T")</f>
        <v/>
      </c>
      <c r="M98" s="120">
        <f t="shared" ref="M98" si="40">IF(K98&gt;L98,1,0)</f>
        <v>0</v>
      </c>
      <c r="N98" s="198">
        <f>RTD("cqg.rtd", ,"ContractData", $A$5&amp;A98, "Y_CVol")</f>
        <v>0</v>
      </c>
      <c r="O98" s="202" t="str">
        <f t="shared" ref="O98" si="41">IF(ISERROR(K98/N98),"",K98/N98)</f>
        <v/>
      </c>
      <c r="P98" s="203" t="str">
        <f xml:space="preserve"> RTD("cqg.rtd",,"StudyData", "(MA("&amp;$A$5&amp;A98&amp;",Period:="&amp;$Q$5&amp;",MAType:=Sim,InputChoice:=ContractVol) when LocalYear("&amp;$A$5&amp;A98&amp;")="&amp;$R$5&amp;" And (LocalMonth("&amp;$A$5&amp;A98&amp;")="&amp;$P$4&amp;" And LocalDay("&amp;$A$5&amp;A98&amp;")="&amp;$Q$4&amp;" ))", "Bar", "", "Close","D", "0", "all", "", "","False",,)</f>
        <v/>
      </c>
      <c r="Q98" s="203"/>
      <c r="R98" s="203"/>
      <c r="S98" s="49" t="str">
        <f>LEFT(B98,6)</f>
        <v>Mar 24</v>
      </c>
      <c r="T98" s="53">
        <f t="shared" si="13"/>
        <v>270</v>
      </c>
      <c r="U98" s="53">
        <f>Sheet1!F88</f>
        <v>270</v>
      </c>
      <c r="V98" s="53">
        <f t="shared" ref="V98:V99" si="42">U98-X98</f>
        <v>0</v>
      </c>
      <c r="W98" s="53">
        <f t="shared" si="30"/>
        <v>0</v>
      </c>
      <c r="X98" s="53">
        <f>Sheet1!G88</f>
        <v>270</v>
      </c>
      <c r="Y98" s="59">
        <f>IF(ISERROR(U98/X98),"",U98/X98)</f>
        <v>1</v>
      </c>
      <c r="Z98" s="142">
        <f>IF(RTD("cqg.rtd",,"StudyData",$A$5&amp;A98,"Vol","VolType=Exchange,CoCType=Contract","Vol",$Z$4,"0","ALL",,,"TRUE","T")="",0,RTD("cqg.rtd",,"StudyData",$A$5&amp;A98,"Vol","VolType=Exchange,CoCType=Contract","Vol",$Z$4,"0","ALL",,,"TRUE","T"))</f>
        <v>0</v>
      </c>
      <c r="AA98" s="142">
        <f ca="1">IF(B98="","",RTD("cqg.rtd",,"StudyData","Vol("&amp;$A$5&amp;A98&amp;") when (LocalDay("&amp;$A$5&amp;A98&amp;")="&amp;$C$1&amp;" and LocalHour("&amp;$A$5&amp;A98&amp;")="&amp;$E$1&amp;" and LocalMinute("&amp;$A$5&amp;$A98&amp;")="&amp;$F$1&amp;")","Bar",,"Vol",$Z$4,"0"))</f>
        <v>0</v>
      </c>
      <c r="AB98" s="154" t="str">
        <f>B98</f>
        <v>Mar 24, Jun 24</v>
      </c>
      <c r="AC98" s="155"/>
      <c r="AD98" s="87"/>
      <c r="AE98" s="88"/>
      <c r="AF98" s="1"/>
      <c r="AG98" s="1"/>
    </row>
    <row r="99" spans="1:33" ht="16.8" x14ac:dyDescent="0.25">
      <c r="B99" s="201"/>
      <c r="C99" s="27"/>
      <c r="D99" s="27"/>
      <c r="E99" s="27"/>
      <c r="F99" s="200"/>
      <c r="G99" s="198"/>
      <c r="H99" s="16"/>
      <c r="I99" s="17"/>
      <c r="J99" s="22"/>
      <c r="K99" s="199"/>
      <c r="L99" s="198"/>
      <c r="M99" s="120"/>
      <c r="N99" s="198"/>
      <c r="O99" s="202"/>
      <c r="P99" s="203"/>
      <c r="Q99" s="203"/>
      <c r="R99" s="203"/>
      <c r="S99" s="51" t="str">
        <f>RIGHT(B98,6)</f>
        <v>Jun 24</v>
      </c>
      <c r="T99" s="54">
        <f t="shared" si="13"/>
        <v>36</v>
      </c>
      <c r="U99" s="54">
        <f>Sheet1!L88</f>
        <v>36</v>
      </c>
      <c r="V99" s="54">
        <f t="shared" si="42"/>
        <v>0</v>
      </c>
      <c r="W99" s="53">
        <f t="shared" si="30"/>
        <v>0</v>
      </c>
      <c r="X99" s="54">
        <f>Sheet1!M88</f>
        <v>36</v>
      </c>
      <c r="Y99" s="59">
        <f>IF(ISERROR(U99/X99),"",U99/X99)</f>
        <v>1</v>
      </c>
      <c r="Z99" s="142"/>
      <c r="AA99" s="142"/>
      <c r="AB99" s="156"/>
      <c r="AC99" s="157"/>
      <c r="AD99" s="87"/>
      <c r="AE99" s="88"/>
      <c r="AF99" s="1"/>
      <c r="AG99" s="1"/>
    </row>
    <row r="100" spans="1:33" x14ac:dyDescent="0.25">
      <c r="B100" s="269" t="s">
        <v>31</v>
      </c>
      <c r="C100" s="270"/>
      <c r="D100" s="270"/>
      <c r="E100" s="270"/>
      <c r="F100" s="270"/>
      <c r="G100" s="270"/>
      <c r="H100" s="270"/>
      <c r="I100" s="270"/>
      <c r="J100" s="270"/>
      <c r="K100" s="116"/>
      <c r="L100" s="116" t="s">
        <v>8</v>
      </c>
      <c r="M100" s="118"/>
      <c r="N100" s="230">
        <f>RTD("cqg.rtd", ,"SystemInfo", "Linetime")</f>
        <v>41859.424178240741</v>
      </c>
      <c r="O100" s="230"/>
      <c r="P100" s="119"/>
      <c r="Q100" s="119"/>
      <c r="R100" s="267" t="s">
        <v>9</v>
      </c>
      <c r="S100" s="268"/>
      <c r="T100" s="248">
        <f>RTD("cqg.rtd", ,"SystemInfo", "Linetime")+1/24</f>
        <v>41859.465844907405</v>
      </c>
      <c r="U100" s="248"/>
      <c r="V100" s="249" t="s">
        <v>10</v>
      </c>
      <c r="W100" s="249"/>
      <c r="X100" s="249"/>
      <c r="Y100" s="248">
        <f>RTD("cqg.rtd", ,"SystemInfo", "Linetime")+6/24</f>
        <v>41859.674178240741</v>
      </c>
      <c r="Z100" s="230"/>
      <c r="AA100" s="247"/>
      <c r="AB100" s="247"/>
      <c r="AC100" s="132"/>
      <c r="AD100" s="87"/>
      <c r="AE100" s="88"/>
    </row>
    <row r="109" spans="1:33" x14ac:dyDescent="0.25">
      <c r="R109" s="5"/>
    </row>
    <row r="110" spans="1:33" ht="17.25" customHeight="1" x14ac:dyDescent="0.25">
      <c r="R110" s="5"/>
    </row>
    <row r="111" spans="1:33" ht="17.25" customHeight="1" x14ac:dyDescent="0.25">
      <c r="R111" s="5"/>
    </row>
    <row r="112" spans="1:33" x14ac:dyDescent="0.25">
      <c r="R112" s="5"/>
    </row>
    <row r="113" spans="18:18" x14ac:dyDescent="0.25">
      <c r="R113" s="5"/>
    </row>
  </sheetData>
  <sheetProtection algorithmName="SHA-512" hashValue="GFNmRnjsaGEecQveYVp/0ztt/70npYKGGxZdNsPZp7geAfy4FiepxOT5Ei04e9N+ef71t73n/BlhZR/0fJz62A==" saltValue="OAwULwOz2boTnMKGLmCihw==" spinCount="100000" sheet="1" objects="1" scenarios="1" selectLockedCells="1"/>
  <mergeCells count="488">
    <mergeCell ref="G30:G31"/>
    <mergeCell ref="F30:F31"/>
    <mergeCell ref="B30:B31"/>
    <mergeCell ref="P32:R33"/>
    <mergeCell ref="O32:O33"/>
    <mergeCell ref="N32:N33"/>
    <mergeCell ref="L32:L33"/>
    <mergeCell ref="K32:K33"/>
    <mergeCell ref="G32:G33"/>
    <mergeCell ref="F32:F33"/>
    <mergeCell ref="B32:B33"/>
    <mergeCell ref="P30:R31"/>
    <mergeCell ref="O30:O31"/>
    <mergeCell ref="N30:N31"/>
    <mergeCell ref="L30:L31"/>
    <mergeCell ref="K30:K31"/>
    <mergeCell ref="F26:F27"/>
    <mergeCell ref="B26:B27"/>
    <mergeCell ref="P28:R29"/>
    <mergeCell ref="O28:O29"/>
    <mergeCell ref="N28:N29"/>
    <mergeCell ref="L28:L29"/>
    <mergeCell ref="K28:K29"/>
    <mergeCell ref="G28:G29"/>
    <mergeCell ref="F28:F29"/>
    <mergeCell ref="B28:B29"/>
    <mergeCell ref="P26:R27"/>
    <mergeCell ref="O26:O27"/>
    <mergeCell ref="N26:N27"/>
    <mergeCell ref="L26:L27"/>
    <mergeCell ref="K26:K27"/>
    <mergeCell ref="B2:D3"/>
    <mergeCell ref="E2:F3"/>
    <mergeCell ref="R100:S100"/>
    <mergeCell ref="B100:J100"/>
    <mergeCell ref="J4:K4"/>
    <mergeCell ref="J5:K5"/>
    <mergeCell ref="B6:B7"/>
    <mergeCell ref="B8:B9"/>
    <mergeCell ref="F6:F7"/>
    <mergeCell ref="B10:B11"/>
    <mergeCell ref="G12:G13"/>
    <mergeCell ref="G17:G18"/>
    <mergeCell ref="F17:F18"/>
    <mergeCell ref="B17:B18"/>
    <mergeCell ref="P19:R20"/>
    <mergeCell ref="O19:O20"/>
    <mergeCell ref="N19:N20"/>
    <mergeCell ref="L19:L20"/>
    <mergeCell ref="K19:K20"/>
    <mergeCell ref="G19:G20"/>
    <mergeCell ref="F19:F20"/>
    <mergeCell ref="B19:B20"/>
    <mergeCell ref="P17:R18"/>
    <mergeCell ref="O17:O18"/>
    <mergeCell ref="AA100:AB100"/>
    <mergeCell ref="Y100:Z100"/>
    <mergeCell ref="V100:X100"/>
    <mergeCell ref="Z5:AA5"/>
    <mergeCell ref="X4:Y5"/>
    <mergeCell ref="T100:U100"/>
    <mergeCell ref="B4:E5"/>
    <mergeCell ref="F10:F11"/>
    <mergeCell ref="G10:G11"/>
    <mergeCell ref="J10:J11"/>
    <mergeCell ref="K10:K11"/>
    <mergeCell ref="F8:F9"/>
    <mergeCell ref="G8:G9"/>
    <mergeCell ref="K8:K9"/>
    <mergeCell ref="L8:L9"/>
    <mergeCell ref="K14:K15"/>
    <mergeCell ref="G14:G15"/>
    <mergeCell ref="F14:F15"/>
    <mergeCell ref="B14:B15"/>
    <mergeCell ref="F12:F13"/>
    <mergeCell ref="B12:B13"/>
    <mergeCell ref="P12:R13"/>
    <mergeCell ref="N17:N18"/>
    <mergeCell ref="L17:L18"/>
    <mergeCell ref="G2:I3"/>
    <mergeCell ref="G6:G7"/>
    <mergeCell ref="J6:J7"/>
    <mergeCell ref="K6:K7"/>
    <mergeCell ref="L6:L7"/>
    <mergeCell ref="L10:L11"/>
    <mergeCell ref="O10:O11"/>
    <mergeCell ref="P10:R11"/>
    <mergeCell ref="P14:R15"/>
    <mergeCell ref="O14:O15"/>
    <mergeCell ref="N14:N15"/>
    <mergeCell ref="L14:L15"/>
    <mergeCell ref="N4:O5"/>
    <mergeCell ref="N6:N7"/>
    <mergeCell ref="O6:O7"/>
    <mergeCell ref="P6:R7"/>
    <mergeCell ref="N8:N9"/>
    <mergeCell ref="O8:O9"/>
    <mergeCell ref="P8:R9"/>
    <mergeCell ref="N10:N11"/>
    <mergeCell ref="N100:O100"/>
    <mergeCell ref="Y2:Z3"/>
    <mergeCell ref="S4:U5"/>
    <mergeCell ref="J2:X3"/>
    <mergeCell ref="O12:O13"/>
    <mergeCell ref="N12:N13"/>
    <mergeCell ref="L12:L13"/>
    <mergeCell ref="K12:K13"/>
    <mergeCell ref="J12:J13"/>
    <mergeCell ref="V4:W4"/>
    <mergeCell ref="K17:K18"/>
    <mergeCell ref="P23:R24"/>
    <mergeCell ref="O23:O24"/>
    <mergeCell ref="N23:N24"/>
    <mergeCell ref="L23:L24"/>
    <mergeCell ref="K23:K24"/>
    <mergeCell ref="P21:R22"/>
    <mergeCell ref="O21:O22"/>
    <mergeCell ref="N21:N22"/>
    <mergeCell ref="L21:L22"/>
    <mergeCell ref="K21:K22"/>
    <mergeCell ref="P39:R40"/>
    <mergeCell ref="O39:O40"/>
    <mergeCell ref="N39:N40"/>
    <mergeCell ref="L39:L40"/>
    <mergeCell ref="K39:K40"/>
    <mergeCell ref="G39:G40"/>
    <mergeCell ref="F39:F40"/>
    <mergeCell ref="B39:B40"/>
    <mergeCell ref="V5:W5"/>
    <mergeCell ref="P35:R36"/>
    <mergeCell ref="O35:O36"/>
    <mergeCell ref="N35:N36"/>
    <mergeCell ref="L35:L36"/>
    <mergeCell ref="K35:K36"/>
    <mergeCell ref="G35:G36"/>
    <mergeCell ref="F35:F36"/>
    <mergeCell ref="B35:B36"/>
    <mergeCell ref="G21:G22"/>
    <mergeCell ref="F21:F22"/>
    <mergeCell ref="B21:B22"/>
    <mergeCell ref="G23:G24"/>
    <mergeCell ref="F23:F24"/>
    <mergeCell ref="B23:B24"/>
    <mergeCell ref="G26:G27"/>
    <mergeCell ref="L44:L45"/>
    <mergeCell ref="K44:K45"/>
    <mergeCell ref="G44:G45"/>
    <mergeCell ref="F44:F45"/>
    <mergeCell ref="B44:B45"/>
    <mergeCell ref="O44:O45"/>
    <mergeCell ref="N44:N45"/>
    <mergeCell ref="P44:R45"/>
    <mergeCell ref="P37:R38"/>
    <mergeCell ref="O37:O38"/>
    <mergeCell ref="N37:N38"/>
    <mergeCell ref="L37:L38"/>
    <mergeCell ref="K37:K38"/>
    <mergeCell ref="G37:G38"/>
    <mergeCell ref="F37:F38"/>
    <mergeCell ref="B37:B38"/>
    <mergeCell ref="P41:R42"/>
    <mergeCell ref="O41:O42"/>
    <mergeCell ref="N41:N42"/>
    <mergeCell ref="L41:L42"/>
    <mergeCell ref="K41:K42"/>
    <mergeCell ref="G41:G42"/>
    <mergeCell ref="F41:F42"/>
    <mergeCell ref="B41:B42"/>
    <mergeCell ref="O48:O49"/>
    <mergeCell ref="N48:N49"/>
    <mergeCell ref="L48:L49"/>
    <mergeCell ref="K48:K49"/>
    <mergeCell ref="G48:G49"/>
    <mergeCell ref="F48:F49"/>
    <mergeCell ref="B48:B49"/>
    <mergeCell ref="P46:R47"/>
    <mergeCell ref="O46:O47"/>
    <mergeCell ref="N46:N47"/>
    <mergeCell ref="L46:L47"/>
    <mergeCell ref="K46:K47"/>
    <mergeCell ref="G46:G47"/>
    <mergeCell ref="F46:F47"/>
    <mergeCell ref="B46:B47"/>
    <mergeCell ref="P48:R49"/>
    <mergeCell ref="B50:B51"/>
    <mergeCell ref="P50:R51"/>
    <mergeCell ref="O50:O51"/>
    <mergeCell ref="N50:N51"/>
    <mergeCell ref="L50:L51"/>
    <mergeCell ref="K50:K51"/>
    <mergeCell ref="G50:G51"/>
    <mergeCell ref="F50:F51"/>
    <mergeCell ref="B55:B56"/>
    <mergeCell ref="P53:R54"/>
    <mergeCell ref="O53:O54"/>
    <mergeCell ref="N53:N54"/>
    <mergeCell ref="L53:L54"/>
    <mergeCell ref="K53:K54"/>
    <mergeCell ref="G53:G54"/>
    <mergeCell ref="F53:F54"/>
    <mergeCell ref="B53:B54"/>
    <mergeCell ref="P57:R58"/>
    <mergeCell ref="O57:O58"/>
    <mergeCell ref="N57:N58"/>
    <mergeCell ref="L57:L58"/>
    <mergeCell ref="K57:K58"/>
    <mergeCell ref="G57:G58"/>
    <mergeCell ref="F57:F58"/>
    <mergeCell ref="B57:B58"/>
    <mergeCell ref="P55:R56"/>
    <mergeCell ref="O55:O56"/>
    <mergeCell ref="N55:N56"/>
    <mergeCell ref="L55:L56"/>
    <mergeCell ref="K55:K56"/>
    <mergeCell ref="G55:G56"/>
    <mergeCell ref="F55:F56"/>
    <mergeCell ref="P59:R60"/>
    <mergeCell ref="O59:O60"/>
    <mergeCell ref="N59:N60"/>
    <mergeCell ref="L59:L60"/>
    <mergeCell ref="K59:K60"/>
    <mergeCell ref="G59:G60"/>
    <mergeCell ref="F59:F60"/>
    <mergeCell ref="B59:B60"/>
    <mergeCell ref="P68:R69"/>
    <mergeCell ref="O68:O69"/>
    <mergeCell ref="N68:N69"/>
    <mergeCell ref="L68:L69"/>
    <mergeCell ref="K68:K69"/>
    <mergeCell ref="G68:G69"/>
    <mergeCell ref="F68:F69"/>
    <mergeCell ref="B68:B69"/>
    <mergeCell ref="P66:R67"/>
    <mergeCell ref="O66:O67"/>
    <mergeCell ref="N66:N67"/>
    <mergeCell ref="L66:L67"/>
    <mergeCell ref="K66:K67"/>
    <mergeCell ref="G66:G67"/>
    <mergeCell ref="F66:F67"/>
    <mergeCell ref="B66:B67"/>
    <mergeCell ref="P64:R65"/>
    <mergeCell ref="O64:O65"/>
    <mergeCell ref="N64:N65"/>
    <mergeCell ref="L64:L65"/>
    <mergeCell ref="K64:K65"/>
    <mergeCell ref="G64:G65"/>
    <mergeCell ref="F64:F65"/>
    <mergeCell ref="B64:B65"/>
    <mergeCell ref="P62:R63"/>
    <mergeCell ref="O62:O63"/>
    <mergeCell ref="N62:N63"/>
    <mergeCell ref="L62:L63"/>
    <mergeCell ref="K62:K63"/>
    <mergeCell ref="G62:G63"/>
    <mergeCell ref="F62:F63"/>
    <mergeCell ref="B62:B63"/>
    <mergeCell ref="P73:R74"/>
    <mergeCell ref="P75:R76"/>
    <mergeCell ref="O71:O72"/>
    <mergeCell ref="N71:N72"/>
    <mergeCell ref="L71:L72"/>
    <mergeCell ref="K71:K72"/>
    <mergeCell ref="G71:G72"/>
    <mergeCell ref="F71:F72"/>
    <mergeCell ref="B71:B72"/>
    <mergeCell ref="P71:R72"/>
    <mergeCell ref="O75:O76"/>
    <mergeCell ref="N75:N76"/>
    <mergeCell ref="L75:L76"/>
    <mergeCell ref="K75:K76"/>
    <mergeCell ref="G75:G76"/>
    <mergeCell ref="F75:F76"/>
    <mergeCell ref="B75:B76"/>
    <mergeCell ref="O73:O74"/>
    <mergeCell ref="N73:N74"/>
    <mergeCell ref="L73:L74"/>
    <mergeCell ref="K73:K74"/>
    <mergeCell ref="G73:G74"/>
    <mergeCell ref="F73:F74"/>
    <mergeCell ref="B73:B74"/>
    <mergeCell ref="G77:G78"/>
    <mergeCell ref="F77:F78"/>
    <mergeCell ref="B77:B78"/>
    <mergeCell ref="P77:R78"/>
    <mergeCell ref="O77:O78"/>
    <mergeCell ref="N77:N78"/>
    <mergeCell ref="L77:L78"/>
    <mergeCell ref="K77:K78"/>
    <mergeCell ref="O80:O81"/>
    <mergeCell ref="N80:N81"/>
    <mergeCell ref="L80:L81"/>
    <mergeCell ref="K80:K81"/>
    <mergeCell ref="G80:G81"/>
    <mergeCell ref="F80:F81"/>
    <mergeCell ref="B80:B81"/>
    <mergeCell ref="P86:R87"/>
    <mergeCell ref="O86:O87"/>
    <mergeCell ref="N86:N87"/>
    <mergeCell ref="L86:L87"/>
    <mergeCell ref="K86:K87"/>
    <mergeCell ref="G86:G87"/>
    <mergeCell ref="F86:F87"/>
    <mergeCell ref="B86:B87"/>
    <mergeCell ref="P84:R85"/>
    <mergeCell ref="O84:O85"/>
    <mergeCell ref="N84:N85"/>
    <mergeCell ref="L84:L85"/>
    <mergeCell ref="K84:K85"/>
    <mergeCell ref="G84:G85"/>
    <mergeCell ref="F84:F85"/>
    <mergeCell ref="B84:B85"/>
    <mergeCell ref="P82:R83"/>
    <mergeCell ref="O82:O83"/>
    <mergeCell ref="N82:N83"/>
    <mergeCell ref="L82:L83"/>
    <mergeCell ref="K82:K83"/>
    <mergeCell ref="G82:G83"/>
    <mergeCell ref="F82:F83"/>
    <mergeCell ref="B82:B83"/>
    <mergeCell ref="P80:R81"/>
    <mergeCell ref="O89:O90"/>
    <mergeCell ref="N89:N90"/>
    <mergeCell ref="L89:L90"/>
    <mergeCell ref="K89:K90"/>
    <mergeCell ref="G89:G90"/>
    <mergeCell ref="F89:F90"/>
    <mergeCell ref="B89:B90"/>
    <mergeCell ref="P89:R90"/>
    <mergeCell ref="L95:L96"/>
    <mergeCell ref="K95:K96"/>
    <mergeCell ref="G95:G96"/>
    <mergeCell ref="F95:F96"/>
    <mergeCell ref="B95:B96"/>
    <mergeCell ref="P93:R94"/>
    <mergeCell ref="O93:O94"/>
    <mergeCell ref="N93:N94"/>
    <mergeCell ref="L93:L94"/>
    <mergeCell ref="K93:K94"/>
    <mergeCell ref="G93:G94"/>
    <mergeCell ref="F93:F94"/>
    <mergeCell ref="B93:B94"/>
    <mergeCell ref="P91:R92"/>
    <mergeCell ref="O91:O92"/>
    <mergeCell ref="N91:N92"/>
    <mergeCell ref="L91:L92"/>
    <mergeCell ref="K91:K92"/>
    <mergeCell ref="G91:G92"/>
    <mergeCell ref="F91:F92"/>
    <mergeCell ref="B91:B92"/>
    <mergeCell ref="P95:R96"/>
    <mergeCell ref="O95:O96"/>
    <mergeCell ref="N95:N96"/>
    <mergeCell ref="O98:O99"/>
    <mergeCell ref="N98:N99"/>
    <mergeCell ref="L98:L99"/>
    <mergeCell ref="K98:K99"/>
    <mergeCell ref="G98:G99"/>
    <mergeCell ref="F98:F99"/>
    <mergeCell ref="B98:B99"/>
    <mergeCell ref="P98:R99"/>
    <mergeCell ref="Z14:Z15"/>
    <mergeCell ref="Z12:Z13"/>
    <mergeCell ref="Z10:Z11"/>
    <mergeCell ref="Z8:Z9"/>
    <mergeCell ref="Z6:Z7"/>
    <mergeCell ref="AA14:AA15"/>
    <mergeCell ref="AA12:AA13"/>
    <mergeCell ref="AA10:AA11"/>
    <mergeCell ref="AA8:AA9"/>
    <mergeCell ref="AA6:AA7"/>
    <mergeCell ref="AB4:AC5"/>
    <mergeCell ref="AA2:AC3"/>
    <mergeCell ref="AB37:AC38"/>
    <mergeCell ref="AB35:AC36"/>
    <mergeCell ref="AB32:AC33"/>
    <mergeCell ref="AB30:AC31"/>
    <mergeCell ref="AB28:AC29"/>
    <mergeCell ref="AB26:AC27"/>
    <mergeCell ref="AB23:AC24"/>
    <mergeCell ref="AB21:AC22"/>
    <mergeCell ref="AB19:AC20"/>
    <mergeCell ref="AB17:AC18"/>
    <mergeCell ref="AA21:AA22"/>
    <mergeCell ref="AA19:AA20"/>
    <mergeCell ref="AA17:AA18"/>
    <mergeCell ref="AB55:AC56"/>
    <mergeCell ref="AB53:AC54"/>
    <mergeCell ref="AB50:AC51"/>
    <mergeCell ref="AB48:AC49"/>
    <mergeCell ref="AB14:AC15"/>
    <mergeCell ref="AB12:AC13"/>
    <mergeCell ref="AB10:AC11"/>
    <mergeCell ref="AB8:AC9"/>
    <mergeCell ref="AB6:AC7"/>
    <mergeCell ref="AB98:AC99"/>
    <mergeCell ref="AB95:AC96"/>
    <mergeCell ref="AB93:AC94"/>
    <mergeCell ref="AB91:AC92"/>
    <mergeCell ref="AB89:AC90"/>
    <mergeCell ref="AB86:AC87"/>
    <mergeCell ref="AB84:AC85"/>
    <mergeCell ref="AB82:AC83"/>
    <mergeCell ref="AB80:AC81"/>
    <mergeCell ref="AB77:AC78"/>
    <mergeCell ref="AB75:AC76"/>
    <mergeCell ref="AB73:AC74"/>
    <mergeCell ref="AB71:AC72"/>
    <mergeCell ref="AB68:AC69"/>
    <mergeCell ref="AB66:AC67"/>
    <mergeCell ref="AB64:AC65"/>
    <mergeCell ref="AB62:AC63"/>
    <mergeCell ref="AA23:AA24"/>
    <mergeCell ref="AA59:AA60"/>
    <mergeCell ref="AA57:AA58"/>
    <mergeCell ref="AA55:AA56"/>
    <mergeCell ref="AA53:AA54"/>
    <mergeCell ref="AA41:AA42"/>
    <mergeCell ref="AA39:AA40"/>
    <mergeCell ref="AA37:AA38"/>
    <mergeCell ref="AA35:AA36"/>
    <mergeCell ref="AA77:AA78"/>
    <mergeCell ref="AB46:AC47"/>
    <mergeCell ref="AB44:AC45"/>
    <mergeCell ref="AB41:AC42"/>
    <mergeCell ref="AB39:AC40"/>
    <mergeCell ref="AB59:AC60"/>
    <mergeCell ref="AB57:AC58"/>
    <mergeCell ref="AA44:AA45"/>
    <mergeCell ref="Z50:Z51"/>
    <mergeCell ref="Z48:Z49"/>
    <mergeCell ref="Z46:Z47"/>
    <mergeCell ref="Z44:Z45"/>
    <mergeCell ref="Z23:Z24"/>
    <mergeCell ref="Z21:Z22"/>
    <mergeCell ref="Z19:Z20"/>
    <mergeCell ref="Z17:Z18"/>
    <mergeCell ref="AA32:AA33"/>
    <mergeCell ref="AA30:AA31"/>
    <mergeCell ref="AA28:AA29"/>
    <mergeCell ref="AA26:AA27"/>
    <mergeCell ref="Z32:Z33"/>
    <mergeCell ref="Z30:Z31"/>
    <mergeCell ref="Z28:Z29"/>
    <mergeCell ref="Z26:Z27"/>
    <mergeCell ref="Z41:Z42"/>
    <mergeCell ref="Z39:Z40"/>
    <mergeCell ref="Z37:Z38"/>
    <mergeCell ref="Z35:Z36"/>
    <mergeCell ref="Z75:Z76"/>
    <mergeCell ref="Z73:Z74"/>
    <mergeCell ref="Z71:Z72"/>
    <mergeCell ref="AA66:AA67"/>
    <mergeCell ref="AA64:AA65"/>
    <mergeCell ref="AA62:AA63"/>
    <mergeCell ref="Z68:Z69"/>
    <mergeCell ref="Z66:Z67"/>
    <mergeCell ref="Z64:Z65"/>
    <mergeCell ref="Z62:Z63"/>
    <mergeCell ref="AA73:AA74"/>
    <mergeCell ref="AA71:AA72"/>
    <mergeCell ref="AA68:AA69"/>
    <mergeCell ref="Z59:Z60"/>
    <mergeCell ref="Z57:Z58"/>
    <mergeCell ref="Z55:Z56"/>
    <mergeCell ref="Z53:Z54"/>
    <mergeCell ref="AA50:AA51"/>
    <mergeCell ref="AA48:AA49"/>
    <mergeCell ref="AA46:AA47"/>
    <mergeCell ref="Z77:Z78"/>
    <mergeCell ref="AA93:AA94"/>
    <mergeCell ref="AA91:AA92"/>
    <mergeCell ref="AA89:AA90"/>
    <mergeCell ref="Z95:Z96"/>
    <mergeCell ref="AA98:AA99"/>
    <mergeCell ref="Z98:Z99"/>
    <mergeCell ref="AA95:AA96"/>
    <mergeCell ref="AA75:AA76"/>
    <mergeCell ref="Z93:Z94"/>
    <mergeCell ref="Z91:Z92"/>
    <mergeCell ref="Z89:Z90"/>
    <mergeCell ref="AA86:AA87"/>
    <mergeCell ref="AA84:AA85"/>
    <mergeCell ref="AA82:AA83"/>
    <mergeCell ref="AA80:AA81"/>
    <mergeCell ref="Z86:Z87"/>
    <mergeCell ref="Z84:Z85"/>
    <mergeCell ref="Z82:Z83"/>
    <mergeCell ref="Z80:Z81"/>
  </mergeCells>
  <conditionalFormatting sqref="K6">
    <cfRule type="expression" dxfId="131" priority="525">
      <formula>M6=1</formula>
    </cfRule>
  </conditionalFormatting>
  <conditionalFormatting sqref="B6:E6 B8 C7:E7 B10 B12 B14">
    <cfRule type="expression" dxfId="130" priority="518">
      <formula>H6=1</formula>
    </cfRule>
  </conditionalFormatting>
  <conditionalFormatting sqref="C8:E9">
    <cfRule type="expression" dxfId="129" priority="512">
      <formula>I8=1</formula>
    </cfRule>
  </conditionalFormatting>
  <conditionalFormatting sqref="C10:E11">
    <cfRule type="expression" dxfId="128" priority="510">
      <formula>I10=1</formula>
    </cfRule>
  </conditionalFormatting>
  <conditionalFormatting sqref="C12:E13">
    <cfRule type="expression" dxfId="127" priority="508">
      <formula>I12=1</formula>
    </cfRule>
  </conditionalFormatting>
  <conditionalFormatting sqref="C14:E15">
    <cfRule type="expression" dxfId="126" priority="506">
      <formula>I14=1</formula>
    </cfRule>
  </conditionalFormatting>
  <conditionalFormatting sqref="Z6 Z75">
    <cfRule type="expression" dxfId="125" priority="455">
      <formula>Z6&gt;AA6</formula>
    </cfRule>
  </conditionalFormatting>
  <conditionalFormatting sqref="AB23 AB21 AB19 AB17">
    <cfRule type="expression" dxfId="124" priority="542">
      <formula>#REF!&lt;9</formula>
    </cfRule>
  </conditionalFormatting>
  <conditionalFormatting sqref="AD16">
    <cfRule type="colorScale" priority="394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D34">
    <cfRule type="colorScale" priority="390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D43">
    <cfRule type="colorScale" priority="388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D52">
    <cfRule type="colorScale" priority="386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D61">
    <cfRule type="colorScale" priority="384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D70">
    <cfRule type="colorScale" priority="382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D79">
    <cfRule type="colorScale" priority="380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D88">
    <cfRule type="colorScale" priority="378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B6 AD6:AE7">
    <cfRule type="expression" dxfId="123" priority="376">
      <formula>H6=1</formula>
    </cfRule>
  </conditionalFormatting>
  <conditionalFormatting sqref="AB8 AD8:AE9">
    <cfRule type="expression" dxfId="122" priority="375">
      <formula>H8=1</formula>
    </cfRule>
  </conditionalFormatting>
  <conditionalFormatting sqref="AB10 AD10:AE11">
    <cfRule type="expression" dxfId="121" priority="374">
      <formula>H10=1</formula>
    </cfRule>
  </conditionalFormatting>
  <conditionalFormatting sqref="AB12 AD12:AE13">
    <cfRule type="expression" dxfId="120" priority="373">
      <formula>H12=1</formula>
    </cfRule>
  </conditionalFormatting>
  <conditionalFormatting sqref="AB14 AD14:AE15">
    <cfRule type="expression" dxfId="119" priority="372">
      <formula>H14=1</formula>
    </cfRule>
  </conditionalFormatting>
  <conditionalFormatting sqref="J17:J24">
    <cfRule type="dataBar" priority="36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{5C33F127-2136-439B-92C0-3CA3C77D5C11}</x14:id>
        </ext>
      </extLst>
    </cfRule>
  </conditionalFormatting>
  <conditionalFormatting sqref="J26:J33">
    <cfRule type="dataBar" priority="36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{DC04AC1B-0397-46B7-9DDE-30A3C7EC497E}</x14:id>
        </ext>
      </extLst>
    </cfRule>
  </conditionalFormatting>
  <conditionalFormatting sqref="J62:J69">
    <cfRule type="dataBar" priority="36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{CC961F86-776C-47E0-A921-EE977B39203D}</x14:id>
        </ext>
      </extLst>
    </cfRule>
  </conditionalFormatting>
  <conditionalFormatting sqref="J89:J96">
    <cfRule type="dataBar" priority="35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{41F83A01-E172-4E57-8195-FEB6E640AAD3}</x14:id>
        </ext>
      </extLst>
    </cfRule>
  </conditionalFormatting>
  <conditionalFormatting sqref="O17:O24">
    <cfRule type="colorScale" priority="336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O26:O33">
    <cfRule type="colorScale" priority="33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O35:O42">
    <cfRule type="colorScale" priority="334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O44:O51">
    <cfRule type="colorScale" priority="333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O53:O60">
    <cfRule type="colorScale" priority="332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O62:O69">
    <cfRule type="colorScale" priority="331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O71:O78">
    <cfRule type="colorScale" priority="330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O80:O87">
    <cfRule type="colorScale" priority="329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O89:O96">
    <cfRule type="colorScale" priority="328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Z8">
    <cfRule type="expression" dxfId="118" priority="312">
      <formula>Z8&gt;AA8</formula>
    </cfRule>
  </conditionalFormatting>
  <conditionalFormatting sqref="Z10">
    <cfRule type="expression" dxfId="117" priority="311">
      <formula>Z10&gt;AA10</formula>
    </cfRule>
  </conditionalFormatting>
  <conditionalFormatting sqref="Z12">
    <cfRule type="expression" dxfId="116" priority="310">
      <formula>Z12&gt;AA12</formula>
    </cfRule>
  </conditionalFormatting>
  <conditionalFormatting sqref="Z14">
    <cfRule type="expression" dxfId="115" priority="309">
      <formula>Z14&gt;AA14</formula>
    </cfRule>
  </conditionalFormatting>
  <conditionalFormatting sqref="Z17">
    <cfRule type="expression" dxfId="114" priority="305">
      <formula>Z17&gt;AA17</formula>
    </cfRule>
  </conditionalFormatting>
  <conditionalFormatting sqref="Z19">
    <cfRule type="expression" dxfId="113" priority="304">
      <formula>Z19&gt;AA19</formula>
    </cfRule>
  </conditionalFormatting>
  <conditionalFormatting sqref="Z21">
    <cfRule type="expression" dxfId="112" priority="303">
      <formula>Z21&gt;AA21</formula>
    </cfRule>
  </conditionalFormatting>
  <conditionalFormatting sqref="Z23">
    <cfRule type="expression" dxfId="111" priority="302">
      <formula>Z23&gt;AA23</formula>
    </cfRule>
  </conditionalFormatting>
  <conditionalFormatting sqref="Z26">
    <cfRule type="expression" dxfId="110" priority="301">
      <formula>Z26&gt;AA26</formula>
    </cfRule>
  </conditionalFormatting>
  <conditionalFormatting sqref="Z28">
    <cfRule type="expression" dxfId="109" priority="300">
      <formula>Z28&gt;AA28</formula>
    </cfRule>
  </conditionalFormatting>
  <conditionalFormatting sqref="Z30">
    <cfRule type="expression" dxfId="108" priority="299">
      <formula>Z30&gt;AA30</formula>
    </cfRule>
  </conditionalFormatting>
  <conditionalFormatting sqref="Z32">
    <cfRule type="expression" dxfId="107" priority="298">
      <formula>Z32&gt;AA32</formula>
    </cfRule>
  </conditionalFormatting>
  <conditionalFormatting sqref="Z35">
    <cfRule type="expression" dxfId="106" priority="297">
      <formula>Z35&gt;AA35</formula>
    </cfRule>
  </conditionalFormatting>
  <conditionalFormatting sqref="Z37">
    <cfRule type="expression" dxfId="105" priority="296">
      <formula>Z37&gt;AA37</formula>
    </cfRule>
  </conditionalFormatting>
  <conditionalFormatting sqref="Z39">
    <cfRule type="expression" dxfId="104" priority="295">
      <formula>Z39&gt;AA39</formula>
    </cfRule>
  </conditionalFormatting>
  <conditionalFormatting sqref="Z41">
    <cfRule type="expression" dxfId="103" priority="294">
      <formula>Z41&gt;AA41</formula>
    </cfRule>
  </conditionalFormatting>
  <conditionalFormatting sqref="Z44">
    <cfRule type="expression" dxfId="102" priority="293">
      <formula>Z44&gt;AA44</formula>
    </cfRule>
  </conditionalFormatting>
  <conditionalFormatting sqref="Z46">
    <cfRule type="expression" dxfId="101" priority="292">
      <formula>Z46&gt;AA46</formula>
    </cfRule>
  </conditionalFormatting>
  <conditionalFormatting sqref="Z48">
    <cfRule type="expression" dxfId="100" priority="291">
      <formula>Z48&gt;AA48</formula>
    </cfRule>
  </conditionalFormatting>
  <conditionalFormatting sqref="Z50">
    <cfRule type="expression" dxfId="99" priority="290">
      <formula>Z50&gt;AA50</formula>
    </cfRule>
  </conditionalFormatting>
  <conditionalFormatting sqref="Z53">
    <cfRule type="expression" dxfId="98" priority="289">
      <formula>Z53&gt;AA53</formula>
    </cfRule>
  </conditionalFormatting>
  <conditionalFormatting sqref="Z55">
    <cfRule type="expression" dxfId="97" priority="288">
      <formula>Z55&gt;AA55</formula>
    </cfRule>
  </conditionalFormatting>
  <conditionalFormatting sqref="Z57">
    <cfRule type="expression" dxfId="96" priority="287">
      <formula>Z57&gt;AA57</formula>
    </cfRule>
  </conditionalFormatting>
  <conditionalFormatting sqref="Z59">
    <cfRule type="expression" dxfId="95" priority="286">
      <formula>Z59&gt;AA59</formula>
    </cfRule>
  </conditionalFormatting>
  <conditionalFormatting sqref="Z62">
    <cfRule type="expression" dxfId="94" priority="285">
      <formula>Z62&gt;AA62</formula>
    </cfRule>
  </conditionalFormatting>
  <conditionalFormatting sqref="Z64">
    <cfRule type="expression" dxfId="93" priority="284">
      <formula>Z64&gt;AA64</formula>
    </cfRule>
  </conditionalFormatting>
  <conditionalFormatting sqref="Z66">
    <cfRule type="expression" dxfId="92" priority="283">
      <formula>Z66&gt;AA66</formula>
    </cfRule>
  </conditionalFormatting>
  <conditionalFormatting sqref="Z68">
    <cfRule type="expression" dxfId="91" priority="282">
      <formula>Z68&gt;AA68</formula>
    </cfRule>
  </conditionalFormatting>
  <conditionalFormatting sqref="Z71">
    <cfRule type="expression" dxfId="90" priority="281">
      <formula>Z71&gt;AA71</formula>
    </cfRule>
  </conditionalFormatting>
  <conditionalFormatting sqref="Z73">
    <cfRule type="expression" dxfId="89" priority="280">
      <formula>Z73&gt;AA73</formula>
    </cfRule>
  </conditionalFormatting>
  <conditionalFormatting sqref="Z77">
    <cfRule type="expression" dxfId="88" priority="278">
      <formula>Z77&gt;AA77</formula>
    </cfRule>
  </conditionalFormatting>
  <conditionalFormatting sqref="Z80">
    <cfRule type="expression" dxfId="87" priority="277">
      <formula>Z80&gt;AA80</formula>
    </cfRule>
  </conditionalFormatting>
  <conditionalFormatting sqref="Z82">
    <cfRule type="expression" dxfId="86" priority="276">
      <formula>Z82&gt;AA82</formula>
    </cfRule>
  </conditionalFormatting>
  <conditionalFormatting sqref="Z84">
    <cfRule type="expression" dxfId="85" priority="275">
      <formula>Z84&gt;AA84</formula>
    </cfRule>
  </conditionalFormatting>
  <conditionalFormatting sqref="Z86">
    <cfRule type="expression" dxfId="84" priority="274">
      <formula>Z86&gt;AA86</formula>
    </cfRule>
  </conditionalFormatting>
  <conditionalFormatting sqref="Z89">
    <cfRule type="expression" dxfId="83" priority="273">
      <formula>Z89&gt;AA89</formula>
    </cfRule>
  </conditionalFormatting>
  <conditionalFormatting sqref="Z91">
    <cfRule type="expression" dxfId="82" priority="272">
      <formula>Z91&gt;AA91</formula>
    </cfRule>
  </conditionalFormatting>
  <conditionalFormatting sqref="Z93">
    <cfRule type="expression" dxfId="81" priority="271">
      <formula>Z93&gt;AA93</formula>
    </cfRule>
  </conditionalFormatting>
  <conditionalFormatting sqref="Z95">
    <cfRule type="expression" dxfId="80" priority="270">
      <formula>Z95&gt;AA95</formula>
    </cfRule>
  </conditionalFormatting>
  <conditionalFormatting sqref="J6:J14">
    <cfRule type="dataBar" priority="54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{3F827478-53AC-4871-BA65-41C5A24FC62D}</x14:id>
        </ext>
      </extLst>
    </cfRule>
  </conditionalFormatting>
  <conditionalFormatting sqref="L6:L99">
    <cfRule type="top10" dxfId="79" priority="550" rank="1"/>
  </conditionalFormatting>
  <conditionalFormatting sqref="O6:O15">
    <cfRule type="colorScale" priority="558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Z98">
    <cfRule type="expression" dxfId="78" priority="217">
      <formula>Z98&gt;AA98</formula>
    </cfRule>
  </conditionalFormatting>
  <conditionalFormatting sqref="S98:S99">
    <cfRule type="top10" dxfId="77" priority="225" rank="3"/>
  </conditionalFormatting>
  <conditionalFormatting sqref="T6:T15">
    <cfRule type="dataBar" priority="20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{0A3AA89F-E20A-4874-8899-503EABC3106E}</x14:id>
        </ext>
      </extLst>
    </cfRule>
  </conditionalFormatting>
  <conditionalFormatting sqref="T17:T24">
    <cfRule type="dataBar" priority="20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{8F1FCB0F-8E6F-4911-B62A-449388889442}</x14:id>
        </ext>
      </extLst>
    </cfRule>
  </conditionalFormatting>
  <conditionalFormatting sqref="W6:W15">
    <cfRule type="dataBar" priority="20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{61EE27FE-82E3-4F7E-9E45-980594B7315F}</x14:id>
        </ext>
      </extLst>
    </cfRule>
  </conditionalFormatting>
  <conditionalFormatting sqref="Y6:Y15">
    <cfRule type="colorScale" priority="201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W17:W24">
    <cfRule type="dataBar" priority="20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{DFCC6FCE-8657-44E4-8BCF-77356A0FB0D4}</x14:id>
        </ext>
      </extLst>
    </cfRule>
  </conditionalFormatting>
  <conditionalFormatting sqref="Y17:Y24">
    <cfRule type="colorScale" priority="199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26:Y33">
    <cfRule type="colorScale" priority="198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26:T33">
    <cfRule type="dataBar" priority="19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{1B68D229-DDC0-41BC-9E95-222DB674AEE1}</x14:id>
        </ext>
      </extLst>
    </cfRule>
  </conditionalFormatting>
  <conditionalFormatting sqref="W26:W33">
    <cfRule type="dataBar" priority="19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{5E837EB7-7F8C-4456-9E96-A86870453753}</x14:id>
        </ext>
      </extLst>
    </cfRule>
  </conditionalFormatting>
  <conditionalFormatting sqref="S35:S42">
    <cfRule type="top10" dxfId="76" priority="195" rank="3"/>
  </conditionalFormatting>
  <conditionalFormatting sqref="Y35:Y42">
    <cfRule type="colorScale" priority="194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35:T42">
    <cfRule type="dataBar" priority="19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{4862A6F2-5443-44A0-BE8A-11487C405C5D}</x14:id>
        </ext>
      </extLst>
    </cfRule>
  </conditionalFormatting>
  <conditionalFormatting sqref="W35:W42">
    <cfRule type="dataBar" priority="19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{7B369072-5470-4533-BA08-E1A14E41F133}</x14:id>
        </ext>
      </extLst>
    </cfRule>
  </conditionalFormatting>
  <conditionalFormatting sqref="S44:S51">
    <cfRule type="top10" dxfId="75" priority="191" rank="3"/>
  </conditionalFormatting>
  <conditionalFormatting sqref="T44:T51">
    <cfRule type="dataBar" priority="19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{20D23897-532C-4CB0-BD2D-E42E5DA3EC1B}</x14:id>
        </ext>
      </extLst>
    </cfRule>
  </conditionalFormatting>
  <conditionalFormatting sqref="W44:W51">
    <cfRule type="dataBar" priority="18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{C97E5B7C-FA5A-4EC3-ADD0-C022DCD89510}</x14:id>
        </ext>
      </extLst>
    </cfRule>
  </conditionalFormatting>
  <conditionalFormatting sqref="Y44:Y51">
    <cfRule type="colorScale" priority="188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S53:S60">
    <cfRule type="top10" dxfId="74" priority="187" rank="3"/>
  </conditionalFormatting>
  <conditionalFormatting sqref="W53:W60">
    <cfRule type="dataBar" priority="18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{124496E8-9191-47E2-BBDD-E8C5E60AA341}</x14:id>
        </ext>
      </extLst>
    </cfRule>
  </conditionalFormatting>
  <conditionalFormatting sqref="Y53:Y60">
    <cfRule type="colorScale" priority="180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J53:J60">
    <cfRule type="dataBar" priority="17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{76682C17-5E23-45FB-A0FD-64C6EF95C16D}</x14:id>
        </ext>
      </extLst>
    </cfRule>
  </conditionalFormatting>
  <conditionalFormatting sqref="J44:J51">
    <cfRule type="dataBar" priority="17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{D508FF41-E6C9-44A3-B7F1-535690600703}</x14:id>
        </ext>
      </extLst>
    </cfRule>
  </conditionalFormatting>
  <conditionalFormatting sqref="J35:J42">
    <cfRule type="dataBar" priority="16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{D2B76551-AAB4-4CEF-B460-DB69671B3CD5}</x14:id>
        </ext>
      </extLst>
    </cfRule>
  </conditionalFormatting>
  <conditionalFormatting sqref="S62:S69">
    <cfRule type="top10" dxfId="73" priority="168" rank="3"/>
  </conditionalFormatting>
  <conditionalFormatting sqref="Y62:Y69">
    <cfRule type="colorScale" priority="166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W62:W69">
    <cfRule type="dataBar" priority="16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{7992FE01-E163-4E35-8A71-E45C11120EDE}</x14:id>
        </ext>
      </extLst>
    </cfRule>
  </conditionalFormatting>
  <conditionalFormatting sqref="T53:T60">
    <cfRule type="dataBar" priority="15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{B0691C47-66FD-4B00-A8AF-F5EB45E4215A}</x14:id>
        </ext>
      </extLst>
    </cfRule>
  </conditionalFormatting>
  <conditionalFormatting sqref="T62:T69">
    <cfRule type="dataBar" priority="15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{1DF26DC0-2358-46FE-A470-8AC1073234A8}</x14:id>
        </ext>
      </extLst>
    </cfRule>
  </conditionalFormatting>
  <conditionalFormatting sqref="S6:S24 S26:S33">
    <cfRule type="top10" dxfId="72" priority="635" rank="3"/>
  </conditionalFormatting>
  <conditionalFormatting sqref="S71:S78">
    <cfRule type="top10" dxfId="71" priority="156" rank="3"/>
  </conditionalFormatting>
  <conditionalFormatting sqref="Y71:Y78">
    <cfRule type="colorScale" priority="146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W71:W78">
    <cfRule type="dataBar" priority="14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{6D200961-3413-4A78-B8EC-0B1485C3031F}</x14:id>
        </ext>
      </extLst>
    </cfRule>
  </conditionalFormatting>
  <conditionalFormatting sqref="J71:J78">
    <cfRule type="dataBar" priority="14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{5EE06EBC-7497-430D-B651-4EAB33CAB3DC}</x14:id>
        </ext>
      </extLst>
    </cfRule>
  </conditionalFormatting>
  <conditionalFormatting sqref="J80:J87">
    <cfRule type="dataBar" priority="14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{913286B0-96D1-4D7E-B242-CD0673F5CD7E}</x14:id>
        </ext>
      </extLst>
    </cfRule>
  </conditionalFormatting>
  <conditionalFormatting sqref="S80:S87">
    <cfRule type="top10" dxfId="70" priority="142" rank="3"/>
  </conditionalFormatting>
  <conditionalFormatting sqref="W80:W81">
    <cfRule type="dataBar" priority="14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{1EB7835A-04B0-42D6-8221-F2E1C6F8B82F}</x14:id>
        </ext>
      </extLst>
    </cfRule>
  </conditionalFormatting>
  <conditionalFormatting sqref="Y80:Y87">
    <cfRule type="colorScale" priority="139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W82:W87">
    <cfRule type="dataBar" priority="13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{9652ADEF-1252-47CD-940B-291B54596992}</x14:id>
        </ext>
      </extLst>
    </cfRule>
  </conditionalFormatting>
  <conditionalFormatting sqref="S89:S96">
    <cfRule type="top10" dxfId="69" priority="137" rank="3"/>
  </conditionalFormatting>
  <conditionalFormatting sqref="Y89:Y96">
    <cfRule type="colorScale" priority="13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71:T78">
    <cfRule type="dataBar" priority="13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{F59DDA69-2790-49FB-99DB-F1494F469061}</x14:id>
        </ext>
      </extLst>
    </cfRule>
  </conditionalFormatting>
  <conditionalFormatting sqref="T80:T87">
    <cfRule type="dataBar" priority="12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{686D4843-B454-4C4D-B210-411AE2DBEB41}</x14:id>
        </ext>
      </extLst>
    </cfRule>
  </conditionalFormatting>
  <conditionalFormatting sqref="T89:T96">
    <cfRule type="dataBar" priority="12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{8CA494D1-4A4E-4F28-A585-54E27AA7AA5F}</x14:id>
        </ext>
      </extLst>
    </cfRule>
  </conditionalFormatting>
  <conditionalFormatting sqref="W89:W90">
    <cfRule type="dataBar" priority="12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{160BCEE8-D76C-4E22-9B51-84A8409070D5}</x14:id>
        </ext>
      </extLst>
    </cfRule>
  </conditionalFormatting>
  <conditionalFormatting sqref="W91:W96">
    <cfRule type="dataBar" priority="12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{AA20F613-49B4-4DE3-AD69-65ED93D5BCC6}</x14:id>
        </ext>
      </extLst>
    </cfRule>
  </conditionalFormatting>
  <conditionalFormatting sqref="K25">
    <cfRule type="expression" dxfId="68" priority="122">
      <formula>M25=1</formula>
    </cfRule>
  </conditionalFormatting>
  <conditionalFormatting sqref="K25">
    <cfRule type="top10" dxfId="67" priority="124" rank="1"/>
  </conditionalFormatting>
  <conditionalFormatting sqref="S25">
    <cfRule type="top10" dxfId="66" priority="125" rank="3"/>
  </conditionalFormatting>
  <conditionalFormatting sqref="K34">
    <cfRule type="expression" dxfId="65" priority="117">
      <formula>M34=1</formula>
    </cfRule>
  </conditionalFormatting>
  <conditionalFormatting sqref="K34">
    <cfRule type="top10" dxfId="64" priority="119" rank="1"/>
  </conditionalFormatting>
  <conditionalFormatting sqref="S34">
    <cfRule type="top10" dxfId="63" priority="120" rank="3"/>
  </conditionalFormatting>
  <conditionalFormatting sqref="K43">
    <cfRule type="expression" dxfId="62" priority="112">
      <formula>M43=1</formula>
    </cfRule>
  </conditionalFormatting>
  <conditionalFormatting sqref="K43">
    <cfRule type="top10" dxfId="61" priority="114" rank="1"/>
  </conditionalFormatting>
  <conditionalFormatting sqref="S43">
    <cfRule type="top10" dxfId="60" priority="115" rank="3"/>
  </conditionalFormatting>
  <conditionalFormatting sqref="K52">
    <cfRule type="expression" dxfId="59" priority="107">
      <formula>M52=1</formula>
    </cfRule>
  </conditionalFormatting>
  <conditionalFormatting sqref="K52">
    <cfRule type="top10" dxfId="58" priority="109" rank="1"/>
  </conditionalFormatting>
  <conditionalFormatting sqref="S52">
    <cfRule type="top10" dxfId="57" priority="110" rank="3"/>
  </conditionalFormatting>
  <conditionalFormatting sqref="K61">
    <cfRule type="expression" dxfId="56" priority="102">
      <formula>M61=1</formula>
    </cfRule>
  </conditionalFormatting>
  <conditionalFormatting sqref="K61">
    <cfRule type="top10" dxfId="55" priority="104" rank="1"/>
  </conditionalFormatting>
  <conditionalFormatting sqref="S61">
    <cfRule type="top10" dxfId="54" priority="105" rank="3"/>
  </conditionalFormatting>
  <conditionalFormatting sqref="K70">
    <cfRule type="expression" dxfId="53" priority="97">
      <formula>M70=1</formula>
    </cfRule>
  </conditionalFormatting>
  <conditionalFormatting sqref="K70">
    <cfRule type="top10" dxfId="52" priority="99" rank="1"/>
  </conditionalFormatting>
  <conditionalFormatting sqref="S70">
    <cfRule type="top10" dxfId="51" priority="100" rank="3"/>
  </conditionalFormatting>
  <conditionalFormatting sqref="K79">
    <cfRule type="expression" dxfId="50" priority="92">
      <formula>M79=1</formula>
    </cfRule>
  </conditionalFormatting>
  <conditionalFormatting sqref="K79">
    <cfRule type="top10" dxfId="49" priority="94" rank="1"/>
  </conditionalFormatting>
  <conditionalFormatting sqref="S79">
    <cfRule type="top10" dxfId="48" priority="95" rank="3"/>
  </conditionalFormatting>
  <conditionalFormatting sqref="K88">
    <cfRule type="expression" dxfId="47" priority="87">
      <formula>M88=1</formula>
    </cfRule>
  </conditionalFormatting>
  <conditionalFormatting sqref="K88">
    <cfRule type="top10" dxfId="46" priority="89" rank="1"/>
  </conditionalFormatting>
  <conditionalFormatting sqref="S88">
    <cfRule type="top10" dxfId="45" priority="90" rank="3"/>
  </conditionalFormatting>
  <conditionalFormatting sqref="K97">
    <cfRule type="expression" dxfId="44" priority="82">
      <formula>M97=1</formula>
    </cfRule>
  </conditionalFormatting>
  <conditionalFormatting sqref="K97">
    <cfRule type="top10" dxfId="43" priority="84" rank="1"/>
  </conditionalFormatting>
  <conditionalFormatting sqref="S97">
    <cfRule type="top10" dxfId="42" priority="85" rank="3"/>
  </conditionalFormatting>
  <conditionalFormatting sqref="T98:T99">
    <cfRule type="dataBar" priority="7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{99EC0348-73E6-46AA-BBAD-ECA6DB2F3FCB}</x14:id>
        </ext>
      </extLst>
    </cfRule>
  </conditionalFormatting>
  <conditionalFormatting sqref="W98:W99">
    <cfRule type="dataBar" priority="7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{809DA5AC-C97C-46DD-8495-418448CC9A0D}</x14:id>
        </ext>
      </extLst>
    </cfRule>
  </conditionalFormatting>
  <conditionalFormatting sqref="Y98:Y99">
    <cfRule type="colorScale" priority="77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K82">
    <cfRule type="expression" dxfId="41" priority="43">
      <formula>M82=1</formula>
    </cfRule>
  </conditionalFormatting>
  <conditionalFormatting sqref="K84">
    <cfRule type="expression" dxfId="40" priority="42">
      <formula>M84=1</formula>
    </cfRule>
  </conditionalFormatting>
  <conditionalFormatting sqref="K86">
    <cfRule type="expression" dxfId="39" priority="41">
      <formula>M86=1</formula>
    </cfRule>
  </conditionalFormatting>
  <conditionalFormatting sqref="K89">
    <cfRule type="expression" dxfId="38" priority="40">
      <formula>M89=1</formula>
    </cfRule>
  </conditionalFormatting>
  <conditionalFormatting sqref="K91">
    <cfRule type="expression" dxfId="37" priority="39">
      <formula>M91=1</formula>
    </cfRule>
  </conditionalFormatting>
  <conditionalFormatting sqref="K93">
    <cfRule type="expression" dxfId="36" priority="38">
      <formula>M93=1</formula>
    </cfRule>
  </conditionalFormatting>
  <conditionalFormatting sqref="K95">
    <cfRule type="expression" dxfId="35" priority="37">
      <formula>M95=1</formula>
    </cfRule>
  </conditionalFormatting>
  <conditionalFormatting sqref="K98">
    <cfRule type="expression" dxfId="34" priority="36">
      <formula>M98=1</formula>
    </cfRule>
  </conditionalFormatting>
  <conditionalFormatting sqref="J98:J99">
    <cfRule type="dataBar" priority="3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{87FFD42F-433B-4E12-A5B3-01FF4D292A68}</x14:id>
        </ext>
      </extLst>
    </cfRule>
  </conditionalFormatting>
  <conditionalFormatting sqref="K8">
    <cfRule type="expression" dxfId="33" priority="34">
      <formula>M8=1</formula>
    </cfRule>
  </conditionalFormatting>
  <conditionalFormatting sqref="K10">
    <cfRule type="expression" dxfId="32" priority="33">
      <formula>M10=1</formula>
    </cfRule>
  </conditionalFormatting>
  <conditionalFormatting sqref="K12">
    <cfRule type="expression" dxfId="31" priority="32">
      <formula>M12=1</formula>
    </cfRule>
  </conditionalFormatting>
  <conditionalFormatting sqref="K14">
    <cfRule type="expression" dxfId="30" priority="31">
      <formula>M14=1</formula>
    </cfRule>
  </conditionalFormatting>
  <conditionalFormatting sqref="K17">
    <cfRule type="expression" dxfId="29" priority="30">
      <formula>M17=1</formula>
    </cfRule>
  </conditionalFormatting>
  <conditionalFormatting sqref="K19">
    <cfRule type="expression" dxfId="28" priority="29">
      <formula>M19=1</formula>
    </cfRule>
  </conditionalFormatting>
  <conditionalFormatting sqref="K21">
    <cfRule type="expression" dxfId="27" priority="28">
      <formula>M21=1</formula>
    </cfRule>
  </conditionalFormatting>
  <conditionalFormatting sqref="K23">
    <cfRule type="expression" dxfId="26" priority="27">
      <formula>M23=1</formula>
    </cfRule>
  </conditionalFormatting>
  <conditionalFormatting sqref="K26">
    <cfRule type="expression" dxfId="25" priority="26">
      <formula>M26=1</formula>
    </cfRule>
  </conditionalFormatting>
  <conditionalFormatting sqref="K28">
    <cfRule type="expression" dxfId="24" priority="25">
      <formula>M28=1</formula>
    </cfRule>
  </conditionalFormatting>
  <conditionalFormatting sqref="K30">
    <cfRule type="expression" dxfId="23" priority="24">
      <formula>M30=1</formula>
    </cfRule>
  </conditionalFormatting>
  <conditionalFormatting sqref="K32">
    <cfRule type="expression" dxfId="22" priority="23">
      <formula>M32=1</formula>
    </cfRule>
  </conditionalFormatting>
  <conditionalFormatting sqref="K35">
    <cfRule type="expression" dxfId="21" priority="22">
      <formula>M35=1</formula>
    </cfRule>
  </conditionalFormatting>
  <conditionalFormatting sqref="K37">
    <cfRule type="expression" dxfId="20" priority="21">
      <formula>M37=1</formula>
    </cfRule>
  </conditionalFormatting>
  <conditionalFormatting sqref="K39">
    <cfRule type="expression" dxfId="19" priority="20">
      <formula>M39=1</formula>
    </cfRule>
  </conditionalFormatting>
  <conditionalFormatting sqref="K41">
    <cfRule type="expression" dxfId="18" priority="19">
      <formula>M41=1</formula>
    </cfRule>
  </conditionalFormatting>
  <conditionalFormatting sqref="K44">
    <cfRule type="expression" dxfId="17" priority="18">
      <formula>M44=1</formula>
    </cfRule>
  </conditionalFormatting>
  <conditionalFormatting sqref="K46">
    <cfRule type="expression" dxfId="16" priority="17">
      <formula>M46=1</formula>
    </cfRule>
  </conditionalFormatting>
  <conditionalFormatting sqref="K48">
    <cfRule type="expression" dxfId="15" priority="16">
      <formula>M48=1</formula>
    </cfRule>
  </conditionalFormatting>
  <conditionalFormatting sqref="K50">
    <cfRule type="expression" dxfId="14" priority="15">
      <formula>M50=1</formula>
    </cfRule>
  </conditionalFormatting>
  <conditionalFormatting sqref="K53">
    <cfRule type="expression" dxfId="13" priority="14">
      <formula>M53=1</formula>
    </cfRule>
  </conditionalFormatting>
  <conditionalFormatting sqref="K55">
    <cfRule type="expression" dxfId="12" priority="13">
      <formula>M55=1</formula>
    </cfRule>
  </conditionalFormatting>
  <conditionalFormatting sqref="K57">
    <cfRule type="expression" dxfId="11" priority="12">
      <formula>M57=1</formula>
    </cfRule>
  </conditionalFormatting>
  <conditionalFormatting sqref="K59">
    <cfRule type="expression" dxfId="10" priority="11">
      <formula>M59=1</formula>
    </cfRule>
  </conditionalFormatting>
  <conditionalFormatting sqref="K62">
    <cfRule type="expression" dxfId="9" priority="10">
      <formula>M62=1</formula>
    </cfRule>
  </conditionalFormatting>
  <conditionalFormatting sqref="K64">
    <cfRule type="expression" dxfId="8" priority="9">
      <formula>M64=1</formula>
    </cfRule>
  </conditionalFormatting>
  <conditionalFormatting sqref="K66">
    <cfRule type="expression" dxfId="7" priority="8">
      <formula>M66=1</formula>
    </cfRule>
  </conditionalFormatting>
  <conditionalFormatting sqref="K68">
    <cfRule type="expression" dxfId="6" priority="7">
      <formula>M68=1</formula>
    </cfRule>
  </conditionalFormatting>
  <conditionalFormatting sqref="K71">
    <cfRule type="expression" dxfId="5" priority="6">
      <formula>M71=1</formula>
    </cfRule>
  </conditionalFormatting>
  <conditionalFormatting sqref="K73">
    <cfRule type="expression" dxfId="4" priority="5">
      <formula>M73=1</formula>
    </cfRule>
  </conditionalFormatting>
  <conditionalFormatting sqref="K75">
    <cfRule type="expression" dxfId="3" priority="4">
      <formula>M75=1</formula>
    </cfRule>
  </conditionalFormatting>
  <conditionalFormatting sqref="K77">
    <cfRule type="expression" dxfId="2" priority="3">
      <formula>M77=1</formula>
    </cfRule>
  </conditionalFormatting>
  <conditionalFormatting sqref="K80">
    <cfRule type="expression" dxfId="1" priority="2">
      <formula>M80=1</formula>
    </cfRule>
  </conditionalFormatting>
  <conditionalFormatting sqref="K6:K99">
    <cfRule type="top10" dxfId="0" priority="1" rank="1"/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C33F127-2136-439B-92C0-3CA3C77D5C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J17:J24</xm:sqref>
        </x14:conditionalFormatting>
        <x14:conditionalFormatting xmlns:xm="http://schemas.microsoft.com/office/excel/2006/main">
          <x14:cfRule type="dataBar" id="{DC04AC1B-0397-46B7-9DDE-30A3C7EC497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J26:J33</xm:sqref>
        </x14:conditionalFormatting>
        <x14:conditionalFormatting xmlns:xm="http://schemas.microsoft.com/office/excel/2006/main">
          <x14:cfRule type="dataBar" id="{CC961F86-776C-47E0-A921-EE977B39203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J62:J69</xm:sqref>
        </x14:conditionalFormatting>
        <x14:conditionalFormatting xmlns:xm="http://schemas.microsoft.com/office/excel/2006/main">
          <x14:cfRule type="dataBar" id="{41F83A01-E172-4E57-8195-FEB6E640AAD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J89:J96</xm:sqref>
        </x14:conditionalFormatting>
        <x14:conditionalFormatting xmlns:xm="http://schemas.microsoft.com/office/excel/2006/main">
          <x14:cfRule type="dataBar" id="{3F827478-53AC-4871-BA65-41C5A24FC62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J6:J14</xm:sqref>
        </x14:conditionalFormatting>
        <x14:conditionalFormatting xmlns:xm="http://schemas.microsoft.com/office/excel/2006/main">
          <x14:cfRule type="dataBar" id="{0A3AA89F-E20A-4874-8899-503EABC3106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T6:T15</xm:sqref>
        </x14:conditionalFormatting>
        <x14:conditionalFormatting xmlns:xm="http://schemas.microsoft.com/office/excel/2006/main">
          <x14:cfRule type="dataBar" id="{8F1FCB0F-8E6F-4911-B62A-44938888944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T17:T24</xm:sqref>
        </x14:conditionalFormatting>
        <x14:conditionalFormatting xmlns:xm="http://schemas.microsoft.com/office/excel/2006/main">
          <x14:cfRule type="dataBar" id="{61EE27FE-82E3-4F7E-9E45-980594B7315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W6:W15</xm:sqref>
        </x14:conditionalFormatting>
        <x14:conditionalFormatting xmlns:xm="http://schemas.microsoft.com/office/excel/2006/main">
          <x14:cfRule type="dataBar" id="{DFCC6FCE-8657-44E4-8BCF-77356A0FB0D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W17:W24</xm:sqref>
        </x14:conditionalFormatting>
        <x14:conditionalFormatting xmlns:xm="http://schemas.microsoft.com/office/excel/2006/main">
          <x14:cfRule type="dataBar" id="{1B68D229-DDC0-41BC-9E95-222DB674AEE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T26:T33</xm:sqref>
        </x14:conditionalFormatting>
        <x14:conditionalFormatting xmlns:xm="http://schemas.microsoft.com/office/excel/2006/main">
          <x14:cfRule type="dataBar" id="{5E837EB7-7F8C-4456-9E96-A8687045375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W26:W33</xm:sqref>
        </x14:conditionalFormatting>
        <x14:conditionalFormatting xmlns:xm="http://schemas.microsoft.com/office/excel/2006/main">
          <x14:cfRule type="dataBar" id="{4862A6F2-5443-44A0-BE8A-11487C405C5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T35:T42</xm:sqref>
        </x14:conditionalFormatting>
        <x14:conditionalFormatting xmlns:xm="http://schemas.microsoft.com/office/excel/2006/main">
          <x14:cfRule type="dataBar" id="{7B369072-5470-4533-BA08-E1A14E41F13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W35:W42</xm:sqref>
        </x14:conditionalFormatting>
        <x14:conditionalFormatting xmlns:xm="http://schemas.microsoft.com/office/excel/2006/main">
          <x14:cfRule type="dataBar" id="{20D23897-532C-4CB0-BD2D-E42E5DA3EC1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T44:T51</xm:sqref>
        </x14:conditionalFormatting>
        <x14:conditionalFormatting xmlns:xm="http://schemas.microsoft.com/office/excel/2006/main">
          <x14:cfRule type="dataBar" id="{C97E5B7C-FA5A-4EC3-ADD0-C022DCD8951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W44:W51</xm:sqref>
        </x14:conditionalFormatting>
        <x14:conditionalFormatting xmlns:xm="http://schemas.microsoft.com/office/excel/2006/main">
          <x14:cfRule type="dataBar" id="{124496E8-9191-47E2-BBDD-E8C5E60AA34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W53:W60</xm:sqref>
        </x14:conditionalFormatting>
        <x14:conditionalFormatting xmlns:xm="http://schemas.microsoft.com/office/excel/2006/main">
          <x14:cfRule type="dataBar" id="{76682C17-5E23-45FB-A0FD-64C6EF95C16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J53:J60</xm:sqref>
        </x14:conditionalFormatting>
        <x14:conditionalFormatting xmlns:xm="http://schemas.microsoft.com/office/excel/2006/main">
          <x14:cfRule type="dataBar" id="{D508FF41-E6C9-44A3-B7F1-53569060070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J44:J51</xm:sqref>
        </x14:conditionalFormatting>
        <x14:conditionalFormatting xmlns:xm="http://schemas.microsoft.com/office/excel/2006/main">
          <x14:cfRule type="dataBar" id="{D2B76551-AAB4-4CEF-B460-DB69671B3CD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J35:J42</xm:sqref>
        </x14:conditionalFormatting>
        <x14:conditionalFormatting xmlns:xm="http://schemas.microsoft.com/office/excel/2006/main">
          <x14:cfRule type="dataBar" id="{7992FE01-E163-4E35-8A71-E45C11120ED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W62:W69</xm:sqref>
        </x14:conditionalFormatting>
        <x14:conditionalFormatting xmlns:xm="http://schemas.microsoft.com/office/excel/2006/main">
          <x14:cfRule type="dataBar" id="{B0691C47-66FD-4B00-A8AF-F5EB45E4215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T53:T60</xm:sqref>
        </x14:conditionalFormatting>
        <x14:conditionalFormatting xmlns:xm="http://schemas.microsoft.com/office/excel/2006/main">
          <x14:cfRule type="dataBar" id="{1DF26DC0-2358-46FE-A470-8AC1073234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T62:T69</xm:sqref>
        </x14:conditionalFormatting>
        <x14:conditionalFormatting xmlns:xm="http://schemas.microsoft.com/office/excel/2006/main">
          <x14:cfRule type="dataBar" id="{6D200961-3413-4A78-B8EC-0B1485C3031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W71:W78</xm:sqref>
        </x14:conditionalFormatting>
        <x14:conditionalFormatting xmlns:xm="http://schemas.microsoft.com/office/excel/2006/main">
          <x14:cfRule type="dataBar" id="{5EE06EBC-7497-430D-B651-4EAB33CAB3D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J71:J78</xm:sqref>
        </x14:conditionalFormatting>
        <x14:conditionalFormatting xmlns:xm="http://schemas.microsoft.com/office/excel/2006/main">
          <x14:cfRule type="dataBar" id="{913286B0-96D1-4D7E-B242-CD0673F5CD7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J80:J87</xm:sqref>
        </x14:conditionalFormatting>
        <x14:conditionalFormatting xmlns:xm="http://schemas.microsoft.com/office/excel/2006/main">
          <x14:cfRule type="dataBar" id="{1EB7835A-04B0-42D6-8221-F2E1C6F8B82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W80:W81</xm:sqref>
        </x14:conditionalFormatting>
        <x14:conditionalFormatting xmlns:xm="http://schemas.microsoft.com/office/excel/2006/main">
          <x14:cfRule type="dataBar" id="{9652ADEF-1252-47CD-940B-291B5459699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W82:W87</xm:sqref>
        </x14:conditionalFormatting>
        <x14:conditionalFormatting xmlns:xm="http://schemas.microsoft.com/office/excel/2006/main">
          <x14:cfRule type="dataBar" id="{F59DDA69-2790-49FB-99DB-F1494F46906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T71:T78</xm:sqref>
        </x14:conditionalFormatting>
        <x14:conditionalFormatting xmlns:xm="http://schemas.microsoft.com/office/excel/2006/main">
          <x14:cfRule type="dataBar" id="{686D4843-B454-4C4D-B210-411AE2DBEB4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T80:T87</xm:sqref>
        </x14:conditionalFormatting>
        <x14:conditionalFormatting xmlns:xm="http://schemas.microsoft.com/office/excel/2006/main">
          <x14:cfRule type="dataBar" id="{8CA494D1-4A4E-4F28-A585-54E27AA7AA5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T89:T96</xm:sqref>
        </x14:conditionalFormatting>
        <x14:conditionalFormatting xmlns:xm="http://schemas.microsoft.com/office/excel/2006/main">
          <x14:cfRule type="dataBar" id="{160BCEE8-D76C-4E22-9B51-84A8409070D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W89:W90</xm:sqref>
        </x14:conditionalFormatting>
        <x14:conditionalFormatting xmlns:xm="http://schemas.microsoft.com/office/excel/2006/main">
          <x14:cfRule type="dataBar" id="{AA20F613-49B4-4DE3-AD69-65ED93D5BCC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W91:W96</xm:sqref>
        </x14:conditionalFormatting>
        <x14:conditionalFormatting xmlns:xm="http://schemas.microsoft.com/office/excel/2006/main">
          <x14:cfRule type="dataBar" id="{99EC0348-73E6-46AA-BBAD-ECA6DB2F3FC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T98:T99</xm:sqref>
        </x14:conditionalFormatting>
        <x14:conditionalFormatting xmlns:xm="http://schemas.microsoft.com/office/excel/2006/main">
          <x14:cfRule type="dataBar" id="{809DA5AC-C97C-46DD-8495-418448CC9A0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W98:W99</xm:sqref>
        </x14:conditionalFormatting>
        <x14:conditionalFormatting xmlns:xm="http://schemas.microsoft.com/office/excel/2006/main">
          <x14:cfRule type="dataBar" id="{87FFD42F-433B-4E12-A5B3-01FF4D292A6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J98:J99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T88"/>
  <sheetViews>
    <sheetView workbookViewId="0">
      <selection sqref="A1:XFD1048576"/>
    </sheetView>
  </sheetViews>
  <sheetFormatPr defaultRowHeight="14.4" x14ac:dyDescent="0.3"/>
  <cols>
    <col min="1" max="16384" width="8.88671875" style="140"/>
  </cols>
  <sheetData>
    <row r="5" spans="1:20" x14ac:dyDescent="0.3">
      <c r="A5" s="140" t="s">
        <v>35</v>
      </c>
      <c r="E5" s="140" t="s">
        <v>14</v>
      </c>
      <c r="F5" s="140" t="s">
        <v>15</v>
      </c>
      <c r="G5" s="140" t="s">
        <v>16</v>
      </c>
      <c r="K5" s="140" t="s">
        <v>14</v>
      </c>
      <c r="L5" s="140" t="s">
        <v>15</v>
      </c>
      <c r="M5" s="140" t="s">
        <v>16</v>
      </c>
    </row>
    <row r="6" spans="1:20" x14ac:dyDescent="0.3">
      <c r="A6" s="140">
        <v>1</v>
      </c>
      <c r="B6" s="141" t="str">
        <f>RTD("cqg.rtd",,"ContractData",$A$5&amp;A6,"Symbol")</f>
        <v>EDAS3Q4</v>
      </c>
      <c r="C6" s="140" t="str">
        <f>RIGHT(B6,2)</f>
        <v>Q4</v>
      </c>
      <c r="D6" s="140" t="str">
        <f>LEFT(C6,1)</f>
        <v>Q</v>
      </c>
      <c r="E6" s="140" t="str">
        <f>$E$5&amp;C6</f>
        <v>EDAQ4</v>
      </c>
      <c r="F6" s="140">
        <f>RTD("cqg.rtd", ,"ContractData",E6, "COI")</f>
        <v>40798</v>
      </c>
      <c r="G6" s="140">
        <f>RTD("cqg.rtd", ,"ContractData",E6, "POI")</f>
        <v>40682</v>
      </c>
      <c r="H6" s="140" t="str">
        <f>RIGHT(RTD("cqg.rtd", ,"ContractData",B6, "LongDescription"),2)</f>
        <v>14</v>
      </c>
      <c r="I6" s="140">
        <f>IF(D6="F",1,IF(D6="G",2,IF(D6="H",3,IF(D6="J",4,IF(D6="K",5,IF(D6="M",6,IF(D6="N",7,IF(D6="Q",8,IF(D6="U",9,IF(D6="V",10,IF(D6="X",11,IF(D6="Z",12))))))))))))</f>
        <v>8</v>
      </c>
      <c r="J6" s="140" t="str">
        <f>VLOOKUP(I6,$R$6:$T$17,3)</f>
        <v>X</v>
      </c>
      <c r="K6" s="140" t="str">
        <f>$K$5&amp;J6&amp;RIGHT(H6,2)</f>
        <v>EDAX14</v>
      </c>
      <c r="L6" s="140">
        <f>RTD("cqg.rtd", ,"ContractData",K6, "COI")</f>
        <v>1241</v>
      </c>
      <c r="M6" s="140">
        <f>RTD("cqg.rtd", ,"ContractData",K6, "P_OI")</f>
        <v>741</v>
      </c>
      <c r="R6" s="140">
        <v>1</v>
      </c>
      <c r="S6" s="140" t="s">
        <v>17</v>
      </c>
      <c r="T6" s="140" t="s">
        <v>18</v>
      </c>
    </row>
    <row r="7" spans="1:20" x14ac:dyDescent="0.3">
      <c r="R7" s="140">
        <v>2</v>
      </c>
      <c r="S7" s="140" t="s">
        <v>19</v>
      </c>
      <c r="T7" s="140" t="s">
        <v>20</v>
      </c>
    </row>
    <row r="8" spans="1:20" x14ac:dyDescent="0.3">
      <c r="A8" s="140">
        <f>A6+1</f>
        <v>2</v>
      </c>
      <c r="B8" s="140" t="str">
        <f>RTD("cqg.rtd",,"ContractData",$A$5&amp;A8,"Symbol")</f>
        <v>EDAS3U4</v>
      </c>
      <c r="C8" s="140" t="str">
        <f>RIGHT(B8,2)</f>
        <v>U4</v>
      </c>
      <c r="D8" s="140" t="str">
        <f>LEFT(C8,1)</f>
        <v>U</v>
      </c>
      <c r="E8" s="140" t="str">
        <f>$E$5&amp;C8</f>
        <v>EDAU4</v>
      </c>
      <c r="F8" s="140">
        <f>RTD("cqg.rtd", ,"ContractData",E8, "COI")</f>
        <v>838014</v>
      </c>
      <c r="G8" s="140">
        <f>RTD("cqg.rtd", ,"ContractData",E8, "POI")</f>
        <v>847127</v>
      </c>
      <c r="H8" s="140" t="str">
        <f>RIGHT(RTD("cqg.rtd", ,"ContractData",B8, "LongDescription"),2)</f>
        <v>14</v>
      </c>
      <c r="I8" s="140">
        <f>IF(D8="F",1,IF(D8="G",2,IF(D8="H",3,IF(D8="J",4,IF(D8="K",5,IF(D8="M",6,IF(D8="N",7,IF(D8="Q",8,IF(D8="U",9,IF(D8="V",10,IF(D8="X",11,IF(D8="Z",12))))))))))))</f>
        <v>9</v>
      </c>
      <c r="J8" s="140" t="str">
        <f>VLOOKUP(I8,$R$6:$T$17,3)</f>
        <v>Z</v>
      </c>
      <c r="K8" s="140" t="str">
        <f>$K$5&amp;J8&amp;RIGHT(H8,2)</f>
        <v>EDAZ14</v>
      </c>
      <c r="L8" s="140">
        <f>RTD("cqg.rtd", ,"ContractData",K8, "COI")</f>
        <v>910596</v>
      </c>
      <c r="M8" s="140">
        <f>RTD("cqg.rtd", ,"ContractData",K8, "P_OI")</f>
        <v>914211</v>
      </c>
      <c r="R8" s="140">
        <v>3</v>
      </c>
      <c r="S8" s="140" t="s">
        <v>21</v>
      </c>
      <c r="T8" s="140" t="s">
        <v>22</v>
      </c>
    </row>
    <row r="9" spans="1:20" x14ac:dyDescent="0.3">
      <c r="R9" s="140">
        <v>4</v>
      </c>
      <c r="S9" s="140" t="s">
        <v>18</v>
      </c>
      <c r="T9" s="140" t="s">
        <v>23</v>
      </c>
    </row>
    <row r="10" spans="1:20" x14ac:dyDescent="0.3">
      <c r="A10" s="140">
        <f>A8+1</f>
        <v>3</v>
      </c>
      <c r="B10" s="140" t="str">
        <f>RTD("cqg.rtd",,"ContractData",$A$5&amp;A10,"Symbol")</f>
        <v>EDAS3V4</v>
      </c>
      <c r="C10" s="140" t="str">
        <f>RIGHT(B10,2)</f>
        <v>V4</v>
      </c>
      <c r="D10" s="140" t="str">
        <f>LEFT(C10,1)</f>
        <v>V</v>
      </c>
      <c r="E10" s="140" t="str">
        <f>$E$5&amp;C10</f>
        <v>EDAV4</v>
      </c>
      <c r="F10" s="140">
        <f>RTD("cqg.rtd", ,"ContractData",E10, "COI")</f>
        <v>2917</v>
      </c>
      <c r="G10" s="140">
        <f>RTD("cqg.rtd", ,"ContractData",E10, "POI")</f>
        <v>2667</v>
      </c>
      <c r="H10" s="140" t="str">
        <f>RIGHT(RTD("cqg.rtd", ,"ContractData",B10, "LongDescription"),2)</f>
        <v>15</v>
      </c>
      <c r="I10" s="140">
        <f>IF(D10="F",1,IF(D10="G",2,IF(D10="H",3,IF(D10="J",4,IF(D10="K",5,IF(D10="M",6,IF(D10="N",7,IF(D10="Q",8,IF(D10="U",9,IF(D10="V",10,IF(D10="X",11,IF(D10="Z",12))))))))))))</f>
        <v>10</v>
      </c>
      <c r="J10" s="140" t="str">
        <f>VLOOKUP(I10,$R$6:$T$17,3)</f>
        <v>F</v>
      </c>
      <c r="K10" s="140" t="str">
        <f>$K$5&amp;J10&amp;RIGHT(H10,2)</f>
        <v>EDAF15</v>
      </c>
      <c r="L10" s="140">
        <f>RTD("cqg.rtd", ,"ContractData",K10, "COI")</f>
        <v>0</v>
      </c>
      <c r="M10" s="140">
        <f>RTD("cqg.rtd", ,"ContractData",K10, "P_OI")</f>
        <v>0</v>
      </c>
      <c r="R10" s="140">
        <v>5</v>
      </c>
      <c r="S10" s="140" t="s">
        <v>20</v>
      </c>
      <c r="T10" s="140" t="s">
        <v>24</v>
      </c>
    </row>
    <row r="11" spans="1:20" x14ac:dyDescent="0.3">
      <c r="R11" s="140">
        <v>6</v>
      </c>
      <c r="S11" s="140" t="s">
        <v>22</v>
      </c>
      <c r="T11" s="140" t="s">
        <v>25</v>
      </c>
    </row>
    <row r="12" spans="1:20" x14ac:dyDescent="0.3">
      <c r="A12" s="140">
        <f t="shared" ref="A12:A74" si="0">A10+1</f>
        <v>4</v>
      </c>
      <c r="B12" s="140" t="str">
        <f>RTD("cqg.rtd",,"ContractData",$A$5&amp;A12,"Symbol")</f>
        <v>EDAS3X4</v>
      </c>
      <c r="C12" s="140" t="str">
        <f>RIGHT(B12,2)</f>
        <v>X4</v>
      </c>
      <c r="D12" s="140" t="str">
        <f>LEFT(C12,1)</f>
        <v>X</v>
      </c>
      <c r="E12" s="140" t="str">
        <f>$E$5&amp;C12</f>
        <v>EDAX4</v>
      </c>
      <c r="F12" s="140">
        <f>RTD("cqg.rtd", ,"ContractData",E12, "COI")</f>
        <v>1241</v>
      </c>
      <c r="G12" s="140">
        <f>RTD("cqg.rtd", ,"ContractData",E12, "POI")</f>
        <v>741</v>
      </c>
      <c r="H12" s="140" t="str">
        <f>RIGHT(RTD("cqg.rtd", ,"ContractData",B12, "LongDescription"),2)</f>
        <v>15</v>
      </c>
      <c r="I12" s="140">
        <f>IF(D12="F",1,IF(D12="G",2,IF(D12="H",3,IF(D12="J",4,IF(D12="K",5,IF(D12="M",6,IF(D12="N",7,IF(D12="Q",8,IF(D12="U",9,IF(D12="V",10,IF(D12="X",11,IF(D12="Z",12))))))))))))</f>
        <v>11</v>
      </c>
      <c r="J12" s="140" t="str">
        <f>VLOOKUP(I12,$R$6:$T$17,3)</f>
        <v>G</v>
      </c>
      <c r="K12" s="140" t="str">
        <f>$K$5&amp;J12&amp;RIGHT(H12,2)</f>
        <v>EDAG15</v>
      </c>
      <c r="L12" s="140">
        <f>RTD("cqg.rtd", ,"ContractData",K12, "COI")</f>
        <v>0</v>
      </c>
      <c r="M12" s="140">
        <f>RTD("cqg.rtd", ,"ContractData",K12, "P_OI")</f>
        <v>0</v>
      </c>
      <c r="R12" s="140">
        <v>7</v>
      </c>
      <c r="S12" s="140" t="s">
        <v>23</v>
      </c>
      <c r="T12" s="140" t="s">
        <v>26</v>
      </c>
    </row>
    <row r="13" spans="1:20" x14ac:dyDescent="0.3">
      <c r="R13" s="140">
        <v>8</v>
      </c>
      <c r="S13" s="140" t="s">
        <v>24</v>
      </c>
      <c r="T13" s="140" t="s">
        <v>27</v>
      </c>
    </row>
    <row r="14" spans="1:20" x14ac:dyDescent="0.3">
      <c r="A14" s="140">
        <f t="shared" si="0"/>
        <v>5</v>
      </c>
      <c r="B14" s="140" t="str">
        <f>RTD("cqg.rtd",,"ContractData",$A$5&amp;A14,"Symbol")</f>
        <v>EDAS3Z4</v>
      </c>
      <c r="C14" s="140" t="str">
        <f>RIGHT(B14,2)</f>
        <v>Z4</v>
      </c>
      <c r="D14" s="140" t="str">
        <f>LEFT(C14,1)</f>
        <v>Z</v>
      </c>
      <c r="E14" s="140" t="str">
        <f>$E$5&amp;C14</f>
        <v>EDAZ4</v>
      </c>
      <c r="F14" s="140">
        <f>RTD("cqg.rtd", ,"ContractData",E14, "COI")</f>
        <v>910596</v>
      </c>
      <c r="G14" s="140">
        <f>RTD("cqg.rtd", ,"ContractData",E14, "POI")</f>
        <v>914211</v>
      </c>
      <c r="H14" s="140" t="str">
        <f>RIGHT(RTD("cqg.rtd", ,"ContractData",B14, "LongDescription"),2)</f>
        <v>15</v>
      </c>
      <c r="I14" s="140">
        <f>IF(D14="F",1,IF(D14="G",2,IF(D14="H",3,IF(D14="J",4,IF(D14="K",5,IF(D14="M",6,IF(D14="N",7,IF(D14="Q",8,IF(D14="U",9,IF(D14="V",10,IF(D14="X",11,IF(D14="Z",12))))))))))))</f>
        <v>12</v>
      </c>
      <c r="J14" s="140" t="str">
        <f>VLOOKUP(I14,$R$6:$T$17,3)</f>
        <v>H</v>
      </c>
      <c r="K14" s="140" t="str">
        <f>$K$5&amp;J14&amp;RIGHT(H14,2)</f>
        <v>EDAH15</v>
      </c>
      <c r="L14" s="140">
        <f>RTD("cqg.rtd", ,"ContractData",K14, "COI")</f>
        <v>1101807</v>
      </c>
      <c r="M14" s="140">
        <f>RTD("cqg.rtd", ,"ContractData",K14, "P_OI")</f>
        <v>1103890</v>
      </c>
      <c r="R14" s="140">
        <v>9</v>
      </c>
      <c r="S14" s="140" t="s">
        <v>25</v>
      </c>
      <c r="T14" s="140" t="s">
        <v>28</v>
      </c>
    </row>
    <row r="15" spans="1:20" x14ac:dyDescent="0.3">
      <c r="R15" s="140">
        <v>10</v>
      </c>
      <c r="S15" s="140" t="s">
        <v>26</v>
      </c>
      <c r="T15" s="140" t="s">
        <v>17</v>
      </c>
    </row>
    <row r="16" spans="1:20" x14ac:dyDescent="0.3">
      <c r="A16" s="140">
        <f t="shared" si="0"/>
        <v>6</v>
      </c>
      <c r="B16" s="140" t="str">
        <f>RTD("cqg.rtd",,"ContractData",$A$5&amp;A16,"Symbol")</f>
        <v>EDAS3H5</v>
      </c>
      <c r="C16" s="140" t="str">
        <f>RIGHT(B16,2)</f>
        <v>H5</v>
      </c>
      <c r="D16" s="140" t="str">
        <f>LEFT(C16,1)</f>
        <v>H</v>
      </c>
      <c r="E16" s="140" t="str">
        <f>$E$5&amp;C16</f>
        <v>EDAH5</v>
      </c>
      <c r="F16" s="140">
        <f>RTD("cqg.rtd", ,"ContractData",E16, "COI")</f>
        <v>1101807</v>
      </c>
      <c r="G16" s="140">
        <f>RTD("cqg.rtd", ,"ContractData",E16, "POI")</f>
        <v>1103890</v>
      </c>
      <c r="H16" s="140" t="str">
        <f>RIGHT(RTD("cqg.rtd", ,"ContractData",B16, "LongDescription"),2)</f>
        <v>15</v>
      </c>
      <c r="I16" s="140">
        <f>IF(D16="F",1,IF(D16="G",2,IF(D16="H",3,IF(D16="J",4,IF(D16="K",5,IF(D16="M",6,IF(D16="N",7,IF(D16="Q",8,IF(D16="U",9,IF(D16="V",10,IF(D16="X",11,IF(D16="Z",12))))))))))))</f>
        <v>3</v>
      </c>
      <c r="J16" s="140" t="str">
        <f>VLOOKUP(I16,$R$6:$T$17,3)</f>
        <v>M</v>
      </c>
      <c r="K16" s="140" t="str">
        <f>$K$5&amp;J16&amp;RIGHT(H16,2)</f>
        <v>EDAM15</v>
      </c>
      <c r="L16" s="140">
        <f>RTD("cqg.rtd", ,"ContractData",K16, "COI")</f>
        <v>973880</v>
      </c>
      <c r="M16" s="140">
        <f>RTD("cqg.rtd", ,"ContractData",K16, "P_OI")</f>
        <v>971116</v>
      </c>
      <c r="R16" s="140">
        <v>11</v>
      </c>
      <c r="S16" s="140" t="s">
        <v>27</v>
      </c>
      <c r="T16" s="140" t="s">
        <v>19</v>
      </c>
    </row>
    <row r="17" spans="1:20" x14ac:dyDescent="0.3">
      <c r="R17" s="140">
        <v>12</v>
      </c>
      <c r="S17" s="140" t="s">
        <v>28</v>
      </c>
      <c r="T17" s="140" t="s">
        <v>21</v>
      </c>
    </row>
    <row r="18" spans="1:20" x14ac:dyDescent="0.3">
      <c r="A18" s="140">
        <f t="shared" si="0"/>
        <v>7</v>
      </c>
      <c r="B18" s="140" t="str">
        <f>RTD("cqg.rtd",,"ContractData",$A$5&amp;A18,"Symbol")</f>
        <v>EDAS3M5</v>
      </c>
      <c r="C18" s="140" t="str">
        <f>RIGHT(B18,2)</f>
        <v>M5</v>
      </c>
      <c r="D18" s="140" t="str">
        <f>LEFT(C18,1)</f>
        <v>M</v>
      </c>
      <c r="E18" s="140" t="str">
        <f>$E$5&amp;C18</f>
        <v>EDAM5</v>
      </c>
      <c r="F18" s="140">
        <f>RTD("cqg.rtd", ,"ContractData",E18, "COI")</f>
        <v>973880</v>
      </c>
      <c r="G18" s="140">
        <f>RTD("cqg.rtd", ,"ContractData",E18, "POI")</f>
        <v>971116</v>
      </c>
      <c r="H18" s="140" t="str">
        <f>RIGHT(RTD("cqg.rtd", ,"ContractData",B18, "LongDescription"),2)</f>
        <v>15</v>
      </c>
      <c r="I18" s="140">
        <f>IF(D18="F",1,IF(D18="G",2,IF(D18="H",3,IF(D18="J",4,IF(D18="K",5,IF(D18="M",6,IF(D18="N",7,IF(D18="Q",8,IF(D18="U",9,IF(D18="V",10,IF(D18="X",11,IF(D18="Z",12))))))))))))</f>
        <v>6</v>
      </c>
      <c r="J18" s="140" t="str">
        <f>VLOOKUP(I18,$R$6:$T$17,3)</f>
        <v>U</v>
      </c>
      <c r="K18" s="140" t="str">
        <f>$K$5&amp;J18&amp;RIGHT(H18,2)</f>
        <v>EDAU15</v>
      </c>
      <c r="L18" s="140">
        <f>RTD("cqg.rtd", ,"ContractData",K18, "COI")</f>
        <v>1043495</v>
      </c>
      <c r="M18" s="140">
        <f>RTD("cqg.rtd", ,"ContractData",K18, "P_OI")</f>
        <v>1045449</v>
      </c>
    </row>
    <row r="20" spans="1:20" x14ac:dyDescent="0.3">
      <c r="A20" s="140">
        <f t="shared" si="0"/>
        <v>8</v>
      </c>
      <c r="B20" s="140" t="str">
        <f>RTD("cqg.rtd",,"ContractData",$A$5&amp;A20,"Symbol")</f>
        <v>EDAS3U5</v>
      </c>
      <c r="C20" s="140" t="str">
        <f>RIGHT(B20,2)</f>
        <v>U5</v>
      </c>
      <c r="D20" s="140" t="str">
        <f>LEFT(C20,1)</f>
        <v>U</v>
      </c>
      <c r="E20" s="140" t="str">
        <f>$E$5&amp;C20</f>
        <v>EDAU5</v>
      </c>
      <c r="F20" s="140">
        <f>RTD("cqg.rtd", ,"ContractData",E20, "COI")</f>
        <v>1043495</v>
      </c>
      <c r="G20" s="140">
        <f>RTD("cqg.rtd", ,"ContractData",E20, "POI")</f>
        <v>1045449</v>
      </c>
      <c r="H20" s="140" t="str">
        <f>RIGHT(RTD("cqg.rtd", ,"ContractData",B20, "LongDescription"),2)</f>
        <v>15</v>
      </c>
      <c r="I20" s="140">
        <f>IF(D20="F",1,IF(D20="G",2,IF(D20="H",3,IF(D20="J",4,IF(D20="K",5,IF(D20="M",6,IF(D20="N",7,IF(D20="Q",8,IF(D20="U",9,IF(D20="V",10,IF(D20="X",11,IF(D20="Z",12))))))))))))</f>
        <v>9</v>
      </c>
      <c r="J20" s="140" t="str">
        <f>VLOOKUP(I20,$R$6:$T$17,3)</f>
        <v>Z</v>
      </c>
      <c r="K20" s="140" t="str">
        <f>$K$5&amp;J20&amp;RIGHT(H20,2)</f>
        <v>EDAZ15</v>
      </c>
      <c r="L20" s="140">
        <f>RTD("cqg.rtd", ,"ContractData",K20, "COI")</f>
        <v>1497306</v>
      </c>
      <c r="M20" s="140">
        <f>RTD("cqg.rtd", ,"ContractData",K20, "P_OI")</f>
        <v>1490023</v>
      </c>
    </row>
    <row r="22" spans="1:20" x14ac:dyDescent="0.3">
      <c r="A22" s="140">
        <f t="shared" si="0"/>
        <v>9</v>
      </c>
      <c r="B22" s="140" t="str">
        <f>RTD("cqg.rtd",,"ContractData",$A$5&amp;A22,"Symbol")</f>
        <v>EDAS3Z5</v>
      </c>
      <c r="C22" s="140" t="str">
        <f>RIGHT(B22,2)</f>
        <v>Z5</v>
      </c>
      <c r="D22" s="140" t="str">
        <f>LEFT(C22,1)</f>
        <v>Z</v>
      </c>
      <c r="E22" s="140" t="str">
        <f>$E$5&amp;C22</f>
        <v>EDAZ5</v>
      </c>
      <c r="F22" s="140">
        <f>RTD("cqg.rtd", ,"ContractData",E22, "COI")</f>
        <v>1497306</v>
      </c>
      <c r="G22" s="140">
        <f>RTD("cqg.rtd", ,"ContractData",E22, "POI")</f>
        <v>1490023</v>
      </c>
      <c r="H22" s="140" t="str">
        <f>RIGHT(RTD("cqg.rtd", ,"ContractData",B22, "LongDescription"),2)</f>
        <v>16</v>
      </c>
      <c r="I22" s="140">
        <f>IF(D22="F",1,IF(D22="G",2,IF(D22="H",3,IF(D22="J",4,IF(D22="K",5,IF(D22="M",6,IF(D22="N",7,IF(D22="Q",8,IF(D22="U",9,IF(D22="V",10,IF(D22="X",11,IF(D22="Z",12))))))))))))</f>
        <v>12</v>
      </c>
      <c r="J22" s="140" t="str">
        <f>VLOOKUP(I22,$R$6:$T$17,3)</f>
        <v>H</v>
      </c>
      <c r="K22" s="140" t="str">
        <f>$K$5&amp;J22&amp;RIGHT(H22,2)</f>
        <v>EDAH16</v>
      </c>
      <c r="L22" s="140">
        <f>RTD("cqg.rtd", ,"ContractData",K22, "COI")</f>
        <v>995292</v>
      </c>
      <c r="M22" s="140">
        <f>RTD("cqg.rtd", ,"ContractData",K22, "P_OI")</f>
        <v>989983</v>
      </c>
    </row>
    <row r="24" spans="1:20" x14ac:dyDescent="0.3">
      <c r="A24" s="140">
        <f t="shared" si="0"/>
        <v>10</v>
      </c>
      <c r="B24" s="140" t="str">
        <f>RTD("cqg.rtd",,"ContractData",$A$5&amp;A24,"Symbol")</f>
        <v>EDAS3H6</v>
      </c>
      <c r="C24" s="140" t="str">
        <f>RIGHT(B24,2)</f>
        <v>H6</v>
      </c>
      <c r="D24" s="140" t="str">
        <f>LEFT(C24,1)</f>
        <v>H</v>
      </c>
      <c r="E24" s="140" t="str">
        <f>$E$5&amp;C24</f>
        <v>EDAH6</v>
      </c>
      <c r="F24" s="140">
        <f>RTD("cqg.rtd", ,"ContractData",E24, "COI")</f>
        <v>995292</v>
      </c>
      <c r="G24" s="140">
        <f>RTD("cqg.rtd", ,"ContractData",E24, "POI")</f>
        <v>989983</v>
      </c>
      <c r="H24" s="140" t="str">
        <f>RIGHT(RTD("cqg.rtd", ,"ContractData",B24, "LongDescription"),2)</f>
        <v>16</v>
      </c>
      <c r="I24" s="140">
        <f>IF(D24="F",1,IF(D24="G",2,IF(D24="H",3,IF(D24="J",4,IF(D24="K",5,IF(D24="M",6,IF(D24="N",7,IF(D24="Q",8,IF(D24="U",9,IF(D24="V",10,IF(D24="X",11,IF(D24="Z",12))))))))))))</f>
        <v>3</v>
      </c>
      <c r="J24" s="140" t="str">
        <f>VLOOKUP(I24,$R$6:$T$17,3)</f>
        <v>M</v>
      </c>
      <c r="K24" s="140" t="str">
        <f>$K$5&amp;J24&amp;RIGHT(H24,2)</f>
        <v>EDAM16</v>
      </c>
      <c r="L24" s="140">
        <f>RTD("cqg.rtd", ,"ContractData",K24, "COI")</f>
        <v>764909</v>
      </c>
      <c r="M24" s="140">
        <f>RTD("cqg.rtd", ,"ContractData",K24, "P_OI")</f>
        <v>770055</v>
      </c>
    </row>
    <row r="26" spans="1:20" x14ac:dyDescent="0.3">
      <c r="A26" s="140">
        <f t="shared" si="0"/>
        <v>11</v>
      </c>
      <c r="B26" s="140" t="str">
        <f>RTD("cqg.rtd",,"ContractData",$A$5&amp;A26,"Symbol")</f>
        <v>EDAS3M6</v>
      </c>
      <c r="C26" s="140" t="str">
        <f>RIGHT(B26,2)</f>
        <v>M6</v>
      </c>
      <c r="D26" s="140" t="str">
        <f>LEFT(C26,1)</f>
        <v>M</v>
      </c>
      <c r="E26" s="140" t="str">
        <f>$E$5&amp;C26</f>
        <v>EDAM6</v>
      </c>
      <c r="F26" s="140">
        <f>RTD("cqg.rtd", ,"ContractData",E26, "COI")</f>
        <v>764909</v>
      </c>
      <c r="G26" s="140">
        <f>RTD("cqg.rtd", ,"ContractData",E26, "POI")</f>
        <v>770055</v>
      </c>
      <c r="H26" s="140" t="str">
        <f>RIGHT(RTD("cqg.rtd", ,"ContractData",B26, "LongDescription"),2)</f>
        <v>16</v>
      </c>
      <c r="I26" s="140">
        <f>IF(D26="F",1,IF(D26="G",2,IF(D26="H",3,IF(D26="J",4,IF(D26="K",5,IF(D26="M",6,IF(D26="N",7,IF(D26="Q",8,IF(D26="U",9,IF(D26="V",10,IF(D26="X",11,IF(D26="Z",12))))))))))))</f>
        <v>6</v>
      </c>
      <c r="J26" s="140" t="str">
        <f>VLOOKUP(I26,$R$6:$T$17,3)</f>
        <v>U</v>
      </c>
      <c r="K26" s="140" t="str">
        <f>$K$5&amp;J26&amp;RIGHT(H26,2)</f>
        <v>EDAU16</v>
      </c>
      <c r="L26" s="140">
        <f>RTD("cqg.rtd", ,"ContractData",K26, "COI")</f>
        <v>664293</v>
      </c>
      <c r="M26" s="140">
        <f>RTD("cqg.rtd", ,"ContractData",K26, "P_OI")</f>
        <v>664927</v>
      </c>
    </row>
    <row r="28" spans="1:20" x14ac:dyDescent="0.3">
      <c r="A28" s="140">
        <f t="shared" si="0"/>
        <v>12</v>
      </c>
      <c r="B28" s="140" t="str">
        <f>RTD("cqg.rtd",,"ContractData",$A$5&amp;A28,"Symbol")</f>
        <v>EDAS3U6</v>
      </c>
      <c r="C28" s="140" t="str">
        <f>RIGHT(B28,2)</f>
        <v>U6</v>
      </c>
      <c r="D28" s="140" t="str">
        <f>LEFT(C28,1)</f>
        <v>U</v>
      </c>
      <c r="E28" s="140" t="str">
        <f>$E$5&amp;C28</f>
        <v>EDAU6</v>
      </c>
      <c r="F28" s="140">
        <f>RTD("cqg.rtd", ,"ContractData",E28, "COI")</f>
        <v>664293</v>
      </c>
      <c r="G28" s="140">
        <f>RTD("cqg.rtd", ,"ContractData",E28, "POI")</f>
        <v>664927</v>
      </c>
      <c r="H28" s="140" t="str">
        <f>RIGHT(RTD("cqg.rtd", ,"ContractData",B28, "LongDescription"),2)</f>
        <v>16</v>
      </c>
      <c r="I28" s="140">
        <f>IF(D28="F",1,IF(D28="G",2,IF(D28="H",3,IF(D28="J",4,IF(D28="K",5,IF(D28="M",6,IF(D28="N",7,IF(D28="Q",8,IF(D28="U",9,IF(D28="V",10,IF(D28="X",11,IF(D28="Z",12))))))))))))</f>
        <v>9</v>
      </c>
      <c r="J28" s="140" t="str">
        <f>VLOOKUP(I28,$R$6:$T$17,3)</f>
        <v>Z</v>
      </c>
      <c r="K28" s="140" t="str">
        <f>$K$5&amp;J28&amp;RIGHT(H28,2)</f>
        <v>EDAZ16</v>
      </c>
      <c r="L28" s="140">
        <f>RTD("cqg.rtd", ,"ContractData",K28, "COI")</f>
        <v>1117292</v>
      </c>
      <c r="M28" s="140">
        <f>RTD("cqg.rtd", ,"ContractData",K28, "P_OI")</f>
        <v>1110913</v>
      </c>
    </row>
    <row r="30" spans="1:20" x14ac:dyDescent="0.3">
      <c r="A30" s="140">
        <f t="shared" si="0"/>
        <v>13</v>
      </c>
      <c r="B30" s="140" t="str">
        <f>RTD("cqg.rtd",,"ContractData",$A$5&amp;A30,"Symbol")</f>
        <v>EDAS3Z6</v>
      </c>
      <c r="C30" s="140" t="str">
        <f>RIGHT(B30,2)</f>
        <v>Z6</v>
      </c>
      <c r="D30" s="140" t="str">
        <f>LEFT(C30,1)</f>
        <v>Z</v>
      </c>
      <c r="E30" s="140" t="str">
        <f>$E$5&amp;C30</f>
        <v>EDAZ6</v>
      </c>
      <c r="F30" s="140">
        <f>RTD("cqg.rtd", ,"ContractData",E30, "COI")</f>
        <v>1117292</v>
      </c>
      <c r="G30" s="140">
        <f>RTD("cqg.rtd", ,"ContractData",E30, "POI")</f>
        <v>1110913</v>
      </c>
      <c r="H30" s="140" t="str">
        <f>RIGHT(RTD("cqg.rtd", ,"ContractData",B30, "LongDescription"),2)</f>
        <v>17</v>
      </c>
      <c r="I30" s="140">
        <f>IF(D30="F",1,IF(D30="G",2,IF(D30="H",3,IF(D30="J",4,IF(D30="K",5,IF(D30="M",6,IF(D30="N",7,IF(D30="Q",8,IF(D30="U",9,IF(D30="V",10,IF(D30="X",11,IF(D30="Z",12))))))))))))</f>
        <v>12</v>
      </c>
      <c r="J30" s="140" t="str">
        <f>VLOOKUP(I30,$R$6:$T$17,3)</f>
        <v>H</v>
      </c>
      <c r="K30" s="140" t="str">
        <f>$K$5&amp;J30&amp;RIGHT(H30,2)</f>
        <v>EDAH17</v>
      </c>
      <c r="L30" s="140">
        <f>RTD("cqg.rtd", ,"ContractData",K30, "COI")</f>
        <v>550874</v>
      </c>
      <c r="M30" s="140">
        <f>RTD("cqg.rtd", ,"ContractData",K30, "P_OI")</f>
        <v>543759</v>
      </c>
    </row>
    <row r="32" spans="1:20" x14ac:dyDescent="0.3">
      <c r="A32" s="140">
        <f t="shared" si="0"/>
        <v>14</v>
      </c>
      <c r="B32" s="140" t="str">
        <f>RTD("cqg.rtd",,"ContractData",$A$5&amp;A32,"Symbol")</f>
        <v>EDAS3H7</v>
      </c>
      <c r="C32" s="140" t="str">
        <f>RIGHT(B32,2)</f>
        <v>H7</v>
      </c>
      <c r="D32" s="140" t="str">
        <f>LEFT(C32,1)</f>
        <v>H</v>
      </c>
      <c r="E32" s="140" t="str">
        <f>$E$5&amp;C32</f>
        <v>EDAH7</v>
      </c>
      <c r="F32" s="140">
        <f>RTD("cqg.rtd", ,"ContractData",E32, "COI")</f>
        <v>550874</v>
      </c>
      <c r="G32" s="140">
        <f>RTD("cqg.rtd", ,"ContractData",E32, "POI")</f>
        <v>543759</v>
      </c>
      <c r="H32" s="140" t="str">
        <f>RIGHT(RTD("cqg.rtd", ,"ContractData",B32, "LongDescription"),2)</f>
        <v>17</v>
      </c>
      <c r="I32" s="140">
        <f>IF(D32="F",1,IF(D32="G",2,IF(D32="H",3,IF(D32="J",4,IF(D32="K",5,IF(D32="M",6,IF(D32="N",7,IF(D32="Q",8,IF(D32="U",9,IF(D32="V",10,IF(D32="X",11,IF(D32="Z",12))))))))))))</f>
        <v>3</v>
      </c>
      <c r="J32" s="140" t="str">
        <f>VLOOKUP(I32,$R$6:$T$17,3)</f>
        <v>M</v>
      </c>
      <c r="K32" s="140" t="str">
        <f>$K$5&amp;J32&amp;RIGHT(H32,2)</f>
        <v>EDAM17</v>
      </c>
      <c r="L32" s="140">
        <f>RTD("cqg.rtd", ,"ContractData",K32, "COI")</f>
        <v>456686</v>
      </c>
      <c r="M32" s="140">
        <f>RTD("cqg.rtd", ,"ContractData",K32, "P_OI")</f>
        <v>461102</v>
      </c>
    </row>
    <row r="34" spans="1:13" x14ac:dyDescent="0.3">
      <c r="A34" s="140">
        <f t="shared" si="0"/>
        <v>15</v>
      </c>
      <c r="B34" s="140" t="str">
        <f>RTD("cqg.rtd",,"ContractData",$A$5&amp;A34,"Symbol")</f>
        <v>EDAS3M7</v>
      </c>
      <c r="C34" s="140" t="str">
        <f>RIGHT(B34,2)</f>
        <v>M7</v>
      </c>
      <c r="D34" s="140" t="str">
        <f>LEFT(C34,1)</f>
        <v>M</v>
      </c>
      <c r="E34" s="140" t="str">
        <f>$E$5&amp;C34</f>
        <v>EDAM7</v>
      </c>
      <c r="F34" s="140">
        <f>RTD("cqg.rtd", ,"ContractData",E34, "COI")</f>
        <v>456686</v>
      </c>
      <c r="G34" s="140">
        <f>RTD("cqg.rtd", ,"ContractData",E34, "POI")</f>
        <v>461102</v>
      </c>
      <c r="H34" s="140" t="str">
        <f>RIGHT(RTD("cqg.rtd", ,"ContractData",B34, "LongDescription"),2)</f>
        <v>17</v>
      </c>
      <c r="I34" s="140">
        <f>IF(D34="F",1,IF(D34="G",2,IF(D34="H",3,IF(D34="J",4,IF(D34="K",5,IF(D34="M",6,IF(D34="N",7,IF(D34="Q",8,IF(D34="U",9,IF(D34="V",10,IF(D34="X",11,IF(D34="Z",12))))))))))))</f>
        <v>6</v>
      </c>
      <c r="J34" s="140" t="str">
        <f>VLOOKUP(I34,$R$6:$T$17,3)</f>
        <v>U</v>
      </c>
      <c r="K34" s="140" t="str">
        <f>$K$5&amp;J34&amp;RIGHT(H34,2)</f>
        <v>EDAU17</v>
      </c>
      <c r="L34" s="140">
        <f>RTD("cqg.rtd", ,"ContractData",K34, "COI")</f>
        <v>264738</v>
      </c>
      <c r="M34" s="140">
        <f>RTD("cqg.rtd", ,"ContractData",K34, "P_OI")</f>
        <v>270117</v>
      </c>
    </row>
    <row r="36" spans="1:13" x14ac:dyDescent="0.3">
      <c r="A36" s="140">
        <f t="shared" si="0"/>
        <v>16</v>
      </c>
      <c r="B36" s="140" t="str">
        <f>RTD("cqg.rtd",,"ContractData",$A$5&amp;A36,"Symbol")</f>
        <v>EDAS3U7</v>
      </c>
      <c r="C36" s="140" t="str">
        <f>RIGHT(B36,2)</f>
        <v>U7</v>
      </c>
      <c r="D36" s="140" t="str">
        <f>LEFT(C36,1)</f>
        <v>U</v>
      </c>
      <c r="E36" s="140" t="str">
        <f>$E$5&amp;C36</f>
        <v>EDAU7</v>
      </c>
      <c r="F36" s="140">
        <f>RTD("cqg.rtd", ,"ContractData",E36, "COI")</f>
        <v>264738</v>
      </c>
      <c r="G36" s="140">
        <f>RTD("cqg.rtd", ,"ContractData",E36, "POI")</f>
        <v>270117</v>
      </c>
      <c r="H36" s="140" t="str">
        <f>RIGHT(RTD("cqg.rtd", ,"ContractData",B36, "LongDescription"),2)</f>
        <v>17</v>
      </c>
      <c r="I36" s="140">
        <f>IF(D36="F",1,IF(D36="G",2,IF(D36="H",3,IF(D36="J",4,IF(D36="K",5,IF(D36="M",6,IF(D36="N",7,IF(D36="Q",8,IF(D36="U",9,IF(D36="V",10,IF(D36="X",11,IF(D36="Z",12))))))))))))</f>
        <v>9</v>
      </c>
      <c r="J36" s="140" t="str">
        <f>VLOOKUP(I36,$R$6:$T$17,3)</f>
        <v>Z</v>
      </c>
      <c r="K36" s="140" t="str">
        <f>$K$5&amp;J36&amp;RIGHT(H36,2)</f>
        <v>EDAZ17</v>
      </c>
      <c r="L36" s="140">
        <f>RTD("cqg.rtd", ,"ContractData",K36, "COI")</f>
        <v>358948</v>
      </c>
      <c r="M36" s="140">
        <f>RTD("cqg.rtd", ,"ContractData",K36, "P_OI")</f>
        <v>354684</v>
      </c>
    </row>
    <row r="38" spans="1:13" x14ac:dyDescent="0.3">
      <c r="A38" s="140">
        <f t="shared" si="0"/>
        <v>17</v>
      </c>
      <c r="B38" s="140" t="str">
        <f>RTD("cqg.rtd",,"ContractData",$A$5&amp;A38,"Symbol")</f>
        <v>EDAS3Z7</v>
      </c>
      <c r="C38" s="140" t="str">
        <f>RIGHT(B38,2)</f>
        <v>Z7</v>
      </c>
      <c r="D38" s="140" t="str">
        <f>LEFT(C38,1)</f>
        <v>Z</v>
      </c>
      <c r="E38" s="140" t="str">
        <f>$E$5&amp;C38</f>
        <v>EDAZ7</v>
      </c>
      <c r="F38" s="140">
        <f>RTD("cqg.rtd", ,"ContractData",E38, "COI")</f>
        <v>358948</v>
      </c>
      <c r="G38" s="140">
        <f>RTD("cqg.rtd", ,"ContractData",E38, "POI")</f>
        <v>354684</v>
      </c>
      <c r="H38" s="140" t="str">
        <f>RIGHT(RTD("cqg.rtd", ,"ContractData",B38, "LongDescription"),2)</f>
        <v>18</v>
      </c>
      <c r="I38" s="140">
        <f>IF(D38="F",1,IF(D38="G",2,IF(D38="H",3,IF(D38="J",4,IF(D38="K",5,IF(D38="M",6,IF(D38="N",7,IF(D38="Q",8,IF(D38="U",9,IF(D38="V",10,IF(D38="X",11,IF(D38="Z",12))))))))))))</f>
        <v>12</v>
      </c>
      <c r="J38" s="140" t="str">
        <f>VLOOKUP(I38,$R$6:$T$17,3)</f>
        <v>H</v>
      </c>
      <c r="K38" s="140" t="str">
        <f>$K$5&amp;J38&amp;RIGHT(H38,2)</f>
        <v>EDAH18</v>
      </c>
      <c r="L38" s="140">
        <f>RTD("cqg.rtd", ,"ContractData",K38, "COI")</f>
        <v>220964</v>
      </c>
      <c r="M38" s="140">
        <f>RTD("cqg.rtd", ,"ContractData",K38, "P_OI")</f>
        <v>218256</v>
      </c>
    </row>
    <row r="40" spans="1:13" x14ac:dyDescent="0.3">
      <c r="A40" s="140">
        <f t="shared" si="0"/>
        <v>18</v>
      </c>
      <c r="B40" s="140" t="str">
        <f>RTD("cqg.rtd",,"ContractData",$A$5&amp;A40,"Symbol")</f>
        <v>EDAS3H8</v>
      </c>
      <c r="C40" s="140" t="str">
        <f>RIGHT(B40,2)</f>
        <v>H8</v>
      </c>
      <c r="D40" s="140" t="str">
        <f>LEFT(C40,1)</f>
        <v>H</v>
      </c>
      <c r="E40" s="140" t="str">
        <f>$E$5&amp;C40</f>
        <v>EDAH8</v>
      </c>
      <c r="F40" s="140">
        <f>RTD("cqg.rtd", ,"ContractData",E40, "COI")</f>
        <v>220964</v>
      </c>
      <c r="G40" s="140">
        <f>RTD("cqg.rtd", ,"ContractData",E40, "POI")</f>
        <v>218256</v>
      </c>
      <c r="H40" s="140" t="str">
        <f>RIGHT(RTD("cqg.rtd", ,"ContractData",B40, "LongDescription"),2)</f>
        <v>18</v>
      </c>
      <c r="I40" s="140">
        <f>IF(D40="F",1,IF(D40="G",2,IF(D40="H",3,IF(D40="J",4,IF(D40="K",5,IF(D40="M",6,IF(D40="N",7,IF(D40="Q",8,IF(D40="U",9,IF(D40="V",10,IF(D40="X",11,IF(D40="Z",12))))))))))))</f>
        <v>3</v>
      </c>
      <c r="J40" s="140" t="str">
        <f>VLOOKUP(I40,$R$6:$T$17,3)</f>
        <v>M</v>
      </c>
      <c r="K40" s="140" t="str">
        <f>$K$5&amp;J40&amp;RIGHT(H40,2)</f>
        <v>EDAM18</v>
      </c>
      <c r="L40" s="140">
        <f>RTD("cqg.rtd", ,"ContractData",K40, "COI")</f>
        <v>181070</v>
      </c>
      <c r="M40" s="140">
        <f>RTD("cqg.rtd", ,"ContractData",K40, "P_OI")</f>
        <v>179788</v>
      </c>
    </row>
    <row r="42" spans="1:13" x14ac:dyDescent="0.3">
      <c r="A42" s="140">
        <f t="shared" si="0"/>
        <v>19</v>
      </c>
      <c r="B42" s="140" t="str">
        <f>RTD("cqg.rtd",,"ContractData",$A$5&amp;A42,"Symbol")</f>
        <v>EDAS3M8</v>
      </c>
      <c r="C42" s="140" t="str">
        <f>RIGHT(B42,2)</f>
        <v>M8</v>
      </c>
      <c r="D42" s="140" t="str">
        <f>LEFT(C42,1)</f>
        <v>M</v>
      </c>
      <c r="E42" s="140" t="str">
        <f>$E$5&amp;C42</f>
        <v>EDAM8</v>
      </c>
      <c r="F42" s="140">
        <f>RTD("cqg.rtd", ,"ContractData",E42, "COI")</f>
        <v>181070</v>
      </c>
      <c r="G42" s="140">
        <f>RTD("cqg.rtd", ,"ContractData",E42, "POI")</f>
        <v>179788</v>
      </c>
      <c r="H42" s="140" t="str">
        <f>RIGHT(RTD("cqg.rtd", ,"ContractData",B42, "LongDescription"),2)</f>
        <v>18</v>
      </c>
      <c r="I42" s="140">
        <f>IF(D42="F",1,IF(D42="G",2,IF(D42="H",3,IF(D42="J",4,IF(D42="K",5,IF(D42="M",6,IF(D42="N",7,IF(D42="Q",8,IF(D42="U",9,IF(D42="V",10,IF(D42="X",11,IF(D42="Z",12))))))))))))</f>
        <v>6</v>
      </c>
      <c r="J42" s="140" t="str">
        <f>VLOOKUP(I42,$R$6:$T$17,3)</f>
        <v>U</v>
      </c>
      <c r="K42" s="140" t="str">
        <f>$K$5&amp;J42&amp;RIGHT(H42,2)</f>
        <v>EDAU18</v>
      </c>
      <c r="L42" s="140">
        <f>RTD("cqg.rtd", ,"ContractData",K42, "COI")</f>
        <v>110287</v>
      </c>
      <c r="M42" s="140">
        <f>RTD("cqg.rtd", ,"ContractData",K42, "P_OI")</f>
        <v>110935</v>
      </c>
    </row>
    <row r="44" spans="1:13" x14ac:dyDescent="0.3">
      <c r="A44" s="140">
        <f t="shared" si="0"/>
        <v>20</v>
      </c>
      <c r="B44" s="140" t="str">
        <f>RTD("cqg.rtd",,"ContractData",$A$5&amp;A44,"Symbol")</f>
        <v>EDAS3U8</v>
      </c>
      <c r="C44" s="140" t="str">
        <f>RIGHT(B44,2)</f>
        <v>U8</v>
      </c>
      <c r="D44" s="140" t="str">
        <f>LEFT(C44,1)</f>
        <v>U</v>
      </c>
      <c r="E44" s="140" t="str">
        <f>$E$5&amp;C44</f>
        <v>EDAU8</v>
      </c>
      <c r="F44" s="140">
        <f>RTD("cqg.rtd", ,"ContractData",E44, "COI")</f>
        <v>110287</v>
      </c>
      <c r="G44" s="140">
        <f>RTD("cqg.rtd", ,"ContractData",E44, "POI")</f>
        <v>110935</v>
      </c>
      <c r="H44" s="140" t="str">
        <f>RIGHT(RTD("cqg.rtd", ,"ContractData",B44, "LongDescription"),2)</f>
        <v>18</v>
      </c>
      <c r="I44" s="140">
        <f>IF(D44="F",1,IF(D44="G",2,IF(D44="H",3,IF(D44="J",4,IF(D44="K",5,IF(D44="M",6,IF(D44="N",7,IF(D44="Q",8,IF(D44="U",9,IF(D44="V",10,IF(D44="X",11,IF(D44="Z",12))))))))))))</f>
        <v>9</v>
      </c>
      <c r="J44" s="140" t="str">
        <f>VLOOKUP(I44,$R$6:$T$17,3)</f>
        <v>Z</v>
      </c>
      <c r="K44" s="140" t="str">
        <f>$K$5&amp;J44&amp;RIGHT(H44,2)</f>
        <v>EDAZ18</v>
      </c>
      <c r="L44" s="140">
        <f>RTD("cqg.rtd", ,"ContractData",K44, "COI")</f>
        <v>161409</v>
      </c>
      <c r="M44" s="140">
        <f>RTD("cqg.rtd", ,"ContractData",K44, "P_OI")</f>
        <v>158168</v>
      </c>
    </row>
    <row r="46" spans="1:13" x14ac:dyDescent="0.3">
      <c r="A46" s="140">
        <f t="shared" si="0"/>
        <v>21</v>
      </c>
      <c r="B46" s="140" t="str">
        <f>RTD("cqg.rtd",,"ContractData",$A$5&amp;A46,"Symbol")</f>
        <v>EDAS3Z8</v>
      </c>
      <c r="C46" s="140" t="str">
        <f>RIGHT(B46,2)</f>
        <v>Z8</v>
      </c>
      <c r="D46" s="140" t="str">
        <f>LEFT(C46,1)</f>
        <v>Z</v>
      </c>
      <c r="E46" s="140" t="str">
        <f>$E$5&amp;C46</f>
        <v>EDAZ8</v>
      </c>
      <c r="F46" s="140">
        <f>RTD("cqg.rtd", ,"ContractData",E46, "COI")</f>
        <v>161409</v>
      </c>
      <c r="G46" s="140">
        <f>RTD("cqg.rtd", ,"ContractData",E46, "POI")</f>
        <v>158168</v>
      </c>
      <c r="H46" s="140" t="str">
        <f>RIGHT(RTD("cqg.rtd", ,"ContractData",B46, "LongDescription"),2)</f>
        <v>19</v>
      </c>
      <c r="I46" s="140">
        <f>IF(D46="F",1,IF(D46="G",2,IF(D46="H",3,IF(D46="J",4,IF(D46="K",5,IF(D46="M",6,IF(D46="N",7,IF(D46="Q",8,IF(D46="U",9,IF(D46="V",10,IF(D46="X",11,IF(D46="Z",12))))))))))))</f>
        <v>12</v>
      </c>
      <c r="J46" s="140" t="str">
        <f>VLOOKUP(I46,$R$6:$T$17,3)</f>
        <v>H</v>
      </c>
      <c r="K46" s="140" t="str">
        <f>$K$5&amp;J46&amp;RIGHT(H46,2)</f>
        <v>EDAH19</v>
      </c>
      <c r="L46" s="140">
        <f>RTD("cqg.rtd", ,"ContractData",K46, "COI")</f>
        <v>88017</v>
      </c>
      <c r="M46" s="140">
        <f>RTD("cqg.rtd", ,"ContractData",K46, "P_OI")</f>
        <v>88315</v>
      </c>
    </row>
    <row r="48" spans="1:13" x14ac:dyDescent="0.3">
      <c r="A48" s="140">
        <f t="shared" si="0"/>
        <v>22</v>
      </c>
      <c r="B48" s="140" t="str">
        <f>RTD("cqg.rtd",,"ContractData",$A$5&amp;A48,"Symbol")</f>
        <v>EDAS3H9</v>
      </c>
      <c r="C48" s="140" t="str">
        <f>RIGHT(B48,2)</f>
        <v>H9</v>
      </c>
      <c r="D48" s="140" t="str">
        <f>LEFT(C48,1)</f>
        <v>H</v>
      </c>
      <c r="E48" s="140" t="str">
        <f>$E$5&amp;C48</f>
        <v>EDAH9</v>
      </c>
      <c r="F48" s="140">
        <f>RTD("cqg.rtd", ,"ContractData",E48, "COI")</f>
        <v>88017</v>
      </c>
      <c r="G48" s="140">
        <f>RTD("cqg.rtd", ,"ContractData",E48, "POI")</f>
        <v>88315</v>
      </c>
      <c r="H48" s="140" t="str">
        <f>RIGHT(RTD("cqg.rtd", ,"ContractData",B48, "LongDescription"),2)</f>
        <v>19</v>
      </c>
      <c r="I48" s="140">
        <f>IF(D48="F",1,IF(D48="G",2,IF(D48="H",3,IF(D48="J",4,IF(D48="K",5,IF(D48="M",6,IF(D48="N",7,IF(D48="Q",8,IF(D48="U",9,IF(D48="V",10,IF(D48="X",11,IF(D48="Z",12))))))))))))</f>
        <v>3</v>
      </c>
      <c r="J48" s="140" t="str">
        <f>VLOOKUP(I48,$R$6:$T$17,3)</f>
        <v>M</v>
      </c>
      <c r="K48" s="140" t="str">
        <f>$K$5&amp;J48&amp;RIGHT(H48,2)</f>
        <v>EDAM19</v>
      </c>
      <c r="L48" s="140">
        <f>RTD("cqg.rtd", ,"ContractData",K48, "COI")</f>
        <v>61005</v>
      </c>
      <c r="M48" s="140">
        <f>RTD("cqg.rtd", ,"ContractData",K48, "P_OI")</f>
        <v>60293</v>
      </c>
    </row>
    <row r="50" spans="1:13" x14ac:dyDescent="0.3">
      <c r="A50" s="140">
        <f t="shared" si="0"/>
        <v>23</v>
      </c>
      <c r="B50" s="140" t="str">
        <f>RTD("cqg.rtd",,"ContractData",$A$5&amp;A50,"Symbol")</f>
        <v>EDAS3M9</v>
      </c>
      <c r="C50" s="140" t="str">
        <f>RIGHT(B50,2)</f>
        <v>M9</v>
      </c>
      <c r="D50" s="140" t="str">
        <f>LEFT(C50,1)</f>
        <v>M</v>
      </c>
      <c r="E50" s="140" t="str">
        <f>$E$5&amp;C50</f>
        <v>EDAM9</v>
      </c>
      <c r="F50" s="140">
        <f>RTD("cqg.rtd", ,"ContractData",E50, "COI")</f>
        <v>61005</v>
      </c>
      <c r="G50" s="140">
        <f>RTD("cqg.rtd", ,"ContractData",E50, "POI")</f>
        <v>60293</v>
      </c>
      <c r="H50" s="140" t="str">
        <f>RIGHT(RTD("cqg.rtd", ,"ContractData",B50, "LongDescription"),2)</f>
        <v>19</v>
      </c>
      <c r="I50" s="140">
        <f>IF(D50="F",1,IF(D50="G",2,IF(D50="H",3,IF(D50="J",4,IF(D50="K",5,IF(D50="M",6,IF(D50="N",7,IF(D50="Q",8,IF(D50="U",9,IF(D50="V",10,IF(D50="X",11,IF(D50="Z",12))))))))))))</f>
        <v>6</v>
      </c>
      <c r="J50" s="140" t="str">
        <f>VLOOKUP(I50,$R$6:$T$17,3)</f>
        <v>U</v>
      </c>
      <c r="K50" s="140" t="str">
        <f>$K$5&amp;J50&amp;RIGHT(H50,2)</f>
        <v>EDAU19</v>
      </c>
      <c r="L50" s="140">
        <f>RTD("cqg.rtd", ,"ContractData",K50, "COI")</f>
        <v>22374</v>
      </c>
      <c r="M50" s="140">
        <f>RTD("cqg.rtd", ,"ContractData",K50, "P_OI")</f>
        <v>22477</v>
      </c>
    </row>
    <row r="52" spans="1:13" x14ac:dyDescent="0.3">
      <c r="A52" s="140">
        <f t="shared" si="0"/>
        <v>24</v>
      </c>
      <c r="B52" s="140" t="str">
        <f>RTD("cqg.rtd",,"ContractData",$A$5&amp;A52,"Symbol")</f>
        <v>EDAS3U9</v>
      </c>
      <c r="C52" s="140" t="str">
        <f>RIGHT(B52,2)</f>
        <v>U9</v>
      </c>
      <c r="D52" s="140" t="str">
        <f>LEFT(C52,1)</f>
        <v>U</v>
      </c>
      <c r="E52" s="140" t="str">
        <f>$E$5&amp;C52</f>
        <v>EDAU9</v>
      </c>
      <c r="F52" s="140">
        <f>RTD("cqg.rtd", ,"ContractData",E52, "COI")</f>
        <v>22374</v>
      </c>
      <c r="G52" s="140">
        <f>RTD("cqg.rtd", ,"ContractData",E52, "POI")</f>
        <v>22477</v>
      </c>
      <c r="H52" s="140" t="str">
        <f>RIGHT(RTD("cqg.rtd", ,"ContractData",B52, "LongDescription"),2)</f>
        <v>19</v>
      </c>
      <c r="I52" s="140">
        <f>IF(D52="F",1,IF(D52="G",2,IF(D52="H",3,IF(D52="J",4,IF(D52="K",5,IF(D52="M",6,IF(D52="N",7,IF(D52="Q",8,IF(D52="U",9,IF(D52="V",10,IF(D52="X",11,IF(D52="Z",12))))))))))))</f>
        <v>9</v>
      </c>
      <c r="J52" s="140" t="str">
        <f>VLOOKUP(I52,$R$6:$T$17,3)</f>
        <v>Z</v>
      </c>
      <c r="K52" s="140" t="str">
        <f>$K$5&amp;J52&amp;RIGHT(H52,2)</f>
        <v>EDAZ19</v>
      </c>
      <c r="L52" s="140">
        <f>RTD("cqg.rtd", ,"ContractData",K52, "COI")</f>
        <v>19586</v>
      </c>
      <c r="M52" s="140">
        <f>RTD("cqg.rtd", ,"ContractData",K52, "P_OI")</f>
        <v>19612</v>
      </c>
    </row>
    <row r="54" spans="1:13" x14ac:dyDescent="0.3">
      <c r="A54" s="140">
        <f t="shared" si="0"/>
        <v>25</v>
      </c>
      <c r="B54" s="140" t="str">
        <f>RTD("cqg.rtd",,"ContractData",$A$5&amp;A54,"Symbol")</f>
        <v>EDAS3Z9</v>
      </c>
      <c r="C54" s="140" t="str">
        <f>RIGHT(B54,2)</f>
        <v>Z9</v>
      </c>
      <c r="D54" s="140" t="str">
        <f>LEFT(C54,1)</f>
        <v>Z</v>
      </c>
      <c r="E54" s="140" t="str">
        <f>$E$5&amp;C54</f>
        <v>EDAZ9</v>
      </c>
      <c r="F54" s="140">
        <f>RTD("cqg.rtd", ,"ContractData",E54, "COI")</f>
        <v>19586</v>
      </c>
      <c r="G54" s="140">
        <f>RTD("cqg.rtd", ,"ContractData",E54, "POI")</f>
        <v>19612</v>
      </c>
      <c r="H54" s="140" t="str">
        <f>RIGHT(RTD("cqg.rtd", ,"ContractData",B54, "LongDescription"),2)</f>
        <v>20</v>
      </c>
      <c r="I54" s="140">
        <f>IF(D54="F",1,IF(D54="G",2,IF(D54="H",3,IF(D54="J",4,IF(D54="K",5,IF(D54="M",6,IF(D54="N",7,IF(D54="Q",8,IF(D54="U",9,IF(D54="V",10,IF(D54="X",11,IF(D54="Z",12))))))))))))</f>
        <v>12</v>
      </c>
      <c r="J54" s="140" t="str">
        <f>VLOOKUP(I54,$R$6:$T$17,3)</f>
        <v>H</v>
      </c>
      <c r="K54" s="140" t="str">
        <f>$K$5&amp;J54&amp;RIGHT(H54,2)</f>
        <v>EDAH20</v>
      </c>
      <c r="L54" s="140">
        <f>RTD("cqg.rtd", ,"ContractData",K54, "COI")</f>
        <v>14993</v>
      </c>
      <c r="M54" s="140">
        <f>RTD("cqg.rtd", ,"ContractData",K54, "P_OI")</f>
        <v>14751</v>
      </c>
    </row>
    <row r="56" spans="1:13" x14ac:dyDescent="0.3">
      <c r="A56" s="140">
        <f t="shared" si="0"/>
        <v>26</v>
      </c>
      <c r="B56" s="140" t="str">
        <f>RTD("cqg.rtd",,"ContractData",$A$5&amp;A56,"Symbol")</f>
        <v>EDAS3H0</v>
      </c>
      <c r="C56" s="140" t="str">
        <f>RIGHT(B56,2)</f>
        <v>H0</v>
      </c>
      <c r="D56" s="140" t="str">
        <f>LEFT(C56,1)</f>
        <v>H</v>
      </c>
      <c r="E56" s="140" t="str">
        <f>$E$5&amp;C56</f>
        <v>EDAH0</v>
      </c>
      <c r="F56" s="140">
        <f>RTD("cqg.rtd", ,"ContractData",E56, "COI")</f>
        <v>14993</v>
      </c>
      <c r="G56" s="140">
        <f>RTD("cqg.rtd", ,"ContractData",E56, "POI")</f>
        <v>14751</v>
      </c>
      <c r="H56" s="140" t="str">
        <f>RIGHT(RTD("cqg.rtd", ,"ContractData",B56, "LongDescription"),2)</f>
        <v>20</v>
      </c>
      <c r="I56" s="140">
        <f>IF(D56="F",1,IF(D56="G",2,IF(D56="H",3,IF(D56="J",4,IF(D56="K",5,IF(D56="M",6,IF(D56="N",7,IF(D56="Q",8,IF(D56="U",9,IF(D56="V",10,IF(D56="X",11,IF(D56="Z",12))))))))))))</f>
        <v>3</v>
      </c>
      <c r="J56" s="140" t="str">
        <f>VLOOKUP(I56,$R$6:$T$17,3)</f>
        <v>M</v>
      </c>
      <c r="K56" s="140" t="str">
        <f>$K$5&amp;J56&amp;RIGHT(H56,2)</f>
        <v>EDAM20</v>
      </c>
      <c r="L56" s="140">
        <f>RTD("cqg.rtd", ,"ContractData",K56, "COI")</f>
        <v>15841</v>
      </c>
      <c r="M56" s="140">
        <f>RTD("cqg.rtd", ,"ContractData",K56, "P_OI")</f>
        <v>15578</v>
      </c>
    </row>
    <row r="58" spans="1:13" x14ac:dyDescent="0.3">
      <c r="A58" s="140">
        <f t="shared" si="0"/>
        <v>27</v>
      </c>
      <c r="B58" s="140" t="str">
        <f>RTD("cqg.rtd",,"ContractData",$A$5&amp;A58,"Symbol")</f>
        <v>EDAS3M0</v>
      </c>
      <c r="C58" s="140" t="str">
        <f>RIGHT(B58,2)</f>
        <v>M0</v>
      </c>
      <c r="D58" s="140" t="str">
        <f>LEFT(C58,1)</f>
        <v>M</v>
      </c>
      <c r="E58" s="140" t="str">
        <f>$E$5&amp;C58</f>
        <v>EDAM0</v>
      </c>
      <c r="F58" s="140">
        <f>RTD("cqg.rtd", ,"ContractData",E58, "COI")</f>
        <v>15841</v>
      </c>
      <c r="G58" s="140">
        <f>RTD("cqg.rtd", ,"ContractData",E58, "POI")</f>
        <v>15578</v>
      </c>
      <c r="H58" s="140" t="str">
        <f>RIGHT(RTD("cqg.rtd", ,"ContractData",B58, "LongDescription"),2)</f>
        <v>20</v>
      </c>
      <c r="I58" s="140">
        <f>IF(D58="F",1,IF(D58="G",2,IF(D58="H",3,IF(D58="J",4,IF(D58="K",5,IF(D58="M",6,IF(D58="N",7,IF(D58="Q",8,IF(D58="U",9,IF(D58="V",10,IF(D58="X",11,IF(D58="Z",12))))))))))))</f>
        <v>6</v>
      </c>
      <c r="J58" s="140" t="str">
        <f>VLOOKUP(I58,$R$6:$T$17,3)</f>
        <v>U</v>
      </c>
      <c r="K58" s="140" t="str">
        <f>$K$5&amp;J58&amp;RIGHT(H58,2)</f>
        <v>EDAU20</v>
      </c>
      <c r="L58" s="140">
        <f>RTD("cqg.rtd", ,"ContractData",K58, "COI")</f>
        <v>11730</v>
      </c>
      <c r="M58" s="140">
        <f>RTD("cqg.rtd", ,"ContractData",K58, "P_OI")</f>
        <v>11838</v>
      </c>
    </row>
    <row r="60" spans="1:13" x14ac:dyDescent="0.3">
      <c r="A60" s="140">
        <f t="shared" si="0"/>
        <v>28</v>
      </c>
      <c r="B60" s="140" t="str">
        <f>RTD("cqg.rtd",,"ContractData",$A$5&amp;A60,"Symbol")</f>
        <v>EDAS3U0</v>
      </c>
      <c r="C60" s="140" t="str">
        <f>RIGHT(B60,2)</f>
        <v>U0</v>
      </c>
      <c r="D60" s="140" t="str">
        <f>LEFT(C60,1)</f>
        <v>U</v>
      </c>
      <c r="E60" s="140" t="str">
        <f>$E$5&amp;C60</f>
        <v>EDAU0</v>
      </c>
      <c r="F60" s="140">
        <f>RTD("cqg.rtd", ,"ContractData",E60, "COI")</f>
        <v>11730</v>
      </c>
      <c r="G60" s="140">
        <f>RTD("cqg.rtd", ,"ContractData",E60, "POI")</f>
        <v>11838</v>
      </c>
      <c r="H60" s="140" t="str">
        <f>RIGHT(RTD("cqg.rtd", ,"ContractData",B60, "LongDescription"),2)</f>
        <v>20</v>
      </c>
      <c r="I60" s="140">
        <f>IF(D60="F",1,IF(D60="G",2,IF(D60="H",3,IF(D60="J",4,IF(D60="K",5,IF(D60="M",6,IF(D60="N",7,IF(D60="Q",8,IF(D60="U",9,IF(D60="V",10,IF(D60="X",11,IF(D60="Z",12))))))))))))</f>
        <v>9</v>
      </c>
      <c r="J60" s="140" t="str">
        <f>VLOOKUP(I60,$R$6:$T$17,3)</f>
        <v>Z</v>
      </c>
      <c r="K60" s="140" t="str">
        <f>$K$5&amp;J60&amp;RIGHT(H60,2)</f>
        <v>EDAZ20</v>
      </c>
      <c r="L60" s="140">
        <f>RTD("cqg.rtd", ,"ContractData",K60, "COI")</f>
        <v>8927</v>
      </c>
      <c r="M60" s="140">
        <f>RTD("cqg.rtd", ,"ContractData",K60, "P_OI")</f>
        <v>9026</v>
      </c>
    </row>
    <row r="62" spans="1:13" x14ac:dyDescent="0.3">
      <c r="A62" s="140">
        <f t="shared" si="0"/>
        <v>29</v>
      </c>
      <c r="B62" s="140" t="str">
        <f>RTD("cqg.rtd",,"ContractData",$A$5&amp;A62,"Symbol")</f>
        <v>EDAS3Z0</v>
      </c>
      <c r="C62" s="140" t="str">
        <f>RIGHT(B62,2)</f>
        <v>Z0</v>
      </c>
      <c r="D62" s="140" t="str">
        <f>LEFT(C62,1)</f>
        <v>Z</v>
      </c>
      <c r="E62" s="140" t="str">
        <f>$E$5&amp;C62</f>
        <v>EDAZ0</v>
      </c>
      <c r="F62" s="140">
        <f>RTD("cqg.rtd", ,"ContractData",E62, "COI")</f>
        <v>8927</v>
      </c>
      <c r="G62" s="140">
        <f>RTD("cqg.rtd", ,"ContractData",E62, "POI")</f>
        <v>9026</v>
      </c>
      <c r="H62" s="140" t="str">
        <f>RIGHT(RTD("cqg.rtd", ,"ContractData",B62, "LongDescription"),2)</f>
        <v>21</v>
      </c>
      <c r="I62" s="140">
        <f>IF(D62="F",1,IF(D62="G",2,IF(D62="H",3,IF(D62="J",4,IF(D62="K",5,IF(D62="M",6,IF(D62="N",7,IF(D62="Q",8,IF(D62="U",9,IF(D62="V",10,IF(D62="X",11,IF(D62="Z",12))))))))))))</f>
        <v>12</v>
      </c>
      <c r="J62" s="140" t="str">
        <f>VLOOKUP(I62,$R$6:$T$17,3)</f>
        <v>H</v>
      </c>
      <c r="K62" s="140" t="str">
        <f>$K$5&amp;J62&amp;RIGHT(H62,2)</f>
        <v>EDAH21</v>
      </c>
      <c r="L62" s="140">
        <f>RTD("cqg.rtd", ,"ContractData",K62, "COI")</f>
        <v>8413</v>
      </c>
      <c r="M62" s="140">
        <f>RTD("cqg.rtd", ,"ContractData",K62, "P_OI")</f>
        <v>8383</v>
      </c>
    </row>
    <row r="64" spans="1:13" x14ac:dyDescent="0.3">
      <c r="A64" s="140">
        <f t="shared" si="0"/>
        <v>30</v>
      </c>
      <c r="B64" s="140" t="str">
        <f>RTD("cqg.rtd",,"ContractData",$A$5&amp;A64,"Symbol")</f>
        <v>EDAS3H1</v>
      </c>
      <c r="C64" s="140" t="str">
        <f>RIGHT(B64,2)</f>
        <v>H1</v>
      </c>
      <c r="D64" s="140" t="str">
        <f>LEFT(C64,1)</f>
        <v>H</v>
      </c>
      <c r="E64" s="140" t="str">
        <f>$E$5&amp;C64</f>
        <v>EDAH1</v>
      </c>
      <c r="F64" s="140">
        <f>RTD("cqg.rtd", ,"ContractData",E64, "COI")</f>
        <v>8413</v>
      </c>
      <c r="G64" s="140">
        <f>RTD("cqg.rtd", ,"ContractData",E64, "POI")</f>
        <v>8383</v>
      </c>
      <c r="H64" s="140" t="str">
        <f>RIGHT(RTD("cqg.rtd", ,"ContractData",B64, "LongDescription"),2)</f>
        <v>21</v>
      </c>
      <c r="I64" s="140">
        <f>IF(D64="F",1,IF(D64="G",2,IF(D64="H",3,IF(D64="J",4,IF(D64="K",5,IF(D64="M",6,IF(D64="N",7,IF(D64="Q",8,IF(D64="U",9,IF(D64="V",10,IF(D64="X",11,IF(D64="Z",12))))))))))))</f>
        <v>3</v>
      </c>
      <c r="J64" s="140" t="str">
        <f>VLOOKUP(I64,$R$6:$T$17,3)</f>
        <v>M</v>
      </c>
      <c r="K64" s="140" t="str">
        <f>$K$5&amp;J64&amp;RIGHT(H64,2)</f>
        <v>EDAM21</v>
      </c>
      <c r="L64" s="140">
        <f>RTD("cqg.rtd", ,"ContractData",K64, "COI")</f>
        <v>6144</v>
      </c>
      <c r="M64" s="140">
        <f>RTD("cqg.rtd", ,"ContractData",K64, "P_OI")</f>
        <v>6179</v>
      </c>
    </row>
    <row r="66" spans="1:13" x14ac:dyDescent="0.3">
      <c r="A66" s="140">
        <f t="shared" si="0"/>
        <v>31</v>
      </c>
      <c r="B66" s="140" t="str">
        <f>RTD("cqg.rtd",,"ContractData",$A$5&amp;A66,"Symbol")</f>
        <v>EDAS3M1</v>
      </c>
      <c r="C66" s="140" t="str">
        <f>RIGHT(B66,2)</f>
        <v>M1</v>
      </c>
      <c r="D66" s="140" t="str">
        <f>LEFT(C66,1)</f>
        <v>M</v>
      </c>
      <c r="E66" s="140" t="str">
        <f>$E$5&amp;C66</f>
        <v>EDAM1</v>
      </c>
      <c r="F66" s="140">
        <f>RTD("cqg.rtd", ,"ContractData",E66, "COI")</f>
        <v>6144</v>
      </c>
      <c r="G66" s="140">
        <f>RTD("cqg.rtd", ,"ContractData",E66, "POI")</f>
        <v>6179</v>
      </c>
      <c r="H66" s="140" t="str">
        <f>RIGHT(RTD("cqg.rtd", ,"ContractData",B66, "LongDescription"),2)</f>
        <v>21</v>
      </c>
      <c r="I66" s="140">
        <f>IF(D66="F",1,IF(D66="G",2,IF(D66="H",3,IF(D66="J",4,IF(D66="K",5,IF(D66="M",6,IF(D66="N",7,IF(D66="Q",8,IF(D66="U",9,IF(D66="V",10,IF(D66="X",11,IF(D66="Z",12))))))))))))</f>
        <v>6</v>
      </c>
      <c r="J66" s="140" t="str">
        <f>VLOOKUP(I66,$R$6:$T$17,3)</f>
        <v>U</v>
      </c>
      <c r="K66" s="140" t="str">
        <f>$K$5&amp;J66&amp;RIGHT(H66,2)</f>
        <v>EDAU21</v>
      </c>
      <c r="L66" s="140">
        <f>RTD("cqg.rtd", ,"ContractData",K66, "COI")</f>
        <v>1809</v>
      </c>
      <c r="M66" s="140">
        <f>RTD("cqg.rtd", ,"ContractData",K66, "P_OI")</f>
        <v>1809</v>
      </c>
    </row>
    <row r="68" spans="1:13" x14ac:dyDescent="0.3">
      <c r="A68" s="140">
        <f t="shared" si="0"/>
        <v>32</v>
      </c>
      <c r="B68" s="140" t="str">
        <f>RTD("cqg.rtd",,"ContractData",$A$5&amp;A68,"Symbol")</f>
        <v>EDAS3U1</v>
      </c>
      <c r="C68" s="140" t="str">
        <f>RIGHT(B68,2)</f>
        <v>U1</v>
      </c>
      <c r="D68" s="140" t="str">
        <f>LEFT(C68,1)</f>
        <v>U</v>
      </c>
      <c r="E68" s="140" t="str">
        <f>$E$5&amp;C68</f>
        <v>EDAU1</v>
      </c>
      <c r="F68" s="140">
        <f>RTD("cqg.rtd", ,"ContractData",E68, "COI")</f>
        <v>1809</v>
      </c>
      <c r="G68" s="140">
        <f>RTD("cqg.rtd", ,"ContractData",E68, "POI")</f>
        <v>1809</v>
      </c>
      <c r="H68" s="140" t="str">
        <f>RIGHT(RTD("cqg.rtd", ,"ContractData",B68, "LongDescription"),2)</f>
        <v>21</v>
      </c>
      <c r="I68" s="140">
        <f>IF(D68="F",1,IF(D68="G",2,IF(D68="H",3,IF(D68="J",4,IF(D68="K",5,IF(D68="M",6,IF(D68="N",7,IF(D68="Q",8,IF(D68="U",9,IF(D68="V",10,IF(D68="X",11,IF(D68="Z",12))))))))))))</f>
        <v>9</v>
      </c>
      <c r="J68" s="140" t="str">
        <f>VLOOKUP(I68,$R$6:$T$17,3)</f>
        <v>Z</v>
      </c>
      <c r="K68" s="140" t="str">
        <f>$K$5&amp;J68&amp;RIGHT(H68,2)</f>
        <v>EDAZ21</v>
      </c>
      <c r="L68" s="140">
        <f>RTD("cqg.rtd", ,"ContractData",K68, "COI")</f>
        <v>814</v>
      </c>
      <c r="M68" s="140">
        <f>RTD("cqg.rtd", ,"ContractData",K68, "P_OI")</f>
        <v>814</v>
      </c>
    </row>
    <row r="70" spans="1:13" x14ac:dyDescent="0.3">
      <c r="A70" s="140">
        <f t="shared" si="0"/>
        <v>33</v>
      </c>
      <c r="B70" s="140" t="str">
        <f>RTD("cqg.rtd",,"ContractData",$A$5&amp;A70,"Symbol")</f>
        <v>EDAS3Z1</v>
      </c>
      <c r="C70" s="140" t="str">
        <f>RIGHT(B70,2)</f>
        <v>Z1</v>
      </c>
      <c r="D70" s="140" t="str">
        <f>LEFT(C70,1)</f>
        <v>Z</v>
      </c>
      <c r="E70" s="140" t="str">
        <f>$E$5&amp;C70</f>
        <v>EDAZ1</v>
      </c>
      <c r="F70" s="140">
        <f>RTD("cqg.rtd", ,"ContractData",E70, "COI")</f>
        <v>814</v>
      </c>
      <c r="G70" s="140">
        <f>RTD("cqg.rtd", ,"ContractData",E70, "POI")</f>
        <v>814</v>
      </c>
      <c r="H70" s="140" t="str">
        <f>RIGHT(RTD("cqg.rtd", ,"ContractData",B70, "LongDescription"),2)</f>
        <v>22</v>
      </c>
      <c r="I70" s="140">
        <f>IF(D70="F",1,IF(D70="G",2,IF(D70="H",3,IF(D70="J",4,IF(D70="K",5,IF(D70="M",6,IF(D70="N",7,IF(D70="Q",8,IF(D70="U",9,IF(D70="V",10,IF(D70="X",11,IF(D70="Z",12))))))))))))</f>
        <v>12</v>
      </c>
      <c r="J70" s="140" t="str">
        <f>VLOOKUP(I70,$R$6:$T$17,3)</f>
        <v>H</v>
      </c>
      <c r="K70" s="140" t="str">
        <f>$K$5&amp;J70&amp;RIGHT(H70,2)</f>
        <v>EDAH22</v>
      </c>
      <c r="L70" s="140">
        <f>RTD("cqg.rtd", ,"ContractData",K70, "COI")</f>
        <v>1159</v>
      </c>
      <c r="M70" s="140">
        <f>RTD("cqg.rtd", ,"ContractData",K70, "P_OI")</f>
        <v>1159</v>
      </c>
    </row>
    <row r="72" spans="1:13" x14ac:dyDescent="0.3">
      <c r="A72" s="140">
        <f t="shared" si="0"/>
        <v>34</v>
      </c>
      <c r="B72" s="140" t="str">
        <f>RTD("cqg.rtd",,"ContractData",$A$5&amp;A72,"Symbol")</f>
        <v>EDAS3H2</v>
      </c>
      <c r="C72" s="140" t="str">
        <f>RIGHT(B72,2)</f>
        <v>H2</v>
      </c>
      <c r="D72" s="140" t="str">
        <f>LEFT(C72,1)</f>
        <v>H</v>
      </c>
      <c r="E72" s="140" t="str">
        <f>$E$5&amp;C72</f>
        <v>EDAH2</v>
      </c>
      <c r="F72" s="140">
        <f>RTD("cqg.rtd", ,"ContractData",E72, "COI")</f>
        <v>1159</v>
      </c>
      <c r="G72" s="140">
        <f>RTD("cqg.rtd", ,"ContractData",E72, "POI")</f>
        <v>1159</v>
      </c>
      <c r="H72" s="140" t="str">
        <f>RIGHT(RTD("cqg.rtd", ,"ContractData",B72, "LongDescription"),2)</f>
        <v>22</v>
      </c>
      <c r="I72" s="140">
        <f>IF(D72="F",1,IF(D72="G",2,IF(D72="H",3,IF(D72="J",4,IF(D72="K",5,IF(D72="M",6,IF(D72="N",7,IF(D72="Q",8,IF(D72="U",9,IF(D72="V",10,IF(D72="X",11,IF(D72="Z",12))))))))))))</f>
        <v>3</v>
      </c>
      <c r="J72" s="140" t="str">
        <f>VLOOKUP(I72,$R$6:$T$17,3)</f>
        <v>M</v>
      </c>
      <c r="K72" s="140" t="str">
        <f>$K$5&amp;J72&amp;RIGHT(H72,2)</f>
        <v>EDAM22</v>
      </c>
      <c r="L72" s="140">
        <f>RTD("cqg.rtd", ,"ContractData",K72, "COI")</f>
        <v>1320</v>
      </c>
      <c r="M72" s="140">
        <f>RTD("cqg.rtd", ,"ContractData",K72, "P_OI")</f>
        <v>1320</v>
      </c>
    </row>
    <row r="74" spans="1:13" x14ac:dyDescent="0.3">
      <c r="A74" s="140">
        <f t="shared" si="0"/>
        <v>35</v>
      </c>
      <c r="B74" s="140" t="str">
        <f>RTD("cqg.rtd",,"ContractData",$A$5&amp;A74,"Symbol")</f>
        <v>EDAS3M2</v>
      </c>
      <c r="C74" s="140" t="str">
        <f>RIGHT(B74,2)</f>
        <v>M2</v>
      </c>
      <c r="D74" s="140" t="str">
        <f>LEFT(C74,1)</f>
        <v>M</v>
      </c>
      <c r="E74" s="140" t="str">
        <f>$E$5&amp;C74</f>
        <v>EDAM2</v>
      </c>
      <c r="F74" s="140">
        <f>RTD("cqg.rtd", ,"ContractData",E74, "COI")</f>
        <v>1320</v>
      </c>
      <c r="G74" s="140">
        <f>RTD("cqg.rtd", ,"ContractData",E74, "POI")</f>
        <v>1320</v>
      </c>
      <c r="H74" s="140" t="str">
        <f>RIGHT(RTD("cqg.rtd", ,"ContractData",B74, "LongDescription"),2)</f>
        <v>22</v>
      </c>
      <c r="I74" s="140">
        <f>IF(D74="F",1,IF(D74="G",2,IF(D74="H",3,IF(D74="J",4,IF(D74="K",5,IF(D74="M",6,IF(D74="N",7,IF(D74="Q",8,IF(D74="U",9,IF(D74="V",10,IF(D74="X",11,IF(D74="Z",12))))))))))))</f>
        <v>6</v>
      </c>
      <c r="J74" s="140" t="str">
        <f>VLOOKUP(I74,$R$6:$T$17,3)</f>
        <v>U</v>
      </c>
      <c r="K74" s="140" t="str">
        <f>$K$5&amp;J74&amp;RIGHT(H74,2)</f>
        <v>EDAU22</v>
      </c>
      <c r="L74" s="140">
        <f>RTD("cqg.rtd", ,"ContractData",K74, "COI")</f>
        <v>1641</v>
      </c>
      <c r="M74" s="140">
        <f>RTD("cqg.rtd", ,"ContractData",K74, "P_OI")</f>
        <v>1641</v>
      </c>
    </row>
    <row r="76" spans="1:13" x14ac:dyDescent="0.3">
      <c r="A76" s="140">
        <f t="shared" ref="A76:A88" si="1">A74+1</f>
        <v>36</v>
      </c>
      <c r="B76" s="140" t="str">
        <f>RTD("cqg.rtd",,"ContractData",$A$5&amp;A76,"Symbol")</f>
        <v>EDAS3U2</v>
      </c>
      <c r="C76" s="140" t="str">
        <f>RIGHT(B76,2)</f>
        <v>U2</v>
      </c>
      <c r="D76" s="140" t="str">
        <f>LEFT(C76,1)</f>
        <v>U</v>
      </c>
      <c r="E76" s="140" t="str">
        <f>$E$5&amp;C76</f>
        <v>EDAU2</v>
      </c>
      <c r="F76" s="140">
        <f>RTD("cqg.rtd", ,"ContractData",E76, "COI")</f>
        <v>1641</v>
      </c>
      <c r="G76" s="140">
        <f>RTD("cqg.rtd", ,"ContractData",E76, "POI")</f>
        <v>1641</v>
      </c>
      <c r="H76" s="140" t="str">
        <f>RIGHT(RTD("cqg.rtd", ,"ContractData",B76, "LongDescription"),2)</f>
        <v>22</v>
      </c>
      <c r="I76" s="140">
        <f>IF(D76="F",1,IF(D76="G",2,IF(D76="H",3,IF(D76="J",4,IF(D76="K",5,IF(D76="M",6,IF(D76="N",7,IF(D76="Q",8,IF(D76="U",9,IF(D76="V",10,IF(D76="X",11,IF(D76="Z",12))))))))))))</f>
        <v>9</v>
      </c>
      <c r="J76" s="140" t="str">
        <f>VLOOKUP(I76,$R$6:$T$17,3)</f>
        <v>Z</v>
      </c>
      <c r="K76" s="140" t="str">
        <f>$K$5&amp;J76&amp;RIGHT(H76,2)</f>
        <v>EDAZ22</v>
      </c>
      <c r="L76" s="140">
        <f>RTD("cqg.rtd", ,"ContractData",K76, "COI")</f>
        <v>732</v>
      </c>
      <c r="M76" s="140">
        <f>RTD("cqg.rtd", ,"ContractData",K76, "P_OI")</f>
        <v>732</v>
      </c>
    </row>
    <row r="78" spans="1:13" x14ac:dyDescent="0.3">
      <c r="A78" s="140">
        <f t="shared" si="1"/>
        <v>37</v>
      </c>
      <c r="B78" s="140" t="str">
        <f>RTD("cqg.rtd",,"ContractData",$A$5&amp;A78,"Symbol")</f>
        <v>EDAS3Z2</v>
      </c>
      <c r="C78" s="140" t="str">
        <f>RIGHT(B78,2)</f>
        <v>Z2</v>
      </c>
      <c r="D78" s="140" t="str">
        <f>LEFT(C78,1)</f>
        <v>Z</v>
      </c>
      <c r="E78" s="140" t="str">
        <f>$E$5&amp;C78</f>
        <v>EDAZ2</v>
      </c>
      <c r="F78" s="140">
        <f>RTD("cqg.rtd", ,"ContractData",E78, "COI")</f>
        <v>732</v>
      </c>
      <c r="G78" s="140">
        <f>RTD("cqg.rtd", ,"ContractData",E78, "POI")</f>
        <v>732</v>
      </c>
      <c r="H78" s="140" t="str">
        <f>RIGHT(RTD("cqg.rtd", ,"ContractData",B78, "LongDescription"),2)</f>
        <v>23</v>
      </c>
      <c r="I78" s="140">
        <f>IF(D78="F",1,IF(D78="G",2,IF(D78="H",3,IF(D78="J",4,IF(D78="K",5,IF(D78="M",6,IF(D78="N",7,IF(D78="Q",8,IF(D78="U",9,IF(D78="V",10,IF(D78="X",11,IF(D78="Z",12))))))))))))</f>
        <v>12</v>
      </c>
      <c r="J78" s="140" t="str">
        <f>VLOOKUP(I78,$R$6:$T$17,3)</f>
        <v>H</v>
      </c>
      <c r="K78" s="140" t="str">
        <f>$K$5&amp;J78&amp;RIGHT(H78,2)</f>
        <v>EDAH23</v>
      </c>
      <c r="L78" s="140">
        <f>RTD("cqg.rtd", ,"ContractData",K78, "COI")</f>
        <v>867</v>
      </c>
      <c r="M78" s="140">
        <f>RTD("cqg.rtd", ,"ContractData",K78, "P_OI")</f>
        <v>867</v>
      </c>
    </row>
    <row r="80" spans="1:13" x14ac:dyDescent="0.3">
      <c r="A80" s="140">
        <f t="shared" si="1"/>
        <v>38</v>
      </c>
      <c r="B80" s="140" t="str">
        <f>RTD("cqg.rtd",,"ContractData",$A$5&amp;A80,"Symbol")</f>
        <v>EDAS3H3</v>
      </c>
      <c r="C80" s="140" t="str">
        <f>RIGHT(B80,2)</f>
        <v>H3</v>
      </c>
      <c r="D80" s="140" t="str">
        <f>LEFT(C80,1)</f>
        <v>H</v>
      </c>
      <c r="E80" s="140" t="str">
        <f>$E$5&amp;C80</f>
        <v>EDAH3</v>
      </c>
      <c r="F80" s="140">
        <f>RTD("cqg.rtd", ,"ContractData",E80, "COI")</f>
        <v>867</v>
      </c>
      <c r="G80" s="140">
        <f>RTD("cqg.rtd", ,"ContractData",E80, "POI")</f>
        <v>867</v>
      </c>
      <c r="H80" s="140" t="str">
        <f>RIGHT(RTD("cqg.rtd", ,"ContractData",B80, "LongDescription"),2)</f>
        <v>23</v>
      </c>
      <c r="I80" s="140">
        <f>IF(D80="F",1,IF(D80="G",2,IF(D80="H",3,IF(D80="J",4,IF(D80="K",5,IF(D80="M",6,IF(D80="N",7,IF(D80="Q",8,IF(D80="U",9,IF(D80="V",10,IF(D80="X",11,IF(D80="Z",12))))))))))))</f>
        <v>3</v>
      </c>
      <c r="J80" s="140" t="str">
        <f>VLOOKUP(I80,$R$6:$T$17,3)</f>
        <v>M</v>
      </c>
      <c r="K80" s="140" t="str">
        <f>$K$5&amp;J80&amp;RIGHT(H80,2)</f>
        <v>EDAM23</v>
      </c>
      <c r="L80" s="140">
        <f>RTD("cqg.rtd", ,"ContractData",K80, "COI")</f>
        <v>401</v>
      </c>
      <c r="M80" s="140">
        <f>RTD("cqg.rtd", ,"ContractData",K80, "P_OI")</f>
        <v>401</v>
      </c>
    </row>
    <row r="82" spans="1:15" x14ac:dyDescent="0.3">
      <c r="A82" s="140">
        <f t="shared" si="1"/>
        <v>39</v>
      </c>
      <c r="B82" s="140" t="str">
        <f>RTD("cqg.rtd",,"ContractData",$A$5&amp;A82,"Symbol")</f>
        <v>EDAS3M3</v>
      </c>
      <c r="C82" s="140" t="str">
        <f>RIGHT(B82,2)</f>
        <v>M3</v>
      </c>
      <c r="D82" s="140" t="str">
        <f>LEFT(C82,1)</f>
        <v>M</v>
      </c>
      <c r="E82" s="140" t="str">
        <f>$E$5&amp;C82</f>
        <v>EDAM3</v>
      </c>
      <c r="F82" s="140">
        <f>RTD("cqg.rtd", ,"ContractData",E82, "COI")</f>
        <v>401</v>
      </c>
      <c r="G82" s="140">
        <f>RTD("cqg.rtd", ,"ContractData",E82, "POI")</f>
        <v>401</v>
      </c>
      <c r="H82" s="140" t="str">
        <f>RIGHT(RTD("cqg.rtd", ,"ContractData",B82, "LongDescription"),2)</f>
        <v>23</v>
      </c>
      <c r="I82" s="140">
        <f>IF(D82="F",1,IF(D82="G",2,IF(D82="H",3,IF(D82="J",4,IF(D82="K",5,IF(D82="M",6,IF(D82="N",7,IF(D82="Q",8,IF(D82="U",9,IF(D82="V",10,IF(D82="X",11,IF(D82="Z",12))))))))))))</f>
        <v>6</v>
      </c>
      <c r="J82" s="140" t="str">
        <f>VLOOKUP(I82,$R$6:$T$17,3)</f>
        <v>U</v>
      </c>
      <c r="K82" s="140" t="str">
        <f>$K$5&amp;J82&amp;RIGHT(H82,2)</f>
        <v>EDAU23</v>
      </c>
      <c r="L82" s="140">
        <f>RTD("cqg.rtd", ,"ContractData",K82, "COI")</f>
        <v>301</v>
      </c>
      <c r="M82" s="140">
        <f>RTD("cqg.rtd", ,"ContractData",K82, "P_OI")</f>
        <v>301</v>
      </c>
    </row>
    <row r="84" spans="1:15" x14ac:dyDescent="0.3">
      <c r="A84" s="140">
        <f t="shared" si="1"/>
        <v>40</v>
      </c>
      <c r="B84" s="140" t="str">
        <f>RTD("cqg.rtd",,"ContractData",$A$5&amp;A84,"Symbol")</f>
        <v>EDAS3U3</v>
      </c>
      <c r="C84" s="140" t="str">
        <f>RIGHT(B84,2)</f>
        <v>U3</v>
      </c>
      <c r="D84" s="140" t="str">
        <f>LEFT(C84,1)</f>
        <v>U</v>
      </c>
      <c r="E84" s="140" t="str">
        <f>$E$5&amp;C84</f>
        <v>EDAU3</v>
      </c>
      <c r="F84" s="140">
        <f>RTD("cqg.rtd", ,"ContractData",E84, "COI")</f>
        <v>301</v>
      </c>
      <c r="G84" s="140">
        <f>RTD("cqg.rtd", ,"ContractData",E84, "POI")</f>
        <v>301</v>
      </c>
      <c r="H84" s="140" t="str">
        <f>RIGHT(RTD("cqg.rtd", ,"ContractData",B84, "LongDescription"),2)</f>
        <v>23</v>
      </c>
      <c r="I84" s="140">
        <f>IF(D84="F",1,IF(D84="G",2,IF(D84="H",3,IF(D84="J",4,IF(D84="K",5,IF(D84="M",6,IF(D84="N",7,IF(D84="Q",8,IF(D84="U",9,IF(D84="V",10,IF(D84="X",11,IF(D84="Z",12))))))))))))</f>
        <v>9</v>
      </c>
      <c r="J84" s="140" t="str">
        <f>VLOOKUP(I84,$R$6:$T$17,3)</f>
        <v>Z</v>
      </c>
      <c r="K84" s="140" t="str">
        <f>$K$5&amp;J84&amp;RIGHT(H84,2)</f>
        <v>EDAZ23</v>
      </c>
      <c r="L84" s="140">
        <f>RTD("cqg.rtd", ,"ContractData",K84, "COI")</f>
        <v>550</v>
      </c>
      <c r="M84" s="140">
        <f>RTD("cqg.rtd", ,"ContractData",K84, "P_OI")</f>
        <v>550</v>
      </c>
    </row>
    <row r="86" spans="1:15" x14ac:dyDescent="0.3">
      <c r="A86" s="140">
        <f t="shared" si="1"/>
        <v>41</v>
      </c>
      <c r="B86" s="140" t="str">
        <f>RTD("cqg.rtd",,"ContractData",$A$5&amp;A86,"Symbol")</f>
        <v>EDAS3Z3</v>
      </c>
      <c r="C86" s="140" t="str">
        <f>RIGHT(B86,2)</f>
        <v>Z3</v>
      </c>
      <c r="D86" s="140" t="str">
        <f>LEFT(C86,1)</f>
        <v>Z</v>
      </c>
      <c r="E86" s="140" t="str">
        <f>$E$5&amp;C86</f>
        <v>EDAZ3</v>
      </c>
      <c r="F86" s="140">
        <f>RTD("cqg.rtd", ,"ContractData",E86, "COI")</f>
        <v>550</v>
      </c>
      <c r="G86" s="140">
        <f>RTD("cqg.rtd", ,"ContractData",E86, "POI")</f>
        <v>550</v>
      </c>
      <c r="H86" s="140" t="str">
        <f>RIGHT(RTD("cqg.rtd", ,"ContractData",B86, "LongDescription"),2)</f>
        <v>24</v>
      </c>
      <c r="I86" s="140">
        <f>IF(D86="F",1,IF(D86="G",2,IF(D86="H",3,IF(D86="J",4,IF(D86="K",5,IF(D86="M",6,IF(D86="N",7,IF(D86="Q",8,IF(D86="U",9,IF(D86="V",10,IF(D86="X",11,IF(D86="Z",12))))))))))))</f>
        <v>12</v>
      </c>
      <c r="J86" s="140" t="str">
        <f>VLOOKUP(I86,$R$6:$T$17,3)</f>
        <v>H</v>
      </c>
      <c r="K86" s="140" t="str">
        <f>$K$5&amp;J86&amp;RIGHT(H86,2)</f>
        <v>EDAH24</v>
      </c>
      <c r="L86" s="140">
        <f>RTD("cqg.rtd", ,"ContractData",K86, "COI")</f>
        <v>270</v>
      </c>
      <c r="M86" s="140">
        <f>RTD("cqg.rtd", ,"ContractData",K86, "P_OI")</f>
        <v>270</v>
      </c>
      <c r="O86" s="140" t="str">
        <f>RTD("cqg.rtd",,"ContractData",$A$5&amp;22,"LongDescription")</f>
        <v>Eurodollar Calendar Spread 3, Mar 19, Jun 19</v>
      </c>
    </row>
    <row r="88" spans="1:15" x14ac:dyDescent="0.3">
      <c r="A88" s="140">
        <f t="shared" si="1"/>
        <v>42</v>
      </c>
      <c r="B88" s="140" t="str">
        <f>RTD("cqg.rtd",,"ContractData",$A$5&amp;A88,"Symbol")</f>
        <v>EDAS3H4</v>
      </c>
      <c r="C88" s="140" t="str">
        <f>RIGHT(B88,2)</f>
        <v>H4</v>
      </c>
      <c r="D88" s="140" t="str">
        <f>LEFT(C88,1)</f>
        <v>H</v>
      </c>
      <c r="E88" s="140" t="str">
        <f>$E$5&amp;C88</f>
        <v>EDAH4</v>
      </c>
      <c r="F88" s="140">
        <f>RTD("cqg.rtd", ,"ContractData",E88, "COI")</f>
        <v>270</v>
      </c>
      <c r="G88" s="140">
        <f>RTD("cqg.rtd", ,"ContractData",E88, "POI")</f>
        <v>270</v>
      </c>
      <c r="H88" s="140" t="str">
        <f>RIGHT(RTD("cqg.rtd", ,"ContractData",B88, "LongDescription"),2)</f>
        <v>24</v>
      </c>
      <c r="I88" s="140">
        <f>IF(D88="F",1,IF(D88="G",2,IF(D88="H",3,IF(D88="J",4,IF(D88="K",5,IF(D88="M",6,IF(D88="N",7,IF(D88="Q",8,IF(D88="U",9,IF(D88="V",10,IF(D88="X",11,IF(D88="Z",12))))))))))))</f>
        <v>3</v>
      </c>
      <c r="J88" s="140" t="str">
        <f>VLOOKUP(I88,$R$6:$T$17,3)</f>
        <v>M</v>
      </c>
      <c r="K88" s="140" t="str">
        <f>$K$5&amp;J88&amp;RIGHT(H88,2)</f>
        <v>EDAM24</v>
      </c>
      <c r="L88" s="140">
        <f>RTD("cqg.rtd", ,"ContractData",K88, "COI")</f>
        <v>36</v>
      </c>
      <c r="M88" s="140">
        <f>RTD("cqg.rtd", ,"ContractData",K88, "P_OI")</f>
        <v>36</v>
      </c>
    </row>
  </sheetData>
  <sheetProtection algorithmName="SHA-512" hashValue="xYPwCRu/cKeX/bU9staeIaiwtGnOudznPA2/FpLzW28jQuL4OHa8O9+hIN15/WjzYw6AmQiM1qPtsK1Kg1vNOg==" saltValue="nDwf3qat8zEf8xkQSkCm5Q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 Contracts</vt:lpstr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2013-05-30T19:33:29Z</dcterms:created>
  <dcterms:modified xsi:type="dcterms:W3CDTF">2014-08-08T15:10:48Z</dcterms:modified>
</cp:coreProperties>
</file>