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16992" windowHeight="9480"/>
  </bookViews>
  <sheets>
    <sheet name="Rank" sheetId="1" r:id="rId1"/>
    <sheet name="Symbols1" sheetId="4" r:id="rId2"/>
    <sheet name="Symbols2" sheetId="2" state="hidden" r:id="rId3"/>
    <sheet name="HiLo" sheetId="3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2" l="1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B28" i="4"/>
  <c r="A33" i="2" l="1"/>
  <c r="CF33" i="2"/>
  <c r="A34" i="2"/>
  <c r="B27" i="4"/>
  <c r="B20" i="4"/>
  <c r="B21" i="4"/>
  <c r="B26" i="4"/>
  <c r="B19" i="4"/>
  <c r="B7" i="4"/>
  <c r="B17" i="4"/>
  <c r="B16" i="4"/>
  <c r="B22" i="4"/>
  <c r="B25" i="4"/>
  <c r="B23" i="4"/>
  <c r="B15" i="4"/>
  <c r="B4" i="4"/>
  <c r="B9" i="4"/>
  <c r="B5" i="4"/>
  <c r="B18" i="4"/>
  <c r="B6" i="4"/>
  <c r="B10" i="4"/>
  <c r="B11" i="4"/>
  <c r="B8" i="4"/>
  <c r="B12" i="4"/>
  <c r="B24" i="4"/>
  <c r="B13" i="4"/>
  <c r="B14" i="4"/>
  <c r="Q32" i="1"/>
  <c r="CD34" i="2" l="1"/>
  <c r="CF34" i="2"/>
  <c r="A35" i="2"/>
  <c r="CD35" i="2" l="1"/>
  <c r="CF35" i="2"/>
  <c r="A36" i="2"/>
  <c r="CD36" i="2" l="1"/>
  <c r="A37" i="2"/>
  <c r="CF36" i="2" l="1"/>
  <c r="CD37" i="2"/>
  <c r="A38" i="2"/>
  <c r="CF37" i="2" l="1"/>
  <c r="CD38" i="2"/>
  <c r="CF38" i="2"/>
  <c r="A39" i="2"/>
  <c r="CD39" i="2" l="1"/>
  <c r="A40" i="2"/>
  <c r="CF39" i="2" l="1"/>
  <c r="CD40" i="2"/>
  <c r="CF40" i="2" s="1"/>
  <c r="A41" i="2"/>
  <c r="CD41" i="2" l="1"/>
  <c r="CF41" i="2"/>
  <c r="A42" i="2"/>
  <c r="CD42" i="2" l="1"/>
  <c r="CF42" i="2"/>
  <c r="A43" i="2"/>
  <c r="CD43" i="2" l="1"/>
  <c r="CF43" i="2" s="1"/>
  <c r="A44" i="2"/>
  <c r="CD44" i="2" l="1"/>
  <c r="CF44" i="2"/>
  <c r="A45" i="2"/>
  <c r="CD45" i="2" l="1"/>
  <c r="A46" i="2"/>
  <c r="CF45" i="2" l="1"/>
  <c r="CD46" i="2"/>
  <c r="CF46" i="2" s="1"/>
  <c r="A47" i="2"/>
  <c r="CD47" i="2" l="1"/>
  <c r="CF47" i="2"/>
  <c r="A48" i="2"/>
  <c r="CD48" i="2" l="1"/>
  <c r="CF48" i="2" s="1"/>
  <c r="A49" i="2"/>
  <c r="CD49" i="2" l="1"/>
  <c r="A50" i="2"/>
  <c r="CF49" i="2" l="1"/>
  <c r="CD50" i="2"/>
  <c r="CF50" i="2"/>
  <c r="A51" i="2"/>
  <c r="CD51" i="2" l="1"/>
  <c r="A52" i="2"/>
  <c r="CF51" i="2" l="1"/>
  <c r="CD52" i="2"/>
  <c r="CF52" i="2"/>
  <c r="A53" i="2"/>
  <c r="CD53" i="2" l="1"/>
  <c r="A54" i="2"/>
  <c r="CF53" i="2" l="1"/>
  <c r="CD54" i="2"/>
  <c r="A55" i="2"/>
  <c r="CF54" i="2" l="1"/>
  <c r="CD55" i="2"/>
  <c r="CF55" i="2" s="1"/>
  <c r="A56" i="2"/>
  <c r="CD56" i="2" l="1"/>
  <c r="CF56" i="2"/>
  <c r="A57" i="2"/>
  <c r="CD57" i="2" l="1"/>
  <c r="CF57" i="2" l="1"/>
  <c r="D1" i="3"/>
  <c r="C1" i="3"/>
  <c r="B1" i="3"/>
  <c r="J32" i="1"/>
  <c r="CI28" i="2" l="1"/>
  <c r="CI27" i="2"/>
  <c r="CI26" i="2"/>
  <c r="CI25" i="2"/>
  <c r="CI24" i="2"/>
  <c r="CI23" i="2"/>
  <c r="CI22" i="2"/>
  <c r="CI21" i="2"/>
  <c r="CI20" i="2"/>
  <c r="CI19" i="2"/>
  <c r="CI18" i="2"/>
  <c r="CI17" i="2"/>
  <c r="CI16" i="2"/>
  <c r="CI15" i="2"/>
  <c r="CI14" i="2"/>
  <c r="CI13" i="2"/>
  <c r="CI12" i="2"/>
  <c r="CI11" i="2"/>
  <c r="CI10" i="2"/>
  <c r="CI9" i="2"/>
  <c r="CI8" i="2"/>
  <c r="CI7" i="2"/>
  <c r="CI6" i="2"/>
  <c r="CI5" i="2"/>
  <c r="CI4" i="2"/>
  <c r="CD5" i="2"/>
  <c r="CD6" i="2" s="1"/>
  <c r="CD7" i="2" s="1"/>
  <c r="CD8" i="2" s="1"/>
  <c r="CD9" i="2" s="1"/>
  <c r="CD10" i="2" s="1"/>
  <c r="CD11" i="2" s="1"/>
  <c r="CD12" i="2" s="1"/>
  <c r="CD13" i="2" s="1"/>
  <c r="CD14" i="2" s="1"/>
  <c r="CD15" i="2" s="1"/>
  <c r="CD16" i="2" s="1"/>
  <c r="CD17" i="2" s="1"/>
  <c r="CD18" i="2" s="1"/>
  <c r="CD19" i="2" s="1"/>
  <c r="CD20" i="2" s="1"/>
  <c r="CD21" i="2" s="1"/>
  <c r="CD22" i="2" s="1"/>
  <c r="CD23" i="2" s="1"/>
  <c r="CD24" i="2" s="1"/>
  <c r="CD25" i="2" s="1"/>
  <c r="CD26" i="2" s="1"/>
  <c r="CD27" i="2" s="1"/>
  <c r="CD28" i="2" s="1"/>
  <c r="B1" i="2" l="1"/>
  <c r="D1" i="2"/>
  <c r="C1" i="2"/>
  <c r="B20" i="2"/>
  <c r="B50" i="2"/>
  <c r="B55" i="2"/>
  <c r="B48" i="2"/>
  <c r="B21" i="2"/>
  <c r="B36" i="2"/>
  <c r="B19" i="2"/>
  <c r="B7" i="2"/>
  <c r="B49" i="2"/>
  <c r="B26" i="2"/>
  <c r="B22" i="2"/>
  <c r="B28" i="2"/>
  <c r="B46" i="2"/>
  <c r="B57" i="2"/>
  <c r="B17" i="2"/>
  <c r="B51" i="2"/>
  <c r="B23" i="2"/>
  <c r="B52" i="2"/>
  <c r="B25" i="2"/>
  <c r="B54" i="2"/>
  <c r="B40" i="2"/>
  <c r="B11" i="2"/>
  <c r="B45" i="2"/>
  <c r="B16" i="2"/>
  <c r="B44" i="2"/>
  <c r="B18" i="2"/>
  <c r="B47" i="2"/>
  <c r="B15" i="2"/>
  <c r="B39" i="2"/>
  <c r="B5" i="2"/>
  <c r="B34" i="2"/>
  <c r="B10" i="2"/>
  <c r="B33" i="2"/>
  <c r="B9" i="2"/>
  <c r="B35" i="2"/>
  <c r="B6" i="2"/>
  <c r="B4" i="2"/>
  <c r="B38" i="2"/>
  <c r="B27" i="2"/>
  <c r="B42" i="2"/>
  <c r="B56" i="2"/>
  <c r="B8" i="2"/>
  <c r="B24" i="2"/>
  <c r="B37" i="2"/>
  <c r="B53" i="2"/>
  <c r="B13" i="2"/>
  <c r="B43" i="2"/>
  <c r="B14" i="2"/>
  <c r="B12" i="2"/>
  <c r="B41" i="2"/>
  <c r="C11" i="4" l="1"/>
  <c r="C16" i="4"/>
  <c r="C20" i="4"/>
  <c r="C12" i="4"/>
  <c r="C10" i="4"/>
  <c r="C19" i="4"/>
  <c r="C26" i="4"/>
  <c r="C25" i="4"/>
  <c r="C27" i="4"/>
  <c r="C24" i="4"/>
  <c r="C13" i="4"/>
  <c r="C9" i="4"/>
  <c r="C18" i="4"/>
  <c r="C22" i="4"/>
  <c r="C28" i="4"/>
  <c r="C23" i="4"/>
  <c r="C17" i="4"/>
  <c r="C21" i="4"/>
  <c r="C15" i="4"/>
  <c r="C14" i="4"/>
  <c r="C7" i="4"/>
  <c r="C8" i="4"/>
  <c r="C5" i="4"/>
  <c r="C6" i="4"/>
  <c r="C4" i="4"/>
  <c r="C33" i="2"/>
  <c r="C34" i="2"/>
  <c r="C35" i="2"/>
  <c r="C36" i="2"/>
  <c r="E36" i="2" s="1"/>
  <c r="C37" i="2"/>
  <c r="E37" i="2" s="1"/>
  <c r="C38" i="2"/>
  <c r="E38" i="2" s="1"/>
  <c r="C39" i="2"/>
  <c r="C40" i="2"/>
  <c r="C41" i="2"/>
  <c r="C42" i="2"/>
  <c r="E42" i="2" s="1"/>
  <c r="C43" i="2"/>
  <c r="E43" i="2" s="1"/>
  <c r="C44" i="2"/>
  <c r="E44" i="2" s="1"/>
  <c r="C45" i="2"/>
  <c r="E45" i="2" s="1"/>
  <c r="C46" i="2"/>
  <c r="C47" i="2"/>
  <c r="C48" i="2"/>
  <c r="C49" i="2"/>
  <c r="E49" i="2" s="1"/>
  <c r="C50" i="2"/>
  <c r="E50" i="2" s="1"/>
  <c r="C51" i="2"/>
  <c r="E51" i="2" s="1"/>
  <c r="C52" i="2"/>
  <c r="E52" i="2" s="1"/>
  <c r="C53" i="2"/>
  <c r="E53" i="2" s="1"/>
  <c r="C54" i="2"/>
  <c r="E54" i="2" s="1"/>
  <c r="C55" i="2"/>
  <c r="E55" i="2" s="1"/>
  <c r="C56" i="2"/>
  <c r="E56" i="2" s="1"/>
  <c r="C57" i="2"/>
  <c r="E57" i="2" s="1"/>
  <c r="C13" i="2"/>
  <c r="C28" i="2"/>
  <c r="C24" i="2"/>
  <c r="C20" i="2"/>
  <c r="C16" i="2"/>
  <c r="C12" i="2"/>
  <c r="C8" i="2"/>
  <c r="C27" i="2"/>
  <c r="C15" i="2"/>
  <c r="C26" i="2"/>
  <c r="C18" i="2"/>
  <c r="C10" i="2"/>
  <c r="C25" i="2"/>
  <c r="C21" i="2"/>
  <c r="C17" i="2"/>
  <c r="C9" i="2"/>
  <c r="C5" i="2"/>
  <c r="C23" i="2"/>
  <c r="C19" i="2"/>
  <c r="C11" i="2"/>
  <c r="C22" i="2"/>
  <c r="C14" i="2"/>
  <c r="C6" i="2"/>
  <c r="C7" i="2"/>
  <c r="C4" i="2"/>
  <c r="E47" i="2" l="1"/>
  <c r="E39" i="2"/>
  <c r="E46" i="2"/>
  <c r="E40" i="2"/>
  <c r="E35" i="2"/>
  <c r="E34" i="2"/>
  <c r="E48" i="2"/>
  <c r="E41" i="2"/>
  <c r="P33" i="2"/>
  <c r="AW33" i="2"/>
  <c r="AN33" i="2"/>
  <c r="AT33" i="2"/>
  <c r="D33" i="2"/>
  <c r="F33" i="2" s="1"/>
  <c r="V33" i="2"/>
  <c r="BO33" i="2"/>
  <c r="M33" i="2"/>
  <c r="BR33" i="2"/>
  <c r="AK33" i="2"/>
  <c r="G33" i="2"/>
  <c r="Y33" i="2"/>
  <c r="AQ33" i="2"/>
  <c r="BX33" i="2"/>
  <c r="BC33" i="2"/>
  <c r="S33" i="2"/>
  <c r="BU33" i="2"/>
  <c r="AE33" i="2"/>
  <c r="J33" i="2"/>
  <c r="BI33" i="2"/>
  <c r="AZ33" i="2"/>
  <c r="BF33" i="2"/>
  <c r="AB33" i="2"/>
  <c r="E33" i="2"/>
  <c r="BL33" i="2"/>
  <c r="AH33" i="2"/>
  <c r="BX4" i="2"/>
  <c r="BX5" i="2" s="1"/>
  <c r="BZ5" i="2" s="1"/>
  <c r="BU4" i="2"/>
  <c r="BV4" i="2" s="1"/>
  <c r="BR4" i="2"/>
  <c r="BT4" i="2" s="1"/>
  <c r="BO4" i="2"/>
  <c r="BQ4" i="2" s="1"/>
  <c r="BL4" i="2"/>
  <c r="BL5" i="2" s="1"/>
  <c r="BN5" i="2" s="1"/>
  <c r="BI4" i="2"/>
  <c r="BK4" i="2" s="1"/>
  <c r="BF4" i="2"/>
  <c r="BH4" i="2" s="1"/>
  <c r="BC4" i="2"/>
  <c r="BC5" i="2" s="1"/>
  <c r="BE5" i="2" s="1"/>
  <c r="AZ4" i="2"/>
  <c r="BA4" i="2" s="1"/>
  <c r="AW4" i="2"/>
  <c r="AW5" i="2" s="1"/>
  <c r="AY5" i="2" s="1"/>
  <c r="AT4" i="2"/>
  <c r="AU4" i="2" s="1"/>
  <c r="AQ4" i="2"/>
  <c r="AQ5" i="2" s="1"/>
  <c r="AS5" i="2" s="1"/>
  <c r="AN4" i="2"/>
  <c r="AN5" i="2" s="1"/>
  <c r="AO5" i="2" s="1"/>
  <c r="AH4" i="2"/>
  <c r="AH5" i="2" s="1"/>
  <c r="AJ5" i="2" s="1"/>
  <c r="AK4" i="2"/>
  <c r="AK5" i="2" s="1"/>
  <c r="AL5" i="2" s="1"/>
  <c r="AE4" i="2"/>
  <c r="AE5" i="2" s="1"/>
  <c r="AE6" i="2" s="1"/>
  <c r="AB4" i="2"/>
  <c r="AC4" i="2" s="1"/>
  <c r="Y4" i="2"/>
  <c r="Y5" i="2" s="1"/>
  <c r="AA5" i="2" s="1"/>
  <c r="V4" i="2"/>
  <c r="V5" i="2" s="1"/>
  <c r="X5" i="2" s="1"/>
  <c r="S4" i="2"/>
  <c r="S5" i="2" s="1"/>
  <c r="S6" i="2" s="1"/>
  <c r="U6" i="2" s="1"/>
  <c r="P4" i="2"/>
  <c r="Q4" i="2" s="1"/>
  <c r="M4" i="2"/>
  <c r="M5" i="2" s="1"/>
  <c r="N5" i="2" s="1"/>
  <c r="J4" i="2"/>
  <c r="K4" i="2" s="1"/>
  <c r="G4" i="2"/>
  <c r="H4" i="2" s="1"/>
  <c r="D34" i="2" l="1"/>
  <c r="AQ34" i="2"/>
  <c r="AR33" i="2"/>
  <c r="AS33" i="2"/>
  <c r="AT34" i="2"/>
  <c r="AV33" i="2"/>
  <c r="AU33" i="2"/>
  <c r="G34" i="2"/>
  <c r="I33" i="2"/>
  <c r="H33" i="2"/>
  <c r="AH34" i="2"/>
  <c r="AI33" i="2"/>
  <c r="AJ33" i="2"/>
  <c r="BL34" i="2"/>
  <c r="BM33" i="2"/>
  <c r="BN33" i="2"/>
  <c r="BU34" i="2"/>
  <c r="BW33" i="2"/>
  <c r="BV33" i="2"/>
  <c r="BR34" i="2"/>
  <c r="BT33" i="2"/>
  <c r="BS33" i="2"/>
  <c r="P34" i="2"/>
  <c r="R33" i="2"/>
  <c r="Q33" i="2"/>
  <c r="Y34" i="2"/>
  <c r="Z33" i="2"/>
  <c r="AA33" i="2"/>
  <c r="AN34" i="2"/>
  <c r="AP33" i="2"/>
  <c r="AO33" i="2"/>
  <c r="AE34" i="2"/>
  <c r="AG33" i="2"/>
  <c r="AF33" i="2"/>
  <c r="AW34" i="2"/>
  <c r="AX33" i="2"/>
  <c r="AY33" i="2"/>
  <c r="S34" i="2"/>
  <c r="U33" i="2"/>
  <c r="T33" i="2"/>
  <c r="M34" i="2"/>
  <c r="N33" i="2"/>
  <c r="O33" i="2"/>
  <c r="AZ34" i="2"/>
  <c r="BA33" i="2"/>
  <c r="BB33" i="2"/>
  <c r="BI34" i="2"/>
  <c r="BJ33" i="2"/>
  <c r="BK33" i="2"/>
  <c r="J34" i="2"/>
  <c r="K33" i="2"/>
  <c r="L33" i="2"/>
  <c r="AK34" i="2"/>
  <c r="AL33" i="2"/>
  <c r="AM33" i="2"/>
  <c r="AB34" i="2"/>
  <c r="AC33" i="2"/>
  <c r="AD33" i="2"/>
  <c r="BC34" i="2"/>
  <c r="BD33" i="2"/>
  <c r="BE33" i="2"/>
  <c r="BO34" i="2"/>
  <c r="BP33" i="2"/>
  <c r="BQ33" i="2"/>
  <c r="BF34" i="2"/>
  <c r="BG33" i="2"/>
  <c r="BH33" i="2"/>
  <c r="BX34" i="2"/>
  <c r="BY33" i="2"/>
  <c r="BZ33" i="2"/>
  <c r="V34" i="2"/>
  <c r="X33" i="2"/>
  <c r="W33" i="2"/>
  <c r="BF5" i="2"/>
  <c r="BH5" i="2" s="1"/>
  <c r="BZ4" i="2"/>
  <c r="BY4" i="2"/>
  <c r="BX6" i="2"/>
  <c r="BY5" i="2"/>
  <c r="BU5" i="2"/>
  <c r="BW5" i="2" s="1"/>
  <c r="BW4" i="2"/>
  <c r="BS4" i="2"/>
  <c r="BR5" i="2"/>
  <c r="BS5" i="2" s="1"/>
  <c r="BP4" i="2"/>
  <c r="BO5" i="2"/>
  <c r="BQ5" i="2" s="1"/>
  <c r="BN4" i="2"/>
  <c r="BM4" i="2"/>
  <c r="BL6" i="2"/>
  <c r="BM5" i="2"/>
  <c r="BI5" i="2"/>
  <c r="BI6" i="2" s="1"/>
  <c r="BI7" i="2" s="1"/>
  <c r="BJ4" i="2"/>
  <c r="BG4" i="2"/>
  <c r="BE4" i="2"/>
  <c r="BD4" i="2"/>
  <c r="BC6" i="2"/>
  <c r="BD5" i="2"/>
  <c r="AZ5" i="2"/>
  <c r="BA5" i="2" s="1"/>
  <c r="BB4" i="2"/>
  <c r="AY4" i="2"/>
  <c r="AX4" i="2"/>
  <c r="AW6" i="2"/>
  <c r="AX5" i="2"/>
  <c r="AV4" i="2"/>
  <c r="AT5" i="2"/>
  <c r="AS4" i="2"/>
  <c r="AR4" i="2"/>
  <c r="AQ6" i="2"/>
  <c r="AR5" i="2"/>
  <c r="AP4" i="2"/>
  <c r="AO4" i="2"/>
  <c r="AN6" i="2"/>
  <c r="AP5" i="2"/>
  <c r="AK6" i="2"/>
  <c r="AM5" i="2"/>
  <c r="AL4" i="2"/>
  <c r="AM4" i="2"/>
  <c r="AI4" i="2"/>
  <c r="AJ4" i="2"/>
  <c r="AH6" i="2"/>
  <c r="AI5" i="2"/>
  <c r="AF4" i="2"/>
  <c r="AG4" i="2"/>
  <c r="AG6" i="2"/>
  <c r="AF6" i="2"/>
  <c r="AE7" i="2"/>
  <c r="AF5" i="2"/>
  <c r="AG5" i="2"/>
  <c r="AD4" i="2"/>
  <c r="AB5" i="2"/>
  <c r="AD5" i="2" s="1"/>
  <c r="AA4" i="2"/>
  <c r="Z4" i="2"/>
  <c r="Y6" i="2"/>
  <c r="Z5" i="2"/>
  <c r="X4" i="2"/>
  <c r="W4" i="2"/>
  <c r="V6" i="2"/>
  <c r="W5" i="2"/>
  <c r="U4" i="2"/>
  <c r="T4" i="2"/>
  <c r="T5" i="2"/>
  <c r="U5" i="2"/>
  <c r="S7" i="2"/>
  <c r="S8" i="2" s="1"/>
  <c r="S9" i="2" s="1"/>
  <c r="U9" i="2" s="1"/>
  <c r="T6" i="2"/>
  <c r="P5" i="2"/>
  <c r="R5" i="2" s="1"/>
  <c r="R4" i="2"/>
  <c r="O4" i="2"/>
  <c r="N4" i="2"/>
  <c r="M6" i="2"/>
  <c r="O5" i="2"/>
  <c r="J5" i="2"/>
  <c r="K5" i="2" s="1"/>
  <c r="L4" i="2"/>
  <c r="I4" i="2"/>
  <c r="G5" i="2"/>
  <c r="I5" i="2" s="1"/>
  <c r="F34" i="2" l="1"/>
  <c r="D35" i="2"/>
  <c r="AB35" i="2"/>
  <c r="AD34" i="2"/>
  <c r="AC34" i="2"/>
  <c r="AK35" i="2"/>
  <c r="AM34" i="2"/>
  <c r="AL34" i="2"/>
  <c r="BI35" i="2"/>
  <c r="BJ34" i="2"/>
  <c r="BK34" i="2"/>
  <c r="S35" i="2"/>
  <c r="T34" i="2"/>
  <c r="U34" i="2"/>
  <c r="AE35" i="2"/>
  <c r="AF34" i="2"/>
  <c r="AG34" i="2"/>
  <c r="AN35" i="2"/>
  <c r="AP34" i="2"/>
  <c r="AO34" i="2"/>
  <c r="BR35" i="2"/>
  <c r="BT34" i="2"/>
  <c r="BS34" i="2"/>
  <c r="BX35" i="2"/>
  <c r="BY34" i="2"/>
  <c r="BZ34" i="2"/>
  <c r="J35" i="2"/>
  <c r="K34" i="2"/>
  <c r="L34" i="2"/>
  <c r="BF35" i="2"/>
  <c r="BG34" i="2"/>
  <c r="BH34" i="2"/>
  <c r="BO35" i="2"/>
  <c r="BP34" i="2"/>
  <c r="BQ34" i="2"/>
  <c r="Y35" i="2"/>
  <c r="Z34" i="2"/>
  <c r="AA34" i="2"/>
  <c r="AH35" i="2"/>
  <c r="AI34" i="2"/>
  <c r="AJ34" i="2"/>
  <c r="BU35" i="2"/>
  <c r="BW34" i="2"/>
  <c r="BV34" i="2"/>
  <c r="AT35" i="2"/>
  <c r="AU34" i="2"/>
  <c r="AV34" i="2"/>
  <c r="V35" i="2"/>
  <c r="W34" i="2"/>
  <c r="X34" i="2"/>
  <c r="G35" i="2"/>
  <c r="I34" i="2"/>
  <c r="H34" i="2"/>
  <c r="AW35" i="2"/>
  <c r="AY34" i="2"/>
  <c r="AX34" i="2"/>
  <c r="BC35" i="2"/>
  <c r="BD34" i="2"/>
  <c r="BE34" i="2"/>
  <c r="AZ35" i="2"/>
  <c r="BA34" i="2"/>
  <c r="BB34" i="2"/>
  <c r="M35" i="2"/>
  <c r="O34" i="2"/>
  <c r="N34" i="2"/>
  <c r="P35" i="2"/>
  <c r="R34" i="2"/>
  <c r="Q34" i="2"/>
  <c r="BL35" i="2"/>
  <c r="BN34" i="2"/>
  <c r="BM34" i="2"/>
  <c r="AQ35" i="2"/>
  <c r="AR34" i="2"/>
  <c r="AS34" i="2"/>
  <c r="BG5" i="2"/>
  <c r="BF6" i="2"/>
  <c r="BU6" i="2"/>
  <c r="BW6" i="2" s="1"/>
  <c r="BY6" i="2"/>
  <c r="BZ6" i="2"/>
  <c r="BX7" i="2"/>
  <c r="BV5" i="2"/>
  <c r="BR6" i="2"/>
  <c r="BT6" i="2" s="1"/>
  <c r="BJ7" i="2"/>
  <c r="BI8" i="2"/>
  <c r="BT5" i="2"/>
  <c r="BP5" i="2"/>
  <c r="BO6" i="2"/>
  <c r="BQ6" i="2" s="1"/>
  <c r="BN6" i="2"/>
  <c r="BM6" i="2"/>
  <c r="BL7" i="2"/>
  <c r="BJ5" i="2"/>
  <c r="BK7" i="2"/>
  <c r="BK5" i="2"/>
  <c r="BJ6" i="2"/>
  <c r="BK6" i="2"/>
  <c r="BE6" i="2"/>
  <c r="BD6" i="2"/>
  <c r="BC7" i="2"/>
  <c r="AU5" i="2"/>
  <c r="AT6" i="2"/>
  <c r="AZ6" i="2"/>
  <c r="BA6" i="2" s="1"/>
  <c r="BB5" i="2"/>
  <c r="AY6" i="2"/>
  <c r="AX6" i="2"/>
  <c r="AW7" i="2"/>
  <c r="AV5" i="2"/>
  <c r="AR6" i="2"/>
  <c r="AS6" i="2"/>
  <c r="AQ7" i="2"/>
  <c r="AP6" i="2"/>
  <c r="AO6" i="2"/>
  <c r="AN7" i="2"/>
  <c r="AL6" i="2"/>
  <c r="AM6" i="2"/>
  <c r="AK7" i="2"/>
  <c r="AI6" i="2"/>
  <c r="AJ6" i="2"/>
  <c r="AH7" i="2"/>
  <c r="AF7" i="2"/>
  <c r="AG7" i="2"/>
  <c r="AE8" i="2"/>
  <c r="AC5" i="2"/>
  <c r="AB6" i="2"/>
  <c r="AD6" i="2" s="1"/>
  <c r="Z6" i="2"/>
  <c r="AA6" i="2"/>
  <c r="Y7" i="2"/>
  <c r="W6" i="2"/>
  <c r="X6" i="2"/>
  <c r="V7" i="2"/>
  <c r="U7" i="2"/>
  <c r="T8" i="2"/>
  <c r="U8" i="2"/>
  <c r="T7" i="2"/>
  <c r="T9" i="2"/>
  <c r="S10" i="2"/>
  <c r="S11" i="2" s="1"/>
  <c r="Q5" i="2"/>
  <c r="P6" i="2"/>
  <c r="R6" i="2" s="1"/>
  <c r="O6" i="2"/>
  <c r="N6" i="2"/>
  <c r="M7" i="2"/>
  <c r="L5" i="2"/>
  <c r="J6" i="2"/>
  <c r="L6" i="2" s="1"/>
  <c r="H5" i="2"/>
  <c r="G6" i="2"/>
  <c r="G7" i="2" s="1"/>
  <c r="H7" i="2" s="1"/>
  <c r="F35" i="2" l="1"/>
  <c r="D36" i="2"/>
  <c r="G36" i="2"/>
  <c r="H35" i="2"/>
  <c r="I35" i="2"/>
  <c r="AH36" i="2"/>
  <c r="AI35" i="2"/>
  <c r="AJ35" i="2"/>
  <c r="S36" i="2"/>
  <c r="U35" i="2"/>
  <c r="T35" i="2"/>
  <c r="BO36" i="2"/>
  <c r="BP35" i="2"/>
  <c r="BQ35" i="2"/>
  <c r="AB36" i="2"/>
  <c r="AD35" i="2"/>
  <c r="AC35" i="2"/>
  <c r="AN36" i="2"/>
  <c r="AP35" i="2"/>
  <c r="AO35" i="2"/>
  <c r="AQ36" i="2"/>
  <c r="AR35" i="2"/>
  <c r="AS35" i="2"/>
  <c r="Y36" i="2"/>
  <c r="Z35" i="2"/>
  <c r="AA35" i="2"/>
  <c r="BI36" i="2"/>
  <c r="BK35" i="2"/>
  <c r="BJ35" i="2"/>
  <c r="M36" i="2"/>
  <c r="N35" i="2"/>
  <c r="O35" i="2"/>
  <c r="AW36" i="2"/>
  <c r="AX35" i="2"/>
  <c r="AY35" i="2"/>
  <c r="AE36" i="2"/>
  <c r="AG35" i="2"/>
  <c r="AF35" i="2"/>
  <c r="P36" i="2"/>
  <c r="R35" i="2"/>
  <c r="Q35" i="2"/>
  <c r="BC36" i="2"/>
  <c r="BD35" i="2"/>
  <c r="BE35" i="2"/>
  <c r="J36" i="2"/>
  <c r="K35" i="2"/>
  <c r="L35" i="2"/>
  <c r="V36" i="2"/>
  <c r="W35" i="2"/>
  <c r="X35" i="2"/>
  <c r="BL36" i="2"/>
  <c r="BM35" i="2"/>
  <c r="BN35" i="2"/>
  <c r="AT36" i="2"/>
  <c r="AU35" i="2"/>
  <c r="AV35" i="2"/>
  <c r="AK36" i="2"/>
  <c r="AL35" i="2"/>
  <c r="AM35" i="2"/>
  <c r="AZ36" i="2"/>
  <c r="BB35" i="2"/>
  <c r="BA35" i="2"/>
  <c r="BX36" i="2"/>
  <c r="BY35" i="2"/>
  <c r="BZ35" i="2"/>
  <c r="BR36" i="2"/>
  <c r="BT35" i="2"/>
  <c r="BS35" i="2"/>
  <c r="BU36" i="2"/>
  <c r="BV35" i="2"/>
  <c r="BW35" i="2"/>
  <c r="BF36" i="2"/>
  <c r="BH35" i="2"/>
  <c r="BG35" i="2"/>
  <c r="BF7" i="2"/>
  <c r="BH6" i="2"/>
  <c r="BG6" i="2"/>
  <c r="BV6" i="2"/>
  <c r="BU7" i="2"/>
  <c r="BU8" i="2" s="1"/>
  <c r="BY7" i="2"/>
  <c r="BZ7" i="2"/>
  <c r="BX8" i="2"/>
  <c r="BS6" i="2"/>
  <c r="BR7" i="2"/>
  <c r="BT7" i="2" s="1"/>
  <c r="BI9" i="2"/>
  <c r="BJ8" i="2"/>
  <c r="BK8" i="2"/>
  <c r="BP6" i="2"/>
  <c r="BO7" i="2"/>
  <c r="BO8" i="2" s="1"/>
  <c r="BM7" i="2"/>
  <c r="BN7" i="2"/>
  <c r="BL8" i="2"/>
  <c r="BD7" i="2"/>
  <c r="BE7" i="2"/>
  <c r="BC8" i="2"/>
  <c r="BC9" i="2" s="1"/>
  <c r="AT7" i="2"/>
  <c r="AU6" i="2"/>
  <c r="AV6" i="2"/>
  <c r="BB6" i="2"/>
  <c r="AZ7" i="2"/>
  <c r="BA7" i="2" s="1"/>
  <c r="AX7" i="2"/>
  <c r="AY7" i="2"/>
  <c r="AW8" i="2"/>
  <c r="AR7" i="2"/>
  <c r="AS7" i="2"/>
  <c r="AQ8" i="2"/>
  <c r="AN8" i="2"/>
  <c r="AP7" i="2"/>
  <c r="AO7" i="2"/>
  <c r="AL7" i="2"/>
  <c r="AM7" i="2"/>
  <c r="AK8" i="2"/>
  <c r="AI7" i="2"/>
  <c r="AJ7" i="2"/>
  <c r="AH8" i="2"/>
  <c r="AG8" i="2"/>
  <c r="AF8" i="2"/>
  <c r="AE9" i="2"/>
  <c r="AC6" i="2"/>
  <c r="AB7" i="2"/>
  <c r="AC7" i="2" s="1"/>
  <c r="Z7" i="2"/>
  <c r="AA7" i="2"/>
  <c r="Y8" i="2"/>
  <c r="W7" i="2"/>
  <c r="X7" i="2"/>
  <c r="V8" i="2"/>
  <c r="T10" i="2"/>
  <c r="U10" i="2"/>
  <c r="T11" i="2"/>
  <c r="U11" i="2"/>
  <c r="S12" i="2"/>
  <c r="P7" i="2"/>
  <c r="Q7" i="2" s="1"/>
  <c r="Q6" i="2"/>
  <c r="N7" i="2"/>
  <c r="O7" i="2"/>
  <c r="M8" i="2"/>
  <c r="K6" i="2"/>
  <c r="J7" i="2"/>
  <c r="L7" i="2" s="1"/>
  <c r="I7" i="2"/>
  <c r="I6" i="2"/>
  <c r="G8" i="2"/>
  <c r="I8" i="2" s="1"/>
  <c r="H6" i="2"/>
  <c r="F36" i="2" l="1"/>
  <c r="D37" i="2"/>
  <c r="AZ37" i="2"/>
  <c r="BA36" i="2"/>
  <c r="BB36" i="2"/>
  <c r="P37" i="2"/>
  <c r="R36" i="2"/>
  <c r="Q36" i="2"/>
  <c r="AN37" i="2"/>
  <c r="AP36" i="2"/>
  <c r="AO36" i="2"/>
  <c r="BU37" i="2"/>
  <c r="BV36" i="2"/>
  <c r="BW36" i="2"/>
  <c r="AT37" i="2"/>
  <c r="AU36" i="2"/>
  <c r="AV36" i="2"/>
  <c r="S37" i="2"/>
  <c r="T36" i="2"/>
  <c r="U36" i="2"/>
  <c r="BX37" i="2"/>
  <c r="BY36" i="2"/>
  <c r="BZ36" i="2"/>
  <c r="J37" i="2"/>
  <c r="K36" i="2"/>
  <c r="L36" i="2"/>
  <c r="Y37" i="2"/>
  <c r="Z36" i="2"/>
  <c r="AA36" i="2"/>
  <c r="AK37" i="2"/>
  <c r="AL36" i="2"/>
  <c r="AM36" i="2"/>
  <c r="AE37" i="2"/>
  <c r="AG36" i="2"/>
  <c r="AF36" i="2"/>
  <c r="AB37" i="2"/>
  <c r="AC36" i="2"/>
  <c r="AD36" i="2"/>
  <c r="BL37" i="2"/>
  <c r="BN36" i="2"/>
  <c r="BM36" i="2"/>
  <c r="M37" i="2"/>
  <c r="O36" i="2"/>
  <c r="N36" i="2"/>
  <c r="AH37" i="2"/>
  <c r="AI36" i="2"/>
  <c r="AJ36" i="2"/>
  <c r="BC37" i="2"/>
  <c r="BE36" i="2"/>
  <c r="BD36" i="2"/>
  <c r="AQ37" i="2"/>
  <c r="AR36" i="2"/>
  <c r="AS36" i="2"/>
  <c r="BF37" i="2"/>
  <c r="BH36" i="2"/>
  <c r="BG36" i="2"/>
  <c r="AW37" i="2"/>
  <c r="AY36" i="2"/>
  <c r="AX36" i="2"/>
  <c r="BO37" i="2"/>
  <c r="BP36" i="2"/>
  <c r="BQ36" i="2"/>
  <c r="BR37" i="2"/>
  <c r="BT36" i="2"/>
  <c r="BS36" i="2"/>
  <c r="V37" i="2"/>
  <c r="W36" i="2"/>
  <c r="X36" i="2"/>
  <c r="BI37" i="2"/>
  <c r="BJ36" i="2"/>
  <c r="BK36" i="2"/>
  <c r="G37" i="2"/>
  <c r="H36" i="2"/>
  <c r="I36" i="2"/>
  <c r="BF8" i="2"/>
  <c r="BG7" i="2"/>
  <c r="BH7" i="2"/>
  <c r="BD9" i="2"/>
  <c r="BC10" i="2"/>
  <c r="BE9" i="2"/>
  <c r="BV7" i="2"/>
  <c r="BW7" i="2"/>
  <c r="BZ8" i="2"/>
  <c r="BY8" i="2"/>
  <c r="BX9" i="2"/>
  <c r="BS7" i="2"/>
  <c r="BW8" i="2"/>
  <c r="BV8" i="2"/>
  <c r="BU9" i="2"/>
  <c r="BR8" i="2"/>
  <c r="BS8" i="2" s="1"/>
  <c r="BI10" i="2"/>
  <c r="BK9" i="2"/>
  <c r="BJ9" i="2"/>
  <c r="BP7" i="2"/>
  <c r="BQ7" i="2"/>
  <c r="BQ8" i="2"/>
  <c r="BP8" i="2"/>
  <c r="BO9" i="2"/>
  <c r="BO10" i="2" s="1"/>
  <c r="BN8" i="2"/>
  <c r="BM8" i="2"/>
  <c r="BL9" i="2"/>
  <c r="BE8" i="2"/>
  <c r="BD8" i="2"/>
  <c r="AT8" i="2"/>
  <c r="AV7" i="2"/>
  <c r="AU7" i="2"/>
  <c r="AZ8" i="2"/>
  <c r="BB8" i="2" s="1"/>
  <c r="BB7" i="2"/>
  <c r="AY8" i="2"/>
  <c r="AX8" i="2"/>
  <c r="AW9" i="2"/>
  <c r="AR8" i="2"/>
  <c r="AS8" i="2"/>
  <c r="AQ9" i="2"/>
  <c r="AP8" i="2"/>
  <c r="AO8" i="2"/>
  <c r="AN9" i="2"/>
  <c r="AM8" i="2"/>
  <c r="AL8" i="2"/>
  <c r="AK9" i="2"/>
  <c r="AJ8" i="2"/>
  <c r="AI8" i="2"/>
  <c r="AH9" i="2"/>
  <c r="AG9" i="2"/>
  <c r="AF9" i="2"/>
  <c r="AE10" i="2"/>
  <c r="AB8" i="2"/>
  <c r="AC8" i="2" s="1"/>
  <c r="AD7" i="2"/>
  <c r="AA8" i="2"/>
  <c r="Z8" i="2"/>
  <c r="Y9" i="2"/>
  <c r="X8" i="2"/>
  <c r="W8" i="2"/>
  <c r="V9" i="2"/>
  <c r="U12" i="2"/>
  <c r="T12" i="2"/>
  <c r="S13" i="2"/>
  <c r="P8" i="2"/>
  <c r="R8" i="2" s="1"/>
  <c r="R7" i="2"/>
  <c r="O8" i="2"/>
  <c r="N8" i="2"/>
  <c r="M9" i="2"/>
  <c r="K7" i="2"/>
  <c r="J8" i="2"/>
  <c r="K8" i="2" s="1"/>
  <c r="G9" i="2"/>
  <c r="H9" i="2" s="1"/>
  <c r="H8" i="2"/>
  <c r="D38" i="2" l="1"/>
  <c r="F37" i="2"/>
  <c r="BI38" i="2"/>
  <c r="BJ37" i="2"/>
  <c r="BK37" i="2"/>
  <c r="BC38" i="2"/>
  <c r="BD37" i="2"/>
  <c r="BE37" i="2"/>
  <c r="AK38" i="2"/>
  <c r="AL37" i="2"/>
  <c r="AM37" i="2"/>
  <c r="AN38" i="2"/>
  <c r="AP37" i="2"/>
  <c r="AO37" i="2"/>
  <c r="BO38" i="2"/>
  <c r="BP37" i="2"/>
  <c r="BQ37" i="2"/>
  <c r="M38" i="2"/>
  <c r="N37" i="2"/>
  <c r="O37" i="2"/>
  <c r="BX38" i="2"/>
  <c r="BZ37" i="2"/>
  <c r="BY37" i="2"/>
  <c r="AB38" i="2"/>
  <c r="AC37" i="2"/>
  <c r="AD37" i="2"/>
  <c r="V38" i="2"/>
  <c r="W37" i="2"/>
  <c r="X37" i="2"/>
  <c r="Y38" i="2"/>
  <c r="Z37" i="2"/>
  <c r="AA37" i="2"/>
  <c r="P38" i="2"/>
  <c r="R37" i="2"/>
  <c r="Q37" i="2"/>
  <c r="AW38" i="2"/>
  <c r="AX37" i="2"/>
  <c r="AY37" i="2"/>
  <c r="BL38" i="2"/>
  <c r="BM37" i="2"/>
  <c r="BN37" i="2"/>
  <c r="S38" i="2"/>
  <c r="T37" i="2"/>
  <c r="U37" i="2"/>
  <c r="BF38" i="2"/>
  <c r="BH37" i="2"/>
  <c r="BG37" i="2"/>
  <c r="G38" i="2"/>
  <c r="H37" i="2"/>
  <c r="I37" i="2"/>
  <c r="AQ38" i="2"/>
  <c r="AQ39" i="2" s="1"/>
  <c r="AQ40" i="2" s="1"/>
  <c r="AR37" i="2"/>
  <c r="AS37" i="2"/>
  <c r="AE38" i="2"/>
  <c r="AF37" i="2"/>
  <c r="AG37" i="2"/>
  <c r="BU38" i="2"/>
  <c r="BW37" i="2"/>
  <c r="BV37" i="2"/>
  <c r="AT38" i="2"/>
  <c r="AV37" i="2"/>
  <c r="AU37" i="2"/>
  <c r="BR38" i="2"/>
  <c r="BS37" i="2"/>
  <c r="BT37" i="2"/>
  <c r="AH38" i="2"/>
  <c r="AI37" i="2"/>
  <c r="AJ37" i="2"/>
  <c r="J38" i="2"/>
  <c r="K37" i="2"/>
  <c r="L37" i="2"/>
  <c r="AZ38" i="2"/>
  <c r="BA37" i="2"/>
  <c r="BB37" i="2"/>
  <c r="BF9" i="2"/>
  <c r="BG8" i="2"/>
  <c r="BH8" i="2"/>
  <c r="BC11" i="2"/>
  <c r="BD10" i="2"/>
  <c r="BE10" i="2"/>
  <c r="BY9" i="2"/>
  <c r="BZ9" i="2"/>
  <c r="BX10" i="2"/>
  <c r="BU10" i="2"/>
  <c r="BW9" i="2"/>
  <c r="BV9" i="2"/>
  <c r="BT8" i="2"/>
  <c r="BR9" i="2"/>
  <c r="BR10" i="2" s="1"/>
  <c r="BR11" i="2" s="1"/>
  <c r="BJ10" i="2"/>
  <c r="BI11" i="2"/>
  <c r="BK10" i="2"/>
  <c r="BO11" i="2"/>
  <c r="BQ10" i="2"/>
  <c r="BP10" i="2"/>
  <c r="BQ9" i="2"/>
  <c r="BP9" i="2"/>
  <c r="BL10" i="2"/>
  <c r="BN9" i="2"/>
  <c r="BM9" i="2"/>
  <c r="AT9" i="2"/>
  <c r="AV8" i="2"/>
  <c r="AU8" i="2"/>
  <c r="AZ9" i="2"/>
  <c r="AZ10" i="2" s="1"/>
  <c r="BA8" i="2"/>
  <c r="AW10" i="2"/>
  <c r="AY9" i="2"/>
  <c r="AX9" i="2"/>
  <c r="AR9" i="2"/>
  <c r="AS9" i="2"/>
  <c r="AQ10" i="2"/>
  <c r="AO9" i="2"/>
  <c r="AP9" i="2"/>
  <c r="AN10" i="2"/>
  <c r="AK10" i="2"/>
  <c r="AM9" i="2"/>
  <c r="AL9" i="2"/>
  <c r="AH10" i="2"/>
  <c r="AJ9" i="2"/>
  <c r="AI9" i="2"/>
  <c r="AF10" i="2"/>
  <c r="AG10" i="2"/>
  <c r="AE11" i="2"/>
  <c r="AB9" i="2"/>
  <c r="AB10" i="2" s="1"/>
  <c r="AD8" i="2"/>
  <c r="Z9" i="2"/>
  <c r="AA9" i="2"/>
  <c r="Y10" i="2"/>
  <c r="V10" i="2"/>
  <c r="W9" i="2"/>
  <c r="X9" i="2"/>
  <c r="U13" i="2"/>
  <c r="T13" i="2"/>
  <c r="S14" i="2"/>
  <c r="Q8" i="2"/>
  <c r="P9" i="2"/>
  <c r="R9" i="2" s="1"/>
  <c r="M10" i="2"/>
  <c r="O9" i="2"/>
  <c r="N9" i="2"/>
  <c r="J9" i="2"/>
  <c r="L9" i="2" s="1"/>
  <c r="L8" i="2"/>
  <c r="G10" i="2"/>
  <c r="G11" i="2" s="1"/>
  <c r="I11" i="2" s="1"/>
  <c r="I9" i="2"/>
  <c r="AQ41" i="2" l="1"/>
  <c r="AS40" i="2"/>
  <c r="AR40" i="2"/>
  <c r="AS39" i="2"/>
  <c r="AR39" i="2"/>
  <c r="F38" i="2"/>
  <c r="D39" i="2"/>
  <c r="BX39" i="2"/>
  <c r="BZ38" i="2"/>
  <c r="BY38" i="2"/>
  <c r="P39" i="2"/>
  <c r="R38" i="2"/>
  <c r="Q38" i="2"/>
  <c r="BR39" i="2"/>
  <c r="BT38" i="2"/>
  <c r="BS38" i="2"/>
  <c r="BL39" i="2"/>
  <c r="BN38" i="2"/>
  <c r="BM38" i="2"/>
  <c r="M39" i="2"/>
  <c r="N38" i="2"/>
  <c r="O38" i="2"/>
  <c r="BO39" i="2"/>
  <c r="BQ38" i="2"/>
  <c r="BP38" i="2"/>
  <c r="S39" i="2"/>
  <c r="U38" i="2"/>
  <c r="T38" i="2"/>
  <c r="AE39" i="2"/>
  <c r="AF38" i="2"/>
  <c r="AG38" i="2"/>
  <c r="Y39" i="2"/>
  <c r="Z38" i="2"/>
  <c r="AA38" i="2"/>
  <c r="AK39" i="2"/>
  <c r="AL38" i="2"/>
  <c r="AM38" i="2"/>
  <c r="J39" i="2"/>
  <c r="J40" i="2" s="1"/>
  <c r="L38" i="2"/>
  <c r="K38" i="2"/>
  <c r="BF39" i="2"/>
  <c r="BH38" i="2"/>
  <c r="BG38" i="2"/>
  <c r="AB39" i="2"/>
  <c r="AD38" i="2"/>
  <c r="AC38" i="2"/>
  <c r="AR38" i="2"/>
  <c r="AS38" i="2"/>
  <c r="BC39" i="2"/>
  <c r="BE38" i="2"/>
  <c r="BD38" i="2"/>
  <c r="AT39" i="2"/>
  <c r="AV38" i="2"/>
  <c r="AU38" i="2"/>
  <c r="AW39" i="2"/>
  <c r="AY38" i="2"/>
  <c r="AX38" i="2"/>
  <c r="AH39" i="2"/>
  <c r="AH40" i="2" s="1"/>
  <c r="AI38" i="2"/>
  <c r="AJ38" i="2"/>
  <c r="BU39" i="2"/>
  <c r="BV38" i="2"/>
  <c r="BW38" i="2"/>
  <c r="AN39" i="2"/>
  <c r="AP38" i="2"/>
  <c r="AO38" i="2"/>
  <c r="AZ39" i="2"/>
  <c r="BB38" i="2"/>
  <c r="BA38" i="2"/>
  <c r="G39" i="2"/>
  <c r="I38" i="2"/>
  <c r="H38" i="2"/>
  <c r="V39" i="2"/>
  <c r="W38" i="2"/>
  <c r="X38" i="2"/>
  <c r="BI39" i="2"/>
  <c r="BJ38" i="2"/>
  <c r="BK38" i="2"/>
  <c r="BF10" i="2"/>
  <c r="BG9" i="2"/>
  <c r="BH9" i="2"/>
  <c r="BC12" i="2"/>
  <c r="BD11" i="2"/>
  <c r="BE11" i="2"/>
  <c r="BZ10" i="2"/>
  <c r="BY10" i="2"/>
  <c r="BX11" i="2"/>
  <c r="BW10" i="2"/>
  <c r="BV10" i="2"/>
  <c r="BU11" i="2"/>
  <c r="BS9" i="2"/>
  <c r="BT9" i="2"/>
  <c r="BS10" i="2"/>
  <c r="BT10" i="2"/>
  <c r="BJ11" i="2"/>
  <c r="BK11" i="2"/>
  <c r="BI12" i="2"/>
  <c r="BT11" i="2"/>
  <c r="BS11" i="2"/>
  <c r="BR12" i="2"/>
  <c r="BQ11" i="2"/>
  <c r="BO12" i="2"/>
  <c r="BP11" i="2"/>
  <c r="BM10" i="2"/>
  <c r="BN10" i="2"/>
  <c r="BL11" i="2"/>
  <c r="AV9" i="2"/>
  <c r="AU9" i="2"/>
  <c r="AT10" i="2"/>
  <c r="BA9" i="2"/>
  <c r="BB9" i="2"/>
  <c r="AZ11" i="2"/>
  <c r="BB10" i="2"/>
  <c r="BA10" i="2"/>
  <c r="AY10" i="2"/>
  <c r="AX10" i="2"/>
  <c r="AW11" i="2"/>
  <c r="AS10" i="2"/>
  <c r="AR10" i="2"/>
  <c r="AQ11" i="2"/>
  <c r="AP10" i="2"/>
  <c r="AO10" i="2"/>
  <c r="AN11" i="2"/>
  <c r="AM10" i="2"/>
  <c r="AL10" i="2"/>
  <c r="AK11" i="2"/>
  <c r="AJ10" i="2"/>
  <c r="AI10" i="2"/>
  <c r="AH11" i="2"/>
  <c r="AF11" i="2"/>
  <c r="AG11" i="2"/>
  <c r="AE12" i="2"/>
  <c r="AC9" i="2"/>
  <c r="AD9" i="2"/>
  <c r="AD10" i="2"/>
  <c r="AC10" i="2"/>
  <c r="AB11" i="2"/>
  <c r="AA10" i="2"/>
  <c r="Z10" i="2"/>
  <c r="Y11" i="2"/>
  <c r="W10" i="2"/>
  <c r="X10" i="2"/>
  <c r="V11" i="2"/>
  <c r="P10" i="2"/>
  <c r="Q10" i="2" s="1"/>
  <c r="T14" i="2"/>
  <c r="U14" i="2"/>
  <c r="S15" i="2"/>
  <c r="Q9" i="2"/>
  <c r="O10" i="2"/>
  <c r="N10" i="2"/>
  <c r="M11" i="2"/>
  <c r="K9" i="2"/>
  <c r="J10" i="2"/>
  <c r="L10" i="2" s="1"/>
  <c r="G12" i="2"/>
  <c r="I12" i="2" s="1"/>
  <c r="I10" i="2"/>
  <c r="H11" i="2"/>
  <c r="H10" i="2"/>
  <c r="AQ42" i="2" l="1"/>
  <c r="AS41" i="2"/>
  <c r="AR41" i="2"/>
  <c r="K40" i="2"/>
  <c r="L40" i="2"/>
  <c r="J41" i="2"/>
  <c r="D40" i="2"/>
  <c r="F39" i="2"/>
  <c r="AH41" i="2"/>
  <c r="AI40" i="2"/>
  <c r="AJ40" i="2"/>
  <c r="M40" i="2"/>
  <c r="O39" i="2"/>
  <c r="N39" i="2"/>
  <c r="BI40" i="2"/>
  <c r="BJ39" i="2"/>
  <c r="BK39" i="2"/>
  <c r="AZ40" i="2"/>
  <c r="BA39" i="2"/>
  <c r="BB39" i="2"/>
  <c r="AE40" i="2"/>
  <c r="AF39" i="2"/>
  <c r="AG39" i="2"/>
  <c r="AN40" i="2"/>
  <c r="AP39" i="2"/>
  <c r="AO39" i="2"/>
  <c r="BO40" i="2"/>
  <c r="BQ39" i="2"/>
  <c r="BP39" i="2"/>
  <c r="K39" i="2"/>
  <c r="L39" i="2"/>
  <c r="AW40" i="2"/>
  <c r="AX39" i="2"/>
  <c r="AY39" i="2"/>
  <c r="BF40" i="2"/>
  <c r="BH39" i="2"/>
  <c r="BG39" i="2"/>
  <c r="BR40" i="2"/>
  <c r="BS39" i="2"/>
  <c r="BT39" i="2"/>
  <c r="G40" i="2"/>
  <c r="H39" i="2"/>
  <c r="I39" i="2"/>
  <c r="Y40" i="2"/>
  <c r="Z39" i="2"/>
  <c r="AA39" i="2"/>
  <c r="S40" i="2"/>
  <c r="T39" i="2"/>
  <c r="U39" i="2"/>
  <c r="BU40" i="2"/>
  <c r="BV39" i="2"/>
  <c r="BW39" i="2"/>
  <c r="AT40" i="2"/>
  <c r="AV39" i="2"/>
  <c r="AU39" i="2"/>
  <c r="P40" i="2"/>
  <c r="R39" i="2"/>
  <c r="Q39" i="2"/>
  <c r="AI39" i="2"/>
  <c r="AJ39" i="2"/>
  <c r="AB40" i="2"/>
  <c r="AC39" i="2"/>
  <c r="AD39" i="2"/>
  <c r="BL40" i="2"/>
  <c r="BN39" i="2"/>
  <c r="BM39" i="2"/>
  <c r="V40" i="2"/>
  <c r="X39" i="2"/>
  <c r="W39" i="2"/>
  <c r="BC40" i="2"/>
  <c r="BD39" i="2"/>
  <c r="BE39" i="2"/>
  <c r="AK40" i="2"/>
  <c r="AK41" i="2" s="1"/>
  <c r="AM39" i="2"/>
  <c r="AL39" i="2"/>
  <c r="BX40" i="2"/>
  <c r="BY39" i="2"/>
  <c r="BZ39" i="2"/>
  <c r="BF11" i="2"/>
  <c r="BH10" i="2"/>
  <c r="BG10" i="2"/>
  <c r="BC13" i="2"/>
  <c r="BE12" i="2"/>
  <c r="BD12" i="2"/>
  <c r="BZ11" i="2"/>
  <c r="BY11" i="2"/>
  <c r="BX12" i="2"/>
  <c r="BV11" i="2"/>
  <c r="BW11" i="2"/>
  <c r="BU12" i="2"/>
  <c r="BJ12" i="2"/>
  <c r="BI13" i="2"/>
  <c r="BK12" i="2"/>
  <c r="BR13" i="2"/>
  <c r="BS12" i="2"/>
  <c r="BT12" i="2"/>
  <c r="BO13" i="2"/>
  <c r="BQ12" i="2"/>
  <c r="BP12" i="2"/>
  <c r="BN11" i="2"/>
  <c r="BM11" i="2"/>
  <c r="BL12" i="2"/>
  <c r="AV10" i="2"/>
  <c r="AU10" i="2"/>
  <c r="AT11" i="2"/>
  <c r="BA11" i="2"/>
  <c r="AZ12" i="2"/>
  <c r="BB11" i="2"/>
  <c r="AY11" i="2"/>
  <c r="AX11" i="2"/>
  <c r="AW12" i="2"/>
  <c r="AS11" i="2"/>
  <c r="AR11" i="2"/>
  <c r="AQ12" i="2"/>
  <c r="AP11" i="2"/>
  <c r="AO11" i="2"/>
  <c r="AN12" i="2"/>
  <c r="AM11" i="2"/>
  <c r="AL11" i="2"/>
  <c r="AK12" i="2"/>
  <c r="AI11" i="2"/>
  <c r="AJ11" i="2"/>
  <c r="AH12" i="2"/>
  <c r="AG12" i="2"/>
  <c r="AF12" i="2"/>
  <c r="AE13" i="2"/>
  <c r="AC11" i="2"/>
  <c r="AD11" i="2"/>
  <c r="AB12" i="2"/>
  <c r="AB13" i="2" s="1"/>
  <c r="Z11" i="2"/>
  <c r="AA11" i="2"/>
  <c r="Y12" i="2"/>
  <c r="X11" i="2"/>
  <c r="W11" i="2"/>
  <c r="V12" i="2"/>
  <c r="P11" i="2"/>
  <c r="Q11" i="2" s="1"/>
  <c r="R10" i="2"/>
  <c r="T15" i="2"/>
  <c r="U15" i="2"/>
  <c r="S16" i="2"/>
  <c r="O11" i="2"/>
  <c r="N11" i="2"/>
  <c r="M12" i="2"/>
  <c r="J11" i="2"/>
  <c r="K10" i="2"/>
  <c r="G13" i="2"/>
  <c r="H12" i="2"/>
  <c r="AQ43" i="2" l="1"/>
  <c r="AS42" i="2"/>
  <c r="AR42" i="2"/>
  <c r="K41" i="2"/>
  <c r="L41" i="2"/>
  <c r="J42" i="2"/>
  <c r="AK42" i="2"/>
  <c r="AM41" i="2"/>
  <c r="AL41" i="2"/>
  <c r="AH42" i="2"/>
  <c r="AI41" i="2"/>
  <c r="AJ41" i="2"/>
  <c r="F40" i="2"/>
  <c r="D41" i="2"/>
  <c r="BR41" i="2"/>
  <c r="BS40" i="2"/>
  <c r="BT40" i="2"/>
  <c r="AT41" i="2"/>
  <c r="AU40" i="2"/>
  <c r="AV40" i="2"/>
  <c r="BL41" i="2"/>
  <c r="BN40" i="2"/>
  <c r="BM40" i="2"/>
  <c r="BU41" i="2"/>
  <c r="BW40" i="2"/>
  <c r="BV40" i="2"/>
  <c r="BO41" i="2"/>
  <c r="BQ40" i="2"/>
  <c r="BP40" i="2"/>
  <c r="S41" i="2"/>
  <c r="U40" i="2"/>
  <c r="T40" i="2"/>
  <c r="AN41" i="2"/>
  <c r="AO40" i="2"/>
  <c r="AP40" i="2"/>
  <c r="BX41" i="2"/>
  <c r="BZ40" i="2"/>
  <c r="BY40" i="2"/>
  <c r="BI41" i="2"/>
  <c r="BJ40" i="2"/>
  <c r="BK40" i="2"/>
  <c r="V41" i="2"/>
  <c r="W40" i="2"/>
  <c r="X40" i="2"/>
  <c r="G41" i="2"/>
  <c r="I40" i="2"/>
  <c r="H40" i="2"/>
  <c r="AZ41" i="2"/>
  <c r="BB40" i="2"/>
  <c r="BA40" i="2"/>
  <c r="BC41" i="2"/>
  <c r="BE40" i="2"/>
  <c r="BD40" i="2"/>
  <c r="P41" i="2"/>
  <c r="R40" i="2"/>
  <c r="Q40" i="2"/>
  <c r="AW41" i="2"/>
  <c r="AY40" i="2"/>
  <c r="AX40" i="2"/>
  <c r="AB41" i="2"/>
  <c r="AC40" i="2"/>
  <c r="AD40" i="2"/>
  <c r="Y41" i="2"/>
  <c r="Z40" i="2"/>
  <c r="AA40" i="2"/>
  <c r="AE41" i="2"/>
  <c r="AG40" i="2"/>
  <c r="AF40" i="2"/>
  <c r="AL40" i="2"/>
  <c r="AM40" i="2"/>
  <c r="BF41" i="2"/>
  <c r="BG40" i="2"/>
  <c r="BH40" i="2"/>
  <c r="M41" i="2"/>
  <c r="O40" i="2"/>
  <c r="N40" i="2"/>
  <c r="BF12" i="2"/>
  <c r="BH11" i="2"/>
  <c r="BG11" i="2"/>
  <c r="BE13" i="2"/>
  <c r="BC14" i="2"/>
  <c r="BD13" i="2"/>
  <c r="BZ12" i="2"/>
  <c r="BY12" i="2"/>
  <c r="BX13" i="2"/>
  <c r="BW12" i="2"/>
  <c r="BV12" i="2"/>
  <c r="BU13" i="2"/>
  <c r="BR14" i="2"/>
  <c r="BT13" i="2"/>
  <c r="BS13" i="2"/>
  <c r="BJ13" i="2"/>
  <c r="BK13" i="2"/>
  <c r="BI14" i="2"/>
  <c r="BP13" i="2"/>
  <c r="BQ13" i="2"/>
  <c r="BO14" i="2"/>
  <c r="BN12" i="2"/>
  <c r="BM12" i="2"/>
  <c r="BL13" i="2"/>
  <c r="AU11" i="2"/>
  <c r="AV11" i="2"/>
  <c r="AT12" i="2"/>
  <c r="BB12" i="2"/>
  <c r="AZ13" i="2"/>
  <c r="BA12" i="2"/>
  <c r="AX12" i="2"/>
  <c r="AY12" i="2"/>
  <c r="AW13" i="2"/>
  <c r="AR12" i="2"/>
  <c r="AS12" i="2"/>
  <c r="AQ13" i="2"/>
  <c r="AP12" i="2"/>
  <c r="AO12" i="2"/>
  <c r="AN13" i="2"/>
  <c r="AM12" i="2"/>
  <c r="AL12" i="2"/>
  <c r="AK13" i="2"/>
  <c r="AJ12" i="2"/>
  <c r="AI12" i="2"/>
  <c r="AH13" i="2"/>
  <c r="AF13" i="2"/>
  <c r="AG13" i="2"/>
  <c r="AE14" i="2"/>
  <c r="AB14" i="2"/>
  <c r="AD13" i="2"/>
  <c r="AC13" i="2"/>
  <c r="AD12" i="2"/>
  <c r="AC12" i="2"/>
  <c r="K11" i="2"/>
  <c r="J12" i="2"/>
  <c r="Z12" i="2"/>
  <c r="AA12" i="2"/>
  <c r="Y13" i="2"/>
  <c r="W12" i="2"/>
  <c r="X12" i="2"/>
  <c r="V13" i="2"/>
  <c r="P12" i="2"/>
  <c r="R12" i="2" s="1"/>
  <c r="R11" i="2"/>
  <c r="U16" i="2"/>
  <c r="T16" i="2"/>
  <c r="S17" i="2"/>
  <c r="O12" i="2"/>
  <c r="N12" i="2"/>
  <c r="M13" i="2"/>
  <c r="L11" i="2"/>
  <c r="H13" i="2"/>
  <c r="G14" i="2"/>
  <c r="I13" i="2"/>
  <c r="AQ44" i="2" l="1"/>
  <c r="AS43" i="2"/>
  <c r="AR43" i="2"/>
  <c r="AH43" i="2"/>
  <c r="AI42" i="2"/>
  <c r="AJ42" i="2"/>
  <c r="AM42" i="2"/>
  <c r="AK43" i="2"/>
  <c r="AL42" i="2"/>
  <c r="J43" i="2"/>
  <c r="K42" i="2"/>
  <c r="L42" i="2"/>
  <c r="F41" i="2"/>
  <c r="D42" i="2"/>
  <c r="AT42" i="2"/>
  <c r="AV41" i="2"/>
  <c r="AU41" i="2"/>
  <c r="BU42" i="2"/>
  <c r="BV41" i="2"/>
  <c r="BW41" i="2"/>
  <c r="Y42" i="2"/>
  <c r="AA41" i="2"/>
  <c r="Z41" i="2"/>
  <c r="BI42" i="2"/>
  <c r="BK41" i="2"/>
  <c r="BJ41" i="2"/>
  <c r="AB42" i="2"/>
  <c r="AD41" i="2"/>
  <c r="AC41" i="2"/>
  <c r="BX42" i="2"/>
  <c r="BZ41" i="2"/>
  <c r="BY41" i="2"/>
  <c r="AW42" i="2"/>
  <c r="AY41" i="2"/>
  <c r="AX41" i="2"/>
  <c r="BF42" i="2"/>
  <c r="BG41" i="2"/>
  <c r="BH41" i="2"/>
  <c r="AZ42" i="2"/>
  <c r="BA41" i="2"/>
  <c r="BB41" i="2"/>
  <c r="M42" i="2"/>
  <c r="O41" i="2"/>
  <c r="N41" i="2"/>
  <c r="BC42" i="2"/>
  <c r="BD41" i="2"/>
  <c r="BE41" i="2"/>
  <c r="BO42" i="2"/>
  <c r="BP41" i="2"/>
  <c r="BQ41" i="2"/>
  <c r="AE42" i="2"/>
  <c r="AF41" i="2"/>
  <c r="AG41" i="2"/>
  <c r="V42" i="2"/>
  <c r="W41" i="2"/>
  <c r="X41" i="2"/>
  <c r="P42" i="2"/>
  <c r="Q41" i="2"/>
  <c r="R41" i="2"/>
  <c r="S42" i="2"/>
  <c r="T41" i="2"/>
  <c r="U41" i="2"/>
  <c r="AN42" i="2"/>
  <c r="AO41" i="2"/>
  <c r="AP41" i="2"/>
  <c r="G42" i="2"/>
  <c r="H41" i="2"/>
  <c r="I41" i="2"/>
  <c r="BL42" i="2"/>
  <c r="BN41" i="2"/>
  <c r="BM41" i="2"/>
  <c r="BR42" i="2"/>
  <c r="BS41" i="2"/>
  <c r="BT41" i="2"/>
  <c r="BF13" i="2"/>
  <c r="BH12" i="2"/>
  <c r="BG12" i="2"/>
  <c r="BC15" i="2"/>
  <c r="BE14" i="2"/>
  <c r="BD14" i="2"/>
  <c r="BZ13" i="2"/>
  <c r="BY13" i="2"/>
  <c r="BX14" i="2"/>
  <c r="BW13" i="2"/>
  <c r="BV13" i="2"/>
  <c r="BU14" i="2"/>
  <c r="BJ14" i="2"/>
  <c r="BI15" i="2"/>
  <c r="BI16" i="2" s="1"/>
  <c r="BK14" i="2"/>
  <c r="BR15" i="2"/>
  <c r="BT14" i="2"/>
  <c r="BS14" i="2"/>
  <c r="BQ14" i="2"/>
  <c r="BP14" i="2"/>
  <c r="BO15" i="2"/>
  <c r="BM13" i="2"/>
  <c r="BN13" i="2"/>
  <c r="BL14" i="2"/>
  <c r="AV12" i="2"/>
  <c r="AU12" i="2"/>
  <c r="AT13" i="2"/>
  <c r="BA13" i="2"/>
  <c r="AZ14" i="2"/>
  <c r="AZ15" i="2" s="1"/>
  <c r="BB13" i="2"/>
  <c r="AY13" i="2"/>
  <c r="AX13" i="2"/>
  <c r="AW14" i="2"/>
  <c r="AW15" i="2" s="1"/>
  <c r="AS13" i="2"/>
  <c r="AR13" i="2"/>
  <c r="AQ14" i="2"/>
  <c r="AO13" i="2"/>
  <c r="AP13" i="2"/>
  <c r="AN14" i="2"/>
  <c r="AN15" i="2" s="1"/>
  <c r="AM13" i="2"/>
  <c r="AL13" i="2"/>
  <c r="AK14" i="2"/>
  <c r="AJ13" i="2"/>
  <c r="AI13" i="2"/>
  <c r="AH14" i="2"/>
  <c r="AG14" i="2"/>
  <c r="AF14" i="2"/>
  <c r="AE15" i="2"/>
  <c r="AD14" i="2"/>
  <c r="AC14" i="2"/>
  <c r="AB15" i="2"/>
  <c r="L12" i="2"/>
  <c r="J13" i="2"/>
  <c r="K12" i="2"/>
  <c r="Z13" i="2"/>
  <c r="AA13" i="2"/>
  <c r="Y14" i="2"/>
  <c r="X13" i="2"/>
  <c r="W13" i="2"/>
  <c r="V14" i="2"/>
  <c r="V15" i="2" s="1"/>
  <c r="P13" i="2"/>
  <c r="Q13" i="2" s="1"/>
  <c r="Q12" i="2"/>
  <c r="U17" i="2"/>
  <c r="T17" i="2"/>
  <c r="S18" i="2"/>
  <c r="N13" i="2"/>
  <c r="O13" i="2"/>
  <c r="M14" i="2"/>
  <c r="I14" i="2"/>
  <c r="H14" i="2"/>
  <c r="G15" i="2"/>
  <c r="AQ45" i="2" l="1"/>
  <c r="AS44" i="2"/>
  <c r="AR44" i="2"/>
  <c r="AM43" i="2"/>
  <c r="AK44" i="2"/>
  <c r="AL43" i="2"/>
  <c r="F42" i="2"/>
  <c r="D43" i="2"/>
  <c r="AH44" i="2"/>
  <c r="AI43" i="2"/>
  <c r="AJ43" i="2"/>
  <c r="J44" i="2"/>
  <c r="L43" i="2"/>
  <c r="K43" i="2"/>
  <c r="S43" i="2"/>
  <c r="T42" i="2"/>
  <c r="U42" i="2"/>
  <c r="Y43" i="2"/>
  <c r="Z42" i="2"/>
  <c r="AA42" i="2"/>
  <c r="BR43" i="2"/>
  <c r="BS42" i="2"/>
  <c r="BT42" i="2"/>
  <c r="BC43" i="2"/>
  <c r="BD42" i="2"/>
  <c r="BE42" i="2"/>
  <c r="AW43" i="2"/>
  <c r="AY42" i="2"/>
  <c r="AX42" i="2"/>
  <c r="AE43" i="2"/>
  <c r="AG42" i="2"/>
  <c r="AF42" i="2"/>
  <c r="AZ43" i="2"/>
  <c r="BA42" i="2"/>
  <c r="BB42" i="2"/>
  <c r="BU43" i="2"/>
  <c r="BV42" i="2"/>
  <c r="BW42" i="2"/>
  <c r="AN43" i="2"/>
  <c r="AP42" i="2"/>
  <c r="AO42" i="2"/>
  <c r="BI43" i="2"/>
  <c r="BJ42" i="2"/>
  <c r="BK42" i="2"/>
  <c r="M43" i="2"/>
  <c r="N42" i="2"/>
  <c r="O42" i="2"/>
  <c r="BX43" i="2"/>
  <c r="BY42" i="2"/>
  <c r="BZ42" i="2"/>
  <c r="BF43" i="2"/>
  <c r="BH42" i="2"/>
  <c r="BG42" i="2"/>
  <c r="P43" i="2"/>
  <c r="R42" i="2"/>
  <c r="Q42" i="2"/>
  <c r="BL43" i="2"/>
  <c r="BN42" i="2"/>
  <c r="BM42" i="2"/>
  <c r="BO43" i="2"/>
  <c r="BQ42" i="2"/>
  <c r="BP42" i="2"/>
  <c r="G43" i="2"/>
  <c r="H42" i="2"/>
  <c r="I42" i="2"/>
  <c r="V43" i="2"/>
  <c r="X42" i="2"/>
  <c r="W42" i="2"/>
  <c r="AB43" i="2"/>
  <c r="AC42" i="2"/>
  <c r="AD42" i="2"/>
  <c r="AT43" i="2"/>
  <c r="AU42" i="2"/>
  <c r="AV42" i="2"/>
  <c r="BF14" i="2"/>
  <c r="BG13" i="2"/>
  <c r="BH13" i="2"/>
  <c r="BI17" i="2"/>
  <c r="BK16" i="2"/>
  <c r="BJ16" i="2"/>
  <c r="AZ16" i="2"/>
  <c r="BB15" i="2"/>
  <c r="BA15" i="2"/>
  <c r="BD15" i="2"/>
  <c r="BE15" i="2"/>
  <c r="BC16" i="2"/>
  <c r="BZ14" i="2"/>
  <c r="BY14" i="2"/>
  <c r="BX15" i="2"/>
  <c r="BW14" i="2"/>
  <c r="BV14" i="2"/>
  <c r="BU15" i="2"/>
  <c r="BR16" i="2"/>
  <c r="BT15" i="2"/>
  <c r="BS15" i="2"/>
  <c r="BK15" i="2"/>
  <c r="BJ15" i="2"/>
  <c r="BP15" i="2"/>
  <c r="BQ15" i="2"/>
  <c r="BO16" i="2"/>
  <c r="BM14" i="2"/>
  <c r="BN14" i="2"/>
  <c r="BL15" i="2"/>
  <c r="BL16" i="2" s="1"/>
  <c r="AV13" i="2"/>
  <c r="AU13" i="2"/>
  <c r="AT14" i="2"/>
  <c r="BA14" i="2"/>
  <c r="BB14" i="2"/>
  <c r="AX15" i="2"/>
  <c r="AW16" i="2"/>
  <c r="AY15" i="2"/>
  <c r="AY14" i="2"/>
  <c r="AX14" i="2"/>
  <c r="AR14" i="2"/>
  <c r="AS14" i="2"/>
  <c r="AQ15" i="2"/>
  <c r="AO15" i="2"/>
  <c r="AN16" i="2"/>
  <c r="AP15" i="2"/>
  <c r="AP14" i="2"/>
  <c r="AO14" i="2"/>
  <c r="AM14" i="2"/>
  <c r="AL14" i="2"/>
  <c r="AK15" i="2"/>
  <c r="AJ14" i="2"/>
  <c r="AI14" i="2"/>
  <c r="AH15" i="2"/>
  <c r="AG15" i="2"/>
  <c r="AF15" i="2"/>
  <c r="AE16" i="2"/>
  <c r="AC15" i="2"/>
  <c r="AD15" i="2"/>
  <c r="AB16" i="2"/>
  <c r="J14" i="2"/>
  <c r="K13" i="2"/>
  <c r="L13" i="2"/>
  <c r="W15" i="2"/>
  <c r="X15" i="2"/>
  <c r="V16" i="2"/>
  <c r="AA14" i="2"/>
  <c r="Z14" i="2"/>
  <c r="Y15" i="2"/>
  <c r="W14" i="2"/>
  <c r="X14" i="2"/>
  <c r="P14" i="2"/>
  <c r="R13" i="2"/>
  <c r="U18" i="2"/>
  <c r="T18" i="2"/>
  <c r="S19" i="2"/>
  <c r="O14" i="2"/>
  <c r="N14" i="2"/>
  <c r="M15" i="2"/>
  <c r="M16" i="2" s="1"/>
  <c r="H15" i="2"/>
  <c r="G16" i="2"/>
  <c r="I15" i="2"/>
  <c r="AQ46" i="2" l="1"/>
  <c r="AR45" i="2"/>
  <c r="AS45" i="2"/>
  <c r="AK45" i="2"/>
  <c r="AL44" i="2"/>
  <c r="AM44" i="2"/>
  <c r="L44" i="2"/>
  <c r="K44" i="2"/>
  <c r="J45" i="2"/>
  <c r="AH45" i="2"/>
  <c r="AJ44" i="2"/>
  <c r="AI44" i="2"/>
  <c r="F43" i="2"/>
  <c r="D44" i="2"/>
  <c r="BX44" i="2"/>
  <c r="BZ43" i="2"/>
  <c r="BY43" i="2"/>
  <c r="Y44" i="2"/>
  <c r="AA43" i="2"/>
  <c r="Z43" i="2"/>
  <c r="AB44" i="2"/>
  <c r="AC43" i="2"/>
  <c r="AD43" i="2"/>
  <c r="AN44" i="2"/>
  <c r="AO43" i="2"/>
  <c r="AP43" i="2"/>
  <c r="AT44" i="2"/>
  <c r="AU43" i="2"/>
  <c r="AV43" i="2"/>
  <c r="BL44" i="2"/>
  <c r="BN43" i="2"/>
  <c r="BM43" i="2"/>
  <c r="BI44" i="2"/>
  <c r="BK43" i="2"/>
  <c r="BJ43" i="2"/>
  <c r="BU44" i="2"/>
  <c r="BW43" i="2"/>
  <c r="BV43" i="2"/>
  <c r="G44" i="2"/>
  <c r="H43" i="2"/>
  <c r="I43" i="2"/>
  <c r="AE44" i="2"/>
  <c r="AG43" i="2"/>
  <c r="AF43" i="2"/>
  <c r="BC44" i="2"/>
  <c r="BE43" i="2"/>
  <c r="BD43" i="2"/>
  <c r="BO44" i="2"/>
  <c r="BQ43" i="2"/>
  <c r="BP43" i="2"/>
  <c r="AZ44" i="2"/>
  <c r="BA43" i="2"/>
  <c r="BB43" i="2"/>
  <c r="BR44" i="2"/>
  <c r="BT43" i="2"/>
  <c r="BS43" i="2"/>
  <c r="M44" i="2"/>
  <c r="O43" i="2"/>
  <c r="N43" i="2"/>
  <c r="S44" i="2"/>
  <c r="U43" i="2"/>
  <c r="T43" i="2"/>
  <c r="P44" i="2"/>
  <c r="Q43" i="2"/>
  <c r="R43" i="2"/>
  <c r="V44" i="2"/>
  <c r="X43" i="2"/>
  <c r="W43" i="2"/>
  <c r="BF44" i="2"/>
  <c r="BG43" i="2"/>
  <c r="BH43" i="2"/>
  <c r="AW44" i="2"/>
  <c r="AX43" i="2"/>
  <c r="AY43" i="2"/>
  <c r="BF15" i="2"/>
  <c r="BH14" i="2"/>
  <c r="BG14" i="2"/>
  <c r="BR17" i="2"/>
  <c r="BT17" i="2" s="1"/>
  <c r="BO17" i="2"/>
  <c r="BO18" i="2" s="1"/>
  <c r="BI18" i="2"/>
  <c r="BJ17" i="2"/>
  <c r="BK17" i="2"/>
  <c r="BA16" i="2"/>
  <c r="BB16" i="2"/>
  <c r="AZ17" i="2"/>
  <c r="BE16" i="2"/>
  <c r="BD16" i="2"/>
  <c r="BC17" i="2"/>
  <c r="BZ15" i="2"/>
  <c r="BY15" i="2"/>
  <c r="BX16" i="2"/>
  <c r="BV15" i="2"/>
  <c r="BW15" i="2"/>
  <c r="BU16" i="2"/>
  <c r="BN16" i="2"/>
  <c r="BM16" i="2"/>
  <c r="BL17" i="2"/>
  <c r="BS16" i="2"/>
  <c r="BT16" i="2"/>
  <c r="BP16" i="2"/>
  <c r="BQ16" i="2"/>
  <c r="BN15" i="2"/>
  <c r="BM15" i="2"/>
  <c r="AU14" i="2"/>
  <c r="AV14" i="2"/>
  <c r="AT15" i="2"/>
  <c r="AW17" i="2"/>
  <c r="AY16" i="2"/>
  <c r="AX16" i="2"/>
  <c r="AS15" i="2"/>
  <c r="AR15" i="2"/>
  <c r="AQ16" i="2"/>
  <c r="AO16" i="2"/>
  <c r="AP16" i="2"/>
  <c r="AN17" i="2"/>
  <c r="AL15" i="2"/>
  <c r="AM15" i="2"/>
  <c r="AK16" i="2"/>
  <c r="AI15" i="2"/>
  <c r="AJ15" i="2"/>
  <c r="AH16" i="2"/>
  <c r="AG16" i="2"/>
  <c r="AF16" i="2"/>
  <c r="AE17" i="2"/>
  <c r="AD16" i="2"/>
  <c r="AC16" i="2"/>
  <c r="AB17" i="2"/>
  <c r="X16" i="2"/>
  <c r="V17" i="2"/>
  <c r="W16" i="2"/>
  <c r="K14" i="2"/>
  <c r="L14" i="2"/>
  <c r="J15" i="2"/>
  <c r="AA15" i="2"/>
  <c r="Z15" i="2"/>
  <c r="Y16" i="2"/>
  <c r="N16" i="2"/>
  <c r="M17" i="2"/>
  <c r="O16" i="2"/>
  <c r="Q14" i="2"/>
  <c r="P15" i="2"/>
  <c r="R14" i="2"/>
  <c r="T19" i="2"/>
  <c r="U19" i="2"/>
  <c r="S20" i="2"/>
  <c r="N15" i="2"/>
  <c r="O15" i="2"/>
  <c r="H16" i="2"/>
  <c r="G17" i="2"/>
  <c r="G18" i="2" s="1"/>
  <c r="I16" i="2"/>
  <c r="AR46" i="2" l="1"/>
  <c r="AQ47" i="2"/>
  <c r="AS46" i="2"/>
  <c r="AH46" i="2"/>
  <c r="AJ45" i="2"/>
  <c r="AI45" i="2"/>
  <c r="F44" i="2"/>
  <c r="D45" i="2"/>
  <c r="J46" i="2"/>
  <c r="L45" i="2"/>
  <c r="K45" i="2"/>
  <c r="AK46" i="2"/>
  <c r="AM45" i="2"/>
  <c r="AL45" i="2"/>
  <c r="S45" i="2"/>
  <c r="S46" i="2" s="1"/>
  <c r="T44" i="2"/>
  <c r="U44" i="2"/>
  <c r="BR45" i="2"/>
  <c r="BR46" i="2" s="1"/>
  <c r="BT44" i="2"/>
  <c r="BS44" i="2"/>
  <c r="BL45" i="2"/>
  <c r="BL46" i="2" s="1"/>
  <c r="BN44" i="2"/>
  <c r="BM44" i="2"/>
  <c r="BF45" i="2"/>
  <c r="BF46" i="2" s="1"/>
  <c r="BG44" i="2"/>
  <c r="BH44" i="2"/>
  <c r="BC45" i="2"/>
  <c r="BC46" i="2" s="1"/>
  <c r="BD44" i="2"/>
  <c r="BE44" i="2"/>
  <c r="AB45" i="2"/>
  <c r="AB46" i="2" s="1"/>
  <c r="AC44" i="2"/>
  <c r="AD44" i="2"/>
  <c r="BU45" i="2"/>
  <c r="BU46" i="2" s="1"/>
  <c r="BW44" i="2"/>
  <c r="BV44" i="2"/>
  <c r="AZ45" i="2"/>
  <c r="AZ46" i="2" s="1"/>
  <c r="BA44" i="2"/>
  <c r="BB44" i="2"/>
  <c r="M45" i="2"/>
  <c r="M46" i="2" s="1"/>
  <c r="N44" i="2"/>
  <c r="O44" i="2"/>
  <c r="V45" i="2"/>
  <c r="V46" i="2" s="1"/>
  <c r="X44" i="2"/>
  <c r="W44" i="2"/>
  <c r="AE45" i="2"/>
  <c r="AE46" i="2" s="1"/>
  <c r="AE47" i="2" s="1"/>
  <c r="AF44" i="2"/>
  <c r="AG44" i="2"/>
  <c r="Y45" i="2"/>
  <c r="Y46" i="2" s="1"/>
  <c r="Z44" i="2"/>
  <c r="AA44" i="2"/>
  <c r="AW45" i="2"/>
  <c r="AW46" i="2" s="1"/>
  <c r="AX44" i="2"/>
  <c r="AY44" i="2"/>
  <c r="BO45" i="2"/>
  <c r="BO46" i="2" s="1"/>
  <c r="BP44" i="2"/>
  <c r="BQ44" i="2"/>
  <c r="AN45" i="2"/>
  <c r="AN46" i="2" s="1"/>
  <c r="AO44" i="2"/>
  <c r="AP44" i="2"/>
  <c r="AT45" i="2"/>
  <c r="AT46" i="2" s="1"/>
  <c r="AV44" i="2"/>
  <c r="AU44" i="2"/>
  <c r="BI45" i="2"/>
  <c r="BI46" i="2" s="1"/>
  <c r="BJ44" i="2"/>
  <c r="BK44" i="2"/>
  <c r="P45" i="2"/>
  <c r="P46" i="2" s="1"/>
  <c r="R44" i="2"/>
  <c r="Q44" i="2"/>
  <c r="G45" i="2"/>
  <c r="H44" i="2"/>
  <c r="I44" i="2"/>
  <c r="BX45" i="2"/>
  <c r="BX46" i="2" s="1"/>
  <c r="BY44" i="2"/>
  <c r="BZ44" i="2"/>
  <c r="BF16" i="2"/>
  <c r="BH15" i="2"/>
  <c r="BG15" i="2"/>
  <c r="BR18" i="2"/>
  <c r="BS18" i="2" s="1"/>
  <c r="BS17" i="2"/>
  <c r="BP17" i="2"/>
  <c r="BQ17" i="2"/>
  <c r="BJ18" i="2"/>
  <c r="BI19" i="2"/>
  <c r="BK18" i="2"/>
  <c r="BB17" i="2"/>
  <c r="AZ18" i="2"/>
  <c r="BA17" i="2"/>
  <c r="BE17" i="2"/>
  <c r="BD17" i="2"/>
  <c r="BC18" i="2"/>
  <c r="BY16" i="2"/>
  <c r="BZ16" i="2"/>
  <c r="BX17" i="2"/>
  <c r="BW16" i="2"/>
  <c r="BV16" i="2"/>
  <c r="BU17" i="2"/>
  <c r="BQ18" i="2"/>
  <c r="BP18" i="2"/>
  <c r="BO19" i="2"/>
  <c r="BL18" i="2"/>
  <c r="BM17" i="2"/>
  <c r="BN17" i="2"/>
  <c r="AU15" i="2"/>
  <c r="AV15" i="2"/>
  <c r="AT16" i="2"/>
  <c r="AW18" i="2"/>
  <c r="AY17" i="2"/>
  <c r="AX17" i="2"/>
  <c r="AR16" i="2"/>
  <c r="AS16" i="2"/>
  <c r="AQ17" i="2"/>
  <c r="AP17" i="2"/>
  <c r="AO17" i="2"/>
  <c r="AN18" i="2"/>
  <c r="AN19" i="2" s="1"/>
  <c r="AM16" i="2"/>
  <c r="AL16" i="2"/>
  <c r="AK17" i="2"/>
  <c r="AJ16" i="2"/>
  <c r="AI16" i="2"/>
  <c r="AH17" i="2"/>
  <c r="AG17" i="2"/>
  <c r="AF17" i="2"/>
  <c r="AE18" i="2"/>
  <c r="AD17" i="2"/>
  <c r="AC17" i="2"/>
  <c r="AB18" i="2"/>
  <c r="K15" i="2"/>
  <c r="J16" i="2"/>
  <c r="L15" i="2"/>
  <c r="X17" i="2"/>
  <c r="V18" i="2"/>
  <c r="W17" i="2"/>
  <c r="I18" i="2"/>
  <c r="G19" i="2"/>
  <c r="H18" i="2"/>
  <c r="AA16" i="2"/>
  <c r="Z16" i="2"/>
  <c r="Y17" i="2"/>
  <c r="M18" i="2"/>
  <c r="N17" i="2"/>
  <c r="O17" i="2"/>
  <c r="R15" i="2"/>
  <c r="P16" i="2"/>
  <c r="Q15" i="2"/>
  <c r="U20" i="2"/>
  <c r="T20" i="2"/>
  <c r="S21" i="2"/>
  <c r="I17" i="2"/>
  <c r="H17" i="2"/>
  <c r="AE48" i="2" l="1"/>
  <c r="AG47" i="2"/>
  <c r="AF47" i="2"/>
  <c r="M47" i="2"/>
  <c r="O46" i="2"/>
  <c r="N46" i="2"/>
  <c r="AS47" i="2"/>
  <c r="AR47" i="2"/>
  <c r="AQ48" i="2"/>
  <c r="AQ49" i="2" s="1"/>
  <c r="AZ47" i="2"/>
  <c r="BB46" i="2"/>
  <c r="BA46" i="2"/>
  <c r="AW47" i="2"/>
  <c r="AX46" i="2"/>
  <c r="AY46" i="2"/>
  <c r="BC47" i="2"/>
  <c r="BE46" i="2"/>
  <c r="BD46" i="2"/>
  <c r="P47" i="2"/>
  <c r="Q46" i="2"/>
  <c r="R46" i="2"/>
  <c r="V47" i="2"/>
  <c r="X46" i="2"/>
  <c r="W46" i="2"/>
  <c r="BR47" i="2"/>
  <c r="BS46" i="2"/>
  <c r="BT46" i="2"/>
  <c r="AK47" i="2"/>
  <c r="AL46" i="2"/>
  <c r="AM46" i="2"/>
  <c r="J47" i="2"/>
  <c r="K46" i="2"/>
  <c r="L46" i="2"/>
  <c r="Y47" i="2"/>
  <c r="AA46" i="2"/>
  <c r="Z46" i="2"/>
  <c r="BI47" i="2"/>
  <c r="BJ46" i="2"/>
  <c r="BK46" i="2"/>
  <c r="S47" i="2"/>
  <c r="T46" i="2"/>
  <c r="U46" i="2"/>
  <c r="F45" i="2"/>
  <c r="D46" i="2"/>
  <c r="BF47" i="2"/>
  <c r="BH46" i="2"/>
  <c r="BG46" i="2"/>
  <c r="BO47" i="2"/>
  <c r="BP46" i="2"/>
  <c r="BQ46" i="2"/>
  <c r="AB47" i="2"/>
  <c r="AD46" i="2"/>
  <c r="AC46" i="2"/>
  <c r="AT47" i="2"/>
  <c r="AU46" i="2"/>
  <c r="AV46" i="2"/>
  <c r="AN47" i="2"/>
  <c r="AP46" i="2"/>
  <c r="AO46" i="2"/>
  <c r="BU47" i="2"/>
  <c r="BV46" i="2"/>
  <c r="BW46" i="2"/>
  <c r="BX47" i="2"/>
  <c r="BY46" i="2"/>
  <c r="BZ46" i="2"/>
  <c r="AF46" i="2"/>
  <c r="AG46" i="2"/>
  <c r="BL47" i="2"/>
  <c r="BM46" i="2"/>
  <c r="BN46" i="2"/>
  <c r="AH47" i="2"/>
  <c r="AI46" i="2"/>
  <c r="AJ46" i="2"/>
  <c r="BB45" i="2"/>
  <c r="BA45" i="2"/>
  <c r="AX45" i="2"/>
  <c r="AY45" i="2"/>
  <c r="BD45" i="2"/>
  <c r="BE45" i="2"/>
  <c r="R45" i="2"/>
  <c r="Q45" i="2"/>
  <c r="BS45" i="2"/>
  <c r="BT45" i="2"/>
  <c r="BP45" i="2"/>
  <c r="BQ45" i="2"/>
  <c r="AD45" i="2"/>
  <c r="AC45" i="2"/>
  <c r="G46" i="2"/>
  <c r="H45" i="2"/>
  <c r="I45" i="2"/>
  <c r="AF45" i="2"/>
  <c r="AG45" i="2"/>
  <c r="BN45" i="2"/>
  <c r="BM45" i="2"/>
  <c r="AU45" i="2"/>
  <c r="AV45" i="2"/>
  <c r="W45" i="2"/>
  <c r="X45" i="2"/>
  <c r="AP45" i="2"/>
  <c r="AO45" i="2"/>
  <c r="BW45" i="2"/>
  <c r="BV45" i="2"/>
  <c r="BZ45" i="2"/>
  <c r="BY45" i="2"/>
  <c r="AA45" i="2"/>
  <c r="Z45" i="2"/>
  <c r="BG45" i="2"/>
  <c r="BH45" i="2"/>
  <c r="BJ45" i="2"/>
  <c r="BK45" i="2"/>
  <c r="O45" i="2"/>
  <c r="N45" i="2"/>
  <c r="T45" i="2"/>
  <c r="U45" i="2"/>
  <c r="BF17" i="2"/>
  <c r="BH16" i="2"/>
  <c r="BG16" i="2"/>
  <c r="BT18" i="2"/>
  <c r="BR19" i="2"/>
  <c r="BS19" i="2" s="1"/>
  <c r="BK19" i="2"/>
  <c r="BJ19" i="2"/>
  <c r="BI20" i="2"/>
  <c r="BB18" i="2"/>
  <c r="BA18" i="2"/>
  <c r="AZ19" i="2"/>
  <c r="BD18" i="2"/>
  <c r="BE18" i="2"/>
  <c r="BC19" i="2"/>
  <c r="BZ17" i="2"/>
  <c r="BY17" i="2"/>
  <c r="BX18" i="2"/>
  <c r="BV17" i="2"/>
  <c r="BW17" i="2"/>
  <c r="BU18" i="2"/>
  <c r="BP19" i="2"/>
  <c r="BQ19" i="2"/>
  <c r="BO20" i="2"/>
  <c r="BL19" i="2"/>
  <c r="BM18" i="2"/>
  <c r="BN18" i="2"/>
  <c r="AV16" i="2"/>
  <c r="AU16" i="2"/>
  <c r="AT17" i="2"/>
  <c r="AO19" i="2"/>
  <c r="AP19" i="2"/>
  <c r="AN20" i="2"/>
  <c r="AY18" i="2"/>
  <c r="AX18" i="2"/>
  <c r="AW19" i="2"/>
  <c r="AR17" i="2"/>
  <c r="AS17" i="2"/>
  <c r="AQ18" i="2"/>
  <c r="AO18" i="2"/>
  <c r="AP18" i="2"/>
  <c r="AM17" i="2"/>
  <c r="AL17" i="2"/>
  <c r="AK18" i="2"/>
  <c r="AJ17" i="2"/>
  <c r="AI17" i="2"/>
  <c r="AH18" i="2"/>
  <c r="AF18" i="2"/>
  <c r="AG18" i="2"/>
  <c r="AE19" i="2"/>
  <c r="AD18" i="2"/>
  <c r="AB19" i="2"/>
  <c r="AC18" i="2"/>
  <c r="G20" i="2"/>
  <c r="H19" i="2"/>
  <c r="I19" i="2"/>
  <c r="K16" i="2"/>
  <c r="J17" i="2"/>
  <c r="L17" i="2" s="1"/>
  <c r="L16" i="2"/>
  <c r="W18" i="2"/>
  <c r="V19" i="2"/>
  <c r="X18" i="2"/>
  <c r="Z17" i="2"/>
  <c r="AA17" i="2"/>
  <c r="Y18" i="2"/>
  <c r="P17" i="2"/>
  <c r="Q16" i="2"/>
  <c r="R16" i="2"/>
  <c r="M19" i="2"/>
  <c r="O18" i="2"/>
  <c r="N18" i="2"/>
  <c r="T21" i="2"/>
  <c r="U21" i="2"/>
  <c r="S22" i="2"/>
  <c r="AR49" i="2" l="1"/>
  <c r="AS49" i="2"/>
  <c r="AQ50" i="2"/>
  <c r="N47" i="2"/>
  <c r="O47" i="2"/>
  <c r="M48" i="2"/>
  <c r="AS48" i="2"/>
  <c r="AR48" i="2"/>
  <c r="AF48" i="2"/>
  <c r="AE49" i="2"/>
  <c r="AG48" i="2"/>
  <c r="BR48" i="2"/>
  <c r="BT47" i="2"/>
  <c r="BS47" i="2"/>
  <c r="BF48" i="2"/>
  <c r="BH47" i="2"/>
  <c r="BG47" i="2"/>
  <c r="BI48" i="2"/>
  <c r="BJ47" i="2"/>
  <c r="BK47" i="2"/>
  <c r="BC48" i="2"/>
  <c r="BD47" i="2"/>
  <c r="BE47" i="2"/>
  <c r="BL48" i="2"/>
  <c r="BM47" i="2"/>
  <c r="BN47" i="2"/>
  <c r="BU48" i="2"/>
  <c r="BW47" i="2"/>
  <c r="BV47" i="2"/>
  <c r="D47" i="2"/>
  <c r="F46" i="2"/>
  <c r="J48" i="2"/>
  <c r="K47" i="2"/>
  <c r="L47" i="2"/>
  <c r="AT48" i="2"/>
  <c r="AU47" i="2"/>
  <c r="AV47" i="2"/>
  <c r="AW48" i="2"/>
  <c r="AY47" i="2"/>
  <c r="AX47" i="2"/>
  <c r="AN48" i="2"/>
  <c r="AN49" i="2" s="1"/>
  <c r="AO47" i="2"/>
  <c r="AP47" i="2"/>
  <c r="AK48" i="2"/>
  <c r="AM47" i="2"/>
  <c r="AL47" i="2"/>
  <c r="BO48" i="2"/>
  <c r="BQ47" i="2"/>
  <c r="BP47" i="2"/>
  <c r="S48" i="2"/>
  <c r="T47" i="2"/>
  <c r="U47" i="2"/>
  <c r="P48" i="2"/>
  <c r="R47" i="2"/>
  <c r="Q47" i="2"/>
  <c r="G47" i="2"/>
  <c r="AB48" i="2"/>
  <c r="AC47" i="2"/>
  <c r="AD47" i="2"/>
  <c r="V48" i="2"/>
  <c r="X47" i="2"/>
  <c r="W47" i="2"/>
  <c r="AH48" i="2"/>
  <c r="AI47" i="2"/>
  <c r="AJ47" i="2"/>
  <c r="BX48" i="2"/>
  <c r="BZ47" i="2"/>
  <c r="BY47" i="2"/>
  <c r="Y48" i="2"/>
  <c r="AA47" i="2"/>
  <c r="Z47" i="2"/>
  <c r="AZ48" i="2"/>
  <c r="BA47" i="2"/>
  <c r="BB47" i="2"/>
  <c r="H46" i="2"/>
  <c r="I46" i="2"/>
  <c r="BF18" i="2"/>
  <c r="BG17" i="2"/>
  <c r="BH17" i="2"/>
  <c r="BR20" i="2"/>
  <c r="BT20" i="2" s="1"/>
  <c r="BT19" i="2"/>
  <c r="BI21" i="2"/>
  <c r="BK20" i="2"/>
  <c r="BJ20" i="2"/>
  <c r="BB19" i="2"/>
  <c r="AZ20" i="2"/>
  <c r="BA19" i="2"/>
  <c r="BD19" i="2"/>
  <c r="BC20" i="2"/>
  <c r="BE19" i="2"/>
  <c r="BY18" i="2"/>
  <c r="BZ18" i="2"/>
  <c r="BX19" i="2"/>
  <c r="BW18" i="2"/>
  <c r="BV18" i="2"/>
  <c r="BU19" i="2"/>
  <c r="BP20" i="2"/>
  <c r="BO21" i="2"/>
  <c r="BQ20" i="2"/>
  <c r="BL20" i="2"/>
  <c r="BN19" i="2"/>
  <c r="BM19" i="2"/>
  <c r="AV17" i="2"/>
  <c r="AU17" i="2"/>
  <c r="AT18" i="2"/>
  <c r="AT19" i="2" s="1"/>
  <c r="AO20" i="2"/>
  <c r="AP20" i="2"/>
  <c r="AN21" i="2"/>
  <c r="AW20" i="2"/>
  <c r="AX19" i="2"/>
  <c r="AY19" i="2"/>
  <c r="AS18" i="2"/>
  <c r="AR18" i="2"/>
  <c r="AQ19" i="2"/>
  <c r="AM18" i="2"/>
  <c r="AL18" i="2"/>
  <c r="AK19" i="2"/>
  <c r="AJ18" i="2"/>
  <c r="AI18" i="2"/>
  <c r="AH19" i="2"/>
  <c r="AG19" i="2"/>
  <c r="AF19" i="2"/>
  <c r="AE20" i="2"/>
  <c r="AC19" i="2"/>
  <c r="AD19" i="2"/>
  <c r="AB20" i="2"/>
  <c r="AB21" i="2" s="1"/>
  <c r="X19" i="2"/>
  <c r="V20" i="2"/>
  <c r="W19" i="2"/>
  <c r="J18" i="2"/>
  <c r="K17" i="2"/>
  <c r="G21" i="2"/>
  <c r="H20" i="2"/>
  <c r="I20" i="2"/>
  <c r="Z18" i="2"/>
  <c r="AA18" i="2"/>
  <c r="Y19" i="2"/>
  <c r="N19" i="2"/>
  <c r="O19" i="2"/>
  <c r="M20" i="2"/>
  <c r="P18" i="2"/>
  <c r="Q17" i="2"/>
  <c r="R17" i="2"/>
  <c r="T22" i="2"/>
  <c r="U22" i="2"/>
  <c r="S23" i="2"/>
  <c r="AR50" i="2" l="1"/>
  <c r="AS50" i="2"/>
  <c r="AQ51" i="2"/>
  <c r="AG49" i="2"/>
  <c r="AE50" i="2"/>
  <c r="AF49" i="2"/>
  <c r="F47" i="2"/>
  <c r="D48" i="2"/>
  <c r="M49" i="2"/>
  <c r="N48" i="2"/>
  <c r="O48" i="2"/>
  <c r="AO49" i="2"/>
  <c r="AN50" i="2"/>
  <c r="AP49" i="2"/>
  <c r="BV48" i="2"/>
  <c r="BU49" i="2"/>
  <c r="BW48" i="2"/>
  <c r="BP48" i="2"/>
  <c r="BO49" i="2"/>
  <c r="BQ48" i="2"/>
  <c r="BK48" i="2"/>
  <c r="BI49" i="2"/>
  <c r="BJ48" i="2"/>
  <c r="AA48" i="2"/>
  <c r="Y49" i="2"/>
  <c r="Z48" i="2"/>
  <c r="AX48" i="2"/>
  <c r="AW49" i="2"/>
  <c r="AY48" i="2"/>
  <c r="BZ48" i="2"/>
  <c r="BY48" i="2"/>
  <c r="BX49" i="2"/>
  <c r="X48" i="2"/>
  <c r="V49" i="2"/>
  <c r="W48" i="2"/>
  <c r="BM48" i="2"/>
  <c r="BL49" i="2"/>
  <c r="BN48" i="2"/>
  <c r="AK49" i="2"/>
  <c r="AL48" i="2"/>
  <c r="AM48" i="2"/>
  <c r="AD48" i="2"/>
  <c r="AB49" i="2"/>
  <c r="AC48" i="2"/>
  <c r="U48" i="2"/>
  <c r="S49" i="2"/>
  <c r="T48" i="2"/>
  <c r="BC49" i="2"/>
  <c r="BD48" i="2"/>
  <c r="BE48" i="2"/>
  <c r="AI48" i="2"/>
  <c r="AH49" i="2"/>
  <c r="AJ48" i="2"/>
  <c r="AT49" i="2"/>
  <c r="AU48" i="2"/>
  <c r="AV48" i="2"/>
  <c r="P49" i="2"/>
  <c r="R48" i="2"/>
  <c r="Q48" i="2"/>
  <c r="K48" i="2"/>
  <c r="J49" i="2"/>
  <c r="L48" i="2"/>
  <c r="BH48" i="2"/>
  <c r="BF49" i="2"/>
  <c r="BG48" i="2"/>
  <c r="BB48" i="2"/>
  <c r="AZ49" i="2"/>
  <c r="BA48" i="2"/>
  <c r="G48" i="2"/>
  <c r="H47" i="2"/>
  <c r="I47" i="2"/>
  <c r="AO48" i="2"/>
  <c r="AP48" i="2"/>
  <c r="BT48" i="2"/>
  <c r="BR49" i="2"/>
  <c r="BS48" i="2"/>
  <c r="BF19" i="2"/>
  <c r="BH18" i="2"/>
  <c r="BG18" i="2"/>
  <c r="BS20" i="2"/>
  <c r="BR21" i="2"/>
  <c r="BR22" i="2" s="1"/>
  <c r="BI22" i="2"/>
  <c r="BK21" i="2"/>
  <c r="BJ21" i="2"/>
  <c r="BA20" i="2"/>
  <c r="AZ21" i="2"/>
  <c r="BB20" i="2"/>
  <c r="BC21" i="2"/>
  <c r="BE20" i="2"/>
  <c r="BD20" i="2"/>
  <c r="BY19" i="2"/>
  <c r="BZ19" i="2"/>
  <c r="BX20" i="2"/>
  <c r="BW19" i="2"/>
  <c r="BV19" i="2"/>
  <c r="BU20" i="2"/>
  <c r="BM20" i="2"/>
  <c r="BN20" i="2"/>
  <c r="BL21" i="2"/>
  <c r="BP21" i="2"/>
  <c r="BO22" i="2"/>
  <c r="BQ21" i="2"/>
  <c r="AU19" i="2"/>
  <c r="AV19" i="2"/>
  <c r="AT20" i="2"/>
  <c r="AV18" i="2"/>
  <c r="AU18" i="2"/>
  <c r="AW21" i="2"/>
  <c r="AY20" i="2"/>
  <c r="AX20" i="2"/>
  <c r="AO21" i="2"/>
  <c r="AP21" i="2"/>
  <c r="AN22" i="2"/>
  <c r="AS19" i="2"/>
  <c r="AR19" i="2"/>
  <c r="AQ20" i="2"/>
  <c r="AM19" i="2"/>
  <c r="AL19" i="2"/>
  <c r="AK20" i="2"/>
  <c r="AI19" i="2"/>
  <c r="AJ19" i="2"/>
  <c r="AH20" i="2"/>
  <c r="AG20" i="2"/>
  <c r="AF20" i="2"/>
  <c r="AE21" i="2"/>
  <c r="AE22" i="2" s="1"/>
  <c r="AD21" i="2"/>
  <c r="AC21" i="2"/>
  <c r="AB22" i="2"/>
  <c r="AD20" i="2"/>
  <c r="AC20" i="2"/>
  <c r="I21" i="2"/>
  <c r="H21" i="2"/>
  <c r="G22" i="2"/>
  <c r="W20" i="2"/>
  <c r="V21" i="2"/>
  <c r="X20" i="2"/>
  <c r="L18" i="2"/>
  <c r="J19" i="2"/>
  <c r="K18" i="2"/>
  <c r="AA19" i="2"/>
  <c r="Z19" i="2"/>
  <c r="Y20" i="2"/>
  <c r="R18" i="2"/>
  <c r="Q18" i="2"/>
  <c r="P19" i="2"/>
  <c r="M21" i="2"/>
  <c r="O20" i="2"/>
  <c r="N20" i="2"/>
  <c r="T23" i="2"/>
  <c r="U23" i="2"/>
  <c r="S24" i="2"/>
  <c r="AR51" i="2" l="1"/>
  <c r="AQ52" i="2"/>
  <c r="AS51" i="2"/>
  <c r="M50" i="2"/>
  <c r="O49" i="2"/>
  <c r="N49" i="2"/>
  <c r="F48" i="2"/>
  <c r="D49" i="2"/>
  <c r="AP50" i="2"/>
  <c r="AN51" i="2"/>
  <c r="AO50" i="2"/>
  <c r="AE51" i="2"/>
  <c r="AE52" i="2" s="1"/>
  <c r="AF50" i="2"/>
  <c r="AG50" i="2"/>
  <c r="BU50" i="2"/>
  <c r="BG49" i="2"/>
  <c r="BF50" i="2"/>
  <c r="BH49" i="2"/>
  <c r="BE49" i="2"/>
  <c r="BC50" i="2"/>
  <c r="BD49" i="2"/>
  <c r="BP49" i="2"/>
  <c r="BO50" i="2"/>
  <c r="BQ49" i="2"/>
  <c r="AM49" i="2"/>
  <c r="AL49" i="2"/>
  <c r="AK50" i="2"/>
  <c r="W49" i="2"/>
  <c r="V50" i="2"/>
  <c r="X49" i="2"/>
  <c r="Q49" i="2"/>
  <c r="P50" i="2"/>
  <c r="R49" i="2"/>
  <c r="AW50" i="2"/>
  <c r="AY49" i="2"/>
  <c r="AX49" i="2"/>
  <c r="AT50" i="2"/>
  <c r="AU49" i="2"/>
  <c r="AV49" i="2"/>
  <c r="G49" i="2"/>
  <c r="H48" i="2"/>
  <c r="I48" i="2"/>
  <c r="AH50" i="2"/>
  <c r="AI49" i="2"/>
  <c r="AJ49" i="2"/>
  <c r="T49" i="2"/>
  <c r="U49" i="2"/>
  <c r="S50" i="2"/>
  <c r="AA49" i="2"/>
  <c r="Z49" i="2"/>
  <c r="Y50" i="2"/>
  <c r="BS49" i="2"/>
  <c r="BR50" i="2"/>
  <c r="BT49" i="2"/>
  <c r="K49" i="2"/>
  <c r="L49" i="2"/>
  <c r="J50" i="2"/>
  <c r="BZ49" i="2"/>
  <c r="BX50" i="2"/>
  <c r="BY49" i="2"/>
  <c r="AZ50" i="2"/>
  <c r="BA49" i="2"/>
  <c r="BB49" i="2"/>
  <c r="AD49" i="2"/>
  <c r="AB50" i="2"/>
  <c r="AC49" i="2"/>
  <c r="BI50" i="2"/>
  <c r="BJ49" i="2"/>
  <c r="BK49" i="2"/>
  <c r="BV49" i="2"/>
  <c r="BW49" i="2"/>
  <c r="BL50" i="2"/>
  <c r="BN49" i="2"/>
  <c r="BM49" i="2"/>
  <c r="BF20" i="2"/>
  <c r="BG19" i="2"/>
  <c r="BH19" i="2"/>
  <c r="BS21" i="2"/>
  <c r="BT21" i="2"/>
  <c r="BR23" i="2"/>
  <c r="BT22" i="2"/>
  <c r="BS22" i="2"/>
  <c r="AE23" i="2"/>
  <c r="AG23" i="2" s="1"/>
  <c r="BI23" i="2"/>
  <c r="BK22" i="2"/>
  <c r="BJ22" i="2"/>
  <c r="BB21" i="2"/>
  <c r="BA21" i="2"/>
  <c r="AZ22" i="2"/>
  <c r="BC22" i="2"/>
  <c r="BE21" i="2"/>
  <c r="BD21" i="2"/>
  <c r="BZ20" i="2"/>
  <c r="BY20" i="2"/>
  <c r="BX21" i="2"/>
  <c r="BV20" i="2"/>
  <c r="BW20" i="2"/>
  <c r="BU21" i="2"/>
  <c r="BN21" i="2"/>
  <c r="BL22" i="2"/>
  <c r="BM21" i="2"/>
  <c r="BQ22" i="2"/>
  <c r="BP22" i="2"/>
  <c r="BO23" i="2"/>
  <c r="AV20" i="2"/>
  <c r="AT21" i="2"/>
  <c r="AU20" i="2"/>
  <c r="AO22" i="2"/>
  <c r="AP22" i="2"/>
  <c r="AN23" i="2"/>
  <c r="AW22" i="2"/>
  <c r="AY21" i="2"/>
  <c r="AX21" i="2"/>
  <c r="AR20" i="2"/>
  <c r="AS20" i="2"/>
  <c r="AQ21" i="2"/>
  <c r="AL20" i="2"/>
  <c r="AM20" i="2"/>
  <c r="AK21" i="2"/>
  <c r="AK22" i="2" s="1"/>
  <c r="AI20" i="2"/>
  <c r="AJ20" i="2"/>
  <c r="AH21" i="2"/>
  <c r="AH22" i="2" s="1"/>
  <c r="AG22" i="2"/>
  <c r="AF22" i="2"/>
  <c r="AG21" i="2"/>
  <c r="AF21" i="2"/>
  <c r="AB23" i="2"/>
  <c r="AD22" i="2"/>
  <c r="AC22" i="2"/>
  <c r="G23" i="2"/>
  <c r="H22" i="2"/>
  <c r="I22" i="2"/>
  <c r="L19" i="2"/>
  <c r="J20" i="2"/>
  <c r="K19" i="2"/>
  <c r="V22" i="2"/>
  <c r="W21" i="2"/>
  <c r="X21" i="2"/>
  <c r="Z20" i="2"/>
  <c r="AA20" i="2"/>
  <c r="Y21" i="2"/>
  <c r="N21" i="2"/>
  <c r="M22" i="2"/>
  <c r="O21" i="2"/>
  <c r="Q19" i="2"/>
  <c r="R19" i="2"/>
  <c r="P20" i="2"/>
  <c r="U24" i="2"/>
  <c r="T24" i="2"/>
  <c r="S25" i="2"/>
  <c r="AG52" i="2" l="1"/>
  <c r="AF52" i="2"/>
  <c r="AE53" i="2"/>
  <c r="AR52" i="2"/>
  <c r="AS52" i="2"/>
  <c r="AQ53" i="2"/>
  <c r="AN52" i="2"/>
  <c r="AP51" i="2"/>
  <c r="AO51" i="2"/>
  <c r="BV50" i="2"/>
  <c r="BU51" i="2"/>
  <c r="BW50" i="2"/>
  <c r="F49" i="2"/>
  <c r="D50" i="2"/>
  <c r="AG51" i="2"/>
  <c r="AF51" i="2"/>
  <c r="O50" i="2"/>
  <c r="M51" i="2"/>
  <c r="N50" i="2"/>
  <c r="BR51" i="2"/>
  <c r="BR52" i="2" s="1"/>
  <c r="BT50" i="2"/>
  <c r="BS50" i="2"/>
  <c r="AT51" i="2"/>
  <c r="AU50" i="2"/>
  <c r="AV50" i="2"/>
  <c r="BJ50" i="2"/>
  <c r="BK50" i="2"/>
  <c r="BI51" i="2"/>
  <c r="AA50" i="2"/>
  <c r="Z50" i="2"/>
  <c r="Y51" i="2"/>
  <c r="AM50" i="2"/>
  <c r="AL50" i="2"/>
  <c r="AK51" i="2"/>
  <c r="BO51" i="2"/>
  <c r="BQ50" i="2"/>
  <c r="BP50" i="2"/>
  <c r="AZ51" i="2"/>
  <c r="BB50" i="2"/>
  <c r="BA50" i="2"/>
  <c r="V51" i="2"/>
  <c r="W50" i="2"/>
  <c r="X50" i="2"/>
  <c r="BD50" i="2"/>
  <c r="BE50" i="2"/>
  <c r="BC51" i="2"/>
  <c r="AI50" i="2"/>
  <c r="AH51" i="2"/>
  <c r="AJ50" i="2"/>
  <c r="AY50" i="2"/>
  <c r="AX50" i="2"/>
  <c r="AW51" i="2"/>
  <c r="AD50" i="2"/>
  <c r="AB51" i="2"/>
  <c r="AC50" i="2"/>
  <c r="J51" i="2"/>
  <c r="K50" i="2"/>
  <c r="L50" i="2"/>
  <c r="BG50" i="2"/>
  <c r="BF51" i="2"/>
  <c r="BH50" i="2"/>
  <c r="BX51" i="2"/>
  <c r="BY50" i="2"/>
  <c r="BZ50" i="2"/>
  <c r="BM50" i="2"/>
  <c r="BL51" i="2"/>
  <c r="BN50" i="2"/>
  <c r="S51" i="2"/>
  <c r="U50" i="2"/>
  <c r="T50" i="2"/>
  <c r="H49" i="2"/>
  <c r="G50" i="2"/>
  <c r="I49" i="2"/>
  <c r="Q50" i="2"/>
  <c r="R50" i="2"/>
  <c r="P51" i="2"/>
  <c r="BF21" i="2"/>
  <c r="BG20" i="2"/>
  <c r="BH20" i="2"/>
  <c r="BR24" i="2"/>
  <c r="BT23" i="2"/>
  <c r="BS23" i="2"/>
  <c r="AE24" i="2"/>
  <c r="AE25" i="2" s="1"/>
  <c r="AF23" i="2"/>
  <c r="BI24" i="2"/>
  <c r="BJ23" i="2"/>
  <c r="BK23" i="2"/>
  <c r="BB22" i="2"/>
  <c r="AZ23" i="2"/>
  <c r="BA22" i="2"/>
  <c r="BE22" i="2"/>
  <c r="BD22" i="2"/>
  <c r="BC23" i="2"/>
  <c r="BZ21" i="2"/>
  <c r="BY21" i="2"/>
  <c r="BX22" i="2"/>
  <c r="BW21" i="2"/>
  <c r="BV21" i="2"/>
  <c r="BU22" i="2"/>
  <c r="AJ22" i="2"/>
  <c r="AH23" i="2"/>
  <c r="AI22" i="2"/>
  <c r="BN22" i="2"/>
  <c r="BL23" i="2"/>
  <c r="BM22" i="2"/>
  <c r="AK23" i="2"/>
  <c r="AL22" i="2"/>
  <c r="AM22" i="2"/>
  <c r="BO24" i="2"/>
  <c r="BP23" i="2"/>
  <c r="BQ23" i="2"/>
  <c r="AU21" i="2"/>
  <c r="AV21" i="2"/>
  <c r="AT22" i="2"/>
  <c r="AY22" i="2"/>
  <c r="AX22" i="2"/>
  <c r="AW23" i="2"/>
  <c r="AP23" i="2"/>
  <c r="AO23" i="2"/>
  <c r="AN24" i="2"/>
  <c r="AN25" i="2" s="1"/>
  <c r="AR21" i="2"/>
  <c r="AS21" i="2"/>
  <c r="AQ22" i="2"/>
  <c r="AL21" i="2"/>
  <c r="AM21" i="2"/>
  <c r="AI21" i="2"/>
  <c r="AJ21" i="2"/>
  <c r="AB24" i="2"/>
  <c r="AC23" i="2"/>
  <c r="AD23" i="2"/>
  <c r="V23" i="2"/>
  <c r="X22" i="2"/>
  <c r="W22" i="2"/>
  <c r="L20" i="2"/>
  <c r="J21" i="2"/>
  <c r="K20" i="2"/>
  <c r="G24" i="2"/>
  <c r="I23" i="2"/>
  <c r="H23" i="2"/>
  <c r="Z21" i="2"/>
  <c r="AA21" i="2"/>
  <c r="Y22" i="2"/>
  <c r="O22" i="2"/>
  <c r="M23" i="2"/>
  <c r="N22" i="2"/>
  <c r="Q20" i="2"/>
  <c r="P21" i="2"/>
  <c r="R20" i="2"/>
  <c r="T25" i="2"/>
  <c r="U25" i="2"/>
  <c r="S26" i="2"/>
  <c r="AN53" i="2" l="1"/>
  <c r="AS53" i="2"/>
  <c r="AR53" i="2"/>
  <c r="AQ54" i="2"/>
  <c r="AF53" i="2"/>
  <c r="AG53" i="2"/>
  <c r="AE54" i="2"/>
  <c r="N51" i="2"/>
  <c r="O51" i="2"/>
  <c r="M52" i="2"/>
  <c r="BW51" i="2"/>
  <c r="BV51" i="2"/>
  <c r="BU52" i="2"/>
  <c r="BR53" i="2"/>
  <c r="BS52" i="2"/>
  <c r="BT52" i="2"/>
  <c r="F50" i="2"/>
  <c r="D51" i="2"/>
  <c r="AO52" i="2"/>
  <c r="AP52" i="2"/>
  <c r="P52" i="2"/>
  <c r="R51" i="2"/>
  <c r="Q51" i="2"/>
  <c r="AY51" i="2"/>
  <c r="AX51" i="2"/>
  <c r="AW52" i="2"/>
  <c r="Y52" i="2"/>
  <c r="Z51" i="2"/>
  <c r="AA51" i="2"/>
  <c r="G51" i="2"/>
  <c r="H50" i="2"/>
  <c r="I50" i="2"/>
  <c r="J52" i="2"/>
  <c r="L51" i="2"/>
  <c r="K51" i="2"/>
  <c r="AJ51" i="2"/>
  <c r="AI51" i="2"/>
  <c r="AH52" i="2"/>
  <c r="BO52" i="2"/>
  <c r="BQ51" i="2"/>
  <c r="BP51" i="2"/>
  <c r="AD51" i="2"/>
  <c r="AB52" i="2"/>
  <c r="AC51" i="2"/>
  <c r="X51" i="2"/>
  <c r="V52" i="2"/>
  <c r="W51" i="2"/>
  <c r="T51" i="2"/>
  <c r="S52" i="2"/>
  <c r="U51" i="2"/>
  <c r="AT52" i="2"/>
  <c r="AV51" i="2"/>
  <c r="AU51" i="2"/>
  <c r="BA51" i="2"/>
  <c r="AZ52" i="2"/>
  <c r="BB51" i="2"/>
  <c r="BL52" i="2"/>
  <c r="BN51" i="2"/>
  <c r="BM51" i="2"/>
  <c r="AM51" i="2"/>
  <c r="AL51" i="2"/>
  <c r="AK52" i="2"/>
  <c r="BZ51" i="2"/>
  <c r="BX52" i="2"/>
  <c r="BY51" i="2"/>
  <c r="BH51" i="2"/>
  <c r="BF52" i="2"/>
  <c r="BG51" i="2"/>
  <c r="BD51" i="2"/>
  <c r="BE51" i="2"/>
  <c r="BC52" i="2"/>
  <c r="BJ51" i="2"/>
  <c r="BK51" i="2"/>
  <c r="BI52" i="2"/>
  <c r="BT51" i="2"/>
  <c r="BS51" i="2"/>
  <c r="BH21" i="2"/>
  <c r="BF22" i="2"/>
  <c r="BG21" i="2"/>
  <c r="BR25" i="2"/>
  <c r="BT24" i="2"/>
  <c r="BS24" i="2"/>
  <c r="AF24" i="2"/>
  <c r="AG24" i="2"/>
  <c r="BJ24" i="2"/>
  <c r="BK24" i="2"/>
  <c r="BI25" i="2"/>
  <c r="BB23" i="2"/>
  <c r="BA23" i="2"/>
  <c r="AZ24" i="2"/>
  <c r="BC24" i="2"/>
  <c r="BD23" i="2"/>
  <c r="BE23" i="2"/>
  <c r="BZ22" i="2"/>
  <c r="BY22" i="2"/>
  <c r="BX23" i="2"/>
  <c r="BW22" i="2"/>
  <c r="BV22" i="2"/>
  <c r="BU23" i="2"/>
  <c r="BL24" i="2"/>
  <c r="BM23" i="2"/>
  <c r="BN23" i="2"/>
  <c r="AO25" i="2"/>
  <c r="AP25" i="2"/>
  <c r="AN26" i="2"/>
  <c r="AK24" i="2"/>
  <c r="AK25" i="2" s="1"/>
  <c r="AL23" i="2"/>
  <c r="AM23" i="2"/>
  <c r="AF25" i="2"/>
  <c r="AG25" i="2"/>
  <c r="AE26" i="2"/>
  <c r="AH24" i="2"/>
  <c r="AH25" i="2" s="1"/>
  <c r="AJ23" i="2"/>
  <c r="AI23" i="2"/>
  <c r="BQ24" i="2"/>
  <c r="BP24" i="2"/>
  <c r="BO25" i="2"/>
  <c r="AV22" i="2"/>
  <c r="AT23" i="2"/>
  <c r="AU22" i="2"/>
  <c r="AX23" i="2"/>
  <c r="AW24" i="2"/>
  <c r="AY23" i="2"/>
  <c r="AO24" i="2"/>
  <c r="AP24" i="2"/>
  <c r="AS22" i="2"/>
  <c r="AR22" i="2"/>
  <c r="AQ23" i="2"/>
  <c r="AB25" i="2"/>
  <c r="AD24" i="2"/>
  <c r="AC24" i="2"/>
  <c r="I24" i="2"/>
  <c r="H24" i="2"/>
  <c r="G25" i="2"/>
  <c r="J22" i="2"/>
  <c r="K21" i="2"/>
  <c r="L21" i="2"/>
  <c r="W23" i="2"/>
  <c r="X23" i="2"/>
  <c r="V24" i="2"/>
  <c r="AA22" i="2"/>
  <c r="Z22" i="2"/>
  <c r="Y23" i="2"/>
  <c r="Y24" i="2" s="1"/>
  <c r="N23" i="2"/>
  <c r="M24" i="2"/>
  <c r="O23" i="2"/>
  <c r="Q21" i="2"/>
  <c r="R21" i="2"/>
  <c r="P22" i="2"/>
  <c r="T26" i="2"/>
  <c r="U26" i="2"/>
  <c r="S27" i="2"/>
  <c r="AG54" i="2" l="1"/>
  <c r="AF54" i="2"/>
  <c r="AE55" i="2"/>
  <c r="AS54" i="2"/>
  <c r="AQ55" i="2"/>
  <c r="AR54" i="2"/>
  <c r="AO53" i="2"/>
  <c r="AP53" i="2"/>
  <c r="AN54" i="2"/>
  <c r="BT53" i="2"/>
  <c r="BR54" i="2"/>
  <c r="BS53" i="2"/>
  <c r="BW52" i="2"/>
  <c r="BV52" i="2"/>
  <c r="BU53" i="2"/>
  <c r="D52" i="2"/>
  <c r="F51" i="2"/>
  <c r="O52" i="2"/>
  <c r="M53" i="2"/>
  <c r="N52" i="2"/>
  <c r="AK53" i="2"/>
  <c r="V53" i="2"/>
  <c r="W52" i="2"/>
  <c r="X52" i="2"/>
  <c r="BN52" i="2"/>
  <c r="BL53" i="2"/>
  <c r="BM52" i="2"/>
  <c r="BQ52" i="2"/>
  <c r="BO53" i="2"/>
  <c r="BP52" i="2"/>
  <c r="AC52" i="2"/>
  <c r="AD52" i="2"/>
  <c r="AB53" i="2"/>
  <c r="U52" i="2"/>
  <c r="T52" i="2"/>
  <c r="S53" i="2"/>
  <c r="AY52" i="2"/>
  <c r="AW53" i="2"/>
  <c r="AX52" i="2"/>
  <c r="L52" i="2"/>
  <c r="K52" i="2"/>
  <c r="J53" i="2"/>
  <c r="AJ52" i="2"/>
  <c r="AH53" i="2"/>
  <c r="AI52" i="2"/>
  <c r="AL52" i="2"/>
  <c r="AM52" i="2"/>
  <c r="G52" i="2"/>
  <c r="I51" i="2"/>
  <c r="H51" i="2"/>
  <c r="BY52" i="2"/>
  <c r="BX53" i="2"/>
  <c r="BZ52" i="2"/>
  <c r="BG52" i="2"/>
  <c r="BF53" i="2"/>
  <c r="BH52" i="2"/>
  <c r="BB52" i="2"/>
  <c r="BA52" i="2"/>
  <c r="AZ53" i="2"/>
  <c r="BI53" i="2"/>
  <c r="BK52" i="2"/>
  <c r="BJ52" i="2"/>
  <c r="BD52" i="2"/>
  <c r="BE52" i="2"/>
  <c r="BC53" i="2"/>
  <c r="AT53" i="2"/>
  <c r="AU52" i="2"/>
  <c r="AV52" i="2"/>
  <c r="Z52" i="2"/>
  <c r="Y53" i="2"/>
  <c r="AA52" i="2"/>
  <c r="P53" i="2"/>
  <c r="R52" i="2"/>
  <c r="Q52" i="2"/>
  <c r="BF23" i="2"/>
  <c r="BH22" i="2"/>
  <c r="BG22" i="2"/>
  <c r="BR26" i="2"/>
  <c r="BS25" i="2"/>
  <c r="BT25" i="2"/>
  <c r="BK25" i="2"/>
  <c r="BJ25" i="2"/>
  <c r="BI26" i="2"/>
  <c r="AZ25" i="2"/>
  <c r="BA24" i="2"/>
  <c r="BB24" i="2"/>
  <c r="BD24" i="2"/>
  <c r="BE24" i="2"/>
  <c r="BC25" i="2"/>
  <c r="AH26" i="2"/>
  <c r="AJ25" i="2"/>
  <c r="AI25" i="2"/>
  <c r="AL25" i="2"/>
  <c r="AK26" i="2"/>
  <c r="AM25" i="2"/>
  <c r="BZ23" i="2"/>
  <c r="BY23" i="2"/>
  <c r="BX24" i="2"/>
  <c r="BW23" i="2"/>
  <c r="BV23" i="2"/>
  <c r="BU24" i="2"/>
  <c r="AG26" i="2"/>
  <c r="AE27" i="2"/>
  <c r="AF26" i="2"/>
  <c r="AM24" i="2"/>
  <c r="AL24" i="2"/>
  <c r="BP25" i="2"/>
  <c r="BQ25" i="2"/>
  <c r="BO26" i="2"/>
  <c r="AO26" i="2"/>
  <c r="AP26" i="2"/>
  <c r="AN27" i="2"/>
  <c r="AJ24" i="2"/>
  <c r="AI24" i="2"/>
  <c r="BL25" i="2"/>
  <c r="BM24" i="2"/>
  <c r="BN24" i="2"/>
  <c r="AV23" i="2"/>
  <c r="AU23" i="2"/>
  <c r="AT24" i="2"/>
  <c r="AY24" i="2"/>
  <c r="AX24" i="2"/>
  <c r="AW25" i="2"/>
  <c r="AS23" i="2"/>
  <c r="AR23" i="2"/>
  <c r="AQ24" i="2"/>
  <c r="AQ25" i="2" s="1"/>
  <c r="AB26" i="2"/>
  <c r="AC25" i="2"/>
  <c r="AD25" i="2"/>
  <c r="AA24" i="2"/>
  <c r="Z24" i="2"/>
  <c r="Y25" i="2"/>
  <c r="H25" i="2"/>
  <c r="I25" i="2"/>
  <c r="G26" i="2"/>
  <c r="K22" i="2"/>
  <c r="J23" i="2"/>
  <c r="L22" i="2"/>
  <c r="X24" i="2"/>
  <c r="W24" i="2"/>
  <c r="V25" i="2"/>
  <c r="Z23" i="2"/>
  <c r="AA23" i="2"/>
  <c r="O24" i="2"/>
  <c r="M25" i="2"/>
  <c r="N24" i="2"/>
  <c r="R22" i="2"/>
  <c r="Q22" i="2"/>
  <c r="P23" i="2"/>
  <c r="T27" i="2"/>
  <c r="U27" i="2"/>
  <c r="S28" i="2"/>
  <c r="AR55" i="2" l="1"/>
  <c r="AQ56" i="2"/>
  <c r="AS55" i="2"/>
  <c r="AG55" i="2"/>
  <c r="AE56" i="2"/>
  <c r="AF55" i="2"/>
  <c r="AN55" i="2"/>
  <c r="AO54" i="2"/>
  <c r="AP54" i="2"/>
  <c r="AL53" i="2"/>
  <c r="AK54" i="2"/>
  <c r="AM53" i="2"/>
  <c r="F52" i="2"/>
  <c r="D53" i="2"/>
  <c r="BO54" i="2"/>
  <c r="BW53" i="2"/>
  <c r="BV53" i="2"/>
  <c r="BU54" i="2"/>
  <c r="N53" i="2"/>
  <c r="O53" i="2"/>
  <c r="M54" i="2"/>
  <c r="BS54" i="2"/>
  <c r="BT54" i="2"/>
  <c r="BR55" i="2"/>
  <c r="BX54" i="2"/>
  <c r="BZ53" i="2"/>
  <c r="BY53" i="2"/>
  <c r="BQ53" i="2"/>
  <c r="BP53" i="2"/>
  <c r="BA53" i="2"/>
  <c r="AZ54" i="2"/>
  <c r="BB53" i="2"/>
  <c r="BM53" i="2"/>
  <c r="BL54" i="2"/>
  <c r="BN53" i="2"/>
  <c r="AD53" i="2"/>
  <c r="AB54" i="2"/>
  <c r="AC53" i="2"/>
  <c r="BF54" i="2"/>
  <c r="BG53" i="2"/>
  <c r="BH53" i="2"/>
  <c r="BK53" i="2"/>
  <c r="BI54" i="2"/>
  <c r="BJ53" i="2"/>
  <c r="AH54" i="2"/>
  <c r="AI53" i="2"/>
  <c r="AJ53" i="2"/>
  <c r="AT54" i="2"/>
  <c r="AV53" i="2"/>
  <c r="AU53" i="2"/>
  <c r="K53" i="2"/>
  <c r="J54" i="2"/>
  <c r="J55" i="2" s="1"/>
  <c r="J56" i="2" s="1"/>
  <c r="L53" i="2"/>
  <c r="R53" i="2"/>
  <c r="Q53" i="2"/>
  <c r="P54" i="2"/>
  <c r="I52" i="2"/>
  <c r="G53" i="2"/>
  <c r="H52" i="2"/>
  <c r="Z53" i="2"/>
  <c r="Y54" i="2"/>
  <c r="AA53" i="2"/>
  <c r="AX53" i="2"/>
  <c r="AW54" i="2"/>
  <c r="AY53" i="2"/>
  <c r="S54" i="2"/>
  <c r="T53" i="2"/>
  <c r="U53" i="2"/>
  <c r="BC54" i="2"/>
  <c r="BD53" i="2"/>
  <c r="BE53" i="2"/>
  <c r="W53" i="2"/>
  <c r="V54" i="2"/>
  <c r="X53" i="2"/>
  <c r="BF24" i="2"/>
  <c r="BG23" i="2"/>
  <c r="BH23" i="2"/>
  <c r="BT26" i="2"/>
  <c r="BR27" i="2"/>
  <c r="BS26" i="2"/>
  <c r="BJ26" i="2"/>
  <c r="BK26" i="2"/>
  <c r="BI27" i="2"/>
  <c r="BA25" i="2"/>
  <c r="AZ26" i="2"/>
  <c r="BB25" i="2"/>
  <c r="BE25" i="2"/>
  <c r="BD25" i="2"/>
  <c r="BC26" i="2"/>
  <c r="AM26" i="2"/>
  <c r="AL26" i="2"/>
  <c r="AK27" i="2"/>
  <c r="AJ26" i="2"/>
  <c r="AH27" i="2"/>
  <c r="AI26" i="2"/>
  <c r="BY24" i="2"/>
  <c r="BZ24" i="2"/>
  <c r="BX25" i="2"/>
  <c r="BV24" i="2"/>
  <c r="BW24" i="2"/>
  <c r="BU25" i="2"/>
  <c r="AP27" i="2"/>
  <c r="AN28" i="2"/>
  <c r="AO27" i="2"/>
  <c r="BP26" i="2"/>
  <c r="BO27" i="2"/>
  <c r="BQ26" i="2"/>
  <c r="BM25" i="2"/>
  <c r="BL26" i="2"/>
  <c r="BN25" i="2"/>
  <c r="AF27" i="2"/>
  <c r="AG27" i="2"/>
  <c r="AE28" i="2"/>
  <c r="AT25" i="2"/>
  <c r="AV24" i="2"/>
  <c r="AU24" i="2"/>
  <c r="AQ26" i="2"/>
  <c r="AR25" i="2"/>
  <c r="AS25" i="2"/>
  <c r="AY25" i="2"/>
  <c r="AX25" i="2"/>
  <c r="AW26" i="2"/>
  <c r="AR24" i="2"/>
  <c r="AS24" i="2"/>
  <c r="AB27" i="2"/>
  <c r="AC26" i="2"/>
  <c r="AD26" i="2"/>
  <c r="H26" i="2"/>
  <c r="G27" i="2"/>
  <c r="I26" i="2"/>
  <c r="W25" i="2"/>
  <c r="V26" i="2"/>
  <c r="X25" i="2"/>
  <c r="K23" i="2"/>
  <c r="L23" i="2"/>
  <c r="J24" i="2"/>
  <c r="Z25" i="2"/>
  <c r="Y26" i="2"/>
  <c r="AA25" i="2"/>
  <c r="R23" i="2"/>
  <c r="P24" i="2"/>
  <c r="Q23" i="2"/>
  <c r="N25" i="2"/>
  <c r="M26" i="2"/>
  <c r="O25" i="2"/>
  <c r="U28" i="2"/>
  <c r="CF9" i="2" s="1"/>
  <c r="T28" i="2"/>
  <c r="CE9" i="2" s="1"/>
  <c r="CO9" i="2"/>
  <c r="B12" i="1" l="1"/>
  <c r="AP55" i="2"/>
  <c r="AN56" i="2"/>
  <c r="AO55" i="2"/>
  <c r="AF56" i="2"/>
  <c r="AE57" i="2"/>
  <c r="AG56" i="2"/>
  <c r="K56" i="2"/>
  <c r="L56" i="2"/>
  <c r="J57" i="2"/>
  <c r="AQ57" i="2"/>
  <c r="AR56" i="2"/>
  <c r="AS56" i="2"/>
  <c r="BO55" i="2"/>
  <c r="BP54" i="2"/>
  <c r="BQ54" i="2"/>
  <c r="L55" i="2"/>
  <c r="K55" i="2"/>
  <c r="F53" i="2"/>
  <c r="D54" i="2"/>
  <c r="BU55" i="2"/>
  <c r="BW54" i="2"/>
  <c r="BV54" i="2"/>
  <c r="AL54" i="2"/>
  <c r="AM54" i="2"/>
  <c r="AK55" i="2"/>
  <c r="BR56" i="2"/>
  <c r="BS55" i="2"/>
  <c r="BT55" i="2"/>
  <c r="O54" i="2"/>
  <c r="M55" i="2"/>
  <c r="N54" i="2"/>
  <c r="P55" i="2"/>
  <c r="P56" i="2" s="1"/>
  <c r="R54" i="2"/>
  <c r="Q54" i="2"/>
  <c r="AH55" i="2"/>
  <c r="AI54" i="2"/>
  <c r="AJ54" i="2"/>
  <c r="L54" i="2"/>
  <c r="K54" i="2"/>
  <c r="BJ54" i="2"/>
  <c r="BI55" i="2"/>
  <c r="BK54" i="2"/>
  <c r="AW55" i="2"/>
  <c r="AX54" i="2"/>
  <c r="AY54" i="2"/>
  <c r="BH54" i="2"/>
  <c r="BF55" i="2"/>
  <c r="BG54" i="2"/>
  <c r="BD54" i="2"/>
  <c r="BC55" i="2"/>
  <c r="BE54" i="2"/>
  <c r="AD54" i="2"/>
  <c r="AC54" i="2"/>
  <c r="AB55" i="2"/>
  <c r="U54" i="2"/>
  <c r="S55" i="2"/>
  <c r="T54" i="2"/>
  <c r="G54" i="2"/>
  <c r="I53" i="2"/>
  <c r="H53" i="2"/>
  <c r="BN54" i="2"/>
  <c r="BM54" i="2"/>
  <c r="BL55" i="2"/>
  <c r="AT55" i="2"/>
  <c r="AU54" i="2"/>
  <c r="AV54" i="2"/>
  <c r="BA54" i="2"/>
  <c r="BB54" i="2"/>
  <c r="AZ55" i="2"/>
  <c r="AA54" i="2"/>
  <c r="Y55" i="2"/>
  <c r="Z54" i="2"/>
  <c r="W54" i="2"/>
  <c r="V55" i="2"/>
  <c r="X54" i="2"/>
  <c r="BZ54" i="2"/>
  <c r="BY54" i="2"/>
  <c r="BX55" i="2"/>
  <c r="J12" i="1"/>
  <c r="BF25" i="2"/>
  <c r="BH24" i="2"/>
  <c r="BG24" i="2"/>
  <c r="BS27" i="2"/>
  <c r="BT27" i="2"/>
  <c r="BR28" i="2"/>
  <c r="BU26" i="2"/>
  <c r="BU27" i="2" s="1"/>
  <c r="BJ27" i="2"/>
  <c r="BI28" i="2"/>
  <c r="BK27" i="2"/>
  <c r="BB26" i="2"/>
  <c r="AZ27" i="2"/>
  <c r="BA26" i="2"/>
  <c r="BE26" i="2"/>
  <c r="BD26" i="2"/>
  <c r="BC27" i="2"/>
  <c r="AM27" i="2"/>
  <c r="AL27" i="2"/>
  <c r="AK28" i="2"/>
  <c r="AI27" i="2"/>
  <c r="AH28" i="2"/>
  <c r="AJ27" i="2"/>
  <c r="BY25" i="2"/>
  <c r="BZ25" i="2"/>
  <c r="BX26" i="2"/>
  <c r="BX27" i="2" s="1"/>
  <c r="BV25" i="2"/>
  <c r="BW25" i="2"/>
  <c r="BL27" i="2"/>
  <c r="BN26" i="2"/>
  <c r="BM26" i="2"/>
  <c r="AO28" i="2"/>
  <c r="CE16" i="2" s="1"/>
  <c r="AP28" i="2"/>
  <c r="CF16" i="2" s="1"/>
  <c r="AF28" i="2"/>
  <c r="CE13" i="2" s="1"/>
  <c r="AG28" i="2"/>
  <c r="CF13" i="2" s="1"/>
  <c r="BQ27" i="2"/>
  <c r="BO28" i="2"/>
  <c r="BP27" i="2"/>
  <c r="AV25" i="2"/>
  <c r="AU25" i="2"/>
  <c r="AT26" i="2"/>
  <c r="AW27" i="2"/>
  <c r="AX26" i="2"/>
  <c r="AY26" i="2"/>
  <c r="AQ27" i="2"/>
  <c r="AS26" i="2"/>
  <c r="AR26" i="2"/>
  <c r="AB28" i="2"/>
  <c r="AD27" i="2"/>
  <c r="AC27" i="2"/>
  <c r="AA26" i="2"/>
  <c r="Z26" i="2"/>
  <c r="Y27" i="2"/>
  <c r="G28" i="2"/>
  <c r="H27" i="2"/>
  <c r="I27" i="2"/>
  <c r="J25" i="2"/>
  <c r="K24" i="2"/>
  <c r="L24" i="2"/>
  <c r="X26" i="2"/>
  <c r="V27" i="2"/>
  <c r="W26" i="2"/>
  <c r="P25" i="2"/>
  <c r="Q24" i="2"/>
  <c r="R24" i="2"/>
  <c r="N26" i="2"/>
  <c r="O26" i="2"/>
  <c r="M27" i="2"/>
  <c r="CP9" i="2"/>
  <c r="CQ9" i="2"/>
  <c r="CT9" i="2"/>
  <c r="CU9" i="2"/>
  <c r="O12" i="1"/>
  <c r="CN16" i="2"/>
  <c r="CU13" i="2"/>
  <c r="CS9" i="2"/>
  <c r="CL9" i="2"/>
  <c r="CM9" i="2"/>
  <c r="CN9" i="2"/>
  <c r="CR9" i="2"/>
  <c r="M12" i="1"/>
  <c r="P12" i="1"/>
  <c r="R12" i="1" l="1"/>
  <c r="B19" i="1"/>
  <c r="B16" i="1"/>
  <c r="AG57" i="2"/>
  <c r="CG42" i="2" s="1"/>
  <c r="AF57" i="2"/>
  <c r="CE42" i="2" s="1"/>
  <c r="AR57" i="2"/>
  <c r="CE46" i="2" s="1"/>
  <c r="CH17" i="2" s="1"/>
  <c r="AS57" i="2"/>
  <c r="CG46" i="2" s="1"/>
  <c r="AN57" i="2"/>
  <c r="AP56" i="2"/>
  <c r="AO56" i="2"/>
  <c r="K57" i="2"/>
  <c r="CE35" i="2" s="1"/>
  <c r="CH6" i="2" s="1"/>
  <c r="L57" i="2"/>
  <c r="CG35" i="2" s="1"/>
  <c r="BU56" i="2"/>
  <c r="BW55" i="2"/>
  <c r="BV55" i="2"/>
  <c r="D55" i="2"/>
  <c r="F54" i="2"/>
  <c r="BT56" i="2"/>
  <c r="BR57" i="2"/>
  <c r="BS56" i="2"/>
  <c r="AM55" i="2"/>
  <c r="AK56" i="2"/>
  <c r="AL55" i="2"/>
  <c r="M56" i="2"/>
  <c r="O55" i="2"/>
  <c r="N55" i="2"/>
  <c r="P57" i="2"/>
  <c r="Q56" i="2"/>
  <c r="R56" i="2"/>
  <c r="BQ55" i="2"/>
  <c r="BP55" i="2"/>
  <c r="BO56" i="2"/>
  <c r="AW56" i="2"/>
  <c r="AX55" i="2"/>
  <c r="AY55" i="2"/>
  <c r="AV55" i="2"/>
  <c r="AT56" i="2"/>
  <c r="AU55" i="2"/>
  <c r="Y56" i="2"/>
  <c r="Z55" i="2"/>
  <c r="AA55" i="2"/>
  <c r="BJ55" i="2"/>
  <c r="BK55" i="2"/>
  <c r="BI56" i="2"/>
  <c r="BB55" i="2"/>
  <c r="AZ56" i="2"/>
  <c r="BA55" i="2"/>
  <c r="AB56" i="2"/>
  <c r="AC55" i="2"/>
  <c r="AD55" i="2"/>
  <c r="BE55" i="2"/>
  <c r="BD55" i="2"/>
  <c r="BC56" i="2"/>
  <c r="AH56" i="2"/>
  <c r="AJ55" i="2"/>
  <c r="AI55" i="2"/>
  <c r="S56" i="2"/>
  <c r="S57" i="2" s="1"/>
  <c r="U55" i="2"/>
  <c r="T55" i="2"/>
  <c r="BM55" i="2"/>
  <c r="BL56" i="2"/>
  <c r="BN55" i="2"/>
  <c r="BX56" i="2"/>
  <c r="BZ55" i="2"/>
  <c r="BY55" i="2"/>
  <c r="BH55" i="2"/>
  <c r="BF56" i="2"/>
  <c r="BG55" i="2"/>
  <c r="X55" i="2"/>
  <c r="W55" i="2"/>
  <c r="V56" i="2"/>
  <c r="I54" i="2"/>
  <c r="G55" i="2"/>
  <c r="H54" i="2"/>
  <c r="Q55" i="2"/>
  <c r="R55" i="2"/>
  <c r="A9" i="3"/>
  <c r="J19" i="1"/>
  <c r="J16" i="1"/>
  <c r="BF26" i="2"/>
  <c r="BH25" i="2"/>
  <c r="BG25" i="2"/>
  <c r="BS28" i="2"/>
  <c r="CE26" i="2" s="1"/>
  <c r="BT28" i="2"/>
  <c r="CF26" i="2" s="1"/>
  <c r="BX28" i="2"/>
  <c r="BV26" i="2"/>
  <c r="BW26" i="2"/>
  <c r="BY27" i="2"/>
  <c r="BZ27" i="2"/>
  <c r="BU28" i="2"/>
  <c r="BW27" i="2"/>
  <c r="BV27" i="2"/>
  <c r="BK28" i="2"/>
  <c r="CF23" i="2" s="1"/>
  <c r="BJ28" i="2"/>
  <c r="CE23" i="2" s="1"/>
  <c r="BA27" i="2"/>
  <c r="AZ28" i="2"/>
  <c r="BB27" i="2"/>
  <c r="BE27" i="2"/>
  <c r="BD27" i="2"/>
  <c r="BC28" i="2"/>
  <c r="AM28" i="2"/>
  <c r="CF15" i="2" s="1"/>
  <c r="AL28" i="2"/>
  <c r="CE15" i="2" s="1"/>
  <c r="AJ28" i="2"/>
  <c r="CF14" i="2" s="1"/>
  <c r="AI28" i="2"/>
  <c r="CE14" i="2" s="1"/>
  <c r="BZ26" i="2"/>
  <c r="BY26" i="2"/>
  <c r="BQ28" i="2"/>
  <c r="CF25" i="2" s="1"/>
  <c r="BP28" i="2"/>
  <c r="CE25" i="2" s="1"/>
  <c r="BN27" i="2"/>
  <c r="BL28" i="2"/>
  <c r="BM27" i="2"/>
  <c r="AU26" i="2"/>
  <c r="AT27" i="2"/>
  <c r="AV26" i="2"/>
  <c r="AQ28" i="2"/>
  <c r="AR27" i="2"/>
  <c r="AS27" i="2"/>
  <c r="AW28" i="2"/>
  <c r="AX27" i="2"/>
  <c r="AY27" i="2"/>
  <c r="AD28" i="2"/>
  <c r="CF12" i="2" s="1"/>
  <c r="AC28" i="2"/>
  <c r="CE12" i="2" s="1"/>
  <c r="H28" i="2"/>
  <c r="CE5" i="2" s="1"/>
  <c r="I28" i="2"/>
  <c r="CF5" i="2" s="1"/>
  <c r="W27" i="2"/>
  <c r="X27" i="2"/>
  <c r="V28" i="2"/>
  <c r="J26" i="2"/>
  <c r="K25" i="2"/>
  <c r="L25" i="2"/>
  <c r="Y28" i="2"/>
  <c r="AA27" i="2"/>
  <c r="Z27" i="2"/>
  <c r="N27" i="2"/>
  <c r="O27" i="2"/>
  <c r="M28" i="2"/>
  <c r="Q25" i="2"/>
  <c r="P26" i="2"/>
  <c r="R25" i="2"/>
  <c r="CP13" i="2"/>
  <c r="CM13" i="2"/>
  <c r="CR16" i="2"/>
  <c r="CS16" i="2"/>
  <c r="CN13" i="2"/>
  <c r="N12" i="1"/>
  <c r="CM16" i="2"/>
  <c r="N19" i="1"/>
  <c r="D12" i="1"/>
  <c r="C12" i="1"/>
  <c r="D19" i="1"/>
  <c r="I9" i="3"/>
  <c r="H12" i="1"/>
  <c r="CM26" i="2"/>
  <c r="CT13" i="2"/>
  <c r="CO16" i="2"/>
  <c r="CR13" i="2"/>
  <c r="CO14" i="2"/>
  <c r="CU16" i="2"/>
  <c r="CP16" i="2"/>
  <c r="CU23" i="2"/>
  <c r="I12" i="1"/>
  <c r="F12" i="1"/>
  <c r="G19" i="1"/>
  <c r="CL13" i="2"/>
  <c r="CP5" i="2"/>
  <c r="CN26" i="2"/>
  <c r="CT16" i="2"/>
  <c r="O16" i="1"/>
  <c r="CS13" i="2"/>
  <c r="M16" i="1"/>
  <c r="G12" i="1"/>
  <c r="CQ26" i="2"/>
  <c r="CL16" i="2"/>
  <c r="CQ13" i="2"/>
  <c r="CP15" i="2"/>
  <c r="CQ16" i="2"/>
  <c r="CU25" i="2"/>
  <c r="CO13" i="2"/>
  <c r="CL12" i="2"/>
  <c r="E12" i="1"/>
  <c r="I19" i="1"/>
  <c r="R16" i="1" l="1"/>
  <c r="R19" i="1"/>
  <c r="E9" i="3"/>
  <c r="B9" i="3"/>
  <c r="Q12" i="1"/>
  <c r="S12" i="1"/>
  <c r="B29" i="1"/>
  <c r="B15" i="1"/>
  <c r="B17" i="1"/>
  <c r="B18" i="1"/>
  <c r="B26" i="1"/>
  <c r="B28" i="1"/>
  <c r="B8" i="1"/>
  <c r="AP57" i="2"/>
  <c r="CG45" i="2" s="1"/>
  <c r="AO57" i="2"/>
  <c r="CE45" i="2" s="1"/>
  <c r="CH16" i="2" s="1"/>
  <c r="CJ16" i="2" s="1"/>
  <c r="T57" i="2"/>
  <c r="U57" i="2"/>
  <c r="BP56" i="2"/>
  <c r="BQ56" i="2"/>
  <c r="BO57" i="2"/>
  <c r="O56" i="2"/>
  <c r="M57" i="2"/>
  <c r="N56" i="2"/>
  <c r="F55" i="2"/>
  <c r="D56" i="2"/>
  <c r="BU57" i="2"/>
  <c r="BW56" i="2"/>
  <c r="BV56" i="2"/>
  <c r="AK57" i="2"/>
  <c r="AM56" i="2"/>
  <c r="AL56" i="2"/>
  <c r="R57" i="2"/>
  <c r="CG37" i="2" s="1"/>
  <c r="Q57" i="2"/>
  <c r="CE37" i="2" s="1"/>
  <c r="CH8" i="2" s="1"/>
  <c r="BS57" i="2"/>
  <c r="CE55" i="2" s="1"/>
  <c r="CH26" i="2" s="1"/>
  <c r="CJ26" i="2" s="1"/>
  <c r="BT57" i="2"/>
  <c r="CG55" i="2" s="1"/>
  <c r="AC56" i="2"/>
  <c r="AD56" i="2"/>
  <c r="AB57" i="2"/>
  <c r="X56" i="2"/>
  <c r="W56" i="2"/>
  <c r="V57" i="2"/>
  <c r="AA56" i="2"/>
  <c r="Z56" i="2"/>
  <c r="Y57" i="2"/>
  <c r="BH56" i="2"/>
  <c r="BF57" i="2"/>
  <c r="BG56" i="2"/>
  <c r="BY56" i="2"/>
  <c r="BX57" i="2"/>
  <c r="BZ56" i="2"/>
  <c r="AI56" i="2"/>
  <c r="AJ56" i="2"/>
  <c r="AH57" i="2"/>
  <c r="BD56" i="2"/>
  <c r="BC57" i="2"/>
  <c r="BE56" i="2"/>
  <c r="BK56" i="2"/>
  <c r="BJ56" i="2"/>
  <c r="BI57" i="2"/>
  <c r="BA56" i="2"/>
  <c r="BB56" i="2"/>
  <c r="AZ57" i="2"/>
  <c r="BL57" i="2"/>
  <c r="BM56" i="2"/>
  <c r="BN56" i="2"/>
  <c r="AU56" i="2"/>
  <c r="AT57" i="2"/>
  <c r="AV56" i="2"/>
  <c r="G56" i="2"/>
  <c r="H55" i="2"/>
  <c r="I55" i="2"/>
  <c r="U56" i="2"/>
  <c r="T56" i="2"/>
  <c r="AX56" i="2"/>
  <c r="AW57" i="2"/>
  <c r="AY56" i="2"/>
  <c r="A16" i="3"/>
  <c r="A13" i="3"/>
  <c r="J15" i="1"/>
  <c r="J18" i="1"/>
  <c r="J8" i="1"/>
  <c r="J17" i="1"/>
  <c r="BF27" i="2"/>
  <c r="BG26" i="2"/>
  <c r="BH26" i="2"/>
  <c r="BY28" i="2"/>
  <c r="CE28" i="2" s="1"/>
  <c r="BZ28" i="2"/>
  <c r="CF28" i="2" s="1"/>
  <c r="BV28" i="2"/>
  <c r="CE27" i="2" s="1"/>
  <c r="BW28" i="2"/>
  <c r="BB28" i="2"/>
  <c r="CF20" i="2" s="1"/>
  <c r="BA28" i="2"/>
  <c r="CE20" i="2" s="1"/>
  <c r="BE28" i="2"/>
  <c r="CF21" i="2" s="1"/>
  <c r="BD28" i="2"/>
  <c r="CE21" i="2" s="1"/>
  <c r="BM28" i="2"/>
  <c r="CE24" i="2" s="1"/>
  <c r="BN28" i="2"/>
  <c r="CF24" i="2" s="1"/>
  <c r="AU27" i="2"/>
  <c r="AV27" i="2"/>
  <c r="AT28" i="2"/>
  <c r="AX28" i="2"/>
  <c r="CE19" i="2" s="1"/>
  <c r="AY28" i="2"/>
  <c r="CF19" i="2" s="1"/>
  <c r="AS28" i="2"/>
  <c r="CF17" i="2" s="1"/>
  <c r="AR28" i="2"/>
  <c r="CE17" i="2" s="1"/>
  <c r="K26" i="2"/>
  <c r="J27" i="2"/>
  <c r="L26" i="2"/>
  <c r="AA28" i="2"/>
  <c r="CF11" i="2" s="1"/>
  <c r="Z28" i="2"/>
  <c r="CE11" i="2" s="1"/>
  <c r="X28" i="2"/>
  <c r="CF10" i="2" s="1"/>
  <c r="W28" i="2"/>
  <c r="CE10" i="2" s="1"/>
  <c r="O28" i="2"/>
  <c r="CF7" i="2" s="1"/>
  <c r="N28" i="2"/>
  <c r="Q26" i="2"/>
  <c r="R26" i="2"/>
  <c r="P27" i="2"/>
  <c r="CR12" i="2"/>
  <c r="CP12" i="2"/>
  <c r="CS12" i="2"/>
  <c r="O17" i="1"/>
  <c r="CR14" i="2"/>
  <c r="CM23" i="2"/>
  <c r="CQ12" i="2"/>
  <c r="CU5" i="2"/>
  <c r="CS23" i="2"/>
  <c r="CM12" i="2"/>
  <c r="CM10" i="2"/>
  <c r="CL5" i="2"/>
  <c r="CQ15" i="2"/>
  <c r="CT14" i="2"/>
  <c r="CL15" i="2"/>
  <c r="CN14" i="2"/>
  <c r="CL14" i="2"/>
  <c r="CS25" i="2"/>
  <c r="CT12" i="2"/>
  <c r="O8" i="1"/>
  <c r="CN27" i="2"/>
  <c r="O29" i="1"/>
  <c r="K9" i="3"/>
  <c r="F19" i="1"/>
  <c r="E16" i="1"/>
  <c r="I16" i="1"/>
  <c r="M29" i="1"/>
  <c r="L9" i="3"/>
  <c r="C16" i="1"/>
  <c r="M26" i="1"/>
  <c r="C19" i="1"/>
  <c r="CT23" i="2"/>
  <c r="CL17" i="2"/>
  <c r="CP11" i="2"/>
  <c r="CM25" i="2"/>
  <c r="M18" i="1"/>
  <c r="CO5" i="2"/>
  <c r="N16" i="1"/>
  <c r="CP14" i="2"/>
  <c r="CU26" i="2"/>
  <c r="P16" i="1"/>
  <c r="CP25" i="2"/>
  <c r="CM15" i="2"/>
  <c r="CN5" i="2"/>
  <c r="CR23" i="2"/>
  <c r="CO15" i="2"/>
  <c r="CS15" i="2"/>
  <c r="CT5" i="2"/>
  <c r="CQ25" i="2"/>
  <c r="CR15" i="2"/>
  <c r="CR25" i="2"/>
  <c r="P15" i="1"/>
  <c r="H19" i="1"/>
  <c r="K13" i="3"/>
  <c r="H18" i="1"/>
  <c r="H16" i="1"/>
  <c r="O19" i="1"/>
  <c r="CU14" i="2"/>
  <c r="M19" i="1"/>
  <c r="CL26" i="2"/>
  <c r="CN15" i="2"/>
  <c r="CQ14" i="2"/>
  <c r="CQ5" i="2"/>
  <c r="CP23" i="2"/>
  <c r="F9" i="3"/>
  <c r="CO25" i="2"/>
  <c r="CT15" i="2"/>
  <c r="CT26" i="2"/>
  <c r="CL25" i="2"/>
  <c r="CP28" i="2"/>
  <c r="CU15" i="2"/>
  <c r="CT25" i="2"/>
  <c r="CT24" i="2"/>
  <c r="CM14" i="2"/>
  <c r="CN25" i="2"/>
  <c r="C9" i="3"/>
  <c r="CT20" i="2"/>
  <c r="CO23" i="2"/>
  <c r="CU12" i="2"/>
  <c r="M17" i="1"/>
  <c r="CS26" i="2"/>
  <c r="CS5" i="2"/>
  <c r="CP26" i="2"/>
  <c r="CR26" i="2"/>
  <c r="P18" i="1"/>
  <c r="CN12" i="2"/>
  <c r="CM5" i="2"/>
  <c r="CR5" i="2"/>
  <c r="P19" i="1"/>
  <c r="CM21" i="2"/>
  <c r="CL23" i="2"/>
  <c r="CN23" i="2"/>
  <c r="CO26" i="2"/>
  <c r="CO12" i="2"/>
  <c r="C16" i="3"/>
  <c r="CS14" i="2"/>
  <c r="CQ23" i="2"/>
  <c r="CM19" i="2"/>
  <c r="M28" i="1"/>
  <c r="D18" i="1"/>
  <c r="E19" i="1"/>
  <c r="F16" i="1"/>
  <c r="G16" i="1"/>
  <c r="J9" i="3"/>
  <c r="D16" i="1"/>
  <c r="R18" i="1" l="1"/>
  <c r="R28" i="1"/>
  <c r="R15" i="1"/>
  <c r="R29" i="1"/>
  <c r="R8" i="1"/>
  <c r="R17" i="1"/>
  <c r="R26" i="1"/>
  <c r="S19" i="1"/>
  <c r="E16" i="3"/>
  <c r="B16" i="3"/>
  <c r="D16" i="3" s="1"/>
  <c r="Q19" i="1"/>
  <c r="S16" i="1"/>
  <c r="E13" i="3"/>
  <c r="B13" i="3"/>
  <c r="Q16" i="1"/>
  <c r="B27" i="1"/>
  <c r="B14" i="1"/>
  <c r="B22" i="1"/>
  <c r="B23" i="1"/>
  <c r="B31" i="1"/>
  <c r="B13" i="1"/>
  <c r="B20" i="1"/>
  <c r="B24" i="1"/>
  <c r="B30" i="1"/>
  <c r="CE38" i="2"/>
  <c r="CH9" i="2" s="1"/>
  <c r="CJ9" i="2" s="1"/>
  <c r="CG38" i="2"/>
  <c r="N57" i="2"/>
  <c r="CE36" i="2" s="1"/>
  <c r="CH7" i="2" s="1"/>
  <c r="O57" i="2"/>
  <c r="CG36" i="2" s="1"/>
  <c r="AL57" i="2"/>
  <c r="CE44" i="2" s="1"/>
  <c r="CH15" i="2" s="1"/>
  <c r="CJ15" i="2" s="1"/>
  <c r="AM57" i="2"/>
  <c r="CG44" i="2" s="1"/>
  <c r="BW57" i="2"/>
  <c r="CG56" i="2" s="1"/>
  <c r="BV57" i="2"/>
  <c r="CE56" i="2" s="1"/>
  <c r="CH27" i="2" s="1"/>
  <c r="CJ27" i="2" s="1"/>
  <c r="F56" i="2"/>
  <c r="D57" i="2"/>
  <c r="F57" i="2" s="1"/>
  <c r="BQ57" i="2"/>
  <c r="CG54" i="2" s="1"/>
  <c r="BP57" i="2"/>
  <c r="CE54" i="2" s="1"/>
  <c r="CH25" i="2" s="1"/>
  <c r="CJ25" i="2" s="1"/>
  <c r="AU57" i="2"/>
  <c r="CE47" i="2" s="1"/>
  <c r="CH18" i="2" s="1"/>
  <c r="AV57" i="2"/>
  <c r="CG47" i="2" s="1"/>
  <c r="BJ57" i="2"/>
  <c r="CE52" i="2" s="1"/>
  <c r="CH23" i="2" s="1"/>
  <c r="CJ23" i="2" s="1"/>
  <c r="BK57" i="2"/>
  <c r="CG52" i="2" s="1"/>
  <c r="BN57" i="2"/>
  <c r="CG53" i="2" s="1"/>
  <c r="BM57" i="2"/>
  <c r="CE53" i="2" s="1"/>
  <c r="CH24" i="2" s="1"/>
  <c r="CJ24" i="2" s="1"/>
  <c r="BB57" i="2"/>
  <c r="CG49" i="2" s="1"/>
  <c r="BA57" i="2"/>
  <c r="CE49" i="2" s="1"/>
  <c r="CH20" i="2" s="1"/>
  <c r="CJ20" i="2" s="1"/>
  <c r="BH57" i="2"/>
  <c r="CG51" i="2" s="1"/>
  <c r="BG57" i="2"/>
  <c r="CE51" i="2" s="1"/>
  <c r="CH22" i="2" s="1"/>
  <c r="AC57" i="2"/>
  <c r="CE41" i="2" s="1"/>
  <c r="AD57" i="2"/>
  <c r="CG41" i="2" s="1"/>
  <c r="W57" i="2"/>
  <c r="CE39" i="2" s="1"/>
  <c r="CH10" i="2" s="1"/>
  <c r="CJ10" i="2" s="1"/>
  <c r="X57" i="2"/>
  <c r="CG39" i="2" s="1"/>
  <c r="AX57" i="2"/>
  <c r="CE48" i="2" s="1"/>
  <c r="CH19" i="2" s="1"/>
  <c r="CJ19" i="2" s="1"/>
  <c r="AY57" i="2"/>
  <c r="CG48" i="2" s="1"/>
  <c r="H56" i="2"/>
  <c r="I56" i="2"/>
  <c r="G57" i="2"/>
  <c r="AI57" i="2"/>
  <c r="CE43" i="2" s="1"/>
  <c r="CH14" i="2" s="1"/>
  <c r="CJ14" i="2" s="1"/>
  <c r="AJ57" i="2"/>
  <c r="CG43" i="2" s="1"/>
  <c r="BZ57" i="2"/>
  <c r="CG57" i="2" s="1"/>
  <c r="BY57" i="2"/>
  <c r="CE57" i="2" s="1"/>
  <c r="CH28" i="2" s="1"/>
  <c r="CJ28" i="2" s="1"/>
  <c r="BE57" i="2"/>
  <c r="CG50" i="2" s="1"/>
  <c r="BD57" i="2"/>
  <c r="CE50" i="2" s="1"/>
  <c r="CH21" i="2" s="1"/>
  <c r="CJ21" i="2" s="1"/>
  <c r="Z57" i="2"/>
  <c r="CE40" i="2" s="1"/>
  <c r="CH11" i="2" s="1"/>
  <c r="CJ11" i="2" s="1"/>
  <c r="AA57" i="2"/>
  <c r="CG40" i="2" s="1"/>
  <c r="D9" i="3"/>
  <c r="G9" i="3"/>
  <c r="N9" i="3"/>
  <c r="M9" i="3"/>
  <c r="CE7" i="2"/>
  <c r="A26" i="3"/>
  <c r="A23" i="3"/>
  <c r="A14" i="3"/>
  <c r="A15" i="3"/>
  <c r="A25" i="3"/>
  <c r="A12" i="3"/>
  <c r="A5" i="3"/>
  <c r="CJ17" i="2"/>
  <c r="CH13" i="2"/>
  <c r="J20" i="1"/>
  <c r="J13" i="1"/>
  <c r="J14" i="1"/>
  <c r="J10" i="1"/>
  <c r="CF27" i="2"/>
  <c r="BF28" i="2"/>
  <c r="BG27" i="2"/>
  <c r="BH27" i="2"/>
  <c r="AU28" i="2"/>
  <c r="CE18" i="2" s="1"/>
  <c r="AV28" i="2"/>
  <c r="CF18" i="2" s="1"/>
  <c r="L27" i="2"/>
  <c r="K27" i="2"/>
  <c r="J28" i="2"/>
  <c r="Q27" i="2"/>
  <c r="P28" i="2"/>
  <c r="R27" i="2"/>
  <c r="P17" i="1"/>
  <c r="M20" i="1"/>
  <c r="CO28" i="2"/>
  <c r="CL24" i="2"/>
  <c r="N26" i="1"/>
  <c r="CM11" i="2"/>
  <c r="C13" i="3"/>
  <c r="CM17" i="2"/>
  <c r="CQ21" i="2"/>
  <c r="N15" i="1"/>
  <c r="CR21" i="2"/>
  <c r="CS11" i="2"/>
  <c r="CM24" i="2"/>
  <c r="CR19" i="2"/>
  <c r="F13" i="3"/>
  <c r="CN24" i="2"/>
  <c r="CL28" i="2"/>
  <c r="CO24" i="2"/>
  <c r="CP18" i="2"/>
  <c r="CQ17" i="2"/>
  <c r="CS27" i="2"/>
  <c r="N8" i="1"/>
  <c r="M22" i="1"/>
  <c r="CT17" i="2"/>
  <c r="CT10" i="2"/>
  <c r="CU28" i="2"/>
  <c r="P8" i="1"/>
  <c r="M8" i="1"/>
  <c r="F29" i="1"/>
  <c r="O26" i="1"/>
  <c r="E18" i="1"/>
  <c r="L15" i="3"/>
  <c r="E22" i="1"/>
  <c r="F28" i="1"/>
  <c r="J25" i="3"/>
  <c r="J16" i="3"/>
  <c r="E15" i="1"/>
  <c r="H15" i="1"/>
  <c r="H26" i="1"/>
  <c r="O31" i="1"/>
  <c r="I17" i="1"/>
  <c r="L14" i="3"/>
  <c r="E31" i="1"/>
  <c r="I8" i="1"/>
  <c r="J5" i="3"/>
  <c r="F8" i="1"/>
  <c r="O28" i="1"/>
  <c r="CT19" i="2"/>
  <c r="CS10" i="2"/>
  <c r="CM20" i="2"/>
  <c r="CQ24" i="2"/>
  <c r="CM28" i="2"/>
  <c r="CU21" i="2"/>
  <c r="CU11" i="2"/>
  <c r="CP20" i="2"/>
  <c r="CO21" i="2"/>
  <c r="CU17" i="2"/>
  <c r="CR27" i="2"/>
  <c r="CM27" i="2"/>
  <c r="N18" i="1"/>
  <c r="CQ11" i="2"/>
  <c r="CQ28" i="2"/>
  <c r="CR28" i="2"/>
  <c r="CL21" i="2"/>
  <c r="CR20" i="2"/>
  <c r="CS21" i="2"/>
  <c r="CT21" i="2"/>
  <c r="P22" i="1"/>
  <c r="CS19" i="2"/>
  <c r="O18" i="1"/>
  <c r="CU24" i="2"/>
  <c r="CQ20" i="2"/>
  <c r="CP24" i="2"/>
  <c r="CP19" i="2"/>
  <c r="P29" i="1"/>
  <c r="I29" i="1"/>
  <c r="P26" i="1"/>
  <c r="G18" i="1"/>
  <c r="P27" i="1"/>
  <c r="I22" i="1"/>
  <c r="I28" i="1"/>
  <c r="P23" i="1"/>
  <c r="K16" i="3"/>
  <c r="D15" i="1"/>
  <c r="C15" i="1"/>
  <c r="I26" i="1"/>
  <c r="F17" i="1"/>
  <c r="H17" i="1"/>
  <c r="J13" i="3"/>
  <c r="E8" i="1"/>
  <c r="H8" i="1"/>
  <c r="C26" i="1"/>
  <c r="L13" i="3"/>
  <c r="CL20" i="2"/>
  <c r="CN28" i="2"/>
  <c r="M15" i="1"/>
  <c r="CR24" i="2"/>
  <c r="CO19" i="2"/>
  <c r="CL11" i="2"/>
  <c r="CN21" i="2"/>
  <c r="CU10" i="2"/>
  <c r="C12" i="3"/>
  <c r="CS17" i="2"/>
  <c r="CP27" i="2"/>
  <c r="N17" i="1"/>
  <c r="P28" i="1"/>
  <c r="CQ10" i="2"/>
  <c r="N29" i="1"/>
  <c r="CT28" i="2"/>
  <c r="M30" i="1"/>
  <c r="CT27" i="2"/>
  <c r="O14" i="1"/>
  <c r="CR11" i="2"/>
  <c r="CO11" i="2"/>
  <c r="CO17" i="2"/>
  <c r="CS28" i="2"/>
  <c r="CP17" i="2"/>
  <c r="CR10" i="2"/>
  <c r="CN20" i="2"/>
  <c r="F16" i="3"/>
  <c r="CS7" i="2"/>
  <c r="O15" i="1"/>
  <c r="H29" i="1"/>
  <c r="L26" i="3"/>
  <c r="C18" i="1"/>
  <c r="I20" i="1"/>
  <c r="G22" i="1"/>
  <c r="H28" i="1"/>
  <c r="O23" i="1"/>
  <c r="I16" i="3"/>
  <c r="G15" i="1"/>
  <c r="E26" i="1"/>
  <c r="E17" i="1"/>
  <c r="G17" i="1"/>
  <c r="G8" i="1"/>
  <c r="O22" i="1"/>
  <c r="CP10" i="2"/>
  <c r="CO10" i="2"/>
  <c r="CU20" i="2"/>
  <c r="CN11" i="2"/>
  <c r="CP21" i="2"/>
  <c r="CQ19" i="2"/>
  <c r="CO20" i="2"/>
  <c r="CS24" i="2"/>
  <c r="O30" i="1"/>
  <c r="CS20" i="2"/>
  <c r="CO27" i="2"/>
  <c r="CU27" i="2"/>
  <c r="M13" i="1"/>
  <c r="CL19" i="2"/>
  <c r="CU19" i="2"/>
  <c r="CL27" i="2"/>
  <c r="CQ27" i="2"/>
  <c r="M27" i="1"/>
  <c r="CT11" i="2"/>
  <c r="CN19" i="2"/>
  <c r="N28" i="1"/>
  <c r="CN17" i="2"/>
  <c r="CR17" i="2"/>
  <c r="P14" i="1"/>
  <c r="CL10" i="2"/>
  <c r="CN10" i="2"/>
  <c r="P24" i="1"/>
  <c r="E29" i="1"/>
  <c r="C29" i="1"/>
  <c r="F18" i="1"/>
  <c r="I18" i="1"/>
  <c r="H24" i="1"/>
  <c r="C28" i="1"/>
  <c r="E28" i="1"/>
  <c r="L16" i="3"/>
  <c r="F15" i="1"/>
  <c r="I15" i="1"/>
  <c r="F26" i="1"/>
  <c r="I23" i="3"/>
  <c r="C17" i="1"/>
  <c r="D17" i="1"/>
  <c r="I13" i="3"/>
  <c r="D8" i="1"/>
  <c r="C8" i="1"/>
  <c r="R14" i="1" l="1"/>
  <c r="R23" i="1"/>
  <c r="R20" i="1"/>
  <c r="R22" i="1"/>
  <c r="B15" i="3"/>
  <c r="E15" i="3"/>
  <c r="G13" i="3"/>
  <c r="R31" i="1"/>
  <c r="Q26" i="1"/>
  <c r="B14" i="3"/>
  <c r="E14" i="3"/>
  <c r="S17" i="1"/>
  <c r="Q17" i="1"/>
  <c r="Q18" i="1"/>
  <c r="S18" i="1"/>
  <c r="S29" i="1"/>
  <c r="S28" i="1"/>
  <c r="S26" i="1"/>
  <c r="S8" i="1"/>
  <c r="Q15" i="1"/>
  <c r="Q29" i="1"/>
  <c r="Q28" i="1"/>
  <c r="S15" i="1"/>
  <c r="Q8" i="1"/>
  <c r="R27" i="1"/>
  <c r="R30" i="1"/>
  <c r="B21" i="1"/>
  <c r="R24" i="1"/>
  <c r="B10" i="1"/>
  <c r="R13" i="1"/>
  <c r="CK28" i="2"/>
  <c r="CK19" i="2"/>
  <c r="CK16" i="2"/>
  <c r="CK17" i="2"/>
  <c r="CK20" i="2"/>
  <c r="CE33" i="2"/>
  <c r="CH4" i="2" s="1"/>
  <c r="CG33" i="2"/>
  <c r="CK15" i="2"/>
  <c r="CK9" i="2"/>
  <c r="I57" i="2"/>
  <c r="CG34" i="2" s="1"/>
  <c r="H57" i="2"/>
  <c r="CE34" i="2" s="1"/>
  <c r="CH5" i="2" s="1"/>
  <c r="CJ5" i="2" s="1"/>
  <c r="G16" i="3"/>
  <c r="CK25" i="2"/>
  <c r="CK21" i="2"/>
  <c r="CK24" i="2"/>
  <c r="CK23" i="2"/>
  <c r="CK26" i="2"/>
  <c r="CK27" i="2"/>
  <c r="N16" i="3"/>
  <c r="M16" i="3"/>
  <c r="D13" i="3"/>
  <c r="N13" i="3"/>
  <c r="M13" i="3"/>
  <c r="CJ7" i="2"/>
  <c r="CJ18" i="2"/>
  <c r="CK18" i="2" s="1"/>
  <c r="A11" i="3"/>
  <c r="A20" i="3"/>
  <c r="A28" i="3"/>
  <c r="A24" i="3"/>
  <c r="A19" i="3"/>
  <c r="A21" i="3"/>
  <c r="A17" i="3"/>
  <c r="A27" i="3"/>
  <c r="A10" i="3"/>
  <c r="E5" i="3"/>
  <c r="B5" i="3"/>
  <c r="E12" i="3"/>
  <c r="B12" i="3"/>
  <c r="D12" i="3" s="1"/>
  <c r="CJ13" i="2"/>
  <c r="CH12" i="2"/>
  <c r="CJ12" i="2" s="1"/>
  <c r="CK12" i="2" s="1"/>
  <c r="J21" i="1"/>
  <c r="BH28" i="2"/>
  <c r="CF22" i="2" s="1"/>
  <c r="BG28" i="2"/>
  <c r="CE22" i="2" s="1"/>
  <c r="J31" i="1"/>
  <c r="J30" i="1"/>
  <c r="J24" i="1"/>
  <c r="J22" i="1"/>
  <c r="J27" i="1"/>
  <c r="J28" i="1"/>
  <c r="J23" i="1"/>
  <c r="J26" i="1"/>
  <c r="J29" i="1"/>
  <c r="K28" i="2"/>
  <c r="CE6" i="2" s="1"/>
  <c r="L28" i="2"/>
  <c r="CF6" i="2" s="1"/>
  <c r="Q28" i="2"/>
  <c r="CE8" i="2" s="1"/>
  <c r="R28" i="2"/>
  <c r="CF8" i="2" s="1"/>
  <c r="CM18" i="2"/>
  <c r="N30" i="1"/>
  <c r="N20" i="1"/>
  <c r="CR8" i="2"/>
  <c r="M14" i="1"/>
  <c r="N13" i="1"/>
  <c r="F12" i="3"/>
  <c r="C25" i="3"/>
  <c r="N23" i="1"/>
  <c r="C14" i="3"/>
  <c r="N24" i="1"/>
  <c r="C5" i="3"/>
  <c r="N31" i="1"/>
  <c r="P13" i="1"/>
  <c r="I26" i="3"/>
  <c r="F14" i="1"/>
  <c r="O27" i="1"/>
  <c r="I13" i="1"/>
  <c r="C14" i="1"/>
  <c r="K11" i="3"/>
  <c r="G20" i="1"/>
  <c r="F24" i="1"/>
  <c r="I24" i="1"/>
  <c r="D22" i="1"/>
  <c r="K25" i="3"/>
  <c r="I12" i="3"/>
  <c r="L23" i="3"/>
  <c r="H27" i="1"/>
  <c r="L24" i="3"/>
  <c r="G30" i="1"/>
  <c r="P31" i="1"/>
  <c r="C23" i="1"/>
  <c r="J14" i="3"/>
  <c r="I31" i="1"/>
  <c r="D31" i="1"/>
  <c r="K5" i="3"/>
  <c r="C17" i="3"/>
  <c r="CN18" i="2"/>
  <c r="CN7" i="2"/>
  <c r="C26" i="3"/>
  <c r="N22" i="1"/>
  <c r="CO7" i="2"/>
  <c r="CT7" i="2"/>
  <c r="CR22" i="2"/>
  <c r="CP7" i="2"/>
  <c r="O20" i="1"/>
  <c r="CR18" i="2"/>
  <c r="N27" i="1"/>
  <c r="CO18" i="2"/>
  <c r="M31" i="1"/>
  <c r="J15" i="3"/>
  <c r="E14" i="1"/>
  <c r="C13" i="1"/>
  <c r="H14" i="1"/>
  <c r="G13" i="1"/>
  <c r="E20" i="1"/>
  <c r="C20" i="1"/>
  <c r="C24" i="1"/>
  <c r="I21" i="3"/>
  <c r="H22" i="1"/>
  <c r="L25" i="3"/>
  <c r="L12" i="3"/>
  <c r="F27" i="1"/>
  <c r="G27" i="1"/>
  <c r="E30" i="1"/>
  <c r="C30" i="1"/>
  <c r="E23" i="1"/>
  <c r="G23" i="1"/>
  <c r="K14" i="3"/>
  <c r="G31" i="1"/>
  <c r="L28" i="3"/>
  <c r="F23" i="1"/>
  <c r="I14" i="3"/>
  <c r="I5" i="3"/>
  <c r="F31" i="1"/>
  <c r="L5" i="3"/>
  <c r="N14" i="1"/>
  <c r="CU7" i="2"/>
  <c r="CQ7" i="2"/>
  <c r="C23" i="3"/>
  <c r="F25" i="3"/>
  <c r="O24" i="1"/>
  <c r="CL18" i="2"/>
  <c r="P30" i="1"/>
  <c r="M23" i="1"/>
  <c r="M24" i="1"/>
  <c r="P20" i="1"/>
  <c r="C15" i="3"/>
  <c r="F26" i="3"/>
  <c r="O13" i="1"/>
  <c r="C19" i="3"/>
  <c r="K15" i="3"/>
  <c r="E13" i="1"/>
  <c r="D14" i="1"/>
  <c r="I14" i="1"/>
  <c r="D13" i="1"/>
  <c r="F20" i="1"/>
  <c r="H20" i="1"/>
  <c r="D24" i="1"/>
  <c r="F22" i="1"/>
  <c r="D28" i="1"/>
  <c r="I25" i="3"/>
  <c r="K12" i="3"/>
  <c r="E27" i="1"/>
  <c r="I27" i="1"/>
  <c r="F30" i="1"/>
  <c r="H30" i="1"/>
  <c r="H23" i="1"/>
  <c r="C31" i="1"/>
  <c r="I23" i="1"/>
  <c r="H31" i="1"/>
  <c r="CM7" i="2"/>
  <c r="CQ18" i="2"/>
  <c r="CL7" i="2"/>
  <c r="CN6" i="2"/>
  <c r="F15" i="3"/>
  <c r="CS18" i="2"/>
  <c r="O10" i="1"/>
  <c r="CT18" i="2"/>
  <c r="P21" i="1"/>
  <c r="F23" i="3"/>
  <c r="F14" i="3"/>
  <c r="CU18" i="2"/>
  <c r="CR7" i="2"/>
  <c r="F5" i="3"/>
  <c r="G29" i="1"/>
  <c r="I15" i="3"/>
  <c r="F13" i="1"/>
  <c r="H13" i="1"/>
  <c r="G14" i="1"/>
  <c r="J10" i="3"/>
  <c r="D20" i="1"/>
  <c r="E24" i="1"/>
  <c r="G24" i="1"/>
  <c r="C22" i="1"/>
  <c r="G28" i="1"/>
  <c r="J12" i="3"/>
  <c r="G26" i="1"/>
  <c r="D27" i="1"/>
  <c r="C27" i="1"/>
  <c r="I30" i="1"/>
  <c r="L27" i="3"/>
  <c r="L20" i="3"/>
  <c r="K23" i="3"/>
  <c r="D29" i="1"/>
  <c r="K26" i="3"/>
  <c r="D23" i="1"/>
  <c r="J26" i="3"/>
  <c r="J23" i="3"/>
  <c r="D30" i="1"/>
  <c r="D26" i="1"/>
  <c r="A7" i="3" l="1"/>
  <c r="R21" i="1"/>
  <c r="B17" i="3"/>
  <c r="D17" i="3" s="1"/>
  <c r="E17" i="3"/>
  <c r="S23" i="1"/>
  <c r="Q23" i="1"/>
  <c r="E19" i="3"/>
  <c r="B19" i="3"/>
  <c r="D19" i="3" s="1"/>
  <c r="S20" i="1"/>
  <c r="E11" i="3"/>
  <c r="B11" i="3"/>
  <c r="S14" i="1"/>
  <c r="Q14" i="1"/>
  <c r="S13" i="1"/>
  <c r="Q13" i="1"/>
  <c r="S24" i="1"/>
  <c r="Q31" i="1"/>
  <c r="Q22" i="1"/>
  <c r="Q24" i="1"/>
  <c r="S31" i="1"/>
  <c r="S30" i="1"/>
  <c r="Q30" i="1"/>
  <c r="S27" i="1"/>
  <c r="Q20" i="1"/>
  <c r="Q27" i="1"/>
  <c r="S22" i="1"/>
  <c r="R10" i="1"/>
  <c r="B9" i="1"/>
  <c r="B11" i="1"/>
  <c r="B25" i="1"/>
  <c r="CK7" i="2"/>
  <c r="CK5" i="2"/>
  <c r="N26" i="3"/>
  <c r="N23" i="3"/>
  <c r="M23" i="3"/>
  <c r="CK14" i="2"/>
  <c r="CK13" i="2"/>
  <c r="CK10" i="2"/>
  <c r="CK11" i="2"/>
  <c r="N15" i="3"/>
  <c r="D14" i="3"/>
  <c r="M25" i="3"/>
  <c r="N25" i="3"/>
  <c r="D15" i="3"/>
  <c r="M12" i="3"/>
  <c r="N12" i="3"/>
  <c r="G12" i="3"/>
  <c r="G5" i="3"/>
  <c r="M26" i="3"/>
  <c r="N14" i="3"/>
  <c r="M14" i="3"/>
  <c r="G14" i="3"/>
  <c r="M15" i="3"/>
  <c r="M5" i="3"/>
  <c r="N5" i="3"/>
  <c r="G15" i="3"/>
  <c r="D5" i="3"/>
  <c r="A18" i="3"/>
  <c r="E24" i="3"/>
  <c r="B24" i="3"/>
  <c r="E25" i="3"/>
  <c r="G25" i="3" s="1"/>
  <c r="B25" i="3"/>
  <c r="D25" i="3" s="1"/>
  <c r="E27" i="3"/>
  <c r="B27" i="3"/>
  <c r="E23" i="3"/>
  <c r="G23" i="3" s="1"/>
  <c r="B23" i="3"/>
  <c r="D23" i="3" s="1"/>
  <c r="E20" i="3"/>
  <c r="B20" i="3"/>
  <c r="E26" i="3"/>
  <c r="G26" i="3" s="1"/>
  <c r="B26" i="3"/>
  <c r="D26" i="3" s="1"/>
  <c r="E21" i="3"/>
  <c r="B21" i="3"/>
  <c r="E28" i="3"/>
  <c r="B28" i="3"/>
  <c r="E10" i="3"/>
  <c r="B10" i="3"/>
  <c r="CJ6" i="2"/>
  <c r="CK6" i="2" s="1"/>
  <c r="CJ8" i="2"/>
  <c r="CK8" i="2" s="1"/>
  <c r="CJ22" i="2"/>
  <c r="CK22" i="2" s="1"/>
  <c r="J9" i="1"/>
  <c r="J25" i="1"/>
  <c r="J11" i="1"/>
  <c r="C24" i="3"/>
  <c r="F18" i="3"/>
  <c r="C11" i="3"/>
  <c r="F19" i="3"/>
  <c r="C21" i="3"/>
  <c r="CM8" i="2"/>
  <c r="F11" i="3"/>
  <c r="CO22" i="2"/>
  <c r="N10" i="1"/>
  <c r="M21" i="1"/>
  <c r="CS22" i="2"/>
  <c r="CN8" i="2"/>
  <c r="F17" i="3"/>
  <c r="O11" i="1"/>
  <c r="H21" i="1"/>
  <c r="L11" i="3"/>
  <c r="K10" i="3"/>
  <c r="L17" i="3"/>
  <c r="L19" i="3"/>
  <c r="F10" i="1"/>
  <c r="I7" i="3"/>
  <c r="K28" i="3"/>
  <c r="C20" i="3"/>
  <c r="CL8" i="2"/>
  <c r="CM6" i="2"/>
  <c r="F24" i="3"/>
  <c r="CU6" i="2"/>
  <c r="CN22" i="2"/>
  <c r="P10" i="1"/>
  <c r="CL22" i="2"/>
  <c r="CQ6" i="2"/>
  <c r="N21" i="1"/>
  <c r="CQ22" i="2"/>
  <c r="CQ8" i="2"/>
  <c r="CT8" i="2"/>
  <c r="F21" i="1"/>
  <c r="I21" i="1"/>
  <c r="J11" i="3"/>
  <c r="K17" i="3"/>
  <c r="J21" i="3"/>
  <c r="I19" i="3"/>
  <c r="E10" i="1"/>
  <c r="H10" i="1"/>
  <c r="K24" i="3"/>
  <c r="I20" i="3"/>
  <c r="F9" i="1"/>
  <c r="F28" i="3"/>
  <c r="F20" i="3"/>
  <c r="CP6" i="2"/>
  <c r="CO6" i="2"/>
  <c r="CR6" i="2"/>
  <c r="CU8" i="2"/>
  <c r="M25" i="1"/>
  <c r="F21" i="3"/>
  <c r="CS6" i="2"/>
  <c r="O21" i="1"/>
  <c r="F10" i="3"/>
  <c r="F7" i="3"/>
  <c r="C10" i="3"/>
  <c r="M10" i="1"/>
  <c r="E21" i="1"/>
  <c r="C21" i="1"/>
  <c r="L10" i="3"/>
  <c r="I17" i="3"/>
  <c r="K21" i="3"/>
  <c r="J19" i="3"/>
  <c r="D10" i="1"/>
  <c r="C10" i="1"/>
  <c r="I28" i="3"/>
  <c r="CT22" i="2"/>
  <c r="C7" i="3"/>
  <c r="CL6" i="2"/>
  <c r="F27" i="3"/>
  <c r="CU22" i="2"/>
  <c r="CS8" i="2"/>
  <c r="CP22" i="2"/>
  <c r="CP8" i="2"/>
  <c r="CO8" i="2"/>
  <c r="C27" i="3"/>
  <c r="CT6" i="2"/>
  <c r="C28" i="3"/>
  <c r="CM22" i="2"/>
  <c r="O9" i="1"/>
  <c r="G21" i="1"/>
  <c r="I10" i="3"/>
  <c r="I11" i="3"/>
  <c r="J17" i="3"/>
  <c r="L21" i="3"/>
  <c r="K19" i="3"/>
  <c r="I10" i="1"/>
  <c r="L7" i="3"/>
  <c r="I24" i="3"/>
  <c r="J28" i="3"/>
  <c r="G10" i="1"/>
  <c r="I27" i="3"/>
  <c r="J24" i="3"/>
  <c r="K20" i="3"/>
  <c r="K27" i="3"/>
  <c r="D21" i="1"/>
  <c r="J20" i="3"/>
  <c r="J27" i="3"/>
  <c r="R11" i="1" l="1"/>
  <c r="R25" i="1"/>
  <c r="E18" i="3"/>
  <c r="G18" i="3" s="1"/>
  <c r="B18" i="3"/>
  <c r="S10" i="1"/>
  <c r="B7" i="3"/>
  <c r="D7" i="3" s="1"/>
  <c r="E7" i="3"/>
  <c r="G7" i="3" s="1"/>
  <c r="S21" i="1"/>
  <c r="Q10" i="1"/>
  <c r="Q21" i="1"/>
  <c r="R9" i="1"/>
  <c r="G10" i="3"/>
  <c r="G20" i="3"/>
  <c r="G28" i="3"/>
  <c r="M28" i="3"/>
  <c r="G11" i="3"/>
  <c r="G24" i="3"/>
  <c r="N17" i="3"/>
  <c r="M17" i="3"/>
  <c r="G17" i="3"/>
  <c r="M24" i="3"/>
  <c r="N24" i="3"/>
  <c r="D24" i="3"/>
  <c r="M19" i="3"/>
  <c r="N19" i="3"/>
  <c r="D11" i="3"/>
  <c r="D27" i="3"/>
  <c r="M11" i="3"/>
  <c r="N11" i="3"/>
  <c r="N28" i="3"/>
  <c r="M10" i="3"/>
  <c r="N10" i="3"/>
  <c r="G21" i="3"/>
  <c r="N21" i="3"/>
  <c r="M20" i="3"/>
  <c r="N20" i="3"/>
  <c r="M27" i="3"/>
  <c r="N27" i="3"/>
  <c r="G19" i="3"/>
  <c r="M21" i="3"/>
  <c r="D21" i="3"/>
  <c r="D10" i="3"/>
  <c r="D28" i="3"/>
  <c r="D20" i="3"/>
  <c r="G27" i="3"/>
  <c r="A6" i="3"/>
  <c r="A22" i="3"/>
  <c r="A8" i="3"/>
  <c r="P9" i="1"/>
  <c r="C18" i="3"/>
  <c r="L18" i="3"/>
  <c r="O25" i="1"/>
  <c r="D11" i="1"/>
  <c r="G11" i="1"/>
  <c r="E25" i="1"/>
  <c r="G25" i="1"/>
  <c r="D9" i="1"/>
  <c r="I9" i="1"/>
  <c r="F25" i="1"/>
  <c r="I25" i="1"/>
  <c r="L6" i="3"/>
  <c r="N11" i="1"/>
  <c r="N9" i="1"/>
  <c r="J18" i="3"/>
  <c r="P25" i="1"/>
  <c r="H11" i="1"/>
  <c r="I8" i="3"/>
  <c r="H9" i="1"/>
  <c r="N25" i="1"/>
  <c r="M11" i="1"/>
  <c r="I18" i="3"/>
  <c r="E11" i="1"/>
  <c r="I11" i="1"/>
  <c r="K7" i="3"/>
  <c r="C25" i="1"/>
  <c r="L22" i="3"/>
  <c r="G9" i="1"/>
  <c r="C9" i="1"/>
  <c r="M9" i="1"/>
  <c r="P11" i="1"/>
  <c r="K18" i="3"/>
  <c r="F11" i="1"/>
  <c r="C11" i="1"/>
  <c r="J7" i="3"/>
  <c r="H25" i="1"/>
  <c r="E9" i="1"/>
  <c r="D25" i="1"/>
  <c r="N7" i="3" l="1"/>
  <c r="M7" i="3"/>
  <c r="Q11" i="1"/>
  <c r="Q9" i="1"/>
  <c r="S9" i="1"/>
  <c r="S25" i="1"/>
  <c r="S11" i="1"/>
  <c r="B8" i="3"/>
  <c r="E8" i="3"/>
  <c r="Q25" i="1"/>
  <c r="M18" i="3"/>
  <c r="N18" i="3"/>
  <c r="D18" i="3"/>
  <c r="E6" i="3"/>
  <c r="B6" i="3"/>
  <c r="E22" i="3"/>
  <c r="B22" i="3"/>
  <c r="C8" i="3"/>
  <c r="J8" i="3"/>
  <c r="K22" i="3"/>
  <c r="K8" i="3"/>
  <c r="I6" i="3"/>
  <c r="J6" i="3"/>
  <c r="F6" i="3"/>
  <c r="F8" i="3"/>
  <c r="K6" i="3"/>
  <c r="F22" i="3"/>
  <c r="C22" i="3"/>
  <c r="I22" i="3"/>
  <c r="C6" i="3"/>
  <c r="L8" i="3"/>
  <c r="J22" i="3"/>
  <c r="G22" i="3" l="1"/>
  <c r="D6" i="3"/>
  <c r="N8" i="3"/>
  <c r="M8" i="3"/>
  <c r="M22" i="3"/>
  <c r="N22" i="3"/>
  <c r="D8" i="3"/>
  <c r="G8" i="3"/>
  <c r="D22" i="3"/>
  <c r="M6" i="3"/>
  <c r="N6" i="3"/>
  <c r="G6" i="3"/>
  <c r="D4" i="2" l="1"/>
  <c r="E4" i="2" l="1"/>
  <c r="F4" i="2"/>
  <c r="D5" i="2"/>
  <c r="E5" i="2" l="1"/>
  <c r="F5" i="2"/>
  <c r="D6" i="2"/>
  <c r="E6" i="2" l="1"/>
  <c r="F6" i="2"/>
  <c r="D7" i="2"/>
  <c r="E7" i="2" l="1"/>
  <c r="F7" i="2"/>
  <c r="D8" i="2"/>
  <c r="F8" i="2" l="1"/>
  <c r="E8" i="2"/>
  <c r="D9" i="2"/>
  <c r="F9" i="2" l="1"/>
  <c r="E9" i="2"/>
  <c r="D10" i="2"/>
  <c r="F10" i="2" l="1"/>
  <c r="E10" i="2"/>
  <c r="D11" i="2"/>
  <c r="F11" i="2" l="1"/>
  <c r="E11" i="2"/>
  <c r="D12" i="2"/>
  <c r="E12" i="2" l="1"/>
  <c r="F12" i="2"/>
  <c r="D13" i="2"/>
  <c r="F13" i="2" l="1"/>
  <c r="E13" i="2"/>
  <c r="D14" i="2"/>
  <c r="F14" i="2" l="1"/>
  <c r="E14" i="2"/>
  <c r="D15" i="2"/>
  <c r="E15" i="2" l="1"/>
  <c r="F15" i="2"/>
  <c r="D16" i="2"/>
  <c r="F16" i="2" l="1"/>
  <c r="E16" i="2"/>
  <c r="D17" i="2"/>
  <c r="D18" i="2" s="1"/>
  <c r="F18" i="2" l="1"/>
  <c r="D19" i="2"/>
  <c r="E18" i="2"/>
  <c r="F17" i="2"/>
  <c r="E17" i="2"/>
  <c r="F19" i="2" l="1"/>
  <c r="E19" i="2"/>
  <c r="D20" i="2"/>
  <c r="D21" i="2" l="1"/>
  <c r="F20" i="2"/>
  <c r="E20" i="2"/>
  <c r="E21" i="2" l="1"/>
  <c r="D22" i="2"/>
  <c r="F21" i="2"/>
  <c r="D23" i="2" l="1"/>
  <c r="E22" i="2"/>
  <c r="F22" i="2"/>
  <c r="F23" i="2" l="1"/>
  <c r="E23" i="2"/>
  <c r="D24" i="2"/>
  <c r="D25" i="2" l="1"/>
  <c r="E24" i="2"/>
  <c r="F24" i="2"/>
  <c r="F25" i="2" l="1"/>
  <c r="D26" i="2"/>
  <c r="E25" i="2"/>
  <c r="E26" i="2" l="1"/>
  <c r="F26" i="2"/>
  <c r="D27" i="2"/>
  <c r="F27" i="2" l="1"/>
  <c r="D28" i="2"/>
  <c r="E27" i="2"/>
  <c r="CE4" i="2" l="1"/>
  <c r="CF4" i="2"/>
  <c r="J7" i="1" s="1"/>
  <c r="E28" i="2"/>
  <c r="F28" i="2"/>
  <c r="CQ4" i="2"/>
  <c r="B7" i="1" l="1"/>
  <c r="CJ4" i="2"/>
  <c r="CK4" i="2" s="1"/>
  <c r="CU4" i="2"/>
  <c r="CR4" i="2"/>
  <c r="CL4" i="2"/>
  <c r="CS4" i="2"/>
  <c r="N7" i="1"/>
  <c r="CM4" i="2"/>
  <c r="CP4" i="2"/>
  <c r="CT4" i="2"/>
  <c r="CN4" i="2"/>
  <c r="CO4" i="2"/>
  <c r="A4" i="3" l="1"/>
  <c r="R7" i="1"/>
  <c r="P7" i="1"/>
  <c r="H7" i="1"/>
  <c r="I7" i="1"/>
  <c r="J4" i="3"/>
  <c r="M7" i="1"/>
  <c r="C7" i="1"/>
  <c r="I4" i="3"/>
  <c r="F7" i="1"/>
  <c r="O7" i="1"/>
  <c r="E7" i="1"/>
  <c r="D7" i="1"/>
  <c r="I2" i="3"/>
  <c r="G7" i="1"/>
  <c r="C4" i="3"/>
  <c r="S7" i="1" l="1"/>
  <c r="Q7" i="1"/>
  <c r="B4" i="3"/>
  <c r="D4" i="3" s="1"/>
  <c r="E4" i="3"/>
  <c r="F4" i="3"/>
  <c r="K4" i="3"/>
  <c r="L4" i="3"/>
  <c r="G4" i="3" l="1"/>
  <c r="M4" i="3"/>
  <c r="N4" i="3"/>
</calcChain>
</file>

<file path=xl/sharedStrings.xml><?xml version="1.0" encoding="utf-8"?>
<sst xmlns="http://schemas.openxmlformats.org/spreadsheetml/2006/main" count="215" uniqueCount="52">
  <si>
    <t>Symbol</t>
  </si>
  <si>
    <t>Open</t>
  </si>
  <si>
    <t>Last</t>
  </si>
  <si>
    <t>High</t>
  </si>
  <si>
    <t>Low</t>
  </si>
  <si>
    <t>Net</t>
  </si>
  <si>
    <t>Volatility</t>
  </si>
  <si>
    <t>Time Period</t>
  </si>
  <si>
    <t>Look Back Period</t>
  </si>
  <si>
    <t>Number of Deviations</t>
  </si>
  <si>
    <t>Enter Symbols</t>
  </si>
  <si>
    <t>Count</t>
  </si>
  <si>
    <t>EMD</t>
  </si>
  <si>
    <t>DD</t>
  </si>
  <si>
    <t>DSX</t>
  </si>
  <si>
    <t>EU6</t>
  </si>
  <si>
    <t>JY6</t>
  </si>
  <si>
    <t>BP6</t>
  </si>
  <si>
    <t>DA6</t>
  </si>
  <si>
    <t>CA6</t>
  </si>
  <si>
    <t>RBE</t>
  </si>
  <si>
    <t>QP</t>
  </si>
  <si>
    <t>TYA</t>
  </si>
  <si>
    <t>DB</t>
  </si>
  <si>
    <t>Previous</t>
  </si>
  <si>
    <t>Test</t>
  </si>
  <si>
    <t>CQG Volatility Ranking</t>
  </si>
  <si>
    <t>% Net</t>
  </si>
  <si>
    <t>Tick</t>
  </si>
  <si>
    <t>Volume</t>
  </si>
  <si>
    <t>Volume Analysis</t>
  </si>
  <si>
    <t>Intraday</t>
  </si>
  <si>
    <t>Today's</t>
  </si>
  <si>
    <t>Ystdy's</t>
  </si>
  <si>
    <t>Vol</t>
  </si>
  <si>
    <t>% NC</t>
  </si>
  <si>
    <t xml:space="preserve">Chicago: </t>
  </si>
  <si>
    <t xml:space="preserve">  Copyright                  © 2013, Designed by Thom Hartle</t>
  </si>
  <si>
    <t>London:</t>
  </si>
  <si>
    <t>QO</t>
  </si>
  <si>
    <t>Long Descriptions</t>
  </si>
  <si>
    <t>EP</t>
  </si>
  <si>
    <t>YM</t>
  </si>
  <si>
    <t>MX6</t>
  </si>
  <si>
    <t>TUA</t>
  </si>
  <si>
    <t>FVA</t>
  </si>
  <si>
    <t>USA</t>
  </si>
  <si>
    <t>ULA</t>
  </si>
  <si>
    <t>ENQ</t>
  </si>
  <si>
    <t>GCE</t>
  </si>
  <si>
    <t>SIE</t>
  </si>
  <si>
    <t>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</si>
</sst>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5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22"/>
      <color theme="4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</fills>
  <borders count="29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rgb="FFFF000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FF0000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3"/>
      </left>
      <right/>
      <top style="thin">
        <color rgb="FFFF0000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rgb="FFFF0000"/>
      </bottom>
      <diagonal/>
    </border>
    <border>
      <left/>
      <right style="thin">
        <color theme="3"/>
      </right>
      <top style="thin">
        <color rgb="FFFF0000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2" fillId="2" borderId="11" xfId="0" applyNumberFormat="1" applyFont="1" applyFill="1" applyBorder="1" applyAlignment="1">
      <alignment vertical="center"/>
    </xf>
    <xf numFmtId="0" fontId="2" fillId="2" borderId="14" xfId="0" applyNumberFormat="1" applyFont="1" applyFill="1" applyBorder="1" applyAlignment="1">
      <alignment vertical="center"/>
    </xf>
    <xf numFmtId="0" fontId="2" fillId="2" borderId="17" xfId="0" applyNumberFormat="1" applyFont="1" applyFill="1" applyBorder="1" applyAlignment="1">
      <alignment vertical="center"/>
    </xf>
    <xf numFmtId="10" fontId="2" fillId="2" borderId="11" xfId="0" applyNumberFormat="1" applyFont="1" applyFill="1" applyBorder="1" applyAlignment="1">
      <alignment vertical="center"/>
    </xf>
    <xf numFmtId="10" fontId="2" fillId="2" borderId="14" xfId="0" applyNumberFormat="1" applyFont="1" applyFill="1" applyBorder="1" applyAlignment="1">
      <alignment vertical="center"/>
    </xf>
    <xf numFmtId="10" fontId="2" fillId="2" borderId="17" xfId="0" applyNumberFormat="1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9" fontId="1" fillId="2" borderId="11" xfId="0" applyNumberFormat="1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9" fontId="1" fillId="2" borderId="14" xfId="0" applyNumberFormat="1" applyFont="1" applyFill="1" applyBorder="1"/>
    <xf numFmtId="9" fontId="1" fillId="2" borderId="17" xfId="0" applyNumberFormat="1" applyFont="1" applyFill="1" applyBorder="1"/>
    <xf numFmtId="3" fontId="1" fillId="2" borderId="11" xfId="0" applyNumberFormat="1" applyFont="1" applyFill="1" applyBorder="1" applyAlignment="1">
      <alignment shrinkToFit="1"/>
    </xf>
    <xf numFmtId="3" fontId="1" fillId="2" borderId="14" xfId="0" applyNumberFormat="1" applyFont="1" applyFill="1" applyBorder="1" applyAlignment="1">
      <alignment shrinkToFit="1"/>
    </xf>
    <xf numFmtId="3" fontId="1" fillId="2" borderId="17" xfId="0" applyNumberFormat="1" applyFont="1" applyFill="1" applyBorder="1" applyAlignment="1">
      <alignment shrinkToFit="1"/>
    </xf>
    <xf numFmtId="0" fontId="0" fillId="2" borderId="0" xfId="0" applyFont="1" applyFill="1"/>
    <xf numFmtId="3" fontId="1" fillId="2" borderId="25" xfId="0" applyNumberFormat="1" applyFont="1" applyFill="1" applyBorder="1" applyAlignment="1">
      <alignment shrinkToFit="1"/>
    </xf>
    <xf numFmtId="3" fontId="1" fillId="2" borderId="26" xfId="0" applyNumberFormat="1" applyFont="1" applyFill="1" applyBorder="1" applyAlignment="1">
      <alignment shrinkToFit="1"/>
    </xf>
    <xf numFmtId="3" fontId="1" fillId="2" borderId="27" xfId="0" applyNumberFormat="1" applyFont="1" applyFill="1" applyBorder="1" applyAlignment="1">
      <alignment shrinkToFit="1"/>
    </xf>
    <xf numFmtId="0" fontId="0" fillId="2" borderId="0" xfId="0" applyFill="1"/>
    <xf numFmtId="2" fontId="0" fillId="2" borderId="0" xfId="0" applyNumberFormat="1" applyFill="1"/>
    <xf numFmtId="0" fontId="3" fillId="4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1" fillId="7" borderId="20" xfId="0" applyFont="1" applyFill="1" applyBorder="1"/>
    <xf numFmtId="3" fontId="0" fillId="2" borderId="22" xfId="0" applyNumberFormat="1" applyFont="1" applyFill="1" applyBorder="1"/>
    <xf numFmtId="3" fontId="0" fillId="2" borderId="23" xfId="0" applyNumberFormat="1" applyFont="1" applyFill="1" applyBorder="1"/>
    <xf numFmtId="3" fontId="0" fillId="2" borderId="24" xfId="0" applyNumberFormat="1" applyFont="1" applyFill="1" applyBorder="1"/>
    <xf numFmtId="0" fontId="0" fillId="7" borderId="20" xfId="0" applyFont="1" applyFill="1" applyBorder="1" applyAlignment="1"/>
    <xf numFmtId="0" fontId="3" fillId="4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3" fillId="6" borderId="8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0" fillId="2" borderId="0" xfId="0" applyFont="1" applyFill="1" applyBorder="1" applyAlignment="1" applyProtection="1">
      <alignment horizontal="center"/>
      <protection locked="0"/>
    </xf>
    <xf numFmtId="10" fontId="0" fillId="2" borderId="0" xfId="0" applyNumberFormat="1" applyFill="1"/>
    <xf numFmtId="1" fontId="0" fillId="2" borderId="0" xfId="0" applyNumberFormat="1" applyFill="1"/>
    <xf numFmtId="0" fontId="0" fillId="2" borderId="0" xfId="0" applyNumberFormat="1" applyFill="1"/>
    <xf numFmtId="0" fontId="0" fillId="2" borderId="0" xfId="0" quotePrefix="1" applyFill="1"/>
    <xf numFmtId="10" fontId="0" fillId="2" borderId="0" xfId="0" quotePrefix="1" applyNumberFormat="1" applyFill="1"/>
    <xf numFmtId="0" fontId="1" fillId="7" borderId="8" xfId="0" applyFont="1" applyFill="1" applyBorder="1" applyProtection="1"/>
    <xf numFmtId="10" fontId="1" fillId="7" borderId="8" xfId="0" applyNumberFormat="1" applyFont="1" applyFill="1" applyBorder="1" applyAlignment="1">
      <alignment horizontal="center"/>
    </xf>
    <xf numFmtId="10" fontId="2" fillId="2" borderId="23" xfId="0" applyNumberFormat="1" applyFont="1" applyFill="1" applyBorder="1" applyAlignment="1">
      <alignment horizontal="center" vertical="center"/>
    </xf>
    <xf numFmtId="10" fontId="2" fillId="2" borderId="26" xfId="0" applyNumberFormat="1" applyFont="1" applyFill="1" applyBorder="1" applyAlignment="1">
      <alignment horizontal="center" vertical="center"/>
    </xf>
    <xf numFmtId="10" fontId="2" fillId="2" borderId="24" xfId="0" applyNumberFormat="1" applyFont="1" applyFill="1" applyBorder="1" applyAlignment="1">
      <alignment horizontal="center" vertical="center"/>
    </xf>
    <xf numFmtId="10" fontId="2" fillId="2" borderId="27" xfId="0" applyNumberFormat="1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left"/>
    </xf>
    <xf numFmtId="0" fontId="1" fillId="7" borderId="20" xfId="0" applyFont="1" applyFill="1" applyBorder="1" applyAlignment="1">
      <alignment horizontal="left"/>
    </xf>
    <xf numFmtId="0" fontId="1" fillId="7" borderId="20" xfId="0" applyFont="1" applyFill="1" applyBorder="1" applyAlignment="1">
      <alignment horizontal="right"/>
    </xf>
    <xf numFmtId="164" fontId="1" fillId="7" borderId="20" xfId="0" applyNumberFormat="1" applyFont="1" applyFill="1" applyBorder="1" applyAlignment="1">
      <alignment horizontal="left"/>
    </xf>
    <xf numFmtId="164" fontId="1" fillId="7" borderId="21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4" xfId="0" applyFon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 applyProtection="1">
      <alignment horizontal="center"/>
      <protection locked="0"/>
    </xf>
    <xf numFmtId="0" fontId="3" fillId="5" borderId="9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>
      <alignment horizontal="center"/>
    </xf>
    <xf numFmtId="10" fontId="2" fillId="2" borderId="22" xfId="0" applyNumberFormat="1" applyFont="1" applyFill="1" applyBorder="1" applyAlignment="1">
      <alignment horizontal="center" vertical="center"/>
    </xf>
    <xf numFmtId="10" fontId="2" fillId="2" borderId="25" xfId="0" applyNumberFormat="1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33"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1"/>
      </font>
      <fill>
        <gradientFill degree="90">
          <stop position="0">
            <color rgb="FF00B050"/>
          </stop>
          <stop position="0.5">
            <color theme="0"/>
          </stop>
          <stop position="1">
            <color rgb="FF00B050"/>
          </stop>
        </gradient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637532</v>
        <stp/>
        <stp>StudyData</stp>
        <stp>CLE</stp>
        <stp>Vol</stp>
        <stp>VolType=auto,CoCType=Auto</stp>
        <stp>Vol</stp>
        <stp>D</stp>
        <stp>-1</stp>
        <stp>ALL</stp>
        <stp/>
        <stp/>
        <stp>TRUE</stp>
        <stp>T</stp>
        <tr r="P31" s="1"/>
      </tp>
      <tp>
        <v>76598</v>
        <stp/>
        <stp>StudyData</stp>
        <stp>CA6</stp>
        <stp>Vol</stp>
        <stp>VolType=auto,CoCType=Auto</stp>
        <stp>Vol</stp>
        <stp>D</stp>
        <stp>-1</stp>
        <stp>ALL</stp>
        <stp/>
        <stp/>
        <stp>TRUE</stp>
        <stp>T</stp>
        <tr r="P15" s="1"/>
      </tp>
      <tp>
        <v>13096</v>
        <stp/>
        <stp>ContractData</stp>
        <stp>GCE</stp>
        <stp>LastPrice</stp>
        <stp/>
        <stp>D</stp>
        <tr r="C25" s="1"/>
      </tp>
      <tp>
        <v>29038</v>
        <stp/>
        <stp>ContractData</stp>
        <stp>RBE</stp>
        <stp>LOwprice</stp>
        <stp/>
        <stp>D</stp>
        <tr r="I30" s="1"/>
      </tp>
      <tp>
        <v>2.51081E-3</v>
        <stp/>
        <stp>StudyData</stp>
        <stp>QP</stp>
        <stp>VolBB^</stp>
        <stp/>
        <stp>c1</stp>
        <stp>5</stp>
        <stp>-5</stp>
        <stp/>
        <stp/>
        <stp/>
        <stp/>
        <stp>T</stp>
        <tr r="CP26" s="2"/>
      </tp>
      <tp>
        <v>1.11699E-3</v>
        <stp/>
        <stp>StudyData</stp>
        <stp>EP</stp>
        <stp>VolBB^</stp>
        <stp/>
        <stp>c1</stp>
        <stp>5</stp>
        <stp>-5</stp>
        <stp/>
        <stp/>
        <stp/>
        <stp/>
        <stp>T</stp>
        <tr r="CP15" s="2"/>
      </tp>
      <tp>
        <v>56026</v>
        <stp/>
        <stp>StudyData</stp>
        <stp>BP6</stp>
        <stp>Vol</stp>
        <stp>VolType=auto,CoCType=Auto</stp>
        <stp>Vol</stp>
        <stp>D</stp>
        <stp>-1</stp>
        <stp>ALL</stp>
        <stp/>
        <stp/>
        <stp>TRUE</stp>
        <stp>T</stp>
        <tr r="P11" s="1"/>
      </tp>
      <tp>
        <v>29168</v>
        <stp/>
        <stp>ContractData</stp>
        <stp>RBE</stp>
        <stp>LastPrice</stp>
        <stp/>
        <stp>D</stp>
        <tr r="C30" s="1"/>
      </tp>
      <tp>
        <v>31700</v>
        <stp/>
        <stp>ContractData</stp>
        <stp>DSX</stp>
        <stp>OpenPrice</stp>
        <stp/>
        <stp>D</stp>
        <tr r="G24" s="1"/>
      </tp>
      <tp>
        <v>137140</v>
        <stp/>
        <stp>ContractData</stp>
        <stp>USA</stp>
        <stp>OpenPrice</stp>
        <stp/>
        <stp>D</stp>
        <tr r="G19" s="1"/>
      </tp>
      <tp>
        <v>2.89814E-3</v>
        <stp/>
        <stp>StudyData</stp>
        <stp>QP</stp>
        <stp>VolBB^</stp>
        <stp/>
        <stp>c1</stp>
        <stp>5</stp>
        <stp>-4</stp>
        <stp/>
        <stp/>
        <stp/>
        <stp/>
        <stp>T</stp>
        <tr r="CQ26" s="2"/>
      </tp>
      <tp>
        <v>1.09132E-3</v>
        <stp/>
        <stp>StudyData</stp>
        <stp>EP</stp>
        <stp>VolBB^</stp>
        <stp/>
        <stp>c1</stp>
        <stp>5</stp>
        <stp>-4</stp>
        <stp/>
        <stp/>
        <stp/>
        <stp/>
        <stp>T</stp>
        <tr r="CQ15" s="2"/>
      </tp>
      <tp>
        <v>20900</v>
        <stp/>
        <stp>ContractData</stp>
        <stp>SIE</stp>
        <stp>LOwprice</stp>
        <stp/>
        <stp>D</stp>
        <tr r="I23" s="1"/>
      </tp>
      <tp>
        <v>7.6726500000000003E-2</v>
        <stp/>
        <stp>StudyData</stp>
        <stp>MX6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45" s="2"/>
      </tp>
      <tp>
        <v>2.1115399999999999E-3</v>
        <stp/>
        <stp>StudyData</stp>
        <stp>QP</stp>
        <stp>VolBB^</stp>
        <stp/>
        <stp>c1</stp>
        <stp>5</stp>
        <stp>-7</stp>
        <stp/>
        <stp/>
        <stp/>
        <stp/>
        <stp>T</stp>
        <tr r="CN26" s="2"/>
      </tp>
      <tp>
        <v>1.1841600000000001E-3</v>
        <stp/>
        <stp>StudyData</stp>
        <stp>EP</stp>
        <stp>VolBB^</stp>
        <stp/>
        <stp>c1</stp>
        <stp>5</stp>
        <stp>-7</stp>
        <stp/>
        <stp/>
        <stp/>
        <stp/>
        <stp>T</stp>
        <tr r="CN15" s="2"/>
      </tp>
      <tp>
        <v>17110</v>
        <stp/>
        <stp>ContractData</stp>
        <stp>BP6</stp>
        <stp>OpenPrice</stp>
        <stp/>
        <stp>D</stp>
        <tr r="G11" s="1"/>
      </tp>
      <tp>
        <v>9350</v>
        <stp/>
        <stp>ContractData</stp>
        <stp>DA6</stp>
        <stp>LastPrice</stp>
        <stp/>
        <stp>D</stp>
        <tr r="C13" s="1"/>
      </tp>
      <tp>
        <v>9303</v>
        <stp/>
        <stp>ContractData</stp>
        <stp>CA6</stp>
        <stp>LastPrice</stp>
        <stp/>
        <stp>D</stp>
        <tr r="C15" s="1"/>
      </tp>
      <tp>
        <v>2.2176100000000001E-3</v>
        <stp/>
        <stp>StudyData</stp>
        <stp>QP</stp>
        <stp>VolBB^</stp>
        <stp/>
        <stp>c1</stp>
        <stp>5</stp>
        <stp>-6</stp>
        <stp/>
        <stp/>
        <stp/>
        <stp/>
        <stp>T</stp>
        <tr r="CO26" s="2"/>
      </tp>
      <tp>
        <v>1.16358E-3</v>
        <stp/>
        <stp>StudyData</stp>
        <stp>EP</stp>
        <stp>VolBB^</stp>
        <stp/>
        <stp>c1</stp>
        <stp>5</stp>
        <stp>-6</stp>
        <stp/>
        <stp/>
        <stp/>
        <stp/>
        <stp>T</stp>
        <tr r="CO15" s="2"/>
      </tp>
      <tp t="s">
        <v>ICE Gasoil, Aug 14</v>
        <stp/>
        <stp>ContractData</stp>
        <stp>QP</stp>
        <stp>LongDescription</stp>
        <stp/>
        <stp>T</stp>
        <tr r="B25" s="4"/>
      </tp>
      <tp t="s">
        <v>ICE Brent Crude, Sep 14</v>
        <stp/>
        <stp>ContractData</stp>
        <stp>QO</stp>
        <stp>LongDescription</stp>
        <stp/>
        <stp>T</stp>
        <tr r="B23" s="4"/>
      </tp>
      <tp t="s">
        <v>E-mini Dow ($5), Sep 14</v>
        <stp/>
        <stp>ContractData</stp>
        <stp>YM</stp>
        <stp>LongDescription</stp>
        <stp/>
        <stp>T</stp>
        <tr r="B7" s="4"/>
      </tp>
      <tp t="s">
        <v>Euro Bund (10yr), Sep 14</v>
        <stp/>
        <stp>ContractData</stp>
        <stp>DB</stp>
        <stp>LongDescription</stp>
        <stp/>
        <stp>T</stp>
        <tr r="B27" s="4"/>
      </tp>
      <tp t="s">
        <v>DAX Index, Sep 14</v>
        <stp/>
        <stp>ContractData</stp>
        <stp>DD</stp>
        <stp>LongDescription</stp>
        <stp/>
        <stp>T</stp>
        <tr r="B8" s="4"/>
      </tp>
      <tp t="s">
        <v>E-Mini S&amp;P 500, Sep 14</v>
        <stp/>
        <stp>ContractData</stp>
        <stp>EP</stp>
        <stp>LongDescription</stp>
        <stp/>
        <stp>T</stp>
        <tr r="B5" s="4"/>
      </tp>
      <tp>
        <v>333.17</v>
        <stp/>
        <stp>StudyData</stp>
        <stp>RBE</stp>
        <stp>BBHVlm^</stp>
        <stp/>
        <stp>c1</stp>
        <stp>5</stp>
        <stp>-1</stp>
        <tr r="N30" s="1"/>
      </tp>
      <tp>
        <v>121249</v>
        <stp/>
        <stp>StudyData</stp>
        <stp>GCE</stp>
        <stp>Vol</stp>
        <stp>VolType=auto,CoCType=Auto</stp>
        <stp>Vol</stp>
        <stp>D</stp>
        <stp>-1</stp>
        <stp>ALL</stp>
        <stp/>
        <stp/>
        <stp>TRUE</stp>
        <stp>T</stp>
        <tr r="P25" s="1"/>
      </tp>
      <tp>
        <v>83</v>
        <stp/>
        <stp>ContractData</stp>
        <stp>RBE</stp>
        <stp>NetLastQuoteToday</stp>
        <stp/>
        <stp>D</stp>
        <tr r="D30" s="1"/>
      </tp>
      <tp>
        <v>119115</v>
        <stp/>
        <stp>ContractData</stp>
        <stp>FVA</stp>
        <stp>OpenPrice</stp>
        <stp/>
        <stp>D</stp>
        <tr r="G10" s="1"/>
      </tp>
      <tp>
        <v>4.37288E-3</v>
        <stp/>
        <stp>StudyData</stp>
        <stp>QP</stp>
        <stp>VolBB^</stp>
        <stp/>
        <stp>c1</stp>
        <stp>5</stp>
        <stp>-1</stp>
        <stp/>
        <stp/>
        <stp/>
        <stp/>
        <stp>T</stp>
        <tr r="CT26" s="2"/>
      </tp>
      <tp>
        <v>1.0078299999999999E-3</v>
        <stp/>
        <stp>StudyData</stp>
        <stp>EP</stp>
        <stp>VolBB^</stp>
        <stp/>
        <stp>c1</stp>
        <stp>5</stp>
        <stp>-1</stp>
        <stp/>
        <stp/>
        <stp/>
        <stp/>
        <stp>T</stp>
        <tr r="CT15" s="2"/>
      </tp>
      <tp>
        <v>3120.62</v>
        <stp/>
        <stp>StudyData</stp>
        <stp>GCE</stp>
        <stp>BBHVlm^</stp>
        <stp/>
        <stp>c1</stp>
        <stp>5</stp>
        <stp>-1</stp>
        <tr r="N25" s="1"/>
      </tp>
      <tp>
        <v>436739</v>
        <stp/>
        <stp>StudyData</stp>
        <stp>FVA</stp>
        <stp>Vol</stp>
        <stp>VolType=auto,CoCType=Auto</stp>
        <stp>Vol</stp>
        <stp>D</stp>
        <stp>-1</stp>
        <stp>ALL</stp>
        <stp/>
        <stp/>
        <stp>TRUE</stp>
        <stp>T</stp>
        <tr r="P10" s="1"/>
      </tp>
      <tp>
        <v>-278</v>
        <stp/>
        <stp>ContractData</stp>
        <stp>GCE</stp>
        <stp>NetLastQuoteToday</stp>
        <stp/>
        <stp>D</stp>
        <tr r="D25" s="1"/>
      </tp>
      <tp>
        <v>96734</v>
        <stp/>
        <stp>StudyData</stp>
        <stp>EU6</stp>
        <stp>Vol</stp>
        <stp>VolType=auto,CoCType=Auto</stp>
        <stp>Vol</stp>
        <stp>D</stp>
        <stp>-1</stp>
        <stp>ALL</stp>
        <stp/>
        <stp/>
        <stp>TRUE</stp>
        <stp>T</stp>
        <tr r="P12" s="1"/>
      </tp>
      <tp>
        <v>13047</v>
        <stp/>
        <stp>StudyData</stp>
        <stp>EMD</stp>
        <stp>Vol</stp>
        <stp>VolType=auto,CoCType=Auto</stp>
        <stp>Vol</stp>
        <stp>D</stp>
        <stp>-1</stp>
        <stp>ALL</stp>
        <stp/>
        <stp/>
        <stp>TRUE</stp>
        <stp>T</stp>
        <tr r="P28" s="1"/>
      </tp>
      <tp>
        <v>201050</v>
        <stp/>
        <stp>StudyData</stp>
        <stp>ENQ</stp>
        <stp>Vol</stp>
        <stp>VolType=auto,CoCType=Auto</stp>
        <stp>Vol</stp>
        <stp>D</stp>
        <stp>-1</stp>
        <stp>ALL</stp>
        <stp/>
        <stp/>
        <stp>TRUE</stp>
        <stp>T</stp>
        <tr r="P21" s="1"/>
      </tp>
      <tp>
        <v>109242</v>
        <stp/>
        <stp>ContractData</stp>
        <stp>TUA</stp>
        <stp>LOwprice</stp>
        <stp/>
        <stp>D</stp>
        <tr r="I7" s="1"/>
      </tp>
      <tp>
        <v>124315</v>
        <stp/>
        <stp>ContractData</stp>
        <stp>TYA</stp>
        <stp>LOwprice</stp>
        <stp/>
        <stp>D</stp>
        <tr r="I17" s="1"/>
        <tr r="I16" s="1"/>
      </tp>
      <tp>
        <v>3.4889999999999999E-3</v>
        <stp/>
        <stp>StudyData</stp>
        <stp>QP</stp>
        <stp>VolBB^</stp>
        <stp/>
        <stp>c1</stp>
        <stp>5</stp>
        <stp>-3</stp>
        <stp/>
        <stp/>
        <stp/>
        <stp/>
        <stp>T</stp>
        <tr r="CR26" s="2"/>
      </tp>
      <tp>
        <v>1.1053199999999999E-3</v>
        <stp/>
        <stp>StudyData</stp>
        <stp>EP</stp>
        <stp>VolBB^</stp>
        <stp/>
        <stp>c1</stp>
        <stp>5</stp>
        <stp>-3</stp>
        <stp/>
        <stp/>
        <stp/>
        <stp/>
        <stp>T</stp>
        <tr r="CR15" s="2"/>
      </tp>
      <tp>
        <v>9.8483500000000005E-3</v>
        <stp/>
        <stp>StudyData</stp>
        <stp>JY6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40" s="2"/>
      </tp>
      <tp>
        <v>805573</v>
        <stp/>
        <stp>StudyData</stp>
        <stp>DSX</stp>
        <stp>Vol</stp>
        <stp>VolType=auto,CoCType=Auto</stp>
        <stp>Vol</stp>
        <stp>D</stp>
        <stp>-1</stp>
        <stp>ALL</stp>
        <stp/>
        <stp/>
        <stp>TRUE</stp>
        <stp>T</stp>
        <tr r="P24" s="1"/>
      </tp>
      <tp>
        <v>55313</v>
        <stp/>
        <stp>StudyData</stp>
        <stp>DA6</stp>
        <stp>Vol</stp>
        <stp>VolType=auto,CoCType=Auto</stp>
        <stp>Vol</stp>
        <stp>D</stp>
        <stp>-1</stp>
        <stp>ALL</stp>
        <stp/>
        <stp/>
        <stp>TRUE</stp>
        <stp>T</stp>
        <tr r="P13" s="1"/>
      </tp>
      <tp>
        <v>136310</v>
        <stp/>
        <stp>ContractData</stp>
        <stp>USA</stp>
        <stp>LOwprice</stp>
        <stp/>
        <stp>D</stp>
        <tr r="I19" s="1"/>
      </tp>
      <tp>
        <v>109250</v>
        <stp/>
        <stp>ContractData</stp>
        <stp>TUA</stp>
        <stp>OpenPrice</stp>
        <stp/>
        <stp>D</stp>
        <tr r="G7" s="1"/>
      </tp>
      <tp>
        <v>149160</v>
        <stp/>
        <stp>ContractData</stp>
        <stp>ULA</stp>
        <stp>LOwprice</stp>
        <stp/>
        <stp>D</stp>
        <tr r="I20" s="1"/>
      </tp>
      <tp>
        <v>3.8564300000000001E-3</v>
        <stp/>
        <stp>StudyData</stp>
        <stp>QP</stp>
        <stp>VolBB^</stp>
        <stp/>
        <stp>c1</stp>
        <stp>5</stp>
        <stp>-2</stp>
        <stp/>
        <stp/>
        <stp/>
        <stp/>
        <stp>T</stp>
        <tr r="CS26" s="2"/>
      </tp>
      <tp>
        <v>1.0652700000000001E-3</v>
        <stp/>
        <stp>StudyData</stp>
        <stp>EP</stp>
        <stp>VolBB^</stp>
        <stp/>
        <stp>c1</stp>
        <stp>5</stp>
        <stp>-2</stp>
        <stp/>
        <stp/>
        <stp/>
        <stp/>
        <stp>T</stp>
        <tr r="CS15" s="2"/>
      </tp>
      <tp>
        <v>13611</v>
        <stp/>
        <stp>ContractData</stp>
        <stp>EU6</stp>
        <stp>OpenPrice</stp>
        <stp/>
        <stp>D</stp>
        <tr r="G12" s="1"/>
      </tp>
      <tp>
        <v>2</v>
        <stp/>
        <stp>ContractData</stp>
        <stp>CA6</stp>
        <stp>NetLastQuoteToday</stp>
        <stp/>
        <stp>D</stp>
        <tr r="D15" s="1"/>
      </tp>
      <tp>
        <v>4</v>
        <stp/>
        <stp>ContractData</stp>
        <stp>DA6</stp>
        <stp>NetLastQuoteToday</stp>
        <stp/>
        <stp>D</stp>
        <tr r="D13" s="1"/>
      </tp>
      <tp>
        <v>517</v>
        <stp/>
        <stp>StudyData</stp>
        <stp>DA6</stp>
        <stp>BBHVlm^</stp>
        <stp/>
        <stp>c1</stp>
        <stp>5</stp>
        <stp>-1</stp>
        <tr r="N13" s="1"/>
      </tp>
      <tp>
        <v>568.14</v>
        <stp/>
        <stp>StudyData</stp>
        <stp>CA6</stp>
        <stp>BBHVlm^</stp>
        <stp/>
        <stp>c1</stp>
        <stp>5</stp>
        <stp>-1</stp>
        <tr r="N15" s="1"/>
      </tp>
      <tp>
        <v>6217.58</v>
        <stp/>
        <stp>StudyData</stp>
        <stp>ENQ</stp>
        <stp>BBHVlm^</stp>
        <stp/>
        <stp>c1</stp>
        <stp>5</stp>
        <stp>-1</stp>
        <tr r="N21" s="1"/>
      </tp>
      <tp>
        <v>141869.94</v>
        <stp/>
        <stp>StudyData</stp>
        <stp>EMD</stp>
        <stp>BBnds</stp>
        <stp>InputChoice=Close,MAType=Sim,Period1=20,Percent=2</stp>
        <stp>BHI</stp>
        <stp>5</stp>
        <stp>-1</stp>
        <stp>all</stp>
        <stp/>
        <stp/>
        <stp/>
        <stp>D</stp>
        <tr r="C25" s="3"/>
      </tp>
      <tp>
        <v>2550</v>
        <stp/>
        <stp>ContractData</stp>
        <stp>ENQ</stp>
        <stp>NetLastQuoteToday</stp>
        <stp/>
        <stp>D</stp>
        <tr r="D21" s="1"/>
      </tp>
      <tp>
        <v>3180.3</v>
        <stp/>
        <stp>StudyData</stp>
        <stp>DSX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8" s="2"/>
      </tp>
      <tp>
        <v>0.93516999999999995</v>
        <stp/>
        <stp>StudyData</stp>
        <stp>DA6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42" s="2"/>
      </tp>
      <tp>
        <v>66295</v>
        <stp/>
        <stp>StudyData</stp>
        <stp>JY6</stp>
        <stp>Vol</stp>
        <stp>VolType=auto,CoCType=Auto</stp>
        <stp>Vol</stp>
        <stp>D</stp>
        <stp>-1</stp>
        <stp>ALL</stp>
        <stp/>
        <stp/>
        <stp>TRUE</stp>
        <stp>T</stp>
        <tr r="P14" s="1"/>
      </tp>
      <tp>
        <v>13090.41</v>
        <stp/>
        <stp>StudyData</stp>
        <stp>GCE</stp>
        <stp>BBnds</stp>
        <stp>InputChoice=Close,MAType=Sim,Period1=20,Percent=2</stp>
        <stp>BHI</stp>
        <stp>5</stp>
        <stp>-1</stp>
        <stp>all</stp>
        <stp/>
        <stp/>
        <stp/>
        <stp>D</stp>
        <tr r="C22" s="3"/>
      </tp>
      <tp>
        <v>10084.19</v>
        <stp/>
        <stp>StudyData</stp>
        <stp>CLE</stp>
        <stp>BBnds</stp>
        <stp>InputChoice=Close,MAType=Sim,Period1=20,Percent=2</stp>
        <stp>BHI</stp>
        <stp>5</stp>
        <stp>-1</stp>
        <stp>all</stp>
        <stp/>
        <stp/>
        <stp/>
        <stp>D</stp>
        <tr r="C28" s="3"/>
      </tp>
      <tp>
        <v>21003.26</v>
        <stp/>
        <stp>StudyData</stp>
        <stp>SIE</stp>
        <stp>BBnds</stp>
        <stp>InputChoice=Close,MAType=Sim,Period1=20,Percent=2</stp>
        <stp>BHI</stp>
        <stp>5</stp>
        <stp>-1</stp>
        <stp>all</stp>
        <stp/>
        <stp/>
        <stp/>
        <stp>D</stp>
        <tr r="C20" s="3"/>
      </tp>
      <tp>
        <v>29273.55</v>
        <stp/>
        <stp>StudyData</stp>
        <stp>RBE</stp>
        <stp>BBnds</stp>
        <stp>InputChoice=Close,MAType=Sim,Period1=20,Percent=2</stp>
        <stp>BHI</stp>
        <stp>5</stp>
        <stp>-1</stp>
        <stp>all</stp>
        <stp/>
        <stp/>
        <stp/>
        <stp>D</stp>
        <tr r="C27" s="3"/>
      </tp>
      <tp>
        <v>1.3624400000000001</v>
        <stp/>
        <stp>StudyData</stp>
        <stp>EU6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9" s="2"/>
      </tp>
      <tp>
        <v>1415.46</v>
        <stp/>
        <stp>StudyData</stp>
        <stp>EMD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5" s="2"/>
      </tp>
      <tp>
        <v>3916.625</v>
        <stp/>
        <stp>StudyData</stp>
        <stp>ENQ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3" s="2"/>
      </tp>
      <tp>
        <v>3093.89</v>
        <stp/>
        <stp>StudyData</stp>
        <stp>CLE</stp>
        <stp>BBHVlm^</stp>
        <stp/>
        <stp>c1</stp>
        <stp>5</stp>
        <stp>-1</stp>
        <tr r="N31" s="1"/>
      </tp>
      <tp>
        <v>944.31</v>
        <stp/>
        <stp>StudyData</stp>
        <stp>ULA</stp>
        <stp>BBHVlm^</stp>
        <stp/>
        <stp>c1</stp>
        <stp>5</stp>
        <stp>-1</stp>
        <tr r="N20" s="1"/>
      </tp>
      <tp>
        <v>21010</v>
        <stp/>
        <stp>ContractData</stp>
        <stp>SIE</stp>
        <stp>LastPrice</stp>
        <stp/>
        <stp>D</stp>
        <tr r="C23" s="1"/>
      </tp>
      <tp>
        <v>-38</v>
        <stp/>
        <stp>ContractData</stp>
        <stp>CLE</stp>
        <stp>NetLastQuoteToday</stp>
        <stp/>
        <stp>D</stp>
        <tr r="D31" s="1"/>
      </tp>
      <tp>
        <v>-120</v>
        <stp/>
        <stp>ContractData</stp>
        <stp>ULA</stp>
        <stp>NetLastQuoteToday</stp>
        <stp/>
        <stp>D</stp>
        <tr r="D20" s="1"/>
      </tp>
      <tp>
        <v>7662</v>
        <stp/>
        <stp>ContractData</stp>
        <stp>MX6</stp>
        <stp>OpenPrice</stp>
        <stp/>
        <stp>D</stp>
        <tr r="G9" s="1"/>
      </tp>
      <tp>
        <v>119.24804688</v>
        <stp/>
        <stp>StudyData</stp>
        <stp>FVA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47" s="2"/>
      </tp>
      <tp>
        <v>627.87</v>
        <stp/>
        <stp>StudyData</stp>
        <stp>EMD</stp>
        <stp>BBHVlm^</stp>
        <stp/>
        <stp>c1</stp>
        <stp>5</stp>
        <stp>-1</stp>
        <tr r="N28" s="1"/>
      </tp>
      <tp>
        <v>670</v>
        <stp/>
        <stp>ContractData</stp>
        <stp>EMD</stp>
        <stp>NetLastQuoteToday</stp>
        <stp/>
        <stp>D</stp>
        <tr r="D28" s="1"/>
      </tp>
      <tp>
        <v>119067.12</v>
        <stp/>
        <stp>StudyData</stp>
        <stp>FVA</stp>
        <stp>BBnds</stp>
        <stp>InputChoice=Close,MAType=Sim,Period1=20,Percent=2</stp>
        <stp>BLO</stp>
        <stp>5</stp>
        <stp>-1</stp>
        <stp>all</stp>
        <stp/>
        <stp/>
        <stp/>
        <stp>D</stp>
        <tr r="F7" s="3"/>
      </tp>
      <tp>
        <v>137012.09</v>
        <stp/>
        <stp>StudyData</stp>
        <stp>USA</stp>
        <stp>BBnds</stp>
        <stp>InputChoice=Close,MAType=Sim,Period1=20,Percent=2</stp>
        <stp>BLO</stp>
        <stp>5</stp>
        <stp>-1</stp>
        <stp>all</stp>
        <stp/>
        <stp/>
        <stp/>
        <stp>D</stp>
        <tr r="F16" s="3"/>
      </tp>
      <tp>
        <v>149185.04</v>
        <stp/>
        <stp>StudyData</stp>
        <stp>ULA</stp>
        <stp>BBnds</stp>
        <stp>InputChoice=Close,MAType=Sim,Period1=20,Percent=2</stp>
        <stp>BLO</stp>
        <stp>5</stp>
        <stp>-1</stp>
        <stp>all</stp>
        <stp/>
        <stp/>
        <stp/>
        <stp>D</stp>
        <tr r="F17" s="3"/>
      </tp>
      <tp>
        <v>125005.05</v>
        <stp/>
        <stp>StudyData</stp>
        <stp>TYA</stp>
        <stp>BBnds</stp>
        <stp>InputChoice=Close,MAType=Sim,Period1=20,Percent=2</stp>
        <stp>BLO</stp>
        <stp>5</stp>
        <stp>-1</stp>
        <stp>all</stp>
        <stp/>
        <stp/>
        <stp/>
        <stp>D</stp>
        <tr r="F14" s="3"/>
        <tr r="F13" s="3"/>
      </tp>
      <tp>
        <v>109241.11</v>
        <stp/>
        <stp>StudyData</stp>
        <stp>TUA</stp>
        <stp>BBnds</stp>
        <stp>InputChoice=Close,MAType=Sim,Period1=20,Percent=2</stp>
        <stp>BLO</stp>
        <stp>5</stp>
        <stp>-1</stp>
        <stp>all</stp>
        <stp/>
        <stp/>
        <stp/>
        <stp>D</stp>
        <tr r="F4" s="3"/>
      </tp>
      <tp>
        <v>125070</v>
        <stp/>
        <stp>ContractData</stp>
        <stp>TYA</stp>
        <stp>OpenPrice</stp>
        <stp/>
        <stp>D</stp>
        <tr r="G17" s="1"/>
        <tr r="G16" s="1"/>
      </tp>
      <tp>
        <v>9873</v>
        <stp/>
        <stp>ContractData</stp>
        <stp>JY6</stp>
        <stp>OpenPrice</stp>
        <stp/>
        <stp>D</stp>
        <tr r="G14" s="1"/>
      </tp>
      <tp>
        <v>1307.075</v>
        <stp/>
        <stp>StudyData</stp>
        <stp>GCE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44" s="2"/>
      </tp>
      <tp t="s">
        <v>10yr US Treasury Notes (Globex), Sep 14</v>
        <stp/>
        <stp>ContractData</stp>
        <stp>TYA</stp>
        <stp>LongDescription</stp>
        <stp/>
        <stp>T</stp>
        <tr r="B19" s="4"/>
        <tr r="B26" s="4"/>
      </tp>
      <tp t="s">
        <v>2 Year US Treasury Note (Globex), Sep 14</v>
        <stp/>
        <stp>ContractData</stp>
        <stp>TUA</stp>
        <stp>LongDescription</stp>
        <stp/>
        <stp>T</stp>
        <tr r="B17" s="4"/>
      </tp>
      <tp t="s">
        <v>Ultra T-Bond (Globex), Sep 14</v>
        <stp/>
        <stp>ContractData</stp>
        <stp>ULA</stp>
        <stp>LongDescription</stp>
        <stp/>
        <stp>T</stp>
        <tr r="B21" s="4"/>
      </tp>
      <tp t="s">
        <v>30yr US Treasury Bonds (Globex), Sep 14</v>
        <stp/>
        <stp>ContractData</stp>
        <stp>USA</stp>
        <stp>LongDescription</stp>
        <stp/>
        <stp>T</stp>
        <tr r="B20" s="4"/>
      </tp>
      <tp t="s">
        <v>RBOB Gasoline (Globex), Aug 14</v>
        <stp/>
        <stp>ContractData</stp>
        <stp>RBE</stp>
        <stp>LongDescription</stp>
        <stp/>
        <stp>T</stp>
        <tr r="B22" s="4"/>
      </tp>
      <tp t="s">
        <v>Silver (Globex), Sep 14</v>
        <stp/>
        <stp>ContractData</stp>
        <stp>SIE</stp>
        <stp>LongDescription</stp>
        <stp/>
        <stp>T</stp>
        <tr r="B28" s="4"/>
      </tp>
      <tp t="s">
        <v>Mexican Peso (Globex), Sep 14</v>
        <stp/>
        <stp>ContractData</stp>
        <stp>MX6</stp>
        <stp>LongDescription</stp>
        <stp/>
        <stp>T</stp>
        <tr r="B16" s="4"/>
      </tp>
      <tp t="s">
        <v>Japanese Yen (Globex), Sep 14</v>
        <stp/>
        <stp>ContractData</stp>
        <stp>JY6</stp>
        <stp>LongDescription</stp>
        <stp/>
        <stp>T</stp>
        <tr r="B11" s="4"/>
      </tp>
      <tp t="s">
        <v>5 Year US Treasury Notes (Globex), Sep 14</v>
        <stp/>
        <stp>ContractData</stp>
        <stp>FVA</stp>
        <stp>LongDescription</stp>
        <stp/>
        <stp>T</stp>
        <tr r="B18" s="4"/>
      </tp>
      <tp t="s">
        <v>Gold (Globex), Aug 14</v>
        <stp/>
        <stp>ContractData</stp>
        <stp>GCE</stp>
        <stp>LongDescription</stp>
        <stp/>
        <stp>T</stp>
        <tr r="B15" s="4"/>
      </tp>
      <tp t="s">
        <v>Australian Dollar (Globex), Sep 14</v>
        <stp/>
        <stp>ContractData</stp>
        <stp>DA6</stp>
        <stp>LongDescription</stp>
        <stp/>
        <stp>T</stp>
        <tr r="B13" s="4"/>
      </tp>
      <tp t="s">
        <v>Euro STOXX 50, Sep 14</v>
        <stp/>
        <stp>ContractData</stp>
        <stp>DSX</stp>
        <stp>LongDescription</stp>
        <stp/>
        <stp>T</stp>
        <tr r="B9" s="4"/>
      </tp>
      <tp t="s">
        <v>E-mini MidCap 400, Sep 14</v>
        <stp/>
        <stp>ContractData</stp>
        <stp>EMD</stp>
        <stp>LongDescription</stp>
        <stp/>
        <stp>T</stp>
        <tr r="B6" s="4"/>
      </tp>
      <tp t="s">
        <v>E-mini NASDAQ-100, Sep 14</v>
        <stp/>
        <stp>ContractData</stp>
        <stp>ENQ</stp>
        <stp>LongDescription</stp>
        <stp/>
        <stp>T</stp>
        <tr r="B4" s="4"/>
      </tp>
      <tp t="s">
        <v>Euro FX (Globex), Sep 14</v>
        <stp/>
        <stp>ContractData</stp>
        <stp>EU6</stp>
        <stp>LongDescription</stp>
        <stp/>
        <stp>T</stp>
        <tr r="B10" s="4"/>
      </tp>
      <tp>
        <v>2.2173599999999998E-3</v>
        <stp/>
        <stp>StudyData</stp>
        <stp>QP</stp>
        <stp>VolBB^</stp>
        <stp/>
        <stp>c1</stp>
        <stp>5</stp>
        <stp>-9</stp>
        <stp/>
        <stp/>
        <stp/>
        <stp/>
        <stp>T</stp>
        <tr r="CL26" s="2"/>
      </tp>
      <tp>
        <v>1.07003E-3</v>
        <stp/>
        <stp>StudyData</stp>
        <stp>EP</stp>
        <stp>VolBB^</stp>
        <stp/>
        <stp>c1</stp>
        <stp>5</stp>
        <stp>-9</stp>
        <stp/>
        <stp/>
        <stp/>
        <stp/>
        <stp>T</stp>
        <tr r="CL15" s="2"/>
      </tp>
      <tp t="s">
        <v>British Pound (Globex), Sep 14</v>
        <stp/>
        <stp>ContractData</stp>
        <stp>BP6</stp>
        <stp>LongDescription</stp>
        <stp/>
        <stp>T</stp>
        <tr r="B12" s="4"/>
      </tp>
      <tp t="s">
        <v>Crude Light (Globex), Aug 14</v>
        <stp/>
        <stp>ContractData</stp>
        <stp>CLE</stp>
        <stp>LongDescription</stp>
        <stp/>
        <stp>T</stp>
        <tr r="B24" s="4"/>
      </tp>
      <tp t="s">
        <v>Canadian Dollar (Globex), Sep 14</v>
        <stp/>
        <stp>ContractData</stp>
        <stp>CA6</stp>
        <stp>LongDescription</stp>
        <stp/>
        <stp>T</stp>
        <tr r="B14" s="4"/>
      </tp>
      <tp>
        <v>119090.01</v>
        <stp/>
        <stp>StudyData</stp>
        <stp>FVA</stp>
        <stp>BBnds</stp>
        <stp>InputChoice=Close,MAType=Sim,Period1=20,Percent=2</stp>
        <stp>BHI</stp>
        <stp>5</stp>
        <stp>-1</stp>
        <stp>all</stp>
        <stp/>
        <stp/>
        <stp/>
        <stp>D</stp>
        <tr r="C7" s="3"/>
      </tp>
      <tp>
        <v>137087.01</v>
        <stp/>
        <stp>StudyData</stp>
        <stp>USA</stp>
        <stp>BBnds</stp>
        <stp>InputChoice=Close,MAType=Sim,Period1=20,Percent=2</stp>
        <stp>BHI</stp>
        <stp>5</stp>
        <stp>-1</stp>
        <stp>all</stp>
        <stp/>
        <stp/>
        <stp/>
        <stp>D</stp>
        <tr r="C16" s="3"/>
      </tp>
      <tp>
        <v>149284.07999999999</v>
        <stp/>
        <stp>StudyData</stp>
        <stp>ULA</stp>
        <stp>BBnds</stp>
        <stp>InputChoice=Close,MAType=Sim,Period1=20,Percent=2</stp>
        <stp>BHI</stp>
        <stp>5</stp>
        <stp>-1</stp>
        <stp>all</stp>
        <stp/>
        <stp/>
        <stp/>
        <stp>D</stp>
        <tr r="C17" s="3"/>
      </tp>
      <tp>
        <v>125045.05</v>
        <stp/>
        <stp>StudyData</stp>
        <stp>TYA</stp>
        <stp>BBnds</stp>
        <stp>InputChoice=Close,MAType=Sim,Period1=20,Percent=2</stp>
        <stp>BHI</stp>
        <stp>5</stp>
        <stp>-1</stp>
        <stp>all</stp>
        <stp/>
        <stp/>
        <stp/>
        <stp>D</stp>
        <tr r="C14" s="3"/>
        <tr r="C13" s="3"/>
      </tp>
      <tp>
        <v>109249.09</v>
        <stp/>
        <stp>StudyData</stp>
        <stp>TUA</stp>
        <stp>BBnds</stp>
        <stp>InputChoice=Close,MAType=Sim,Period1=20,Percent=2</stp>
        <stp>BHI</stp>
        <stp>5</stp>
        <stp>-1</stp>
        <stp>all</stp>
        <stp/>
        <stp/>
        <stp/>
        <stp>D</stp>
        <tr r="C4" s="3"/>
      </tp>
      <tp>
        <v>392300</v>
        <stp/>
        <stp>ContractData</stp>
        <stp>ENQ</stp>
        <stp>LastPrice</stp>
        <stp/>
        <stp>D</stp>
        <tr r="C21" s="1"/>
      </tp>
      <tp>
        <v>2.2173599999999998E-3</v>
        <stp/>
        <stp>StudyData</stp>
        <stp>QP</stp>
        <stp>VolBB^</stp>
        <stp/>
        <stp>c1</stp>
        <stp>5</stp>
        <stp>-8</stp>
        <stp/>
        <stp/>
        <stp/>
        <stp/>
        <stp>T</stp>
        <tr r="CM26" s="2"/>
      </tp>
      <tp>
        <v>1.0796E-3</v>
        <stp/>
        <stp>StudyData</stp>
        <stp>EP</stp>
        <stp>VolBB^</stp>
        <stp/>
        <stp>c1</stp>
        <stp>5</stp>
        <stp>-8</stp>
        <stp/>
        <stp/>
        <stp/>
        <stp/>
        <stp>T</stp>
        <tr r="CM15" s="2"/>
      </tp>
      <tp>
        <v>10650</v>
        <stp/>
        <stp>StudyData</stp>
        <stp>MX6</stp>
        <stp>Vol</stp>
        <stp>VolType=auto,CoCType=Auto</stp>
        <stp>Vol</stp>
        <stp>D</stp>
        <stp>-1</stp>
        <stp>ALL</stp>
        <stp/>
        <stp/>
        <stp>TRUE</stp>
        <stp>T</stp>
        <tr r="P9" s="1"/>
      </tp>
      <tp>
        <v>141610</v>
        <stp/>
        <stp>ContractData</stp>
        <stp>EMD</stp>
        <stp>LastPrice</stp>
        <stp/>
        <stp>D</stp>
        <tr r="C28" s="1"/>
      </tp>
      <tp>
        <v>141222.06</v>
        <stp/>
        <stp>StudyData</stp>
        <stp>EMD</stp>
        <stp>BBnds</stp>
        <stp>InputChoice=Close,MAType=Sim,Period1=20,Percent=2</stp>
        <stp>BLO</stp>
        <stp>5</stp>
        <stp>-1</stp>
        <stp>all</stp>
        <stp/>
        <stp/>
        <stp/>
        <stp>D</stp>
        <tr r="F25" s="3"/>
      </tp>
      <tp>
        <v>1.7070149999999999</v>
        <stp/>
        <stp>StudyData</stp>
        <stp>BP6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41" s="2"/>
      </tp>
      <tp>
        <v>872.46</v>
        <stp/>
        <stp>StudyData</stp>
        <stp>SIE</stp>
        <stp>BBHVlm^</stp>
        <stp/>
        <stp>c1</stp>
        <stp>5</stp>
        <stp>-1</stp>
        <tr r="N23" s="1"/>
      </tp>
      <tp>
        <v>10045</v>
        <stp/>
        <stp>ContractData</stp>
        <stp>CLE</stp>
        <stp>LastPrice</stp>
        <stp/>
        <stp>D</stp>
        <tr r="C31" s="1"/>
      </tp>
      <tp>
        <v>149190</v>
        <stp/>
        <stp>ContractData</stp>
        <stp>ULA</stp>
        <stp>LastPrice</stp>
        <stp/>
        <stp>D</stp>
        <tr r="C20" s="1"/>
      </tp>
      <tp>
        <v>-451</v>
        <stp/>
        <stp>ContractData</stp>
        <stp>SIE</stp>
        <stp>NetLastQuoteToday</stp>
        <stp/>
        <stp>D</stp>
        <tr r="D23" s="1"/>
      </tp>
      <tp>
        <v>13051.09</v>
        <stp/>
        <stp>StudyData</stp>
        <stp>GCE</stp>
        <stp>BBnds</stp>
        <stp>InputChoice=Close,MAType=Sim,Period1=20,Percent=2</stp>
        <stp>BLO</stp>
        <stp>5</stp>
        <stp>-1</stp>
        <stp>all</stp>
        <stp/>
        <stp/>
        <stp/>
        <stp>D</stp>
        <tr r="F22" s="3"/>
      </tp>
      <tp>
        <v>10032.31</v>
        <stp/>
        <stp>StudyData</stp>
        <stp>CLE</stp>
        <stp>BBnds</stp>
        <stp>InputChoice=Close,MAType=Sim,Period1=20,Percent=2</stp>
        <stp>BLO</stp>
        <stp>5</stp>
        <stp>-1</stp>
        <stp>all</stp>
        <stp/>
        <stp/>
        <stp/>
        <stp>D</stp>
        <tr r="F28" s="3"/>
      </tp>
      <tp>
        <v>20944.740000000002</v>
        <stp/>
        <stp>StudyData</stp>
        <stp>SIE</stp>
        <stp>BBnds</stp>
        <stp>InputChoice=Close,MAType=Sim,Period1=20,Percent=2</stp>
        <stp>BLO</stp>
        <stp>5</stp>
        <stp>-1</stp>
        <stp>all</stp>
        <stp/>
        <stp/>
        <stp/>
        <stp>D</stp>
        <tr r="F20" s="3"/>
      </tp>
      <tp>
        <v>29135.65</v>
        <stp/>
        <stp>StudyData</stp>
        <stp>RBE</stp>
        <stp>BBnds</stp>
        <stp>InputChoice=Close,MAType=Sim,Period1=20,Percent=2</stp>
        <stp>BLO</stp>
        <stp>5</stp>
        <stp>-1</stp>
        <stp>all</stp>
        <stp/>
        <stp/>
        <stp/>
        <stp>D</stp>
        <tr r="F27" s="3"/>
      </tp>
      <tp>
        <v>0.93027499999999996</v>
        <stp/>
        <stp>StudyData</stp>
        <stp>CA6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43" s="2"/>
      </tp>
      <tp>
        <v>100.5825</v>
        <stp/>
        <stp>StudyData</stp>
        <stp>CLE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53" s="2"/>
      </tp>
      <tp>
        <v>12039.28</v>
        <stp/>
        <stp>StudyData</stp>
        <stp>FVA</stp>
        <stp>BBHVlm^</stp>
        <stp/>
        <stp>c1</stp>
        <stp>5</stp>
        <stp>-1</stp>
        <tr r="N10" s="1"/>
      </tp>
      <tp>
        <v>33680</v>
        <stp/>
        <stp>StudyData</stp>
        <stp>SIE</stp>
        <stp>Vol</stp>
        <stp>VolType=auto,CoCType=Auto</stp>
        <stp>Vol</stp>
        <stp>D</stp>
        <stp>-1</stp>
        <stp>ALL</stp>
        <stp/>
        <stp/>
        <stp>TRUE</stp>
        <stp>T</stp>
        <tr r="P23" s="1"/>
      </tp>
      <tp>
        <v>6.9397000000000003E-4</v>
        <stp/>
        <stp>StudyData</stp>
        <stp>DA6</stp>
        <stp>BDIF</stp>
        <stp>InputChoice=Close,MAType=Sim,Period1=20,Percent=2</stp>
        <stp>BDIF</stp>
        <stp>5</stp>
        <stp>-1</stp>
        <stp>all</stp>
        <stp/>
        <stp/>
        <stp/>
        <stp>T</stp>
        <tr r="B42" s="2"/>
      </tp>
      <tp>
        <v>8.9800000000000004E-4</v>
        <stp/>
        <stp>StudyData</stp>
        <stp>EU6</stp>
        <stp>BDIF</stp>
        <stp>InputChoice=Close,MAType=Sim,Period1=20,Percent=2</stp>
        <stp>BDIF</stp>
        <stp>5</stp>
        <stp>-1</stp>
        <stp>all</stp>
        <stp/>
        <stp/>
        <stp/>
        <stp>T</stp>
        <tr r="B39" s="2"/>
      </tp>
      <tp>
        <v>1.0528099999999999E-3</v>
        <stp/>
        <stp>StudyData</stp>
        <stp>BP6</stp>
        <stp>BDIF</stp>
        <stp>InputChoice=Close,MAType=Sim,Period1=20,Percent=2</stp>
        <stp>BDIF</stp>
        <stp>5</stp>
        <stp>-1</stp>
        <stp>all</stp>
        <stp/>
        <stp/>
        <stp/>
        <stp>T</stp>
        <tr r="B41" s="2"/>
      </tp>
      <tp>
        <v>7.7846000000000002E-4</v>
        <stp/>
        <stp>StudyData</stp>
        <stp>CA6</stp>
        <stp>BDIF</stp>
        <stp>InputChoice=Close,MAType=Sim,Period1=20,Percent=2</stp>
        <stp>BDIF</stp>
        <stp>5</stp>
        <stp>-1</stp>
        <stp>all</stp>
        <stp/>
        <stp/>
        <stp/>
        <stp>T</stp>
        <tr r="B43" s="2"/>
      </tp>
      <tp>
        <v>5.1029999999999998E-5</v>
        <stp/>
        <stp>StudyData</stp>
        <stp>MX6</stp>
        <stp>BDIF</stp>
        <stp>InputChoice=Close,MAType=Sim,Period1=20,Percent=2</stp>
        <stp>BDIF</stp>
        <stp>5</stp>
        <stp>-1</stp>
        <stp>all</stp>
        <stp/>
        <stp/>
        <stp/>
        <stp>T</stp>
        <tr r="B45" s="2"/>
      </tp>
      <tp>
        <v>6.7299999999999999E-6</v>
        <stp/>
        <stp>StudyData</stp>
        <stp>JY6</stp>
        <stp>BDIF</stp>
        <stp>InputChoice=Close,MAType=Sim,Period1=20,Percent=2</stp>
        <stp>BDIF</stp>
        <stp>5</stp>
        <stp>-1</stp>
        <stp>all</stp>
        <stp/>
        <stp/>
        <stp/>
        <stp>T</stp>
        <tr r="B40" s="2"/>
      </tp>
      <tp>
        <v>137020</v>
        <stp/>
        <stp>ContractData</stp>
        <stp>USA</stp>
        <stp>LastPrice</stp>
        <stp/>
        <stp>D</stp>
        <tr r="C19" s="1"/>
      </tp>
      <tp>
        <v>17061</v>
        <stp/>
        <stp>ContractData</stp>
        <stp>BP6</stp>
        <stp>LOwprice</stp>
        <stp/>
        <stp>D</stp>
        <tr r="I11" s="1"/>
      </tp>
      <tp>
        <v>-37</v>
        <stp/>
        <stp>ContractData</stp>
        <stp>FVA</stp>
        <stp>NetLastQuoteToday</stp>
        <stp/>
        <stp>D</stp>
        <tr r="D10" s="1"/>
      </tp>
      <tp>
        <v>29085</v>
        <stp/>
        <stp>ContractData</stp>
        <stp>RBE</stp>
        <stp>OpenPrice</stp>
        <stp/>
        <stp>D</stp>
        <tr r="G30" s="1"/>
      </tp>
      <tp>
        <v>4.0518400000000001E-3</v>
        <stp/>
        <stp>StudyData</stp>
        <stp>YM</stp>
        <stp>VolBB^</stp>
        <stp/>
        <stp>c1</stp>
        <stp>5</stp>
        <stp>-8</stp>
        <stp/>
        <stp/>
        <stp/>
        <stp/>
        <stp>T</stp>
        <tr r="CM23" s="2"/>
      </tp>
      <tp>
        <v>7.1266000000000005E-4</v>
        <stp/>
        <stp>StudyData</stp>
        <stp>DB</stp>
        <stp>VolBB^</stp>
        <stp/>
        <stp>c1</stp>
        <stp>5</stp>
        <stp>-7</stp>
        <stp/>
        <stp/>
        <stp/>
        <stp/>
        <stp>T</stp>
        <tr r="CN5" s="2"/>
      </tp>
      <tp>
        <v>2.88032E-3</v>
        <stp/>
        <stp>StudyData</stp>
        <stp>DD</stp>
        <stp>VolBB^</stp>
        <stp/>
        <stp>c1</stp>
        <stp>5</stp>
        <stp>-1</stp>
        <stp/>
        <stp/>
        <stp/>
        <stp/>
        <stp>T</stp>
        <tr r="CT19" s="2"/>
      </tp>
      <tp>
        <v>31850</v>
        <stp/>
        <stp>ContractData</stp>
        <stp>DSX</stp>
        <stp>LastPrice</stp>
        <stp/>
        <stp>D</stp>
        <tr r="C24" s="1"/>
      </tp>
      <tp>
        <v>149657</v>
        <stp/>
        <stp>StudyData</stp>
        <stp>RBE</stp>
        <stp>Vol</stp>
        <stp>VolType=auto,CoCType=Auto</stp>
        <stp>Vol</stp>
        <stp>D</stp>
        <stp>-1</stp>
        <stp>ALL</stp>
        <stp/>
        <stp/>
        <stp>TRUE</stp>
        <stp>T</stp>
        <tr r="P30" s="1"/>
      </tp>
      <tp>
        <v>13395</v>
        <stp/>
        <stp>ContractData</stp>
        <stp>GCE</stp>
        <stp>OpenPrice</stp>
        <stp/>
        <stp>D</stp>
        <tr r="G25" s="1"/>
      </tp>
      <tp>
        <v>9290</v>
        <stp/>
        <stp>ContractData</stp>
        <stp>CA6</stp>
        <stp>LOwprice</stp>
        <stp/>
        <stp>D</stp>
        <tr r="I15" s="1"/>
      </tp>
      <tp>
        <v>10022</v>
        <stp/>
        <stp>ContractData</stp>
        <stp>CLE</stp>
        <stp>LOwprice</stp>
        <stp/>
        <stp>D</stp>
        <tr r="I31" s="1"/>
      </tp>
      <tp>
        <v>3.9347799999999997E-3</v>
        <stp/>
        <stp>StudyData</stp>
        <stp>YM</stp>
        <stp>VolBB^</stp>
        <stp/>
        <stp>c1</stp>
        <stp>5</stp>
        <stp>-9</stp>
        <stp/>
        <stp/>
        <stp/>
        <stp/>
        <stp>T</stp>
        <tr r="CL23" s="2"/>
      </tp>
      <tp>
        <v>6.7655000000000005E-4</v>
        <stp/>
        <stp>StudyData</stp>
        <stp>DB</stp>
        <stp>VolBB^</stp>
        <stp/>
        <stp>c1</stp>
        <stp>5</stp>
        <stp>-6</stp>
        <stp/>
        <stp/>
        <stp/>
        <stp/>
        <stp>T</stp>
        <tr r="CO5" s="2"/>
      </tp>
      <tp>
        <v>31750.05</v>
        <stp/>
        <stp>StudyData</stp>
        <stp>DSX</stp>
        <stp>BBnds</stp>
        <stp>InputChoice=Close,MAType=Sim,Period1=20,Percent=2</stp>
        <stp>BLO</stp>
        <stp>5</stp>
        <stp>-1</stp>
        <stp>all</stp>
        <stp/>
        <stp/>
        <stp/>
        <stp>D</stp>
        <tr r="F21" s="3"/>
      </tp>
      <tp>
        <v>2.9835399999999998E-3</v>
        <stp/>
        <stp>StudyData</stp>
        <stp>QO</stp>
        <stp>VolBB^</stp>
        <stp/>
        <stp>c1</stp>
        <stp>5</stp>
        <stp>-8</stp>
        <stp/>
        <stp/>
        <stp/>
        <stp/>
        <stp>T</stp>
        <tr r="CM24" s="2"/>
      </tp>
      <tp>
        <v>6.1822999999999999E-4</v>
        <stp/>
        <stp>StudyData</stp>
        <stp>DB</stp>
        <stp>VolBB^</stp>
        <stp/>
        <stp>c1</stp>
        <stp>5</stp>
        <stp>-5</stp>
        <stp/>
        <stp/>
        <stp/>
        <stp/>
        <stp>T</stp>
        <tr r="CP5" s="2"/>
      </tp>
      <tp>
        <v>3.0849200000000001E-3</v>
        <stp/>
        <stp>StudyData</stp>
        <stp>DD</stp>
        <stp>VolBB^</stp>
        <stp/>
        <stp>c1</stp>
        <stp>5</stp>
        <stp>-3</stp>
        <stp/>
        <stp/>
        <stp/>
        <stp/>
        <stp>T</stp>
        <tr r="CR19" s="2"/>
      </tp>
      <tp>
        <v>3913.74</v>
        <stp/>
        <stp>StudyData</stp>
        <stp>TUA</stp>
        <stp>BBHVlm^</stp>
        <stp/>
        <stp>c1</stp>
        <stp>5</stp>
        <stp>-1</stp>
        <tr r="N7" s="1"/>
      </tp>
      <tp>
        <v>-7</v>
        <stp/>
        <stp>ContractData</stp>
        <stp>TUA</stp>
        <stp>NetLastQuoteToday</stp>
        <stp/>
        <stp>D</stp>
        <tr r="D7" s="1"/>
      </tp>
      <tp>
        <v>3.04207E-3</v>
        <stp/>
        <stp>StudyData</stp>
        <stp>QO</stp>
        <stp>VolBB^</stp>
        <stp/>
        <stp>c1</stp>
        <stp>5</stp>
        <stp>-9</stp>
        <stp/>
        <stp/>
        <stp/>
        <stp/>
        <stp>T</stp>
        <tr r="CL24" s="2"/>
      </tp>
      <tp>
        <v>4.9326000000000003E-4</v>
        <stp/>
        <stp>StudyData</stp>
        <stp>DB</stp>
        <stp>VolBB^</stp>
        <stp/>
        <stp>c1</stp>
        <stp>5</stp>
        <stp>-4</stp>
        <stp/>
        <stp/>
        <stp/>
        <stp/>
        <stp>T</stp>
        <tr r="CQ5" s="2"/>
      </tp>
      <tp>
        <v>2.9611699999999999E-3</v>
        <stp/>
        <stp>StudyData</stp>
        <stp>DD</stp>
        <stp>VolBB^</stp>
        <stp/>
        <stp>c1</stp>
        <stp>5</stp>
        <stp>-2</stp>
        <stp/>
        <stp/>
        <stp/>
        <stp/>
        <stp>T</stp>
        <tr r="CS19" s="2"/>
      </tp>
      <tp>
        <v>9342</v>
        <stp/>
        <stp>ContractData</stp>
        <stp>DA6</stp>
        <stp>OpenPrice</stp>
        <stp/>
        <stp>D</stp>
        <tr r="G13" s="1"/>
      </tp>
      <tp>
        <v>9303</v>
        <stp/>
        <stp>ContractData</stp>
        <stp>CA6</stp>
        <stp>OpenPrice</stp>
        <stp/>
        <stp>D</stp>
        <tr r="G15" s="1"/>
      </tp>
      <tp>
        <v>17073</v>
        <stp/>
        <stp>ContractData</stp>
        <stp>BP6</stp>
        <stp>LastPrice</stp>
        <stp/>
        <stp>D</stp>
        <tr r="C11" s="1"/>
      </tp>
      <tp>
        <v>13</v>
        <stp/>
        <stp>ContractData</stp>
        <stp>EU6</stp>
        <stp>NetLastQuoteToday</stp>
        <stp/>
        <stp>D</stp>
        <tr r="D12" s="1"/>
      </tp>
      <tp>
        <v>1170.0899999999999</v>
        <stp/>
        <stp>StudyData</stp>
        <stp>EU6</stp>
        <stp>BBHVlm^</stp>
        <stp/>
        <stp>c1</stp>
        <stp>5</stp>
        <stp>-1</stp>
        <tr r="N12" s="1"/>
      </tp>
      <tp>
        <v>119062</v>
        <stp/>
        <stp>ContractData</stp>
        <stp>FVA</stp>
        <stp>LOwprice</stp>
        <stp/>
        <stp>D</stp>
        <tr r="I10" s="1"/>
      </tp>
      <tp>
        <v>31855.95</v>
        <stp/>
        <stp>StudyData</stp>
        <stp>DSX</stp>
        <stp>BBnds</stp>
        <stp>InputChoice=Close,MAType=Sim,Period1=20,Percent=2</stp>
        <stp>BHI</stp>
        <stp>5</stp>
        <stp>-1</stp>
        <stp>all</stp>
        <stp/>
        <stp/>
        <stp/>
        <stp>D</stp>
        <tr r="C21" s="3"/>
      </tp>
      <tp>
        <v>3.9383000000000002E-4</v>
        <stp/>
        <stp>StudyData</stp>
        <stp>DB</stp>
        <stp>VolBB^</stp>
        <stp/>
        <stp>c1</stp>
        <stp>5</stp>
        <stp>-3</stp>
        <stp/>
        <stp/>
        <stp/>
        <stp/>
        <stp>T</stp>
        <tr r="CR5" s="2"/>
      </tp>
      <tp>
        <v>3.3225400000000001E-3</v>
        <stp/>
        <stp>StudyData</stp>
        <stp>DD</stp>
        <stp>VolBB^</stp>
        <stp/>
        <stp>c1</stp>
        <stp>5</stp>
        <stp>-5</stp>
        <stp/>
        <stp/>
        <stp/>
        <stp/>
        <stp>T</stp>
        <tr r="CP19" s="2"/>
      </tp>
      <tp>
        <v>5627.85</v>
        <stp/>
        <stp>StudyData</stp>
        <stp>USA</stp>
        <stp>BBHVlm^</stp>
        <stp/>
        <stp>c1</stp>
        <stp>5</stp>
        <stp>-1</stp>
        <tr r="N19" s="1"/>
      </tp>
      <tp>
        <v>9173.8700000000008</v>
        <stp/>
        <stp>StudyData</stp>
        <stp>DSX</stp>
        <stp>BBHVlm^</stp>
        <stp/>
        <stp>c1</stp>
        <stp>5</stp>
        <stp>-1</stp>
        <tr r="N24" s="1"/>
      </tp>
      <tp>
        <v>119075</v>
        <stp/>
        <stp>ContractData</stp>
        <stp>FVA</stp>
        <stp>LastPrice</stp>
        <stp/>
        <stp>D</stp>
        <tr r="C10" s="1"/>
      </tp>
      <tp>
        <v>-100</v>
        <stp/>
        <stp>ContractData</stp>
        <stp>USA</stp>
        <stp>NetLastQuoteToday</stp>
        <stp/>
        <stp>D</stp>
        <tr r="D19" s="1"/>
      </tp>
      <tp>
        <v>13022</v>
        <stp/>
        <stp>ContractData</stp>
        <stp>GCE</stp>
        <stp>LOwprice</stp>
        <stp/>
        <stp>D</stp>
        <tr r="I25" s="1"/>
      </tp>
      <tp>
        <v>340</v>
        <stp/>
        <stp>ContractData</stp>
        <stp>DSX</stp>
        <stp>NetLastQuoteToday</stp>
        <stp/>
        <stp>D</stp>
        <tr r="D24" s="1"/>
      </tp>
      <tp>
        <v>3.4296000000000001E-4</v>
        <stp/>
        <stp>StudyData</stp>
        <stp>DB</stp>
        <stp>VolBB^</stp>
        <stp/>
        <stp>c1</stp>
        <stp>5</stp>
        <stp>-2</stp>
        <stp/>
        <stp/>
        <stp/>
        <stp/>
        <stp>T</stp>
        <tr r="CS5" s="2"/>
      </tp>
      <tp>
        <v>3.2342400000000002E-3</v>
        <stp/>
        <stp>StudyData</stp>
        <stp>DD</stp>
        <stp>VolBB^</stp>
        <stp/>
        <stp>c1</stp>
        <stp>5</stp>
        <stp>-4</stp>
        <stp/>
        <stp/>
        <stp/>
        <stp/>
        <stp>T</stp>
        <tr r="CQ19" s="2"/>
      </tp>
      <tp>
        <v>204042</v>
        <stp/>
        <stp>StudyData</stp>
        <stp>USA</stp>
        <stp>Vol</stp>
        <stp>VolType=auto,CoCType=Auto</stp>
        <stp>Vol</stp>
        <stp>D</stp>
        <stp>-1</stp>
        <stp>ALL</stp>
        <stp/>
        <stp/>
        <stp>TRUE</stp>
        <stp>T</stp>
        <tr r="P19" s="1"/>
      </tp>
      <tp>
        <v>44594</v>
        <stp/>
        <stp>StudyData</stp>
        <stp>ULA</stp>
        <stp>Vol</stp>
        <stp>VolType=auto,CoCType=Auto</stp>
        <stp>Vol</stp>
        <stp>D</stp>
        <stp>-1</stp>
        <stp>ALL</stp>
        <stp/>
        <stp/>
        <stp>TRUE</stp>
        <stp>T</stp>
        <tr r="P20" s="1"/>
      </tp>
      <tp>
        <v>31640</v>
        <stp/>
        <stp>ContractData</stp>
        <stp>DSX</stp>
        <stp>LOwprice</stp>
        <stp/>
        <stp>D</stp>
        <tr r="I24" s="1"/>
      </tp>
      <tp>
        <v>109245</v>
        <stp/>
        <stp>ContractData</stp>
        <stp>TUA</stp>
        <stp>LastPrice</stp>
        <stp/>
        <stp>D</stp>
        <tr r="C7" s="1"/>
      </tp>
      <tp>
        <v>9339</v>
        <stp/>
        <stp>ContractData</stp>
        <stp>DA6</stp>
        <stp>LOwprice</stp>
        <stp/>
        <stp>D</stp>
        <tr r="I13" s="1"/>
      </tp>
      <tp>
        <v>3.5636000000000001E-4</v>
        <stp/>
        <stp>StudyData</stp>
        <stp>DB</stp>
        <stp>VolBB^</stp>
        <stp/>
        <stp>c1</stp>
        <stp>5</stp>
        <stp>-1</stp>
        <stp/>
        <stp/>
        <stp/>
        <stp/>
        <stp>T</stp>
        <tr r="CT5" s="2"/>
      </tp>
      <tp>
        <v>3.6321700000000001E-3</v>
        <stp/>
        <stp>StudyData</stp>
        <stp>DD</stp>
        <stp>VolBB^</stp>
        <stp/>
        <stp>c1</stp>
        <stp>5</stp>
        <stp>-7</stp>
        <stp/>
        <stp/>
        <stp/>
        <stp/>
        <stp>T</stp>
        <tr r="CN19" s="2"/>
      </tp>
      <tp>
        <v>13625</v>
        <stp/>
        <stp>ContractData</stp>
        <stp>EU6</stp>
        <stp>LastPrice</stp>
        <stp/>
        <stp>D</stp>
        <tr r="C12" s="1"/>
      </tp>
      <tp>
        <v>-35</v>
        <stp/>
        <stp>ContractData</stp>
        <stp>BP6</stp>
        <stp>NetLastQuoteToday</stp>
        <stp/>
        <stp>D</stp>
        <tr r="D11" s="1"/>
      </tp>
      <tp>
        <v>1439.94</v>
        <stp/>
        <stp>StudyData</stp>
        <stp>BP6</stp>
        <stp>BBHVlm^</stp>
        <stp/>
        <stp>c1</stp>
        <stp>5</stp>
        <stp>-1</stp>
        <tr r="N11" s="1"/>
      </tp>
      <tp>
        <v>662299</v>
        <stp/>
        <stp>StudyData</stp>
        <stp>TYA</stp>
        <stp>Vol</stp>
        <stp>VolType=auto,CoCType=Auto</stp>
        <stp>Vol</stp>
        <stp>D</stp>
        <stp>-1</stp>
        <stp>ALL</stp>
        <stp/>
        <stp/>
        <stp>TRUE</stp>
        <stp>T</stp>
        <tr r="P17" s="1"/>
        <tr r="P16" s="1"/>
      </tp>
      <tp>
        <v>161229</v>
        <stp/>
        <stp>StudyData</stp>
        <stp>TUA</stp>
        <stp>Vol</stp>
        <stp>VolType=auto,CoCType=Auto</stp>
        <stp>Vol</stp>
        <stp>D</stp>
        <stp>-1</stp>
        <stp>ALL</stp>
        <stp/>
        <stp/>
        <stp>TRUE</stp>
        <stp>T</stp>
        <tr r="P7" s="1"/>
      </tp>
      <tp>
        <v>13601</v>
        <stp/>
        <stp>ContractData</stp>
        <stp>EU6</stp>
        <stp>LOwprice</stp>
        <stp/>
        <stp>D</stp>
        <tr r="I12" s="1"/>
      </tp>
      <tp>
        <v>389775</v>
        <stp/>
        <stp>ContractData</stp>
        <stp>ENQ</stp>
        <stp>LOwprice</stp>
        <stp/>
        <stp>D</stp>
        <tr r="I21" s="1"/>
      </tp>
      <tp>
        <v>140930</v>
        <stp/>
        <stp>ContractData</stp>
        <stp>EMD</stp>
        <stp>LOwprice</stp>
        <stp/>
        <stp>D</stp>
        <tr r="I28" s="1"/>
      </tp>
      <tp>
        <v>3.5085099999999998E-3</v>
        <stp/>
        <stp>StudyData</stp>
        <stp>DD</stp>
        <stp>VolBB^</stp>
        <stp/>
        <stp>c1</stp>
        <stp>5</stp>
        <stp>-6</stp>
        <stp/>
        <stp/>
        <stp/>
        <stp/>
        <stp>T</stp>
        <tr r="CO19" s="2"/>
      </tp>
      <tp>
        <v>9843</v>
        <stp/>
        <stp>ContractData</stp>
        <stp>JY6</stp>
        <stp>LOwprice</stp>
        <stp/>
        <stp>D</stp>
        <tr r="I14" s="1"/>
      </tp>
      <tp>
        <v>3.85404E-3</v>
        <stp/>
        <stp>StudyData</stp>
        <stp>QO</stp>
        <stp>VolBB^</stp>
        <stp/>
        <stp>c1</stp>
        <stp>5</stp>
        <stp>-2</stp>
        <stp/>
        <stp/>
        <stp/>
        <stp/>
        <stp>T</stp>
        <tr r="CS24" s="2"/>
      </tp>
      <tp>
        <v>3.6930800000000001E-3</v>
        <stp/>
        <stp>StudyData</stp>
        <stp>DD</stp>
        <stp>VolBB^</stp>
        <stp/>
        <stp>c1</stp>
        <stp>5</stp>
        <stp>-9</stp>
        <stp/>
        <stp/>
        <stp/>
        <stp/>
        <stp>T</stp>
        <tr r="CL19" s="2"/>
      </tp>
      <tp>
        <v>109.76875</v>
        <stp/>
        <stp>StudyData</stp>
        <stp>TUA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46" s="2"/>
      </tp>
      <tp>
        <v>125.07968750000001</v>
        <stp/>
        <stp>StudyData</stp>
        <stp>TYA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48" s="2"/>
        <tr r="B55" s="2"/>
      </tp>
      <tp>
        <v>3.4851299999999999E-3</v>
        <stp/>
        <stp>StudyData</stp>
        <stp>QO</stp>
        <stp>VolBB^</stp>
        <stp/>
        <stp>c1</stp>
        <stp>5</stp>
        <stp>-3</stp>
        <stp/>
        <stp/>
        <stp/>
        <stp/>
        <stp>T</stp>
        <tr r="CR24" s="2"/>
      </tp>
      <tp>
        <v>3.8886699999999999E-3</v>
        <stp/>
        <stp>StudyData</stp>
        <stp>YM</stp>
        <stp>VolBB^</stp>
        <stp/>
        <stp>c1</stp>
        <stp>5</stp>
        <stp>-1</stp>
        <stp/>
        <stp/>
        <stp/>
        <stp/>
        <stp>T</stp>
        <tr r="CT23" s="2"/>
      </tp>
      <tp>
        <v>3.69856E-3</v>
        <stp/>
        <stp>StudyData</stp>
        <stp>DD</stp>
        <stp>VolBB^</stp>
        <stp/>
        <stp>c1</stp>
        <stp>5</stp>
        <stp>-8</stp>
        <stp/>
        <stp/>
        <stp/>
        <stp/>
        <stp>T</stp>
        <tr r="CM19" s="2"/>
      </tp>
      <tp>
        <v>137.15781250000001</v>
        <stp/>
        <stp>StudyData</stp>
        <stp>USA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49" s="2"/>
      </tp>
      <tp>
        <v>149.734375</v>
        <stp/>
        <stp>StudyData</stp>
        <stp>ULA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50" s="2"/>
      </tp>
      <tp>
        <v>125015</v>
        <stp/>
        <stp>ContractData</stp>
        <stp>TYA</stp>
        <stp>LastPrice</stp>
        <stp/>
        <stp>D</stp>
        <tr r="C17" s="1"/>
        <tr r="C16" s="1"/>
      </tp>
      <tp>
        <v>4.0156799999999998E-3</v>
        <stp/>
        <stp>StudyData</stp>
        <stp>YM</stp>
        <stp>VolBB^</stp>
        <stp/>
        <stp>c1</stp>
        <stp>5</stp>
        <stp>-2</stp>
        <stp/>
        <stp/>
        <stp/>
        <stp/>
        <stp>T</stp>
        <tr r="CS23" s="2"/>
      </tp>
      <tp>
        <v>9848</v>
        <stp/>
        <stp>ContractData</stp>
        <stp>JY6</stp>
        <stp>LastPrice</stp>
        <stp/>
        <stp>D</stp>
        <tr r="C14" s="1"/>
      </tp>
      <tp>
        <v>391303.16</v>
        <stp/>
        <stp>StudyData</stp>
        <stp>ENQ</stp>
        <stp>BBnds</stp>
        <stp>InputChoice=Close,MAType=Sim,Period1=20,Percent=2</stp>
        <stp>BLO</stp>
        <stp>5</stp>
        <stp>-1</stp>
        <stp>all</stp>
        <stp/>
        <stp/>
        <stp/>
        <stp>D</stp>
        <tr r="F18" s="3"/>
      </tp>
      <tp>
        <v>21485</v>
        <stp/>
        <stp>ContractData</stp>
        <stp>SIE</stp>
        <stp>OpenPrice</stp>
        <stp/>
        <stp>D</stp>
        <tr r="G23" s="1"/>
      </tp>
      <tp>
        <v>4.0892699999999999E-3</v>
        <stp/>
        <stp>StudyData</stp>
        <stp>QO</stp>
        <stp>VolBB^</stp>
        <stp/>
        <stp>c1</stp>
        <stp>5</stp>
        <stp>-1</stp>
        <stp/>
        <stp/>
        <stp/>
        <stp/>
        <stp>T</stp>
        <tr r="CT24" s="2"/>
      </tp>
      <tp>
        <v>4.156E-3</v>
        <stp/>
        <stp>StudyData</stp>
        <stp>YM</stp>
        <stp>VolBB^</stp>
        <stp/>
        <stp>c1</stp>
        <stp>5</stp>
        <stp>-3</stp>
        <stp/>
        <stp/>
        <stp/>
        <stp/>
        <stp>T</stp>
        <tr r="CR23" s="2"/>
      </tp>
      <tp>
        <v>7675</v>
        <stp/>
        <stp>ContractData</stp>
        <stp>MX6</stp>
        <stp>LastPrice</stp>
        <stp/>
        <stp>D</stp>
        <tr r="C9" s="1"/>
      </tp>
      <tp>
        <v>389800</v>
        <stp/>
        <stp>ContractData</stp>
        <stp>ENQ</stp>
        <stp>OpenPrice</stp>
        <stp/>
        <stp>D</stp>
        <tr r="G21" s="1"/>
      </tp>
      <tp>
        <v>2.8514E-3</v>
        <stp/>
        <stp>StudyData</stp>
        <stp>QO</stp>
        <stp>VolBB^</stp>
        <stp/>
        <stp>c1</stp>
        <stp>5</stp>
        <stp>-6</stp>
        <stp/>
        <stp/>
        <stp/>
        <stp/>
        <stp>T</stp>
        <tr r="CO24" s="2"/>
      </tp>
      <tp>
        <v>4.1704799999999998E-3</v>
        <stp/>
        <stp>StudyData</stp>
        <stp>YM</stp>
        <stp>VolBB^</stp>
        <stp/>
        <stp>c1</stp>
        <stp>5</stp>
        <stp>-4</stp>
        <stp/>
        <stp/>
        <stp/>
        <stp/>
        <stp>T</stp>
        <tr r="CQ23" s="2"/>
      </tp>
      <tp>
        <v>49181</v>
        <stp/>
        <stp>StudyData</stp>
        <stp>JY6</stp>
        <stp>Vol</stp>
        <stp>VolType=auto,CoCType=Auto</stp>
        <stp>Vol</stp>
        <stp>D</stp>
        <stp>0</stp>
        <stp>ALL</stp>
        <stp/>
        <stp/>
        <stp>TRUE</stp>
        <stp>T</stp>
        <tr r="O14" s="1"/>
      </tp>
      <tp>
        <v>135</v>
        <stp/>
        <stp>StudyData</stp>
        <stp>JY6</stp>
        <stp>Vol</stp>
        <stp>VolType=auto,CoCType=Auto</stp>
        <stp>Vol</stp>
        <stp>5</stp>
        <stp>0</stp>
        <stp>ALL</stp>
        <stp/>
        <stp/>
        <stp>TRUE</stp>
        <stp>T</stp>
        <tr r="M14" s="1"/>
      </tp>
      <tp>
        <v>6231</v>
        <stp/>
        <stp>StudyData</stp>
        <stp>MX6</stp>
        <stp>Vol</stp>
        <stp>VolType=auto,CoCType=Auto</stp>
        <stp>Vol</stp>
        <stp>D</stp>
        <stp>0</stp>
        <stp>ALL</stp>
        <stp/>
        <stp/>
        <stp>TRUE</stp>
        <stp>T</stp>
        <tr r="O9" s="1"/>
      </tp>
      <tp>
        <v>63</v>
        <stp/>
        <stp>StudyData</stp>
        <stp>MX6</stp>
        <stp>Vol</stp>
        <stp>VolType=auto,CoCType=Auto</stp>
        <stp>Vol</stp>
        <stp>5</stp>
        <stp>0</stp>
        <stp>ALL</stp>
        <stp/>
        <stp/>
        <stp>TRUE</stp>
        <stp>T</stp>
        <tr r="M9" s="1"/>
      </tp>
      <tp>
        <v>56353</v>
        <stp/>
        <stp>StudyData</stp>
        <stp>BP6</stp>
        <stp>Vol</stp>
        <stp>VolType=auto,CoCType=Auto</stp>
        <stp>Vol</stp>
        <stp>D</stp>
        <stp>0</stp>
        <stp>ALL</stp>
        <stp/>
        <stp/>
        <stp>TRUE</stp>
        <stp>T</stp>
        <tr r="O11" s="1"/>
      </tp>
      <tp>
        <v>561</v>
        <stp/>
        <stp>StudyData</stp>
        <stp>BP6</stp>
        <stp>Vol</stp>
        <stp>VolType=auto,CoCType=Auto</stp>
        <stp>Vol</stp>
        <stp>5</stp>
        <stp>0</stp>
        <stp>ALL</stp>
        <stp/>
        <stp/>
        <stp>TRUE</stp>
        <stp>T</stp>
        <tr r="M11" s="1"/>
      </tp>
      <tp>
        <v>26238</v>
        <stp/>
        <stp>StudyData</stp>
        <stp>CA6</stp>
        <stp>Vol</stp>
        <stp>VolType=auto,CoCType=Auto</stp>
        <stp>Vol</stp>
        <stp>D</stp>
        <stp>0</stp>
        <stp>ALL</stp>
        <stp/>
        <stp/>
        <stp>TRUE</stp>
        <stp>T</stp>
        <tr r="O15" s="1"/>
      </tp>
      <tp>
        <v>310</v>
        <stp/>
        <stp>StudyData</stp>
        <stp>CA6</stp>
        <stp>Vol</stp>
        <stp>VolType=auto,CoCType=Auto</stp>
        <stp>Vol</stp>
        <stp>5</stp>
        <stp>0</stp>
        <stp>ALL</stp>
        <stp/>
        <stp/>
        <stp>TRUE</stp>
        <stp>T</stp>
        <tr r="M15" s="1"/>
      </tp>
      <tp>
        <v>861</v>
        <stp/>
        <stp>StudyData</stp>
        <stp>CLE</stp>
        <stp>Vol</stp>
        <stp>VolType=auto,CoCType=Auto</stp>
        <stp>Vol</stp>
        <stp>5</stp>
        <stp>0</stp>
        <stp>ALL</stp>
        <stp/>
        <stp/>
        <stp>TRUE</stp>
        <stp>T</stp>
        <tr r="M31" s="1"/>
      </tp>
      <tp>
        <v>214849</v>
        <stp/>
        <stp>StudyData</stp>
        <stp>CLE</stp>
        <stp>Vol</stp>
        <stp>VolType=auto,CoCType=Auto</stp>
        <stp>Vol</stp>
        <stp>D</stp>
        <stp>0</stp>
        <stp>ALL</stp>
        <stp/>
        <stp/>
        <stp>TRUE</stp>
        <stp>T</stp>
        <tr r="O31" s="1"/>
      </tp>
      <tp>
        <v>4662</v>
        <stp/>
        <stp>StudyData</stp>
        <stp>FVA</stp>
        <stp>Vol</stp>
        <stp>VolType=auto,CoCType=Auto</stp>
        <stp>Vol</stp>
        <stp>5</stp>
        <stp>0</stp>
        <stp>ALL</stp>
        <stp/>
        <stp/>
        <stp>TRUE</stp>
        <stp>T</stp>
        <tr r="M10" s="1"/>
      </tp>
      <tp>
        <v>190521</v>
        <stp/>
        <stp>StudyData</stp>
        <stp>FVA</stp>
        <stp>Vol</stp>
        <stp>VolType=auto,CoCType=Auto</stp>
        <stp>Vol</stp>
        <stp>D</stp>
        <stp>0</stp>
        <stp>ALL</stp>
        <stp/>
        <stp/>
        <stp>TRUE</stp>
        <stp>T</stp>
        <tr r="O10" s="1"/>
      </tp>
      <tp>
        <v>866</v>
        <stp/>
        <stp>StudyData</stp>
        <stp>GCE</stp>
        <stp>Vol</stp>
        <stp>VolType=auto,CoCType=Auto</stp>
        <stp>Vol</stp>
        <stp>5</stp>
        <stp>0</stp>
        <stp>ALL</stp>
        <stp/>
        <stp/>
        <stp>TRUE</stp>
        <stp>T</stp>
        <tr r="M25" s="1"/>
      </tp>
      <tp>
        <v>170454</v>
        <stp/>
        <stp>StudyData</stp>
        <stp>GCE</stp>
        <stp>Vol</stp>
        <stp>VolType=auto,CoCType=Auto</stp>
        <stp>Vol</stp>
        <stp>D</stp>
        <stp>0</stp>
        <stp>ALL</stp>
        <stp/>
        <stp/>
        <stp>TRUE</stp>
        <stp>T</stp>
        <tr r="O25" s="1"/>
      </tp>
      <tp>
        <v>2544</v>
        <stp/>
        <stp>StudyData</stp>
        <stp>DSX</stp>
        <stp>Vol</stp>
        <stp>VolType=auto,CoCType=Auto</stp>
        <stp>Vol</stp>
        <stp>5</stp>
        <stp>0</stp>
        <stp>ALL</stp>
        <stp/>
        <stp/>
        <stp>TRUE</stp>
        <stp>T</stp>
        <tr r="M24" s="1"/>
      </tp>
      <tp>
        <v>409262</v>
        <stp/>
        <stp>StudyData</stp>
        <stp>DSX</stp>
        <stp>Vol</stp>
        <stp>VolType=auto,CoCType=Auto</stp>
        <stp>Vol</stp>
        <stp>D</stp>
        <stp>0</stp>
        <stp>ALL</stp>
        <stp/>
        <stp/>
        <stp>TRUE</stp>
        <stp>T</stp>
        <tr r="O24" s="1"/>
      </tp>
      <tp>
        <v>26289</v>
        <stp/>
        <stp>StudyData</stp>
        <stp>DA6</stp>
        <stp>Vol</stp>
        <stp>VolType=auto,CoCType=Auto</stp>
        <stp>Vol</stp>
        <stp>D</stp>
        <stp>0</stp>
        <stp>ALL</stp>
        <stp/>
        <stp/>
        <stp>TRUE</stp>
        <stp>T</stp>
        <tr r="O13" s="1"/>
      </tp>
      <tp>
        <v>296</v>
        <stp/>
        <stp>StudyData</stp>
        <stp>DA6</stp>
        <stp>Vol</stp>
        <stp>VolType=auto,CoCType=Auto</stp>
        <stp>Vol</stp>
        <stp>5</stp>
        <stp>0</stp>
        <stp>ALL</stp>
        <stp/>
        <stp/>
        <stp>TRUE</stp>
        <stp>T</stp>
        <tr r="M13" s="1"/>
      </tp>
      <tp>
        <v>70918</v>
        <stp/>
        <stp>StudyData</stp>
        <stp>EU6</stp>
        <stp>Vol</stp>
        <stp>VolType=auto,CoCType=Auto</stp>
        <stp>Vol</stp>
        <stp>D</stp>
        <stp>0</stp>
        <stp>ALL</stp>
        <stp/>
        <stp/>
        <stp>TRUE</stp>
        <stp>T</stp>
        <tr r="O12" s="1"/>
      </tp>
      <tp>
        <v>495</v>
        <stp/>
        <stp>StudyData</stp>
        <stp>EU6</stp>
        <stp>Vol</stp>
        <stp>VolType=auto,CoCType=Auto</stp>
        <stp>Vol</stp>
        <stp>5</stp>
        <stp>0</stp>
        <stp>ALL</stp>
        <stp/>
        <stp/>
        <stp>TRUE</stp>
        <stp>T</stp>
        <tr r="M12" s="1"/>
      </tp>
      <tp>
        <v>116</v>
        <stp/>
        <stp>StudyData</stp>
        <stp>EMD</stp>
        <stp>Vol</stp>
        <stp>VolType=auto,CoCType=Auto</stp>
        <stp>Vol</stp>
        <stp>5</stp>
        <stp>0</stp>
        <stp>ALL</stp>
        <stp/>
        <stp/>
        <stp>TRUE</stp>
        <stp>T</stp>
        <tr r="M28" s="1"/>
      </tp>
      <tp>
        <v>4300</v>
        <stp/>
        <stp>StudyData</stp>
        <stp>EMD</stp>
        <stp>Vol</stp>
        <stp>VolType=auto,CoCType=Auto</stp>
        <stp>Vol</stp>
        <stp>D</stp>
        <stp>0</stp>
        <stp>ALL</stp>
        <stp/>
        <stp/>
        <stp>TRUE</stp>
        <stp>T</stp>
        <tr r="O28" s="1"/>
      </tp>
      <tp>
        <v>2988</v>
        <stp/>
        <stp>StudyData</stp>
        <stp>ENQ</stp>
        <stp>Vol</stp>
        <stp>VolType=auto,CoCType=Auto</stp>
        <stp>Vol</stp>
        <stp>5</stp>
        <stp>0</stp>
        <stp>ALL</stp>
        <stp/>
        <stp/>
        <stp>TRUE</stp>
        <stp>T</stp>
        <tr r="M21" s="1"/>
      </tp>
      <tp>
        <v>74421</v>
        <stp/>
        <stp>StudyData</stp>
        <stp>ENQ</stp>
        <stp>Vol</stp>
        <stp>VolType=auto,CoCType=Auto</stp>
        <stp>Vol</stp>
        <stp>D</stp>
        <stp>0</stp>
        <stp>ALL</stp>
        <stp/>
        <stp/>
        <stp>TRUE</stp>
        <stp>T</stp>
        <tr r="O21" s="1"/>
      </tp>
      <tp>
        <v>140</v>
        <stp/>
        <stp>StudyData</stp>
        <stp>RBE</stp>
        <stp>Vol</stp>
        <stp>VolType=auto,CoCType=Auto</stp>
        <stp>Vol</stp>
        <stp>5</stp>
        <stp>0</stp>
        <stp>ALL</stp>
        <stp/>
        <stp/>
        <stp>TRUE</stp>
        <stp>T</stp>
        <tr r="M30" s="1"/>
      </tp>
      <tp>
        <v>30845</v>
        <stp/>
        <stp>StudyData</stp>
        <stp>RBE</stp>
        <stp>Vol</stp>
        <stp>VolType=auto,CoCType=Auto</stp>
        <stp>Vol</stp>
        <stp>D</stp>
        <stp>0</stp>
        <stp>ALL</stp>
        <stp/>
        <stp/>
        <stp>TRUE</stp>
        <stp>T</stp>
        <tr r="O30" s="1"/>
      </tp>
      <tp>
        <v>288</v>
        <stp/>
        <stp>StudyData</stp>
        <stp>SIE</stp>
        <stp>Vol</stp>
        <stp>VolType=auto,CoCType=Auto</stp>
        <stp>Vol</stp>
        <stp>5</stp>
        <stp>0</stp>
        <stp>ALL</stp>
        <stp/>
        <stp/>
        <stp>TRUE</stp>
        <stp>T</stp>
        <tr r="M23" s="1"/>
      </tp>
      <tp>
        <v>43472</v>
        <stp/>
        <stp>StudyData</stp>
        <stp>SIE</stp>
        <stp>Vol</stp>
        <stp>VolType=auto,CoCType=Auto</stp>
        <stp>Vol</stp>
        <stp>D</stp>
        <stp>0</stp>
        <stp>ALL</stp>
        <stp/>
        <stp/>
        <stp>TRUE</stp>
        <stp>T</stp>
        <tr r="O23" s="1"/>
      </tp>
      <tp>
        <v>71</v>
        <stp/>
        <stp>StudyData</stp>
        <stp>TUA</stp>
        <stp>Vol</stp>
        <stp>VolType=auto,CoCType=Auto</stp>
        <stp>Vol</stp>
        <stp>5</stp>
        <stp>0</stp>
        <stp>ALL</stp>
        <stp/>
        <stp/>
        <stp>TRUE</stp>
        <stp>T</stp>
        <tr r="M7" s="1"/>
      </tp>
      <tp>
        <v>53679</v>
        <stp/>
        <stp>StudyData</stp>
        <stp>TUA</stp>
        <stp>Vol</stp>
        <stp>VolType=auto,CoCType=Auto</stp>
        <stp>Vol</stp>
        <stp>D</stp>
        <stp>0</stp>
        <stp>ALL</stp>
        <stp/>
        <stp/>
        <stp>TRUE</stp>
        <stp>T</stp>
        <tr r="O7" s="1"/>
      </tp>
      <tp>
        <v>10739</v>
        <stp/>
        <stp>StudyData</stp>
        <stp>TYA</stp>
        <stp>Vol</stp>
        <stp>VolType=auto,CoCType=Auto</stp>
        <stp>Vol</stp>
        <stp>5</stp>
        <stp>0</stp>
        <stp>ALL</stp>
        <stp/>
        <stp/>
        <stp>TRUE</stp>
        <stp>T</stp>
        <tr r="M17" s="1"/>
        <tr r="M16" s="1"/>
      </tp>
      <tp>
        <v>315541</v>
        <stp/>
        <stp>StudyData</stp>
        <stp>TYA</stp>
        <stp>Vol</stp>
        <stp>VolType=auto,CoCType=Auto</stp>
        <stp>Vol</stp>
        <stp>D</stp>
        <stp>0</stp>
        <stp>ALL</stp>
        <stp/>
        <stp/>
        <stp>TRUE</stp>
        <stp>T</stp>
        <tr r="O17" s="1"/>
        <tr r="O16" s="1"/>
      </tp>
      <tp>
        <v>2658</v>
        <stp/>
        <stp>StudyData</stp>
        <stp>USA</stp>
        <stp>Vol</stp>
        <stp>VolType=auto,CoCType=Auto</stp>
        <stp>Vol</stp>
        <stp>5</stp>
        <stp>0</stp>
        <stp>ALL</stp>
        <stp/>
        <stp/>
        <stp>TRUE</stp>
        <stp>T</stp>
        <tr r="M19" s="1"/>
      </tp>
      <tp>
        <v>84805</v>
        <stp/>
        <stp>StudyData</stp>
        <stp>USA</stp>
        <stp>Vol</stp>
        <stp>VolType=auto,CoCType=Auto</stp>
        <stp>Vol</stp>
        <stp>D</stp>
        <stp>0</stp>
        <stp>ALL</stp>
        <stp/>
        <stp/>
        <stp>TRUE</stp>
        <stp>T</stp>
        <tr r="O19" s="1"/>
      </tp>
      <tp>
        <v>410</v>
        <stp/>
        <stp>StudyData</stp>
        <stp>ULA</stp>
        <stp>Vol</stp>
        <stp>VolType=auto,CoCType=Auto</stp>
        <stp>Vol</stp>
        <stp>5</stp>
        <stp>0</stp>
        <stp>ALL</stp>
        <stp/>
        <stp/>
        <stp>TRUE</stp>
        <stp>T</stp>
        <tr r="M20" s="1"/>
      </tp>
      <tp>
        <v>16858</v>
        <stp/>
        <stp>StudyData</stp>
        <stp>ULA</stp>
        <stp>Vol</stp>
        <stp>VolType=auto,CoCType=Auto</stp>
        <stp>Vol</stp>
        <stp>D</stp>
        <stp>0</stp>
        <stp>ALL</stp>
        <stp/>
        <stp/>
        <stp>TRUE</stp>
        <stp>T</stp>
        <tr r="O20" s="1"/>
      </tp>
      <tp>
        <v>392021.84</v>
        <stp/>
        <stp>StudyData</stp>
        <stp>ENQ</stp>
        <stp>BBnds</stp>
        <stp>InputChoice=Close,MAType=Sim,Period1=20,Percent=2</stp>
        <stp>BHI</stp>
        <stp>5</stp>
        <stp>-1</stp>
        <stp>all</stp>
        <stp/>
        <stp/>
        <stp/>
        <stp>D</stp>
        <tr r="C18" s="3"/>
      </tp>
      <tp>
        <v>2.8191900000000001E-3</v>
        <stp/>
        <stp>StudyData</stp>
        <stp>QO</stp>
        <stp>VolBB^</stp>
        <stp/>
        <stp>c1</stp>
        <stp>5</stp>
        <stp>-7</stp>
        <stp/>
        <stp/>
        <stp/>
        <stp/>
        <stp>T</stp>
        <tr r="CN24" s="2"/>
      </tp>
      <tp>
        <v>4.1891300000000001E-3</v>
        <stp/>
        <stp>StudyData</stp>
        <stp>YM</stp>
        <stp>VolBB^</stp>
        <stp/>
        <stp>c1</stp>
        <stp>5</stp>
        <stp>-5</stp>
        <stp/>
        <stp/>
        <stp/>
        <stp/>
        <stp>T</stp>
        <tr r="CP23" s="2"/>
      </tp>
      <tp>
        <v>150050</v>
        <stp/>
        <stp>ContractData</stp>
        <stp>ULA</stp>
        <stp>OpenPrice</stp>
        <stp/>
        <stp>D</stp>
        <tr r="G20" s="1"/>
      </tp>
      <tp>
        <v>10046</v>
        <stp/>
        <stp>ContractData</stp>
        <stp>CLE</stp>
        <stp>OpenPrice</stp>
        <stp/>
        <stp>D</stp>
        <tr r="G31" s="1"/>
      </tp>
      <tp>
        <v>3.1680800000000002E-3</v>
        <stp/>
        <stp>StudyData</stp>
        <stp>QO</stp>
        <stp>VolBB^</stp>
        <stp/>
        <stp>c1</stp>
        <stp>5</stp>
        <stp>-4</stp>
        <stp/>
        <stp/>
        <stp/>
        <stp/>
        <stp>T</stp>
        <tr r="CQ24" s="2"/>
      </tp>
      <tp>
        <v>4.1903699999999997E-3</v>
        <stp/>
        <stp>StudyData</stp>
        <stp>YM</stp>
        <stp>VolBB^</stp>
        <stp/>
        <stp>c1</stp>
        <stp>5</stp>
        <stp>-6</stp>
        <stp/>
        <stp/>
        <stp/>
        <stp/>
        <stp>T</stp>
        <tr r="CO23" s="2"/>
      </tp>
      <tp>
        <v>7.4379999999999997E-4</v>
        <stp/>
        <stp>StudyData</stp>
        <stp>DB</stp>
        <stp>VolBB^</stp>
        <stp/>
        <stp>c1</stp>
        <stp>5</stp>
        <stp>-9</stp>
        <stp/>
        <stp/>
        <stp/>
        <stp/>
        <stp>T</stp>
        <tr r="CL5" s="2"/>
      </tp>
      <tp>
        <v>10</v>
        <stp/>
        <stp>ContractData</stp>
        <stp>MX6</stp>
        <stp>NetLastQuoteToday</stp>
        <stp/>
        <stp>D</stp>
        <tr r="D9" s="1"/>
      </tp>
      <tp>
        <v>275.85000000000002</v>
        <stp/>
        <stp>StudyData</stp>
        <stp>MX6</stp>
        <stp>BBHVlm^</stp>
        <stp/>
        <stp>c1</stp>
        <stp>5</stp>
        <stp>-1</stp>
        <tr r="N9" s="1"/>
      </tp>
      <tp>
        <v>2.9204599999999998</v>
        <stp/>
        <stp>StudyData</stp>
        <stp>RBE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51" s="2"/>
      </tp>
      <tp>
        <v>25448.66</v>
        <stp/>
        <stp>StudyData</stp>
        <stp>TYA</stp>
        <stp>BBHVlm^</stp>
        <stp/>
        <stp>c1</stp>
        <stp>5</stp>
        <stp>-1</stp>
        <tr r="N17" s="1"/>
        <tr r="N16" s="1"/>
      </tp>
      <tp>
        <v>-55</v>
        <stp/>
        <stp>ContractData</stp>
        <stp>TYA</stp>
        <stp>NetLastQuoteToday</stp>
        <stp/>
        <stp>D</stp>
        <tr r="D17" s="1"/>
        <tr r="D16" s="1"/>
      </tp>
      <tp>
        <v>7660</v>
        <stp/>
        <stp>ContractData</stp>
        <stp>MX6</stp>
        <stp>LOwprice</stp>
        <stp/>
        <stp>D</stp>
        <tr r="I9" s="1"/>
      </tp>
      <tp>
        <v>141070</v>
        <stp/>
        <stp>ContractData</stp>
        <stp>EMD</stp>
        <stp>OpenPrice</stp>
        <stp/>
        <stp>D</stp>
        <tr r="G28" s="1"/>
      </tp>
      <tp>
        <v>2.9314900000000001E-3</v>
        <stp/>
        <stp>StudyData</stp>
        <stp>QO</stp>
        <stp>VolBB^</stp>
        <stp/>
        <stp>c1</stp>
        <stp>5</stp>
        <stp>-5</stp>
        <stp/>
        <stp/>
        <stp/>
        <stp/>
        <stp>T</stp>
        <tr r="CP24" s="2"/>
      </tp>
      <tp>
        <v>4.1925399999999998E-3</v>
        <stp/>
        <stp>StudyData</stp>
        <stp>YM</stp>
        <stp>VolBB^</stp>
        <stp/>
        <stp>c1</stp>
        <stp>5</stp>
        <stp>-7</stp>
        <stp/>
        <stp/>
        <stp/>
        <stp/>
        <stp>T</stp>
        <tr r="CN23" s="2"/>
      </tp>
      <tp>
        <v>7.3983999999999996E-4</v>
        <stp/>
        <stp>StudyData</stp>
        <stp>DB</stp>
        <stp>VolBB^</stp>
        <stp/>
        <stp>c1</stp>
        <stp>5</stp>
        <stp>-8</stp>
        <stp/>
        <stp/>
        <stp/>
        <stp/>
        <stp>T</stp>
        <tr r="CM5" s="2"/>
      </tp>
      <tp>
        <v>-25</v>
        <stp/>
        <stp>ContractData</stp>
        <stp>JY6</stp>
        <stp>NetLastQuoteToday</stp>
        <stp/>
        <stp>D</stp>
        <tr r="D14" s="1"/>
      </tp>
      <tp>
        <v>1575.7</v>
        <stp/>
        <stp>StudyData</stp>
        <stp>JY6</stp>
        <stp>BBHVlm^</stp>
        <stp/>
        <stp>c1</stp>
        <stp>5</stp>
        <stp>-1</stp>
        <tr r="N14" s="1"/>
      </tp>
      <tp>
        <v>2097.4</v>
        <stp/>
        <stp>StudyData</stp>
        <stp>SIE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57" s="2"/>
      </tp>
      <tp>
        <v>9.9065000000000004E-4</v>
        <stp/>
        <stp>StudyData</stp>
        <stp>MX6</stp>
        <stp>VolBB^</stp>
        <stp/>
        <stp>c1</stp>
        <stp>5</stp>
        <stp>-5</stp>
        <stp/>
        <stp/>
        <stp/>
        <stp/>
        <stp>T</stp>
        <tr r="CP6" s="2"/>
      </tp>
      <tp>
        <v>8.0687E-4</v>
        <stp/>
        <stp>StudyData</stp>
        <stp>JY6</stp>
        <stp>VolBB^</stp>
        <stp/>
        <stp>c1</stp>
        <stp>5</stp>
        <stp>-5</stp>
        <stp/>
        <stp/>
        <stp/>
        <stp/>
        <stp>T</stp>
        <tr r="CP11" s="2"/>
      </tp>
      <tp>
        <v>8.0471000000000004E-4</v>
        <stp/>
        <stp>StudyData</stp>
        <stp>DA6</stp>
        <stp>VolBB^</stp>
        <stp/>
        <stp>c1</stp>
        <stp>5</stp>
        <stp>-5</stp>
        <stp/>
        <stp/>
        <stp/>
        <stp/>
        <stp>T</stp>
        <tr r="CP10" s="2"/>
      </tp>
      <tp>
        <v>6.3157000000000003E-4</v>
        <stp/>
        <stp>StudyData</stp>
        <stp>EU6</stp>
        <stp>VolBB^</stp>
        <stp/>
        <stp>c1</stp>
        <stp>5</stp>
        <stp>-5</stp>
        <stp/>
        <stp/>
        <stp/>
        <stp/>
        <stp>T</stp>
        <tr r="CP9" s="2"/>
      </tp>
      <tp>
        <v>6.6858E-4</v>
        <stp/>
        <stp>StudyData</stp>
        <stp>BP6</stp>
        <stp>VolBB^</stp>
        <stp/>
        <stp>c1</stp>
        <stp>5</stp>
        <stp>-5</stp>
        <stp/>
        <stp/>
        <stp/>
        <stp/>
        <stp>T</stp>
        <tr r="CP8" s="2"/>
      </tp>
      <tp>
        <v>1.05554E-3</v>
        <stp/>
        <stp>StudyData</stp>
        <stp>CA6</stp>
        <stp>VolBB^</stp>
        <stp/>
        <stp>c1</stp>
        <stp>5</stp>
        <stp>-5</stp>
        <stp/>
        <stp/>
        <stp/>
        <stp/>
        <stp>T</stp>
        <tr r="CP12" s="2"/>
      </tp>
      <tp>
        <v>9.9999999999999995E-7</v>
        <stp/>
        <stp>ContractData</stp>
        <stp>JY6</stp>
        <stp>TickSize</stp>
        <stp/>
        <stp>T</stp>
        <tr r="L11" s="3"/>
      </tp>
      <tp>
        <v>8.9512000000000001E-4</v>
        <stp/>
        <stp>StudyData</stp>
        <stp>MX6</stp>
        <stp>VolBB^</stp>
        <stp/>
        <stp>c1</stp>
        <stp>5</stp>
        <stp>-4</stp>
        <stp/>
        <stp/>
        <stp/>
        <stp/>
        <stp>T</stp>
        <tr r="CQ6" s="2"/>
      </tp>
      <tp>
        <v>7.0195999999999995E-4</v>
        <stp/>
        <stp>StudyData</stp>
        <stp>JY6</stp>
        <stp>VolBB^</stp>
        <stp/>
        <stp>c1</stp>
        <stp>5</stp>
        <stp>-4</stp>
        <stp/>
        <stp/>
        <stp/>
        <stp/>
        <stp>T</stp>
        <tr r="CQ11" s="2"/>
      </tp>
      <tp>
        <v>8.1262999999999995E-4</v>
        <stp/>
        <stp>StudyData</stp>
        <stp>DA6</stp>
        <stp>VolBB^</stp>
        <stp/>
        <stp>c1</stp>
        <stp>5</stp>
        <stp>-4</stp>
        <stp/>
        <stp/>
        <stp/>
        <stp/>
        <stp>T</stp>
        <tr r="CQ10" s="2"/>
      </tp>
      <tp>
        <v>6.6691999999999999E-4</v>
        <stp/>
        <stp>StudyData</stp>
        <stp>EU6</stp>
        <stp>VolBB^</stp>
        <stp/>
        <stp>c1</stp>
        <stp>5</stp>
        <stp>-4</stp>
        <stp/>
        <stp/>
        <stp/>
        <stp/>
        <stp>T</stp>
        <tr r="CQ9" s="2"/>
      </tp>
      <tp>
        <v>6.8911000000000005E-4</v>
        <stp/>
        <stp>StudyData</stp>
        <stp>BP6</stp>
        <stp>VolBB^</stp>
        <stp/>
        <stp>c1</stp>
        <stp>5</stp>
        <stp>-4</stp>
        <stp/>
        <stp/>
        <stp/>
        <stp/>
        <stp>T</stp>
        <tr r="CQ8" s="2"/>
      </tp>
      <tp>
        <v>1.0289699999999999E-3</v>
        <stp/>
        <stp>StudyData</stp>
        <stp>CA6</stp>
        <stp>VolBB^</stp>
        <stp/>
        <stp>c1</stp>
        <stp>5</stp>
        <stp>-4</stp>
        <stp/>
        <stp/>
        <stp/>
        <stp/>
        <stp>T</stp>
        <tr r="CQ12" s="2"/>
      </tp>
      <tp>
        <v>1.14357E-3</v>
        <stp/>
        <stp>StudyData</stp>
        <stp>MX6</stp>
        <stp>VolBB^</stp>
        <stp/>
        <stp>c1</stp>
        <stp>5</stp>
        <stp>-7</stp>
        <stp/>
        <stp/>
        <stp/>
        <stp/>
        <stp>T</stp>
        <tr r="CN6" s="2"/>
      </tp>
      <tp>
        <v>9.0326999999999996E-4</v>
        <stp/>
        <stp>StudyData</stp>
        <stp>JY6</stp>
        <stp>VolBB^</stp>
        <stp/>
        <stp>c1</stp>
        <stp>5</stp>
        <stp>-7</stp>
        <stp/>
        <stp/>
        <stp/>
        <stp/>
        <stp>T</stp>
        <tr r="CN11" s="2"/>
      </tp>
      <tp>
        <v>8.2795000000000004E-4</v>
        <stp/>
        <stp>StudyData</stp>
        <stp>DA6</stp>
        <stp>VolBB^</stp>
        <stp/>
        <stp>c1</stp>
        <stp>5</stp>
        <stp>-7</stp>
        <stp/>
        <stp/>
        <stp/>
        <stp/>
        <stp>T</stp>
        <tr r="CN10" s="2"/>
      </tp>
      <tp>
        <v>7.0768000000000003E-4</v>
        <stp/>
        <stp>StudyData</stp>
        <stp>EU6</stp>
        <stp>VolBB^</stp>
        <stp/>
        <stp>c1</stp>
        <stp>5</stp>
        <stp>-7</stp>
        <stp/>
        <stp/>
        <stp/>
        <stp/>
        <stp>T</stp>
        <tr r="CN9" s="2"/>
      </tp>
      <tp>
        <v>7.1644999999999999E-4</v>
        <stp/>
        <stp>StudyData</stp>
        <stp>BP6</stp>
        <stp>VolBB^</stp>
        <stp/>
        <stp>c1</stp>
        <stp>5</stp>
        <stp>-7</stp>
        <stp/>
        <stp/>
        <stp/>
        <stp/>
        <stp>T</stp>
        <tr r="CN8" s="2"/>
      </tp>
      <tp>
        <v>1.1000999999999999E-3</v>
        <stp/>
        <stp>StudyData</stp>
        <stp>CA6</stp>
        <stp>VolBB^</stp>
        <stp/>
        <stp>c1</stp>
        <stp>5</stp>
        <stp>-7</stp>
        <stp/>
        <stp/>
        <stp/>
        <stp/>
        <stp>T</stp>
        <tr r="CN12" s="2"/>
      </tp>
      <tp>
        <v>1361.08</v>
        <stp/>
        <stp>StudyData</stp>
        <stp>QO</stp>
        <stp>BBHVlm^</stp>
        <stp/>
        <stp>c1</stp>
        <stp>5</stp>
        <stp>-1</stp>
        <tr r="N27" s="1"/>
      </tp>
      <tp>
        <v>587.11</v>
        <stp/>
        <stp>StudyData</stp>
        <stp>QP</stp>
        <stp>BBHVlm^</stp>
        <stp/>
        <stp>c1</stp>
        <stp>5</stp>
        <stp>-1</stp>
        <tr r="N29" s="1"/>
      </tp>
      <tp>
        <v>5.2573759999999997E-2</v>
        <stp/>
        <stp>StudyData</stp>
        <stp>DB</stp>
        <stp>BDIF</stp>
        <stp>InputChoice=Close,MAType=Sim,Period1=20,Percent=2</stp>
        <stp>BDIF</stp>
        <stp>5</stp>
        <stp>-1</stp>
        <stp>all</stp>
        <stp/>
        <stp/>
        <stp/>
        <stp>T</stp>
        <tr r="B56" s="2"/>
      </tp>
      <tp>
        <v>123</v>
        <stp/>
        <stp>ContractData</stp>
        <stp>YM</stp>
        <stp>NetLastQuoteToday</stp>
        <stp/>
        <stp>D</stp>
        <tr r="D26" s="1"/>
      </tp>
      <tp>
        <v>1.07492E-3</v>
        <stp/>
        <stp>StudyData</stp>
        <stp>MX6</stp>
        <stp>VolBB^</stp>
        <stp/>
        <stp>c1</stp>
        <stp>5</stp>
        <stp>-6</stp>
        <stp/>
        <stp/>
        <stp/>
        <stp/>
        <stp>T</stp>
        <tr r="CO6" s="2"/>
      </tp>
      <tp>
        <v>8.6027E-4</v>
        <stp/>
        <stp>StudyData</stp>
        <stp>JY6</stp>
        <stp>VolBB^</stp>
        <stp/>
        <stp>c1</stp>
        <stp>5</stp>
        <stp>-6</stp>
        <stp/>
        <stp/>
        <stp/>
        <stp/>
        <stp>T</stp>
        <tr r="CO11" s="2"/>
      </tp>
      <tp>
        <v>8.0471000000000004E-4</v>
        <stp/>
        <stp>StudyData</stp>
        <stp>DA6</stp>
        <stp>VolBB^</stp>
        <stp/>
        <stp>c1</stp>
        <stp>5</stp>
        <stp>-6</stp>
        <stp/>
        <stp/>
        <stp/>
        <stp/>
        <stp>T</stp>
        <tr r="CO10" s="2"/>
      </tp>
      <tp>
        <v>6.8146000000000005E-4</v>
        <stp/>
        <stp>StudyData</stp>
        <stp>EU6</stp>
        <stp>VolBB^</stp>
        <stp/>
        <stp>c1</stp>
        <stp>5</stp>
        <stp>-6</stp>
        <stp/>
        <stp/>
        <stp/>
        <stp/>
        <stp>T</stp>
        <tr r="CO9" s="2"/>
      </tp>
      <tp>
        <v>7.1644999999999999E-4</v>
        <stp/>
        <stp>StudyData</stp>
        <stp>BP6</stp>
        <stp>VolBB^</stp>
        <stp/>
        <stp>c1</stp>
        <stp>5</stp>
        <stp>-6</stp>
        <stp/>
        <stp/>
        <stp/>
        <stp/>
        <stp>T</stp>
        <tr r="CO8" s="2"/>
      </tp>
      <tp>
        <v>1.08679E-3</v>
        <stp/>
        <stp>StudyData</stp>
        <stp>CA6</stp>
        <stp>VolBB^</stp>
        <stp/>
        <stp>c1</stp>
        <stp>5</stp>
        <stp>-6</stp>
        <stp/>
        <stp/>
        <stp/>
        <stp/>
        <stp>T</stp>
        <tr r="CO12" s="2"/>
      </tp>
      <tp>
        <v>6.6507999999999997E-4</v>
        <stp/>
        <stp>StudyData</stp>
        <stp>MX6</stp>
        <stp>VolBB^</stp>
        <stp/>
        <stp>c1</stp>
        <stp>5</stp>
        <stp>-1</stp>
        <stp/>
        <stp/>
        <stp/>
        <stp/>
        <stp>T</stp>
        <tr r="CT6" s="2"/>
      </tp>
      <tp>
        <v>6.8296000000000003E-4</v>
        <stp/>
        <stp>StudyData</stp>
        <stp>JY6</stp>
        <stp>VolBB^</stp>
        <stp/>
        <stp>c1</stp>
        <stp>5</stp>
        <stp>-1</stp>
        <stp/>
        <stp/>
        <stp/>
        <stp/>
        <stp>T</stp>
        <tr r="CT11" s="2"/>
      </tp>
      <tp>
        <v>7.4208E-4</v>
        <stp/>
        <stp>StudyData</stp>
        <stp>DA6</stp>
        <stp>VolBB^</stp>
        <stp/>
        <stp>c1</stp>
        <stp>5</stp>
        <stp>-1</stp>
        <stp/>
        <stp/>
        <stp/>
        <stp/>
        <stp>T</stp>
        <tr r="CT10" s="2"/>
      </tp>
      <tp>
        <v>6.5910999999999997E-4</v>
        <stp/>
        <stp>StudyData</stp>
        <stp>EU6</stp>
        <stp>VolBB^</stp>
        <stp/>
        <stp>c1</stp>
        <stp>5</stp>
        <stp>-1</stp>
        <stp/>
        <stp/>
        <stp/>
        <stp/>
        <stp>T</stp>
        <tr r="CT9" s="2"/>
      </tp>
      <tp>
        <v>6.1675E-4</v>
        <stp/>
        <stp>StudyData</stp>
        <stp>BP6</stp>
        <stp>VolBB^</stp>
        <stp/>
        <stp>c1</stp>
        <stp>5</stp>
        <stp>-1</stp>
        <stp/>
        <stp/>
        <stp/>
        <stp/>
        <stp>T</stp>
        <tr r="CT8" s="2"/>
      </tp>
      <tp>
        <v>8.3681000000000001E-4</v>
        <stp/>
        <stp>StudyData</stp>
        <stp>CA6</stp>
        <stp>VolBB^</stp>
        <stp/>
        <stp>c1</stp>
        <stp>5</stp>
        <stp>-1</stp>
        <stp/>
        <stp/>
        <stp/>
        <stp/>
        <stp>T</stp>
        <tr r="CT12" s="2"/>
      </tp>
      <tp>
        <v>28.13734174</v>
        <stp/>
        <stp>StudyData</stp>
        <stp>DD</stp>
        <stp>BDIF</stp>
        <stp>InputChoice=Close,MAType=Sim,Period1=20,Percent=2</stp>
        <stp>BDIF</stp>
        <stp>5</stp>
        <stp>-1</stp>
        <stp>all</stp>
        <stp/>
        <stp/>
        <stp/>
        <stp>T</stp>
        <tr r="B37" s="2"/>
      </tp>
      <tp>
        <v>17004</v>
        <stp/>
        <stp>ContractData</stp>
        <stp>YM</stp>
        <stp>LastPrice</stp>
        <stp/>
        <stp>D</stp>
        <tr r="C26" s="1"/>
      </tp>
      <tp>
        <v>1.0000000000000001E-5</v>
        <stp/>
        <stp>ContractData</stp>
        <stp>MX6</stp>
        <stp>TickSize</stp>
        <stp/>
        <stp>T</stp>
        <tr r="L6" s="3"/>
      </tp>
      <tp>
        <v>8.5032E-4</v>
        <stp/>
        <stp>StudyData</stp>
        <stp>MX6</stp>
        <stp>VolBB^</stp>
        <stp/>
        <stp>c1</stp>
        <stp>5</stp>
        <stp>-3</stp>
        <stp/>
        <stp/>
        <stp/>
        <stp/>
        <stp>T</stp>
        <tr r="CR6" s="2"/>
      </tp>
      <tp>
        <v>7.0666999999999995E-4</v>
        <stp/>
        <stp>StudyData</stp>
        <stp>JY6</stp>
        <stp>VolBB^</stp>
        <stp/>
        <stp>c1</stp>
        <stp>5</stp>
        <stp>-3</stp>
        <stp/>
        <stp/>
        <stp/>
        <stp/>
        <stp>T</stp>
        <tr r="CR11" s="2"/>
      </tp>
      <tp>
        <v>7.9416000000000003E-4</v>
        <stp/>
        <stp>StudyData</stp>
        <stp>DA6</stp>
        <stp>VolBB^</stp>
        <stp/>
        <stp>c1</stp>
        <stp>5</stp>
        <stp>-3</stp>
        <stp/>
        <stp/>
        <stp/>
        <stp/>
        <stp>T</stp>
        <tr r="CR10" s="2"/>
      </tp>
      <tp>
        <v>6.6691999999999999E-4</v>
        <stp/>
        <stp>StudyData</stp>
        <stp>EU6</stp>
        <stp>VolBB^</stp>
        <stp/>
        <stp>c1</stp>
        <stp>5</stp>
        <stp>-3</stp>
        <stp/>
        <stp/>
        <stp/>
        <stp/>
        <stp>T</stp>
        <tr r="CR9" s="2"/>
      </tp>
      <tp>
        <v>6.7674E-4</v>
        <stp/>
        <stp>StudyData</stp>
        <stp>BP6</stp>
        <stp>VolBB^</stp>
        <stp/>
        <stp>c1</stp>
        <stp>5</stp>
        <stp>-3</stp>
        <stp/>
        <stp/>
        <stp/>
        <stp/>
        <stp>T</stp>
        <tr r="CR8" s="2"/>
      </tp>
      <tp>
        <v>9.6405999999999998E-4</v>
        <stp/>
        <stp>StudyData</stp>
        <stp>CA6</stp>
        <stp>VolBB^</stp>
        <stp/>
        <stp>c1</stp>
        <stp>5</stp>
        <stp>-3</stp>
        <stp/>
        <stp/>
        <stp/>
        <stp/>
        <stp>T</stp>
        <tr r="CR12" s="2"/>
      </tp>
      <tp>
        <v>7.6267000000000001E-4</v>
        <stp/>
        <stp>StudyData</stp>
        <stp>MX6</stp>
        <stp>VolBB^</stp>
        <stp/>
        <stp>c1</stp>
        <stp>5</stp>
        <stp>-2</stp>
        <stp/>
        <stp/>
        <stp/>
        <stp/>
        <stp>T</stp>
        <tr r="CS6" s="2"/>
      </tp>
      <tp>
        <v>6.7323000000000003E-4</v>
        <stp/>
        <stp>StudyData</stp>
        <stp>JY6</stp>
        <stp>VolBB^</stp>
        <stp/>
        <stp>c1</stp>
        <stp>5</stp>
        <stp>-2</stp>
        <stp/>
        <stp/>
        <stp/>
        <stp/>
        <stp>T</stp>
        <tr r="CS11" s="2"/>
      </tp>
      <tp>
        <v>7.4208E-4</v>
        <stp/>
        <stp>StudyData</stp>
        <stp>DA6</stp>
        <stp>VolBB^</stp>
        <stp/>
        <stp>c1</stp>
        <stp>5</stp>
        <stp>-2</stp>
        <stp/>
        <stp/>
        <stp/>
        <stp/>
        <stp>T</stp>
        <tr r="CS10" s="2"/>
      </tp>
      <tp>
        <v>6.6691999999999999E-4</v>
        <stp/>
        <stp>StudyData</stp>
        <stp>EU6</stp>
        <stp>VolBB^</stp>
        <stp/>
        <stp>c1</stp>
        <stp>5</stp>
        <stp>-2</stp>
        <stp/>
        <stp/>
        <stp/>
        <stp/>
        <stp>T</stp>
        <tr r="CS9" s="2"/>
      </tp>
      <tp>
        <v>6.9623000000000005E-4</v>
        <stp/>
        <stp>StudyData</stp>
        <stp>BP6</stp>
        <stp>VolBB^</stp>
        <stp/>
        <stp>c1</stp>
        <stp>5</stp>
        <stp>-2</stp>
        <stp/>
        <stp/>
        <stp/>
        <stp/>
        <stp>T</stp>
        <tr r="CS8" s="2"/>
      </tp>
      <tp>
        <v>8.4119999999999996E-4</v>
        <stp/>
        <stp>StudyData</stp>
        <stp>CA6</stp>
        <stp>VolBB^</stp>
        <stp/>
        <stp>c1</stp>
        <stp>5</stp>
        <stp>-2</stp>
        <stp/>
        <stp/>
        <stp/>
        <stp/>
        <stp>T</stp>
        <tr r="CS12" s="2"/>
      </tp>
      <tp>
        <v>1E-4</v>
        <stp/>
        <stp>ContractData</stp>
        <stp>CA6</stp>
        <stp>TickSize</stp>
        <stp/>
        <stp>T</stp>
        <tr r="L12" s="3"/>
      </tp>
      <tp>
        <v>0.01</v>
        <stp/>
        <stp>ContractData</stp>
        <stp>CLE</stp>
        <stp>TickSize</stp>
        <stp/>
        <stp>T</stp>
        <tr r="L28" s="3"/>
      </tp>
      <tp>
        <v>1E-4</v>
        <stp/>
        <stp>ContractData</stp>
        <stp>BP6</stp>
        <stp>TickSize</stp>
        <stp/>
        <stp>T</stp>
        <tr r="L8" s="3"/>
      </tp>
      <tp>
        <v>97090</v>
        <stp/>
        <stp>ContractData</stp>
        <stp>DD</stp>
        <stp>OpenPrice</stp>
        <stp/>
        <stp>D</stp>
        <tr r="G22" s="1"/>
      </tp>
      <tp>
        <v>14750</v>
        <stp/>
        <stp>ContractData</stp>
        <stp>DB</stp>
        <stp>OpenPrice</stp>
        <stp/>
        <stp>D</stp>
        <tr r="G8" s="1"/>
      </tp>
      <tp>
        <v>0.33136789999999999</v>
        <stp/>
        <stp>StudyData</stp>
        <stp>ULA</stp>
        <stp>BDIF</stp>
        <stp>InputChoice=Close,MAType=Sim,Period1=20,Percent=2</stp>
        <stp>BDIF</stp>
        <stp>5</stp>
        <stp/>
        <stp>all</stp>
        <stp/>
        <stp/>
        <stp/>
        <stp>T</stp>
        <tr r="B21" s="2"/>
      </tp>
      <tp>
        <v>4978.92</v>
        <stp/>
        <stp>StudyData</stp>
        <stp>YM</stp>
        <stp>BBHVlm^</stp>
        <stp/>
        <stp>c1</stp>
        <stp>5</stp>
        <stp>-1</stp>
        <tr r="N26" s="1"/>
      </tp>
      <tp>
        <v>0.24653854</v>
        <stp/>
        <stp>StudyData</stp>
        <stp>USA</stp>
        <stp>BDIF</stp>
        <stp>InputChoice=Close,MAType=Sim,Period1=20,Percent=2</stp>
        <stp>BDIF</stp>
        <stp>5</stp>
        <stp/>
        <stp>all</stp>
        <stp/>
        <stp/>
        <stp/>
        <stp>T</stp>
        <tr r="B20" s="2"/>
      </tp>
      <tp>
        <v>196275</v>
        <stp/>
        <stp>ContractData</stp>
        <stp>EP</stp>
        <stp>OpenPrice</stp>
        <stp/>
        <stp>D</stp>
        <tr r="G18" s="1"/>
      </tp>
      <tp>
        <v>25</v>
        <stp/>
        <stp>ContractData</stp>
        <stp>QO</stp>
        <stp>NetLastQuoteToday</stp>
        <stp/>
        <stp>D</stp>
        <tr r="D27" s="1"/>
      </tp>
      <tp>
        <v>-75</v>
        <stp/>
        <stp>ContractData</stp>
        <stp>QP</stp>
        <stp>NetLastQuoteToday</stp>
        <stp/>
        <stp>D</stp>
        <tr r="D29" s="1"/>
      </tp>
      <tp>
        <v>0.12484365</v>
        <stp/>
        <stp>StudyData</stp>
        <stp>TYA</stp>
        <stp>BDIF</stp>
        <stp>InputChoice=Close,MAType=Sim,Period1=20,Percent=2</stp>
        <stp>BDIF</stp>
        <stp>5</stp>
        <stp/>
        <stp>all</stp>
        <stp/>
        <stp/>
        <stp/>
        <stp>T</stp>
        <tr r="B26" s="2"/>
        <tr r="B19" s="2"/>
      </tp>
      <tp>
        <v>2.0009760000000001E-2</v>
        <stp/>
        <stp>StudyData</stp>
        <stp>TUA</stp>
        <stp>BDIF</stp>
        <stp>InputChoice=Close,MAType=Sim,Period1=20,Percent=2</stp>
        <stp>BDIF</stp>
        <stp>5</stp>
        <stp/>
        <stp>all</stp>
        <stp/>
        <stp/>
        <stp/>
        <stp>T</stp>
        <tr r="B17" s="2"/>
      </tp>
      <tp>
        <v>0.1</v>
        <stp/>
        <stp>ContractData</stp>
        <stp>GCE</stp>
        <stp>TickSize</stp>
        <stp/>
        <stp>T</stp>
        <tr r="L22" s="3"/>
      </tp>
      <tp>
        <v>1.24361E-3</v>
        <stp/>
        <stp>StudyData</stp>
        <stp>MX6</stp>
        <stp>VolBB^</stp>
        <stp/>
        <stp>c1</stp>
        <stp>5</stp>
        <stp>-9</stp>
        <stp/>
        <stp/>
        <stp/>
        <stp/>
        <stp>T</stp>
        <tr r="CL6" s="2"/>
      </tp>
      <tp>
        <v>1.00702E-3</v>
        <stp/>
        <stp>StudyData</stp>
        <stp>JY6</stp>
        <stp>VolBB^</stp>
        <stp/>
        <stp>c1</stp>
        <stp>5</stp>
        <stp>-9</stp>
        <stp/>
        <stp/>
        <stp/>
        <stp/>
        <stp>T</stp>
        <tr r="CL11" s="2"/>
      </tp>
      <tp>
        <v>8.5829000000000005E-4</v>
        <stp/>
        <stp>StudyData</stp>
        <stp>DA6</stp>
        <stp>VolBB^</stp>
        <stp/>
        <stp>c1</stp>
        <stp>5</stp>
        <stp>-9</stp>
        <stp/>
        <stp/>
        <stp/>
        <stp/>
        <stp>T</stp>
        <tr r="CL10" s="2"/>
      </tp>
      <tp>
        <v>8.8561E-4</v>
        <stp/>
        <stp>StudyData</stp>
        <stp>EU6</stp>
        <stp>VolBB^</stp>
        <stp/>
        <stp>c1</stp>
        <stp>5</stp>
        <stp>-9</stp>
        <stp/>
        <stp/>
        <stp/>
        <stp/>
        <stp>T</stp>
        <tr r="CL9" s="2"/>
      </tp>
      <tp>
        <v>9.5892999999999998E-4</v>
        <stp/>
        <stp>StudyData</stp>
        <stp>BP6</stp>
        <stp>VolBB^</stp>
        <stp/>
        <stp>c1</stp>
        <stp>5</stp>
        <stp>-9</stp>
        <stp/>
        <stp/>
        <stp/>
        <stp/>
        <stp>T</stp>
        <tr r="CL8" s="2"/>
      </tp>
      <tp>
        <v>1.0916599999999999E-3</v>
        <stp/>
        <stp>StudyData</stp>
        <stp>CA6</stp>
        <stp>VolBB^</stp>
        <stp/>
        <stp>c1</stp>
        <stp>5</stp>
        <stp>-9</stp>
        <stp/>
        <stp/>
        <stp/>
        <stp/>
        <stp>T</stp>
        <tr r="CL12" s="2"/>
      </tp>
      <tp>
        <v>6.5688659600000001</v>
        <stp/>
        <stp>StudyData</stp>
        <stp>SIE</stp>
        <stp>BDIF</stp>
        <stp>InputChoice=Close,MAType=Sim,Period1=20,Percent=2</stp>
        <stp>BDIF</stp>
        <stp>5</stp>
        <stp/>
        <stp>all</stp>
        <stp/>
        <stp/>
        <stp/>
        <stp>T</stp>
        <tr r="B28" s="2"/>
      </tp>
      <tp>
        <v>7.8125E-3</v>
        <stp/>
        <stp>ContractData</stp>
        <stp>FVA</stp>
        <stp>TickSize</stp>
        <stp/>
        <stp>T</stp>
        <tr r="L7" s="3"/>
      </tp>
      <tp>
        <v>1.1830499999999999E-3</v>
        <stp/>
        <stp>StudyData</stp>
        <stp>MX6</stp>
        <stp>VolBB^</stp>
        <stp/>
        <stp>c1</stp>
        <stp>5</stp>
        <stp>-8</stp>
        <stp/>
        <stp/>
        <stp/>
        <stp/>
        <stp>T</stp>
        <tr r="CM6" s="2"/>
      </tp>
      <tp>
        <v>9.8719999999999993E-4</v>
        <stp/>
        <stp>StudyData</stp>
        <stp>JY6</stp>
        <stp>VolBB^</stp>
        <stp/>
        <stp>c1</stp>
        <stp>5</stp>
        <stp>-8</stp>
        <stp/>
        <stp/>
        <stp/>
        <stp/>
        <stp>T</stp>
        <tr r="CM11" s="2"/>
      </tp>
      <tp>
        <v>8.4758999999999995E-4</v>
        <stp/>
        <stp>StudyData</stp>
        <stp>DA6</stp>
        <stp>VolBB^</stp>
        <stp/>
        <stp>c1</stp>
        <stp>5</stp>
        <stp>-8</stp>
        <stp/>
        <stp/>
        <stp/>
        <stp/>
        <stp>T</stp>
        <tr r="CM10" s="2"/>
      </tp>
      <tp>
        <v>7.9540000000000003E-4</v>
        <stp/>
        <stp>StudyData</stp>
        <stp>EU6</stp>
        <stp>VolBB^</stp>
        <stp/>
        <stp>c1</stp>
        <stp>5</stp>
        <stp>-8</stp>
        <stp/>
        <stp/>
        <stp/>
        <stp/>
        <stp>T</stp>
        <tr r="CM9" s="2"/>
      </tp>
      <tp>
        <v>7.1500000000000003E-4</v>
        <stp/>
        <stp>StudyData</stp>
        <stp>BP6</stp>
        <stp>VolBB^</stp>
        <stp/>
        <stp>c1</stp>
        <stp>5</stp>
        <stp>-8</stp>
        <stp/>
        <stp/>
        <stp/>
        <stp/>
        <stp>T</stp>
        <tr r="CM8" s="2"/>
      </tp>
      <tp>
        <v>1.07825E-3</v>
        <stp/>
        <stp>StudyData</stp>
        <stp>CA6</stp>
        <stp>VolBB^</stp>
        <stp/>
        <stp>c1</stp>
        <stp>5</stp>
        <stp>-8</stp>
        <stp/>
        <stp/>
        <stp/>
        <stp/>
        <stp>T</stp>
        <tr r="CM12" s="2"/>
      </tp>
      <tp>
        <v>1.3845359999999999E-2</v>
        <stp/>
        <stp>StudyData</stp>
        <stp>RBE</stp>
        <stp>BDIF</stp>
        <stp>InputChoice=Close,MAType=Sim,Period1=20,Percent=2</stp>
        <stp>BDIF</stp>
        <stp>5</stp>
        <stp/>
        <stp>all</stp>
        <stp/>
        <stp/>
        <stp/>
        <stp>T</stp>
        <tr r="B22" s="2"/>
      </tp>
      <tp>
        <v>66.053311800000003</v>
        <stp/>
        <stp>StudyData</stp>
        <stp>YM</stp>
        <stp>BDIF</stp>
        <stp>InputChoice=Close,MAType=Sim,Period1=20,Percent=2</stp>
        <stp>BDIF</stp>
        <stp>5</stp>
        <stp>-1</stp>
        <stp>all</stp>
        <stp/>
        <stp/>
        <stp/>
        <stp>T</stp>
        <tr r="B36" s="2"/>
      </tp>
      <tp>
        <v>1E-4</v>
        <stp/>
        <stp>ContractData</stp>
        <stp>EU6</stp>
        <stp>TickSize</stp>
        <stp/>
        <stp>T</stp>
        <tr r="L9" s="3"/>
      </tp>
      <tp>
        <v>10751</v>
        <stp/>
        <stp>ContractData</stp>
        <stp>QO</stp>
        <stp>LastPrice</stp>
        <stp/>
        <stp>D</stp>
        <tr r="C27" s="1"/>
      </tp>
      <tp>
        <v>88350</v>
        <stp/>
        <stp>ContractData</stp>
        <stp>QP</stp>
        <stp>LastPrice</stp>
        <stp/>
        <stp>D</stp>
        <tr r="C29" s="1"/>
      </tp>
      <tp>
        <v>0.1</v>
        <stp/>
        <stp>ContractData</stp>
        <stp>EMD</stp>
        <stp>TickSize</stp>
        <stp/>
        <stp>T</stp>
        <tr r="L25" s="3"/>
      </tp>
      <tp>
        <v>0.25</v>
        <stp/>
        <stp>ContractData</stp>
        <stp>ENQ</stp>
        <stp>TickSize</stp>
        <stp/>
        <stp>T</stp>
        <tr r="L18" s="3"/>
      </tp>
      <tp>
        <v>1</v>
        <stp/>
        <stp>ContractData</stp>
        <stp>DSX</stp>
        <stp>TickSize</stp>
        <stp/>
        <stp>T</stp>
        <tr r="L21" s="3"/>
      </tp>
      <tp>
        <v>1E-4</v>
        <stp/>
        <stp>ContractData</stp>
        <stp>DA6</stp>
        <stp>TickSize</stp>
        <stp/>
        <stp>T</stp>
        <tr r="L10" s="3"/>
      </tp>
      <tp>
        <v>0.44015905999999999</v>
        <stp/>
        <stp>StudyData</stp>
        <stp>QO</stp>
        <stp>BDIF</stp>
        <stp>InputChoice=Close,MAType=Sim,Period1=20,Percent=2</stp>
        <stp>BDIF</stp>
        <stp>5</stp>
        <stp>-1</stp>
        <stp>all</stp>
        <stp/>
        <stp/>
        <stp/>
        <stp>T</stp>
        <tr r="B52" s="2"/>
      </tp>
      <tp>
        <v>0.52229299363057324</v>
        <stp/>
        <stp>ContractData</stp>
        <stp>EP</stp>
        <stp>PerCentNetLastTrade</stp>
        <tr r="F18" s="1"/>
        <tr r="E18" s="1"/>
      </tp>
      <tp>
        <v>-6.77323218639935E-2</v>
        <stp/>
        <stp>ContractData</stp>
        <stp>DB</stp>
        <stp>PerCentNetLastTrade</stp>
        <tr r="E8" s="1"/>
        <tr r="F8" s="1"/>
      </tp>
      <tp>
        <v>1.3522615408528056</v>
        <stp/>
        <stp>ContractData</stp>
        <stp>DD</stp>
        <stp>PerCentNetLastTrade</stp>
        <tr r="F22" s="1"/>
        <tr r="E22" s="1"/>
      </tp>
      <tp>
        <v>0.2330785008390826</v>
        <stp/>
        <stp>ContractData</stp>
        <stp>QO</stp>
        <stp>PerCentNetLastTrade</stp>
        <tr r="E27" s="1"/>
        <tr r="F27" s="1"/>
      </tp>
      <tp>
        <v>-8.4817642069550461E-2</v>
        <stp/>
        <stp>ContractData</stp>
        <stp>QP</stp>
        <stp>PerCentNetLastTrade</stp>
        <tr r="E29" s="1"/>
        <tr r="F29" s="1"/>
      </tp>
      <tp>
        <v>0.72862982050826375</v>
        <stp/>
        <stp>ContractData</stp>
        <stp>YM</stp>
        <stp>PerCentNetLastTrade</stp>
        <tr r="F26" s="1"/>
        <tr r="E26" s="1"/>
      </tp>
      <tp>
        <v>3.8713692700000002</v>
        <stp/>
        <stp>StudyData</stp>
        <stp>QP</stp>
        <stp>BDIF</stp>
        <stp>InputChoice=Close,MAType=Sim,Period1=20,Percent=2</stp>
        <stp>BDIF</stp>
        <stp>5</stp>
        <stp>-1</stp>
        <stp>all</stp>
        <stp/>
        <stp/>
        <stp/>
        <stp>T</stp>
        <tr r="B54" s="2"/>
      </tp>
      <tp>
        <v>1.9868316500000001</v>
        <stp/>
        <stp>StudyData</stp>
        <stp>EP</stp>
        <stp>BDIF</stp>
        <stp>InputChoice=Close,MAType=Sim,Period1=20,Percent=2</stp>
        <stp>BDIF</stp>
        <stp>5</stp>
        <stp>-1</stp>
        <stp>all</stp>
        <stp/>
        <stp/>
        <stp/>
        <stp>T</stp>
        <tr r="B34" s="2"/>
      </tp>
      <tp>
        <v>3.9799999999999998E-5</v>
        <stp/>
        <stp>StudyData</stp>
        <stp>MX6</stp>
        <stp>BDIF</stp>
        <stp>InputChoice=Close,MAType=Sim,Period1=20,Percent=2</stp>
        <stp>BDIF</stp>
        <stp>5</stp>
        <stp/>
        <stp>all</stp>
        <stp/>
        <stp/>
        <stp/>
        <stp>T</stp>
        <tr r="B16" s="2"/>
      </tp>
      <tp>
        <v>1.3624499999999999</v>
        <stp/>
        <stp>StudyData</stp>
        <stp>EU6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10" s="2"/>
      </tp>
      <tp>
        <v>1415.36</v>
        <stp/>
        <stp>StudyData</stp>
        <stp>EMD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6" s="2"/>
      </tp>
      <tp>
        <v>3916.9375</v>
        <stp/>
        <stp>StudyData</stp>
        <stp>ENQ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4" s="2"/>
      </tp>
      <tp>
        <v>3180.75</v>
        <stp/>
        <stp>StudyData</stp>
        <stp>DSX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9" s="2"/>
      </tp>
      <tp>
        <v>0.93518000000000001</v>
        <stp/>
        <stp>StudyData</stp>
        <stp>DA6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13" s="2"/>
      </tp>
      <tp>
        <v>1307.25</v>
        <stp/>
        <stp>StudyData</stp>
        <stp>GCE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15" s="2"/>
      </tp>
      <tp>
        <v>119.24609375</v>
        <stp/>
        <stp>StudyData</stp>
        <stp>FVA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18" s="2"/>
      </tp>
      <tp>
        <v>100.5685</v>
        <stp/>
        <stp>StudyData</stp>
        <stp>CLE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24" s="2"/>
      </tp>
      <tp>
        <v>0.93027000000000004</v>
        <stp/>
        <stp>StudyData</stp>
        <stp>CA6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14" s="2"/>
      </tp>
      <tp>
        <v>1.707055</v>
        <stp/>
        <stp>StudyData</stp>
        <stp>BP6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12" s="2"/>
      </tp>
      <tp>
        <v>7.6729000000000006E-2</v>
        <stp/>
        <stp>StudyData</stp>
        <stp>MX6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16" s="2"/>
      </tp>
      <tp>
        <v>9.8483000000000008E-3</v>
        <stp/>
        <stp>StudyData</stp>
        <stp>JY6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11" s="2"/>
      </tp>
      <tp>
        <v>137.15312499999999</v>
        <stp/>
        <stp>StudyData</stp>
        <stp>USA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20" s="2"/>
      </tp>
      <tp>
        <v>149.72968750000001</v>
        <stp/>
        <stp>StudyData</stp>
        <stp>ULA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21" s="2"/>
      </tp>
      <tp>
        <v>125.07656249999999</v>
        <stp/>
        <stp>StudyData</stp>
        <stp>TYA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26" s="2"/>
        <tr r="B19" s="2"/>
      </tp>
      <tp>
        <v>109.76796874999999</v>
        <stp/>
        <stp>StudyData</stp>
        <stp>TUA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17" s="2"/>
      </tp>
      <tp>
        <v>2097.625</v>
        <stp/>
        <stp>StudyData</stp>
        <stp>SIE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28" s="2"/>
      </tp>
      <tp>
        <v>2.920175</v>
        <stp/>
        <stp>StudyData</stp>
        <stp>RBE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22" s="2"/>
      </tp>
      <tp>
        <v>6.7100000000000001E-6</v>
        <stp/>
        <stp>StudyData</stp>
        <stp>JY6</stp>
        <stp>BDIF</stp>
        <stp>InputChoice=Close,MAType=Sim,Period1=20,Percent=2</stp>
        <stp>BDIF</stp>
        <stp>5</stp>
        <stp/>
        <stp>all</stp>
        <stp/>
        <stp/>
        <stp/>
        <stp>T</stp>
        <tr r="B11" s="2"/>
      </tp>
      <tp>
        <v>37333.74</v>
        <stp/>
        <stp>StudyData</stp>
        <stp>EP</stp>
        <stp>BBHVlm^</stp>
        <stp/>
        <stp>c1</stp>
        <stp>5</stp>
        <stp>-1</stp>
        <tr r="N18" s="1"/>
      </tp>
      <tp>
        <v>16878</v>
        <stp/>
        <stp>ContractData</stp>
        <stp>YM</stp>
        <stp>OpenPrice</stp>
        <stp/>
        <stp>D</stp>
        <tr r="G26" s="1"/>
      </tp>
      <tp>
        <v>5622.26</v>
        <stp/>
        <stp>StudyData</stp>
        <stp>DB</stp>
        <stp>BBHVlm^</stp>
        <stp/>
        <stp>c1</stp>
        <stp>5</stp>
        <stp>-1</stp>
        <tr r="N8" s="1"/>
      </tp>
      <tp>
        <v>1417.68</v>
        <stp/>
        <stp>StudyData</stp>
        <stp>DD</stp>
        <stp>BBHVlm^</stp>
        <stp/>
        <stp>c1</stp>
        <stp>5</stp>
        <stp>-1</stp>
        <tr r="N22" s="1"/>
      </tp>
      <tp>
        <v>0.5</v>
        <stp/>
        <stp>ContractData</stp>
        <stp>SIE</stp>
        <stp>TickSize</stp>
        <stp/>
        <stp>T</stp>
        <tr r="L20" s="3"/>
      </tp>
      <tp>
        <v>4.4569047599999996</v>
        <stp/>
        <stp>StudyData</stp>
        <stp>GCE</stp>
        <stp>BDIF</stp>
        <stp>InputChoice=Close,MAType=Sim,Period1=20,Percent=2</stp>
        <stp>BDIF</stp>
        <stp>5</stp>
        <stp/>
        <stp>all</stp>
        <stp/>
        <stp/>
        <stp/>
        <stp>T</stp>
        <tr r="B15" s="2"/>
      </tp>
      <tp>
        <v>1E-4</v>
        <stp/>
        <stp>ContractData</stp>
        <stp>RBE</stp>
        <stp>TickSize</stp>
        <stp/>
        <stp>T</stp>
        <tr r="L27" s="3"/>
      </tp>
      <tp>
        <v>6.3661090000000004E-2</v>
        <stp/>
        <stp>StudyData</stp>
        <stp>FVA</stp>
        <stp>BDIF</stp>
        <stp>InputChoice=Close,MAType=Sim,Period1=20,Percent=2</stp>
        <stp>BDIF</stp>
        <stp>5</stp>
        <stp/>
        <stp>all</stp>
        <stp/>
        <stp/>
        <stp/>
        <stp>T</stp>
        <tr r="B18" s="2"/>
      </tp>
      <tp>
        <v>197250</v>
        <stp/>
        <stp>ContractData</stp>
        <stp>EP</stp>
        <stp>LastPrice</stp>
        <stp/>
        <stp>D</stp>
        <tr r="C18" s="1"/>
      </tp>
      <tp>
        <v>147.66</v>
        <stp/>
        <stp>ContractData</stp>
        <stp>DB</stp>
        <stp>High</stp>
        <stp/>
        <stp>T</stp>
        <tr r="J5" s="3"/>
      </tp>
      <tp>
        <v>9786</v>
        <stp/>
        <stp>ContractData</stp>
        <stp>DD</stp>
        <stp>High</stp>
        <stp/>
        <stp>T</stp>
        <tr r="J19" s="3"/>
      </tp>
      <tp>
        <v>1973.25</v>
        <stp/>
        <stp>ContractData</stp>
        <stp>EP</stp>
        <stp>High</stp>
        <stp/>
        <stp>T</stp>
        <tr r="J15" s="3"/>
      </tp>
      <tp>
        <v>6.0470157899999997</v>
        <stp/>
        <stp>StudyData</stp>
        <stp>EMD</stp>
        <stp>BDIF</stp>
        <stp>InputChoice=Close,MAType=Sim,Period1=20,Percent=2</stp>
        <stp>BDIF</stp>
        <stp>5</stp>
        <stp/>
        <stp>all</stp>
        <stp/>
        <stp/>
        <stp/>
        <stp>T</stp>
        <tr r="B6" s="2"/>
      </tp>
      <tp>
        <v>8.9491619700000005</v>
        <stp/>
        <stp>StudyData</stp>
        <stp>ENQ</stp>
        <stp>BDIF</stp>
        <stp>InputChoice=Close,MAType=Sim,Period1=20,Percent=2</stp>
        <stp>BDIF</stp>
        <stp>5</stp>
        <stp/>
        <stp>all</stp>
        <stp/>
        <stp/>
        <stp/>
        <stp>T</stp>
        <tr r="B4" s="2"/>
      </tp>
      <tp>
        <v>108.12</v>
        <stp/>
        <stp>ContractData</stp>
        <stp>QO</stp>
        <stp>High</stp>
        <stp/>
        <stp>T</stp>
        <tr r="J24" s="3"/>
      </tp>
      <tp>
        <v>888.75</v>
        <stp/>
        <stp>ContractData</stp>
        <stp>QP</stp>
        <stp>High</stp>
        <stp/>
        <stp>T</stp>
        <tr r="J26" s="3"/>
      </tp>
      <tp>
        <v>8.8993999999999998E-4</v>
        <stp/>
        <stp>StudyData</stp>
        <stp>EU6</stp>
        <stp>BDIF</stp>
        <stp>InputChoice=Close,MAType=Sim,Period1=20,Percent=2</stp>
        <stp>BDIF</stp>
        <stp>5</stp>
        <stp/>
        <stp>all</stp>
        <stp/>
        <stp/>
        <stp/>
        <stp>T</stp>
        <tr r="B10" s="2"/>
      </tp>
      <tp>
        <v>17017</v>
        <stp/>
        <stp>ContractData</stp>
        <stp>YM</stp>
        <stp>High</stp>
        <stp/>
        <stp>T</stp>
        <tr r="J23" s="3"/>
      </tp>
      <tp>
        <v>14766</v>
        <stp/>
        <stp>ContractData</stp>
        <stp>DB</stp>
        <stp>HIgh</stp>
        <stp/>
        <stp>D</stp>
        <tr r="H8" s="1"/>
      </tp>
      <tp>
        <v>97860</v>
        <stp/>
        <stp>ContractData</stp>
        <stp>DD</stp>
        <stp>HIgh</stp>
        <stp/>
        <stp>D</stp>
        <tr r="H22" s="1"/>
      </tp>
      <tp>
        <v>197325</v>
        <stp/>
        <stp>ContractData</stp>
        <stp>EP</stp>
        <stp>HIgh</stp>
        <stp/>
        <stp>D</stp>
        <tr r="H18" s="1"/>
      </tp>
      <tp>
        <v>88875</v>
        <stp/>
        <stp>ContractData</stp>
        <stp>QP</stp>
        <stp>HIgh</stp>
        <stp/>
        <stp>D</stp>
        <tr r="H29" s="1"/>
      </tp>
      <tp>
        <v>10812</v>
        <stp/>
        <stp>ContractData</stp>
        <stp>QO</stp>
        <stp>HIgh</stp>
        <stp/>
        <stp>D</stp>
        <tr r="H27" s="1"/>
      </tp>
      <tp>
        <v>17017</v>
        <stp/>
        <stp>ContractData</stp>
        <stp>YM</stp>
        <stp>HIgh</stp>
        <stp/>
        <stp>D</stp>
        <tr r="H26" s="1"/>
      </tp>
      <tp>
        <v>14754</v>
        <stp/>
        <stp>ContractData</stp>
        <stp>DB</stp>
        <stp>LastPrice</stp>
        <stp/>
        <stp>D</stp>
        <tr r="C8" s="1"/>
      </tp>
      <tp>
        <v>97810</v>
        <stp/>
        <stp>ContractData</stp>
        <stp>DD</stp>
        <stp>LastPrice</stp>
        <stp/>
        <stp>D</stp>
        <tr r="C22" s="1"/>
      </tp>
      <tp>
        <v>6.2737999999999997E-4</v>
        <stp/>
        <stp>StudyData</stp>
        <stp>DA6</stp>
        <stp>BDIF</stp>
        <stp>InputChoice=Close,MAType=Sim,Period1=20,Percent=2</stp>
        <stp>BDIF</stp>
        <stp>5</stp>
        <stp/>
        <stp>all</stp>
        <stp/>
        <stp/>
        <stp/>
        <stp>T</stp>
        <tr r="B13" s="2"/>
      </tp>
      <tp>
        <v>10.573551910000001</v>
        <stp/>
        <stp>StudyData</stp>
        <stp>DSX</stp>
        <stp>BDIF</stp>
        <stp>InputChoice=Close,MAType=Sim,Period1=20,Percent=2</stp>
        <stp>BDIF</stp>
        <stp>5</stp>
        <stp/>
        <stp>all</stp>
        <stp/>
        <stp/>
        <stp/>
        <stp>T</stp>
        <tr r="B9" s="2"/>
      </tp>
      <tp>
        <v>0.51244902000000003</v>
        <stp/>
        <stp>StudyData</stp>
        <stp>CLE</stp>
        <stp>BDIF</stp>
        <stp>InputChoice=Close,MAType=Sim,Period1=20,Percent=2</stp>
        <stp>BDIF</stp>
        <stp>5</stp>
        <stp/>
        <stp>all</stp>
        <stp/>
        <stp/>
        <stp/>
        <stp>T</stp>
        <tr r="B24" s="2"/>
      </tp>
      <tp>
        <v>7.7045E-4</v>
        <stp/>
        <stp>StudyData</stp>
        <stp>CA6</stp>
        <stp>BDIF</stp>
        <stp>InputChoice=Close,MAType=Sim,Period1=20,Percent=2</stp>
        <stp>BDIF</stp>
        <stp>5</stp>
        <stp/>
        <stp>all</stp>
        <stp/>
        <stp/>
        <stp/>
        <stp>T</stp>
        <tr r="B14" s="2"/>
      </tp>
      <tp>
        <v>9.6725999999999995E-4</v>
        <stp/>
        <stp>StudyData</stp>
        <stp>BP6</stp>
        <stp>BDIF</stp>
        <stp>InputChoice=Close,MAType=Sim,Period1=20,Percent=2</stp>
        <stp>BDIF</stp>
        <stp>5</stp>
        <stp/>
        <stp>all</stp>
        <stp/>
        <stp/>
        <stp/>
        <stp>T</stp>
        <tr r="B12" s="2"/>
      </tp>
      <tp>
        <v>3.125E-2</v>
        <stp/>
        <stp>ContractData</stp>
        <stp>USA</stp>
        <stp>TickSize</stp>
        <stp/>
        <stp>T</stp>
        <tr r="L16" s="3"/>
      </tp>
      <tp>
        <v>-10</v>
        <stp/>
        <stp>ContractData</stp>
        <stp>DB</stp>
        <stp>NetLastQuoteToday</stp>
        <stp/>
        <stp>D</stp>
        <tr r="D8" s="1"/>
      </tp>
      <tp>
        <v>1305</v>
        <stp/>
        <stp>ContractData</stp>
        <stp>DD</stp>
        <stp>NetLastQuoteToday</stp>
        <stp/>
        <stp>D</stp>
        <tr r="D22" s="1"/>
      </tp>
      <tp>
        <v>3.125E-2</v>
        <stp/>
        <stp>ContractData</stp>
        <stp>ULA</stp>
        <stp>TickSize</stp>
        <stp/>
        <stp>T</stp>
        <tr r="L17" s="3"/>
      </tp>
      <tp>
        <v>9781</v>
        <stp/>
        <stp>ContractData</stp>
        <stp>DD</stp>
        <stp>Last</stp>
        <stp/>
        <stp>T</stp>
        <tr r="I19" s="3"/>
      </tp>
      <tp>
        <v>147.54</v>
        <stp/>
        <stp>ContractData</stp>
        <stp>DB</stp>
        <stp>Last</stp>
        <stp/>
        <stp>T</stp>
        <tr r="I5" s="3"/>
      </tp>
      <tp>
        <v>1972.5</v>
        <stp/>
        <stp>ContractData</stp>
        <stp>EP</stp>
        <stp>Last</stp>
        <stp/>
        <stp>T</stp>
        <tr r="I15" s="3"/>
      </tp>
      <tp>
        <v>17004</v>
        <stp/>
        <stp>ContractData</stp>
        <stp>YM</stp>
        <stp>Last</stp>
        <stp/>
        <stp>T</stp>
        <tr r="I23" s="3"/>
      </tp>
      <tp>
        <v>883.5</v>
        <stp/>
        <stp>ContractData</stp>
        <stp>QP</stp>
        <stp>Last</stp>
        <stp/>
        <stp>T</stp>
        <tr r="I26" s="3"/>
      </tp>
      <tp>
        <v>107.51</v>
        <stp/>
        <stp>ContractData</stp>
        <stp>QO</stp>
        <stp>Last</stp>
        <stp/>
        <stp>T</stp>
        <tr r="I24" s="3"/>
      </tp>
      <tp>
        <v>7.8125E-3</v>
        <stp/>
        <stp>ContractData</stp>
        <stp>TUA</stp>
        <stp>TickSize</stp>
        <stp/>
        <stp>T</stp>
        <tr r="L4" s="3"/>
      </tp>
      <tp>
        <v>1.5625E-2</v>
        <stp/>
        <stp>ContractData</stp>
        <stp>TYA</stp>
        <stp>TickSize</stp>
        <stp/>
        <stp>T</stp>
        <tr r="L13" s="3"/>
        <tr r="L14" s="3"/>
      </tp>
      <tp>
        <v>88125</v>
        <stp/>
        <stp>ContractData</stp>
        <stp>QP</stp>
        <stp>OpenPrice</stp>
        <stp/>
        <stp>D</stp>
        <tr r="G29" s="1"/>
      </tp>
      <tp>
        <v>1000</v>
        <stp/>
        <stp>ContractData</stp>
        <stp>EP</stp>
        <stp>NetLastQuoteToday</stp>
        <stp/>
        <stp>D</stp>
        <tr r="D18" s="1"/>
      </tp>
      <tp>
        <v>10722</v>
        <stp/>
        <stp>ContractData</stp>
        <stp>QO</stp>
        <stp>OpenPrice</stp>
        <stp/>
        <stp>D</stp>
        <tr r="G27" s="1"/>
      </tp>
      <tp>
        <v>1.78549E-3</v>
        <stp/>
        <stp>StudyData</stp>
        <stp>ENQ</stp>
        <stp>VolBB^</stp>
        <stp/>
        <stp>c1</stp>
        <stp>5</stp>
        <stp>-2</stp>
        <stp/>
        <stp/>
        <stp/>
        <stp/>
        <stp>T</stp>
        <tr r="CS18" s="2"/>
      </tp>
      <tp>
        <v>1971.3875</v>
        <stp/>
        <stp>StudyData</stp>
        <stp>EP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4" s="2"/>
      </tp>
      <tp>
        <v>147.52850000000001</v>
        <stp/>
        <stp>StudyData</stp>
        <stp>DB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56" s="2"/>
      </tp>
      <tp>
        <v>9768.8250000000007</v>
        <stp/>
        <stp>StudyData</stp>
        <stp>DD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7" s="2"/>
      </tp>
      <tp>
        <v>885.3125</v>
        <stp/>
        <stp>StudyData</stp>
        <stp>QP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54" s="2"/>
      </tp>
      <tp>
        <v>107.6375</v>
        <stp/>
        <stp>StudyData</stp>
        <stp>QO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52" s="2"/>
      </tp>
      <tp>
        <v>16986.099999999999</v>
        <stp/>
        <stp>StudyData</stp>
        <stp>YM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6" s="2"/>
      </tp>
      <tp>
        <v>1.6706799999999999E-3</v>
        <stp/>
        <stp>StudyData</stp>
        <stp>ENQ</stp>
        <stp>VolBB^</stp>
        <stp/>
        <stp>c1</stp>
        <stp>5</stp>
        <stp>-3</stp>
        <stp/>
        <stp/>
        <stp/>
        <stp/>
        <stp>T</stp>
        <tr r="CR18" s="2"/>
      </tp>
      <tp>
        <v>16953.07</v>
        <stp/>
        <stp>StudyData</stp>
        <stp>YM</stp>
        <stp>BBnds</stp>
        <stp>InputChoice=Close,MAType=Sim,Period1=20,Percent=2</stp>
        <stp>BLO</stp>
        <stp>5</stp>
        <stp>-1</stp>
        <stp>all</stp>
        <stp/>
        <stp/>
        <stp/>
        <stp>D</stp>
        <tr r="F23" s="3"/>
      </tp>
      <tp>
        <v>4.1071099999999998E-3</v>
        <stp/>
        <stp>StudyData</stp>
        <stp>DSX</stp>
        <stp>VolBB^</stp>
        <stp/>
        <stp>c1</stp>
        <stp>5</stp>
        <stp>-9</stp>
        <stp/>
        <stp/>
        <stp/>
        <stp/>
        <stp>T</stp>
        <tr r="CL21" s="2"/>
      </tp>
      <tp>
        <v>4.0764299999999998E-3</v>
        <stp/>
        <stp>StudyData</stp>
        <stp>DSX</stp>
        <stp>VolBB^</stp>
        <stp/>
        <stp>c1</stp>
        <stp>5</stp>
        <stp>-8</stp>
        <stp/>
        <stp/>
        <stp/>
        <stp/>
        <stp>T</stp>
        <tr r="CM21" s="2"/>
      </tp>
      <tp>
        <v>1.8349499999999999E-3</v>
        <stp/>
        <stp>StudyData</stp>
        <stp>ENQ</stp>
        <stp>VolBB^</stp>
        <stp/>
        <stp>c1</stp>
        <stp>5</stp>
        <stp>-1</stp>
        <stp/>
        <stp/>
        <stp/>
        <stp/>
        <stp>T</stp>
        <tr r="CT18" s="2"/>
      </tp>
      <tp>
        <v>10741.74</v>
        <stp/>
        <stp>StudyData</stp>
        <stp>QO</stp>
        <stp>BBnds</stp>
        <stp>InputChoice=Close,MAType=Sim,Period1=20,Percent=2</stp>
        <stp>BLO</stp>
        <stp>5</stp>
        <stp>-1</stp>
        <stp>all</stp>
        <stp/>
        <stp/>
        <stp/>
        <stp>D</stp>
        <tr r="F24" s="3"/>
      </tp>
      <tp>
        <v>1.4406600000000001E-3</v>
        <stp/>
        <stp>StudyData</stp>
        <stp>ENQ</stp>
        <stp>VolBB^</stp>
        <stp/>
        <stp>c1</stp>
        <stp>5</stp>
        <stp>-6</stp>
        <stp/>
        <stp/>
        <stp/>
        <stp/>
        <stp>T</stp>
        <tr r="CO18" s="2"/>
      </tp>
      <tp>
        <v>1.4160500000000001E-3</v>
        <stp/>
        <stp>StudyData</stp>
        <stp>ENQ</stp>
        <stp>VolBB^</stp>
        <stp/>
        <stp>c1</stp>
        <stp>5</stp>
        <stp>-7</stp>
        <stp/>
        <stp/>
        <stp/>
        <stp/>
        <stp>T</stp>
        <tr r="CN18" s="2"/>
      </tp>
      <tp>
        <v>10785.76</v>
        <stp/>
        <stp>StudyData</stp>
        <stp>QO</stp>
        <stp>BBnds</stp>
        <stp>InputChoice=Close,MAType=Sim,Period1=20,Percent=2</stp>
        <stp>BHI</stp>
        <stp>5</stp>
        <stp>-1</stp>
        <stp>all</stp>
        <stp/>
        <stp/>
        <stp/>
        <stp>D</stp>
        <tr r="C24" s="3"/>
      </tp>
      <tp>
        <v>1.5788E-3</v>
        <stp/>
        <stp>StudyData</stp>
        <stp>ENQ</stp>
        <stp>VolBB^</stp>
        <stp/>
        <stp>c1</stp>
        <stp>5</stp>
        <stp>-4</stp>
        <stp/>
        <stp/>
        <stp/>
        <stp/>
        <stp>T</stp>
        <tr r="CQ18" s="2"/>
      </tp>
      <tp>
        <v>1.5667999999999999E-3</v>
        <stp/>
        <stp>StudyData</stp>
        <stp>ENQ</stp>
        <stp>VolBB^</stp>
        <stp/>
        <stp>c1</stp>
        <stp>5</stp>
        <stp>-5</stp>
        <stp/>
        <stp/>
        <stp/>
        <stp/>
        <stp>T</stp>
        <tr r="CP18" s="2"/>
      </tp>
      <tp>
        <v>17019.13</v>
        <stp/>
        <stp>StudyData</stp>
        <stp>YM</stp>
        <stp>BBnds</stp>
        <stp>InputChoice=Close,MAType=Sim,Period1=20,Percent=2</stp>
        <stp>BHI</stp>
        <stp>5</stp>
        <stp>-1</stp>
        <stp>all</stp>
        <stp/>
        <stp/>
        <stp/>
        <stp>D</stp>
        <tr r="C23" s="3"/>
      </tp>
      <tp>
        <v>1.1555599999999999E-3</v>
        <stp/>
        <stp>StudyData</stp>
        <stp>EP</stp>
        <stp>VolBB^</stp>
        <stp/>
        <stp>c1</stp>
        <stp>5</stp>
        <stp>0</stp>
        <stp/>
        <stp/>
        <stp/>
        <stp/>
        <stp>T</stp>
        <tr r="CU15" s="2"/>
      </tp>
      <tp>
        <v>3.7632099999999999E-3</v>
        <stp/>
        <stp>StudyData</stp>
        <stp>DSX</stp>
        <stp>VolBB^</stp>
        <stp/>
        <stp>c1</stp>
        <stp>5</stp>
        <stp>-3</stp>
        <stp/>
        <stp/>
        <stp/>
        <stp/>
        <stp>T</stp>
        <tr r="CR21" s="2"/>
      </tp>
      <tp>
        <v>97547.56</v>
        <stp/>
        <stp>StudyData</stp>
        <stp>DD</stp>
        <stp>BBnds</stp>
        <stp>InputChoice=Close,MAType=Sim,Period1=20,Percent=2</stp>
        <stp>BLO</stp>
        <stp>5</stp>
        <stp>-1</stp>
        <stp>all</stp>
        <stp/>
        <stp/>
        <stp/>
        <stp>D</stp>
        <tr r="F19" s="3"/>
      </tp>
      <tp>
        <v>14755.48</v>
        <stp/>
        <stp>StudyData</stp>
        <stp>DB</stp>
        <stp>BBnds</stp>
        <stp>InputChoice=Close,MAType=Sim,Period1=20,Percent=2</stp>
        <stp>BHI</stp>
        <stp>5</stp>
        <stp>-1</stp>
        <stp>all</stp>
        <stp/>
        <stp/>
        <stp/>
        <stp>D</stp>
        <tr r="C5" s="3"/>
      </tp>
      <tp>
        <v>2.8099900000000001E-3</v>
        <stp/>
        <stp>StudyData</stp>
        <stp>DD</stp>
        <stp>VolBB^</stp>
        <stp/>
        <stp>c1</stp>
        <stp>5</stp>
        <stp>0</stp>
        <stp/>
        <stp/>
        <stp/>
        <stp/>
        <stp>T</stp>
        <tr r="CU19" s="2"/>
      </tp>
      <tp>
        <v>3.4296000000000001E-4</v>
        <stp/>
        <stp>StudyData</stp>
        <stp>DB</stp>
        <stp>VolBB^</stp>
        <stp/>
        <stp>c1</stp>
        <stp>5</stp>
        <stp>0</stp>
        <stp/>
        <stp/>
        <stp/>
        <stp/>
        <stp>T</stp>
        <tr r="CU5" s="2"/>
      </tp>
      <tp>
        <v>3.5333399999999998E-3</v>
        <stp/>
        <stp>StudyData</stp>
        <stp>DSX</stp>
        <stp>VolBB^</stp>
        <stp/>
        <stp>c1</stp>
        <stp>5</stp>
        <stp>-2</stp>
        <stp/>
        <stp/>
        <stp/>
        <stp/>
        <stp>T</stp>
        <tr r="CS21" s="2"/>
      </tp>
      <tp>
        <v>3.3300500000000002E-3</v>
        <stp/>
        <stp>StudyData</stp>
        <stp>DSX</stp>
        <stp>VolBB^</stp>
        <stp/>
        <stp>c1</stp>
        <stp>5</stp>
        <stp>-1</stp>
        <stp/>
        <stp/>
        <stp/>
        <stp/>
        <stp>T</stp>
        <tr r="CT21" s="2"/>
      </tp>
      <tp>
        <v>1.30087E-3</v>
        <stp/>
        <stp>StudyData</stp>
        <stp>ENQ</stp>
        <stp>VolBB^</stp>
        <stp/>
        <stp>c1</stp>
        <stp>5</stp>
        <stp>-8</stp>
        <stp/>
        <stp/>
        <stp/>
        <stp/>
        <stp>T</stp>
        <tr r="CM18" s="2"/>
      </tp>
      <tp>
        <v>1.2361099999999999E-3</v>
        <stp/>
        <stp>StudyData</stp>
        <stp>ENQ</stp>
        <stp>VolBB^</stp>
        <stp/>
        <stp>c1</stp>
        <stp>5</stp>
        <stp>-9</stp>
        <stp/>
        <stp/>
        <stp/>
        <stp/>
        <stp>T</stp>
        <tr r="CL18" s="2"/>
      </tp>
      <tp>
        <v>147.53</v>
        <stp/>
        <stp>StudyData</stp>
        <stp>DB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27" s="2"/>
      </tp>
      <tp>
        <v>9770.0750000000007</v>
        <stp/>
        <stp>StudyData</stp>
        <stp>DD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8" s="2"/>
      </tp>
      <tp>
        <v>1971.4749999999999</v>
        <stp/>
        <stp>StudyData</stp>
        <stp>EP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5" s="2"/>
      </tp>
      <tp>
        <v>16988.2</v>
        <stp/>
        <stp>StudyData</stp>
        <stp>YM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7" s="2"/>
      </tp>
      <tp>
        <v>107.628</v>
        <stp/>
        <stp>StudyData</stp>
        <stp>QO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23" s="2"/>
      </tp>
      <tp>
        <v>885.17499999999995</v>
        <stp/>
        <stp>StudyData</stp>
        <stp>QP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25" s="2"/>
      </tp>
      <tp>
        <v>196250</v>
        <stp/>
        <stp>ContractData</stp>
        <stp>EP</stp>
        <stp>LOwprice</stp>
        <stp/>
        <stp>D</stp>
        <tr r="I18" s="1"/>
      </tp>
      <tp>
        <v>14746</v>
        <stp/>
        <stp>ContractData</stp>
        <stp>DB</stp>
        <stp>LOwprice</stp>
        <stp/>
        <stp>D</stp>
        <tr r="I8" s="1"/>
      </tp>
      <tp>
        <v>96940</v>
        <stp/>
        <stp>ContractData</stp>
        <stp>DD</stp>
        <stp>LOwprice</stp>
        <stp/>
        <stp>D</stp>
        <tr r="I22" s="1"/>
      </tp>
      <tp>
        <v>16877</v>
        <stp/>
        <stp>ContractData</stp>
        <stp>YM</stp>
        <stp>LOwprice</stp>
        <stp/>
        <stp>D</stp>
        <tr r="I26" s="1"/>
      </tp>
      <tp>
        <v>10692</v>
        <stp/>
        <stp>ContractData</stp>
        <stp>QO</stp>
        <stp>LOwprice</stp>
        <stp/>
        <stp>D</stp>
        <tr r="I27" s="1"/>
      </tp>
      <tp>
        <v>88125</v>
        <stp/>
        <stp>ContractData</stp>
        <stp>QP</stp>
        <stp>LOwprice</stp>
        <stp/>
        <stp>D</stp>
        <tr r="I29" s="1"/>
      </tp>
      <tp>
        <v>4.0050600000000004E-3</v>
        <stp/>
        <stp>StudyData</stp>
        <stp>DSX</stp>
        <stp>VolBB^</stp>
        <stp/>
        <stp>c1</stp>
        <stp>5</stp>
        <stp>-7</stp>
        <stp/>
        <stp/>
        <stp/>
        <stp/>
        <stp>T</stp>
        <tr r="CN21" s="2"/>
      </tp>
      <tp>
        <v>3.9677499999999999E-3</v>
        <stp/>
        <stp>StudyData</stp>
        <stp>DSX</stp>
        <stp>VolBB^</stp>
        <stp/>
        <stp>c1</stp>
        <stp>5</stp>
        <stp>-6</stp>
        <stp/>
        <stp/>
        <stp/>
        <stp/>
        <stp>T</stp>
        <tr r="CO21" s="2"/>
      </tp>
      <tp>
        <v>3.8459000000000002E-3</v>
        <stp/>
        <stp>StudyData</stp>
        <stp>DSX</stp>
        <stp>VolBB^</stp>
        <stp/>
        <stp>c1</stp>
        <stp>5</stp>
        <stp>-5</stp>
        <stp/>
        <stp/>
        <stp/>
        <stp/>
        <stp>T</stp>
        <tr r="CP21" s="2"/>
      </tp>
      <tp>
        <v>14750.22</v>
        <stp/>
        <stp>StudyData</stp>
        <stp>DB</stp>
        <stp>BBnds</stp>
        <stp>InputChoice=Close,MAType=Sim,Period1=20,Percent=2</stp>
        <stp>BLO</stp>
        <stp>5</stp>
        <stp>-1</stp>
        <stp>all</stp>
        <stp/>
        <stp/>
        <stp/>
        <stp>D</stp>
        <tr r="F5" s="3"/>
      </tp>
      <tp>
        <v>97828.94</v>
        <stp/>
        <stp>StudyData</stp>
        <stp>DD</stp>
        <stp>BBnds</stp>
        <stp>InputChoice=Close,MAType=Sim,Period1=20,Percent=2</stp>
        <stp>BHI</stp>
        <stp>5</stp>
        <stp>-1</stp>
        <stp>all</stp>
        <stp/>
        <stp/>
        <stp/>
        <stp>D</stp>
        <tr r="C19" s="3"/>
      </tp>
      <tp>
        <v>1367021</v>
        <stp/>
        <stp>StudyData</stp>
        <stp>EP</stp>
        <stp>Vol</stp>
        <stp>VolType=auto,CoCType=Auto</stp>
        <stp>Vol</stp>
        <stp>D</stp>
        <stp>-1</stp>
        <stp>ALL</stp>
        <stp/>
        <stp/>
        <stp>TRUE</stp>
        <stp>T</stp>
        <tr r="P18" s="1"/>
      </tp>
      <tp>
        <v>85347</v>
        <stp/>
        <stp>StudyData</stp>
        <stp>DD</stp>
        <stp>Vol</stp>
        <stp>VolType=auto,CoCType=Auto</stp>
        <stp>Vol</stp>
        <stp>D</stp>
        <stp>-1</stp>
        <stp>ALL</stp>
        <stp/>
        <stp/>
        <stp>TRUE</stp>
        <stp>T</stp>
        <tr r="P22" s="1"/>
      </tp>
      <tp>
        <v>464649</v>
        <stp/>
        <stp>StudyData</stp>
        <stp>DB</stp>
        <stp>Vol</stp>
        <stp>VolType=auto,CoCType=Auto</stp>
        <stp>Vol</stp>
        <stp>D</stp>
        <stp>-1</stp>
        <stp>ALL</stp>
        <stp/>
        <stp/>
        <stp>TRUE</stp>
        <stp>T</stp>
        <tr r="P8" s="1"/>
      </tp>
      <tp>
        <v>104415</v>
        <stp/>
        <stp>StudyData</stp>
        <stp>YM</stp>
        <stp>Vol</stp>
        <stp>VolType=auto,CoCType=Auto</stp>
        <stp>Vol</stp>
        <stp>D</stp>
        <stp>-1</stp>
        <stp>ALL</stp>
        <stp/>
        <stp/>
        <stp>TRUE</stp>
        <stp>T</stp>
        <tr r="P26" s="1"/>
      </tp>
      <tp>
        <v>1451481</v>
        <stp/>
        <stp>StudyData</stp>
        <stp>QO</stp>
        <stp>Vol</stp>
        <stp>VolType=auto,CoCType=Auto</stp>
        <stp>Vol</stp>
        <stp>D</stp>
        <stp>-1</stp>
        <stp>ALL</stp>
        <stp/>
        <stp/>
        <stp>TRUE</stp>
        <stp>T</stp>
        <tr r="P27" s="1"/>
      </tp>
      <tp>
        <v>173211</v>
        <stp/>
        <stp>StudyData</stp>
        <stp>QP</stp>
        <stp>Vol</stp>
        <stp>VolType=auto,CoCType=Auto</stp>
        <stp>Vol</stp>
        <stp>D</stp>
        <stp>-1</stp>
        <stp>ALL</stp>
        <stp/>
        <stp/>
        <stp>TRUE</stp>
        <stp>T</stp>
        <tr r="P29" s="1"/>
      </tp>
      <tp>
        <v>3.8056399999999999E-3</v>
        <stp/>
        <stp>StudyData</stp>
        <stp>DSX</stp>
        <stp>VolBB^</stp>
        <stp/>
        <stp>c1</stp>
        <stp>5</stp>
        <stp>-4</stp>
        <stp/>
        <stp/>
        <stp/>
        <stp/>
        <stp>T</stp>
        <tr r="CQ21" s="2"/>
      </tp>
      <tp>
        <v>1.9097E-4</v>
        <stp/>
        <stp>StudyData</stp>
        <stp>TUA</stp>
        <stp>VolBB^</stp>
        <stp/>
        <stp>c1</stp>
        <stp>5</stp>
        <stp>-2</stp>
        <stp/>
        <stp/>
        <stp/>
        <stp/>
        <stp>T</stp>
        <tr r="CS4" s="2"/>
      </tp>
      <tp>
        <v>8.9939000000000002E-4</v>
        <stp/>
        <stp>StudyData</stp>
        <stp>TYA</stp>
        <stp>VolBB^</stp>
        <stp/>
        <stp>c1</stp>
        <stp>5</stp>
        <stp>-2</stp>
        <stp/>
        <stp/>
        <stp/>
        <stp/>
        <stp>T</stp>
        <tr r="CS14" s="2"/>
        <tr r="CS13" s="2"/>
      </tp>
      <tp>
        <v>1.78794E-3</v>
        <stp/>
        <stp>StudyData</stp>
        <stp>ULA</stp>
        <stp>VolBB^</stp>
        <stp/>
        <stp>c1</stp>
        <stp>5</stp>
        <stp>-2</stp>
        <stp/>
        <stp/>
        <stp/>
        <stp/>
        <stp>T</stp>
        <tr r="CS17" s="2"/>
      </tp>
      <tp>
        <v>1.4659199999999999E-3</v>
        <stp/>
        <stp>StudyData</stp>
        <stp>USA</stp>
        <stp>VolBB^</stp>
        <stp/>
        <stp>c1</stp>
        <stp>5</stp>
        <stp>-2</stp>
        <stp/>
        <stp/>
        <stp/>
        <stp/>
        <stp>T</stp>
        <tr r="CS16" s="2"/>
      </tp>
      <tp>
        <v>3.5366E-3</v>
        <stp/>
        <stp>StudyData</stp>
        <stp>RBE</stp>
        <stp>VolBB^</stp>
        <stp/>
        <stp>c1</stp>
        <stp>5</stp>
        <stp>-6</stp>
        <stp/>
        <stp/>
        <stp/>
        <stp/>
        <stp>T</stp>
        <tr r="CO27" s="2"/>
      </tp>
      <tp>
        <v>7.0887800000000003E-3</v>
        <stp/>
        <stp>StudyData</stp>
        <stp>SIE</stp>
        <stp>VolBB^</stp>
        <stp/>
        <stp>c1</stp>
        <stp>5</stp>
        <stp>-6</stp>
        <stp/>
        <stp/>
        <stp/>
        <stp/>
        <stp>T</stp>
        <tr r="CO20" s="2"/>
      </tp>
      <tp>
        <v>4.1927900000000001E-3</v>
        <stp/>
        <stp>StudyData</stp>
        <stp>EMD</stp>
        <stp>VolBB^</stp>
        <stp/>
        <stp>c1</stp>
        <stp>5</stp>
        <stp>-7</stp>
        <stp/>
        <stp/>
        <stp/>
        <stp/>
        <stp>T</stp>
        <tr r="CN25" s="2"/>
      </tp>
      <tp>
        <v>5.4277000000000004E-4</v>
        <stp/>
        <stp>StudyData</stp>
        <stp>FVA</stp>
        <stp>VolBB^</stp>
        <stp/>
        <stp>c1</stp>
        <stp>5</stp>
        <stp>-2</stp>
        <stp/>
        <stp/>
        <stp/>
        <stp/>
        <stp>T</stp>
        <tr r="CS7" s="2"/>
      </tp>
      <tp>
        <v>8.7849599999999996E-3</v>
        <stp/>
        <stp>StudyData</stp>
        <stp>GCE</stp>
        <stp>VolBB^</stp>
        <stp/>
        <stp>c1</stp>
        <stp>5</stp>
        <stp>-6</stp>
        <stp/>
        <stp/>
        <stp/>
        <stp/>
        <stp>T</stp>
        <tr r="CO22" s="2"/>
      </tp>
      <tp>
        <v>3.6448399999999999E-3</v>
        <stp/>
        <stp>StudyData</stp>
        <stp>CLE</stp>
        <stp>VolBB^</stp>
        <stp/>
        <stp>c1</stp>
        <stp>5</stp>
        <stp>-6</stp>
        <stp/>
        <stp/>
        <stp/>
        <stp/>
        <stp>T</stp>
        <tr r="CO28" s="2"/>
      </tp>
      <tp>
        <v>1.66E-4</v>
        <stp/>
        <stp>StudyData</stp>
        <stp>TUA</stp>
        <stp>VolBB^</stp>
        <stp/>
        <stp>c1</stp>
        <stp>5</stp>
        <stp>-3</stp>
        <stp/>
        <stp/>
        <stp/>
        <stp/>
        <stp>T</stp>
        <tr r="CR4" s="2"/>
      </tp>
      <tp>
        <v>7.4569999999999997E-4</v>
        <stp/>
        <stp>StudyData</stp>
        <stp>TYA</stp>
        <stp>VolBB^</stp>
        <stp/>
        <stp>c1</stp>
        <stp>5</stp>
        <stp>-3</stp>
        <stp/>
        <stp/>
        <stp/>
        <stp/>
        <stp>T</stp>
        <tr r="CR14" s="2"/>
        <tr r="CR13" s="2"/>
      </tp>
      <tp>
        <v>1.23525E-3</v>
        <stp/>
        <stp>StudyData</stp>
        <stp>ULA</stp>
        <stp>VolBB^</stp>
        <stp/>
        <stp>c1</stp>
        <stp>5</stp>
        <stp>-3</stp>
        <stp/>
        <stp/>
        <stp/>
        <stp/>
        <stp>T</stp>
        <tr r="CR17" s="2"/>
      </tp>
      <tp>
        <v>9.7614999999999996E-4</v>
        <stp/>
        <stp>StudyData</stp>
        <stp>USA</stp>
        <stp>VolBB^</stp>
        <stp/>
        <stp>c1</stp>
        <stp>5</stp>
        <stp>-3</stp>
        <stp/>
        <stp/>
        <stp/>
        <stp/>
        <stp>T</stp>
        <tr r="CR16" s="2"/>
      </tp>
      <tp>
        <v>3.5499500000000001E-3</v>
        <stp/>
        <stp>StudyData</stp>
        <stp>RBE</stp>
        <stp>VolBB^</stp>
        <stp/>
        <stp>c1</stp>
        <stp>5</stp>
        <stp>-7</stp>
        <stp/>
        <stp/>
        <stp/>
        <stp/>
        <stp>T</stp>
        <tr r="CN27" s="2"/>
      </tp>
      <tp>
        <v>8.1163899999999994E-3</v>
        <stp/>
        <stp>StudyData</stp>
        <stp>SIE</stp>
        <stp>VolBB^</stp>
        <stp/>
        <stp>c1</stp>
        <stp>5</stp>
        <stp>-7</stp>
        <stp/>
        <stp/>
        <stp/>
        <stp/>
        <stp>T</stp>
        <tr r="CN20" s="2"/>
      </tp>
      <tp>
        <v>4.6488500000000004E-3</v>
        <stp/>
        <stp>StudyData</stp>
        <stp>EMD</stp>
        <stp>VolBB^</stp>
        <stp/>
        <stp>c1</stp>
        <stp>5</stp>
        <stp>-6</stp>
        <stp/>
        <stp/>
        <stp/>
        <stp/>
        <stp>T</stp>
        <tr r="CO25" s="2"/>
      </tp>
      <tp>
        <v>4.9355999999999998E-4</v>
        <stp/>
        <stp>StudyData</stp>
        <stp>FVA</stp>
        <stp>VolBB^</stp>
        <stp/>
        <stp>c1</stp>
        <stp>5</stp>
        <stp>-3</stp>
        <stp/>
        <stp/>
        <stp/>
        <stp/>
        <stp>T</stp>
        <tr r="CR7" s="2"/>
      </tp>
      <tp>
        <v>9.70093E-3</v>
        <stp/>
        <stp>StudyData</stp>
        <stp>GCE</stp>
        <stp>VolBB^</stp>
        <stp/>
        <stp>c1</stp>
        <stp>5</stp>
        <stp>-7</stp>
        <stp/>
        <stp/>
        <stp/>
        <stp/>
        <stp>T</stp>
        <tr r="CN22" s="2"/>
      </tp>
      <tp>
        <v>3.5350999999999998E-3</v>
        <stp/>
        <stp>StudyData</stp>
        <stp>CLE</stp>
        <stp>VolBB^</stp>
        <stp/>
        <stp>c1</stp>
        <stp>5</stp>
        <stp>-7</stp>
        <stp/>
        <stp/>
        <stp/>
        <stp/>
        <stp>T</stp>
        <tr r="CN28" s="2"/>
      </tp>
      <tp>
        <v>3.6983699999999999E-3</v>
        <stp/>
        <stp>StudyData</stp>
        <stp>RBE</stp>
        <stp>VolBB^</stp>
        <stp/>
        <stp>c1</stp>
        <stp>5</stp>
        <stp>-4</stp>
        <stp/>
        <stp/>
        <stp/>
        <stp/>
        <stp>T</stp>
        <tr r="CQ27" s="2"/>
      </tp>
      <tp>
        <v>5.3762000000000002E-3</v>
        <stp/>
        <stp>StudyData</stp>
        <stp>SIE</stp>
        <stp>VolBB^</stp>
        <stp/>
        <stp>c1</stp>
        <stp>5</stp>
        <stp>-4</stp>
        <stp/>
        <stp/>
        <stp/>
        <stp/>
        <stp>T</stp>
        <tr r="CQ20" s="2"/>
      </tp>
      <tp>
        <v>4.8258099999999998E-3</v>
        <stp/>
        <stp>StudyData</stp>
        <stp>EMD</stp>
        <stp>VolBB^</stp>
        <stp/>
        <stp>c1</stp>
        <stp>5</stp>
        <stp>-5</stp>
        <stp/>
        <stp/>
        <stp/>
        <stp/>
        <stp>T</stp>
        <tr r="CP25" s="2"/>
      </tp>
      <tp>
        <v>6.5642399999999998E-3</v>
        <stp/>
        <stp>StudyData</stp>
        <stp>GCE</stp>
        <stp>VolBB^</stp>
        <stp/>
        <stp>c1</stp>
        <stp>5</stp>
        <stp>-4</stp>
        <stp/>
        <stp/>
        <stp/>
        <stp/>
        <stp>T</stp>
        <tr r="CQ22" s="2"/>
      </tp>
      <tp>
        <v>4.1994299999999997E-3</v>
        <stp/>
        <stp>StudyData</stp>
        <stp>CLE</stp>
        <stp>VolBB^</stp>
        <stp/>
        <stp>c1</stp>
        <stp>5</stp>
        <stp>-4</stp>
        <stp/>
        <stp/>
        <stp/>
        <stp/>
        <stp>T</stp>
        <tr r="CQ28" s="2"/>
      </tp>
      <tp>
        <v>2.0919999999999999E-4</v>
        <stp/>
        <stp>StudyData</stp>
        <stp>TUA</stp>
        <stp>VolBB^</stp>
        <stp/>
        <stp>c1</stp>
        <stp>5</stp>
        <stp>-1</stp>
        <stp/>
        <stp/>
        <stp/>
        <stp/>
        <stp>T</stp>
        <tr r="CT4" s="2"/>
      </tp>
      <tp>
        <v>9.9810999999999997E-4</v>
        <stp/>
        <stp>StudyData</stp>
        <stp>TYA</stp>
        <stp>VolBB^</stp>
        <stp/>
        <stp>c1</stp>
        <stp>5</stp>
        <stp>-1</stp>
        <stp/>
        <stp/>
        <stp/>
        <stp/>
        <stp>T</stp>
        <tr r="CT14" s="2"/>
        <tr r="CT13" s="2"/>
      </tp>
      <tp>
        <v>2.0702699999999999E-3</v>
        <stp/>
        <stp>StudyData</stp>
        <stp>ULA</stp>
        <stp>VolBB^</stp>
        <stp/>
        <stp>c1</stp>
        <stp>5</stp>
        <stp>-1</stp>
        <stp/>
        <stp/>
        <stp/>
        <stp/>
        <stp>T</stp>
        <tr r="CT17" s="2"/>
      </tp>
      <tp>
        <v>1.6921600000000001E-3</v>
        <stp/>
        <stp>StudyData</stp>
        <stp>USA</stp>
        <stp>VolBB^</stp>
        <stp/>
        <stp>c1</stp>
        <stp>5</stp>
        <stp>-1</stp>
        <stp/>
        <stp/>
        <stp/>
        <stp/>
        <stp>T</stp>
        <tr r="CT16" s="2"/>
      </tp>
      <tp>
        <v>3.5872899999999999E-3</v>
        <stp/>
        <stp>StudyData</stp>
        <stp>RBE</stp>
        <stp>VolBB^</stp>
        <stp/>
        <stp>c1</stp>
        <stp>5</stp>
        <stp>-5</stp>
        <stp/>
        <stp/>
        <stp/>
        <stp/>
        <stp>T</stp>
        <tr r="CP27" s="2"/>
      </tp>
      <tp>
        <v>6.2849999999999998E-3</v>
        <stp/>
        <stp>StudyData</stp>
        <stp>SIE</stp>
        <stp>VolBB^</stp>
        <stp/>
        <stp>c1</stp>
        <stp>5</stp>
        <stp>-5</stp>
        <stp/>
        <stp/>
        <stp/>
        <stp/>
        <stp>T</stp>
        <tr r="CP20" s="2"/>
      </tp>
      <tp>
        <v>5.0744900000000001E-3</v>
        <stp/>
        <stp>StudyData</stp>
        <stp>EMD</stp>
        <stp>VolBB^</stp>
        <stp/>
        <stp>c1</stp>
        <stp>5</stp>
        <stp>-4</stp>
        <stp/>
        <stp/>
        <stp/>
        <stp/>
        <stp>T</stp>
        <tr r="CQ25" s="2"/>
      </tp>
      <tp>
        <v>5.6128999999999999E-4</v>
        <stp/>
        <stp>StudyData</stp>
        <stp>FVA</stp>
        <stp>VolBB^</stp>
        <stp/>
        <stp>c1</stp>
        <stp>5</stp>
        <stp>-1</stp>
        <stp/>
        <stp/>
        <stp/>
        <stp/>
        <stp>T</stp>
        <tr r="CT7" s="2"/>
      </tp>
      <tp>
        <v>7.68426E-3</v>
        <stp/>
        <stp>StudyData</stp>
        <stp>GCE</stp>
        <stp>VolBB^</stp>
        <stp/>
        <stp>c1</stp>
        <stp>5</stp>
        <stp>-5</stp>
        <stp/>
        <stp/>
        <stp/>
        <stp/>
        <stp>T</stp>
        <tr r="CP22" s="2"/>
      </tp>
      <tp>
        <v>3.7408900000000002E-3</v>
        <stp/>
        <stp>StudyData</stp>
        <stp>CLE</stp>
        <stp>VolBB^</stp>
        <stp/>
        <stp>c1</stp>
        <stp>5</stp>
        <stp>-5</stp>
        <stp/>
        <stp/>
        <stp/>
        <stp/>
        <stp>T</stp>
        <tr r="CP28" s="2"/>
      </tp>
      <tp>
        <v>3.7618700000000001E-3</v>
        <stp/>
        <stp>StudyData</stp>
        <stp>YM</stp>
        <stp>VolBB^</stp>
        <stp/>
        <stp>c1</stp>
        <stp>5</stp>
        <stp>0</stp>
        <stp/>
        <stp/>
        <stp/>
        <stp/>
        <stp>T</stp>
        <tr r="CU23" s="2"/>
      </tp>
      <tp>
        <v>1.8228999999999999E-4</v>
        <stp/>
        <stp>StudyData</stp>
        <stp>TUA</stp>
        <stp>VolBB^</stp>
        <stp/>
        <stp>c1</stp>
        <stp>5</stp>
        <stp>-6</stp>
        <stp/>
        <stp/>
        <stp/>
        <stp/>
        <stp>T</stp>
        <tr r="CO4" s="2"/>
      </tp>
      <tp>
        <v>7.1135999999999997E-4</v>
        <stp/>
        <stp>StudyData</stp>
        <stp>TYA</stp>
        <stp>VolBB^</stp>
        <stp/>
        <stp>c1</stp>
        <stp>5</stp>
        <stp>-6</stp>
        <stp/>
        <stp/>
        <stp/>
        <stp/>
        <stp>T</stp>
        <tr r="CO13" s="2"/>
        <tr r="CO14" s="2"/>
      </tp>
      <tp>
        <v>1.2491399999999999E-3</v>
        <stp/>
        <stp>StudyData</stp>
        <stp>ULA</stp>
        <stp>VolBB^</stp>
        <stp/>
        <stp>c1</stp>
        <stp>5</stp>
        <stp>-6</stp>
        <stp/>
        <stp/>
        <stp/>
        <stp/>
        <stp>T</stp>
        <tr r="CO17" s="2"/>
      </tp>
      <tp>
        <v>9.3256000000000003E-4</v>
        <stp/>
        <stp>StudyData</stp>
        <stp>USA</stp>
        <stp>VolBB^</stp>
        <stp/>
        <stp>c1</stp>
        <stp>5</stp>
        <stp>-6</stp>
        <stp/>
        <stp/>
        <stp/>
        <stp/>
        <stp>T</stp>
        <tr r="CO16" s="2"/>
      </tp>
      <tp>
        <v>4.5043599999999998E-3</v>
        <stp/>
        <stp>StudyData</stp>
        <stp>RBE</stp>
        <stp>VolBB^</stp>
        <stp/>
        <stp>c1</stp>
        <stp>5</stp>
        <stp>-2</stp>
        <stp/>
        <stp/>
        <stp/>
        <stp/>
        <stp>T</stp>
        <tr r="CS27" s="2"/>
      </tp>
      <tp>
        <v>2.6508399999999998E-3</v>
        <stp/>
        <stp>StudyData</stp>
        <stp>SIE</stp>
        <stp>VolBB^</stp>
        <stp/>
        <stp>c1</stp>
        <stp>5</stp>
        <stp>-2</stp>
        <stp/>
        <stp/>
        <stp/>
        <stp/>
        <stp>T</stp>
        <tr r="CS20" s="2"/>
      </tp>
      <tp>
        <v>5.04675E-3</v>
        <stp/>
        <stp>StudyData</stp>
        <stp>EMD</stp>
        <stp>VolBB^</stp>
        <stp/>
        <stp>c1</stp>
        <stp>5</stp>
        <stp>-3</stp>
        <stp/>
        <stp/>
        <stp/>
        <stp/>
        <stp>T</stp>
        <tr r="CR25" s="2"/>
      </tp>
      <tp>
        <v>5.2585999999999996E-4</v>
        <stp/>
        <stp>StudyData</stp>
        <stp>FVA</stp>
        <stp>VolBB^</stp>
        <stp/>
        <stp>c1</stp>
        <stp>5</stp>
        <stp>-6</stp>
        <stp/>
        <stp/>
        <stp/>
        <stp/>
        <stp>T</stp>
        <tr r="CO7" s="2"/>
      </tp>
      <tp>
        <v>2.74961E-3</v>
        <stp/>
        <stp>StudyData</stp>
        <stp>GCE</stp>
        <stp>VolBB^</stp>
        <stp/>
        <stp>c1</stp>
        <stp>5</stp>
        <stp>-2</stp>
        <stp/>
        <stp/>
        <stp/>
        <stp/>
        <stp>T</stp>
        <tr r="CS22" s="2"/>
      </tp>
      <tp>
        <v>5.0137300000000001E-3</v>
        <stp/>
        <stp>StudyData</stp>
        <stp>CLE</stp>
        <stp>VolBB^</stp>
        <stp/>
        <stp>c1</stp>
        <stp>5</stp>
        <stp>-2</stp>
        <stp/>
        <stp/>
        <stp/>
        <stp/>
        <stp>T</stp>
        <tr r="CS28" s="2"/>
      </tp>
      <tp>
        <v>1.8228999999999999E-4</v>
        <stp/>
        <stp>StudyData</stp>
        <stp>TUA</stp>
        <stp>VolBB^</stp>
        <stp/>
        <stp>c1</stp>
        <stp>5</stp>
        <stp>-7</stp>
        <stp/>
        <stp/>
        <stp/>
        <stp/>
        <stp>T</stp>
        <tr r="CN4" s="2"/>
      </tp>
      <tp>
        <v>7.9423000000000004E-4</v>
        <stp/>
        <stp>StudyData</stp>
        <stp>TYA</stp>
        <stp>VolBB^</stp>
        <stp/>
        <stp>c1</stp>
        <stp>5</stp>
        <stp>-7</stp>
        <stp/>
        <stp/>
        <stp/>
        <stp/>
        <stp>T</stp>
        <tr r="CN14" s="2"/>
        <tr r="CN13" s="2"/>
      </tp>
      <tp>
        <v>1.39342E-3</v>
        <stp/>
        <stp>StudyData</stp>
        <stp>ULA</stp>
        <stp>VolBB^</stp>
        <stp/>
        <stp>c1</stp>
        <stp>5</stp>
        <stp>-7</stp>
        <stp/>
        <stp/>
        <stp/>
        <stp/>
        <stp>T</stp>
        <tr r="CN17" s="2"/>
      </tp>
      <tp>
        <v>9.9394000000000001E-4</v>
        <stp/>
        <stp>StudyData</stp>
        <stp>USA</stp>
        <stp>VolBB^</stp>
        <stp/>
        <stp>c1</stp>
        <stp>5</stp>
        <stp>-7</stp>
        <stp/>
        <stp/>
        <stp/>
        <stp/>
        <stp>T</stp>
        <tr r="CN16" s="2"/>
      </tp>
      <tp>
        <v>4.1684900000000004E-3</v>
        <stp/>
        <stp>StudyData</stp>
        <stp>RBE</stp>
        <stp>VolBB^</stp>
        <stp/>
        <stp>c1</stp>
        <stp>5</stp>
        <stp>-3</stp>
        <stp/>
        <stp/>
        <stp/>
        <stp/>
        <stp>T</stp>
        <tr r="CR27" s="2"/>
      </tp>
      <tp>
        <v>3.21748E-3</v>
        <stp/>
        <stp>StudyData</stp>
        <stp>SIE</stp>
        <stp>VolBB^</stp>
        <stp/>
        <stp>c1</stp>
        <stp>5</stp>
        <stp>-3</stp>
        <stp/>
        <stp/>
        <stp/>
        <stp/>
        <stp>T</stp>
        <tr r="CR20" s="2"/>
      </tp>
      <tp>
        <v>4.8794600000000004E-3</v>
        <stp/>
        <stp>StudyData</stp>
        <stp>EMD</stp>
        <stp>VolBB^</stp>
        <stp/>
        <stp>c1</stp>
        <stp>5</stp>
        <stp>-2</stp>
        <stp/>
        <stp/>
        <stp/>
        <stp/>
        <stp>T</stp>
        <tr r="CS25" s="2"/>
      </tp>
      <tp>
        <v>5.4635000000000003E-4</v>
        <stp/>
        <stp>StudyData</stp>
        <stp>FVA</stp>
        <stp>VolBB^</stp>
        <stp/>
        <stp>c1</stp>
        <stp>5</stp>
        <stp>-7</stp>
        <stp/>
        <stp/>
        <stp/>
        <stp/>
        <stp>T</stp>
        <tr r="CN7" s="2"/>
      </tp>
      <tp>
        <v>4.6658000000000003E-3</v>
        <stp/>
        <stp>StudyData</stp>
        <stp>GCE</stp>
        <stp>VolBB^</stp>
        <stp/>
        <stp>c1</stp>
        <stp>5</stp>
        <stp>-3</stp>
        <stp/>
        <stp/>
        <stp/>
        <stp/>
        <stp>T</stp>
        <tr r="CR22" s="2"/>
      </tp>
      <tp>
        <v>4.4479100000000002E-3</v>
        <stp/>
        <stp>StudyData</stp>
        <stp>CLE</stp>
        <stp>VolBB^</stp>
        <stp/>
        <stp>c1</stp>
        <stp>5</stp>
        <stp>-3</stp>
        <stp/>
        <stp/>
        <stp/>
        <stp/>
        <stp>T</stp>
        <tr r="CR28" s="2"/>
      </tp>
      <tp>
        <v>41834.409456018519</v>
        <stp/>
        <stp>SystemInfo</stp>
        <stp>Linetime</stp>
        <tr r="J32" s="1"/>
        <tr r="Q32" s="1"/>
      </tp>
      <tp>
        <v>1.8228999999999999E-4</v>
        <stp/>
        <stp>StudyData</stp>
        <stp>TUA</stp>
        <stp>VolBB^</stp>
        <stp/>
        <stp>c1</stp>
        <stp>5</stp>
        <stp>-4</stp>
        <stp/>
        <stp/>
        <stp/>
        <stp/>
        <stp>T</stp>
        <tr r="CQ4" s="2"/>
      </tp>
      <tp>
        <v>5.8850000000000005E-4</v>
        <stp/>
        <stp>StudyData</stp>
        <stp>TYA</stp>
        <stp>VolBB^</stp>
        <stp/>
        <stp>c1</stp>
        <stp>5</stp>
        <stp>-4</stp>
        <stp/>
        <stp/>
        <stp/>
        <stp/>
        <stp>T</stp>
        <tr r="CQ14" s="2"/>
        <tr r="CQ13" s="2"/>
      </tp>
      <tp>
        <v>1.0015899999999999E-3</v>
        <stp/>
        <stp>StudyData</stp>
        <stp>ULA</stp>
        <stp>VolBB^</stp>
        <stp/>
        <stp>c1</stp>
        <stp>5</stp>
        <stp>-4</stp>
        <stp/>
        <stp/>
        <stp/>
        <stp/>
        <stp>T</stp>
        <tr r="CQ17" s="2"/>
      </tp>
      <tp>
        <v>6.8188000000000005E-4</v>
        <stp/>
        <stp>StudyData</stp>
        <stp>USA</stp>
        <stp>VolBB^</stp>
        <stp/>
        <stp>c1</stp>
        <stp>5</stp>
        <stp>-4</stp>
        <stp/>
        <stp/>
        <stp/>
        <stp/>
        <stp>T</stp>
        <tr r="CQ16" s="2"/>
      </tp>
      <tp>
        <v>4.5771400000000004E-3</v>
        <stp/>
        <stp>StudyData</stp>
        <stp>EMD</stp>
        <stp>VolBB^</stp>
        <stp/>
        <stp>c1</stp>
        <stp>5</stp>
        <stp>-1</stp>
        <stp/>
        <stp/>
        <stp/>
        <stp/>
        <stp>T</stp>
        <tr r="CT25" s="2"/>
      </tp>
      <tp>
        <v>4.4987E-4</v>
        <stp/>
        <stp>StudyData</stp>
        <stp>FVA</stp>
        <stp>VolBB^</stp>
        <stp/>
        <stp>c1</stp>
        <stp>5</stp>
        <stp>-4</stp>
        <stp/>
        <stp/>
        <stp/>
        <stp/>
        <stp>T</stp>
        <tr r="CQ7" s="2"/>
      </tp>
      <tp>
        <v>1.8228999999999999E-4</v>
        <stp/>
        <stp>StudyData</stp>
        <stp>TUA</stp>
        <stp>VolBB^</stp>
        <stp/>
        <stp>c1</stp>
        <stp>5</stp>
        <stp>-5</stp>
        <stp/>
        <stp/>
        <stp/>
        <stp/>
        <stp>T</stp>
        <tr r="CP4" s="2"/>
      </tp>
      <tp>
        <v>6.0159000000000005E-4</v>
        <stp/>
        <stp>StudyData</stp>
        <stp>TYA</stp>
        <stp>VolBB^</stp>
        <stp/>
        <stp>c1</stp>
        <stp>5</stp>
        <stp>-5</stp>
        <stp/>
        <stp/>
        <stp/>
        <stp/>
        <stp>T</stp>
        <tr r="CP14" s="2"/>
        <tr r="CP13" s="2"/>
      </tp>
      <tp>
        <v>1.1041200000000001E-3</v>
        <stp/>
        <stp>StudyData</stp>
        <stp>ULA</stp>
        <stp>VolBB^</stp>
        <stp/>
        <stp>c1</stp>
        <stp>5</stp>
        <stp>-5</stp>
        <stp/>
        <stp/>
        <stp/>
        <stp/>
        <stp>T</stp>
        <tr r="CP17" s="2"/>
      </tp>
      <tp>
        <v>7.2179999999999998E-4</v>
        <stp/>
        <stp>StudyData</stp>
        <stp>USA</stp>
        <stp>VolBB^</stp>
        <stp/>
        <stp>c1</stp>
        <stp>5</stp>
        <stp>-5</stp>
        <stp/>
        <stp/>
        <stp/>
        <stp/>
        <stp>T</stp>
        <tr r="CP16" s="2"/>
      </tp>
      <tp>
        <v>4.7218900000000003E-3</v>
        <stp/>
        <stp>StudyData</stp>
        <stp>RBE</stp>
        <stp>VolBB^</stp>
        <stp/>
        <stp>c1</stp>
        <stp>5</stp>
        <stp>-1</stp>
        <stp/>
        <stp/>
        <stp/>
        <stp/>
        <stp>T</stp>
        <tr r="CT27" s="2"/>
      </tp>
      <tp>
        <v>2.7898799999999998E-3</v>
        <stp/>
        <stp>StudyData</stp>
        <stp>SIE</stp>
        <stp>VolBB^</stp>
        <stp/>
        <stp>c1</stp>
        <stp>5</stp>
        <stp>-1</stp>
        <stp/>
        <stp/>
        <stp/>
        <stp/>
        <stp>T</stp>
        <tr r="CT20" s="2"/>
      </tp>
      <tp>
        <v>4.8934E-4</v>
        <stp/>
        <stp>StudyData</stp>
        <stp>FVA</stp>
        <stp>VolBB^</stp>
        <stp/>
        <stp>c1</stp>
        <stp>5</stp>
        <stp>-5</stp>
        <stp/>
        <stp/>
        <stp/>
        <stp/>
        <stp>T</stp>
        <tr r="CP7" s="2"/>
      </tp>
      <tp>
        <v>3.0076E-3</v>
        <stp/>
        <stp>StudyData</stp>
        <stp>GCE</stp>
        <stp>VolBB^</stp>
        <stp/>
        <stp>c1</stp>
        <stp>5</stp>
        <stp>-1</stp>
        <stp/>
        <stp/>
        <stp/>
        <stp/>
        <stp>T</stp>
        <tr r="CT22" s="2"/>
      </tp>
      <tp>
        <v>5.1574400000000001E-3</v>
        <stp/>
        <stp>StudyData</stp>
        <stp>CLE</stp>
        <stp>VolBB^</stp>
        <stp/>
        <stp>c1</stp>
        <stp>5</stp>
        <stp>-1</stp>
        <stp/>
        <stp/>
        <stp/>
        <stp/>
        <stp>T</stp>
        <tr r="CT28" s="2"/>
      </tp>
      <tp>
        <v>1.8228999999999999E-4</v>
        <stp/>
        <stp>StudyData</stp>
        <stp>TUA</stp>
        <stp>VolBB^</stp>
        <stp/>
        <stp>c1</stp>
        <stp>5</stp>
        <stp>-8</stp>
        <stp/>
        <stp/>
        <stp/>
        <stp/>
        <stp>T</stp>
        <tr r="CM4" s="2"/>
      </tp>
      <tp>
        <v>8.3442E-4</v>
        <stp/>
        <stp>StudyData</stp>
        <stp>TYA</stp>
        <stp>VolBB^</stp>
        <stp/>
        <stp>c1</stp>
        <stp>5</stp>
        <stp>-8</stp>
        <stp/>
        <stp/>
        <stp/>
        <stp/>
        <stp>T</stp>
        <tr r="CM14" s="2"/>
        <tr r="CM13" s="2"/>
      </tp>
      <tp>
        <v>1.59388E-3</v>
        <stp/>
        <stp>StudyData</stp>
        <stp>ULA</stp>
        <stp>VolBB^</stp>
        <stp/>
        <stp>c1</stp>
        <stp>5</stp>
        <stp>-8</stp>
        <stp/>
        <stp/>
        <stp/>
        <stp/>
        <stp>T</stp>
        <tr r="CM17" s="2"/>
      </tp>
      <tp>
        <v>1.14796E-3</v>
        <stp/>
        <stp>StudyData</stp>
        <stp>USA</stp>
        <stp>VolBB^</stp>
        <stp/>
        <stp>c1</stp>
        <stp>5</stp>
        <stp>-8</stp>
        <stp/>
        <stp/>
        <stp/>
        <stp/>
        <stp>T</stp>
        <tr r="CM16" s="2"/>
      </tp>
      <tp>
        <v>5.5754000000000003E-4</v>
        <stp/>
        <stp>StudyData</stp>
        <stp>FVA</stp>
        <stp>VolBB^</stp>
        <stp/>
        <stp>c1</stp>
        <stp>5</stp>
        <stp>-8</stp>
        <stp/>
        <stp/>
        <stp/>
        <stp/>
        <stp>T</stp>
        <tr r="CM7" s="2"/>
      </tp>
      <tp>
        <v>197238.09</v>
        <stp/>
        <stp>StudyData</stp>
        <stp>EP</stp>
        <stp>BBnds</stp>
        <stp>InputChoice=Close,MAType=Sim,Period1=20,Percent=2</stp>
        <stp>BHI</stp>
        <stp>5</stp>
        <stp>-1</stp>
        <stp>all</stp>
        <stp/>
        <stp/>
        <stp/>
        <stp>D</stp>
        <tr r="C15" s="3"/>
      </tp>
      <tp>
        <v>88724.82</v>
        <stp/>
        <stp>StudyData</stp>
        <stp>QP</stp>
        <stp>BBnds</stp>
        <stp>InputChoice=Close,MAType=Sim,Period1=20,Percent=2</stp>
        <stp>BHI</stp>
        <stp>5</stp>
        <stp>-1</stp>
        <stp>all</stp>
        <stp/>
        <stp/>
        <stp/>
        <stp>D</stp>
        <tr r="C26" s="3"/>
      </tp>
      <tp>
        <v>1.7720999999999999E-4</v>
        <stp/>
        <stp>StudyData</stp>
        <stp>TUA</stp>
        <stp>VolBB^</stp>
        <stp/>
        <stp>c1</stp>
        <stp>5</stp>
        <stp>-9</stp>
        <stp/>
        <stp/>
        <stp/>
        <stp/>
        <stp>T</stp>
        <tr r="CL4" s="2"/>
      </tp>
      <tp>
        <v>8.2992000000000005E-4</v>
        <stp/>
        <stp>StudyData</stp>
        <stp>TYA</stp>
        <stp>VolBB^</stp>
        <stp/>
        <stp>c1</stp>
        <stp>5</stp>
        <stp>-9</stp>
        <stp/>
        <stp/>
        <stp/>
        <stp/>
        <stp>T</stp>
        <tr r="CL14" s="2"/>
        <tr r="CL13" s="2"/>
      </tp>
      <tp>
        <v>1.62466E-3</v>
        <stp/>
        <stp>StudyData</stp>
        <stp>ULA</stp>
        <stp>VolBB^</stp>
        <stp/>
        <stp>c1</stp>
        <stp>5</stp>
        <stp>-9</stp>
        <stp/>
        <stp/>
        <stp/>
        <stp/>
        <stp>T</stp>
        <tr r="CL17" s="2"/>
      </tp>
      <tp>
        <v>1.16675E-3</v>
        <stp/>
        <stp>StudyData</stp>
        <stp>USA</stp>
        <stp>VolBB^</stp>
        <stp/>
        <stp>c1</stp>
        <stp>5</stp>
        <stp>-9</stp>
        <stp/>
        <stp/>
        <stp/>
        <stp/>
        <stp>T</stp>
        <tr r="CL16" s="2"/>
      </tp>
      <tp>
        <v>5.6121999999999997E-4</v>
        <stp/>
        <stp>StudyData</stp>
        <stp>FVA</stp>
        <stp>VolBB^</stp>
        <stp/>
        <stp>c1</stp>
        <stp>5</stp>
        <stp>-9</stp>
        <stp/>
        <stp/>
        <stp/>
        <stp/>
        <stp>T</stp>
        <tr r="CL7" s="2"/>
      </tp>
      <tp>
        <v>4.1777200000000002E-3</v>
        <stp/>
        <stp>StudyData</stp>
        <stp>QO</stp>
        <stp>VolBB^</stp>
        <stp/>
        <stp>c1</stp>
        <stp>5</stp>
        <stp>0</stp>
        <stp/>
        <stp/>
        <stp/>
        <stp/>
        <stp>T</stp>
        <tr r="CU24" s="2"/>
      </tp>
      <tp>
        <v>4.60422E-3</v>
        <stp/>
        <stp>StudyData</stp>
        <stp>QP</stp>
        <stp>VolBB^</stp>
        <stp/>
        <stp>c1</stp>
        <stp>5</stp>
        <stp>0</stp>
        <stp/>
        <stp/>
        <stp/>
        <stp/>
        <stp>T</stp>
        <tr r="CU26" s="2"/>
      </tp>
      <tp>
        <v>197039.41</v>
        <stp/>
        <stp>StudyData</stp>
        <stp>EP</stp>
        <stp>BBnds</stp>
        <stp>InputChoice=Close,MAType=Sim,Period1=20,Percent=2</stp>
        <stp>BLO</stp>
        <stp>5</stp>
        <stp>-1</stp>
        <stp>all</stp>
        <stp/>
        <stp/>
        <stp/>
        <stp>D</stp>
        <tr r="F15" s="3"/>
      </tp>
      <tp>
        <v>88337.68</v>
        <stp/>
        <stp>StudyData</stp>
        <stp>QP</stp>
        <stp>BBnds</stp>
        <stp>InputChoice=Close,MAType=Sim,Period1=20,Percent=2</stp>
        <stp>BLO</stp>
        <stp>5</stp>
        <stp>-1</stp>
        <stp>all</stp>
        <stp/>
        <stp/>
        <stp/>
        <stp>D</stp>
        <tr r="F26" s="3"/>
      </tp>
      <tp>
        <v>3.5481000000000002E-3</v>
        <stp/>
        <stp>StudyData</stp>
        <stp>RBE</stp>
        <stp>VolBB^</stp>
        <stp/>
        <stp>c1</stp>
        <stp>5</stp>
        <stp>-8</stp>
        <stp/>
        <stp/>
        <stp/>
        <stp/>
        <stp>T</stp>
        <tr r="CM27" s="2"/>
      </tp>
      <tp>
        <v>8.8575400000000006E-3</v>
        <stp/>
        <stp>StudyData</stp>
        <stp>SIE</stp>
        <stp>VolBB^</stp>
        <stp/>
        <stp>c1</stp>
        <stp>5</stp>
        <stp>-8</stp>
        <stp/>
        <stp/>
        <stp/>
        <stp/>
        <stp>T</stp>
        <tr r="CM20" s="2"/>
      </tp>
      <tp>
        <v>3.8242200000000001E-3</v>
        <stp/>
        <stp>StudyData</stp>
        <stp>EMD</stp>
        <stp>VolBB^</stp>
        <stp/>
        <stp>c1</stp>
        <stp>5</stp>
        <stp>-9</stp>
        <stp/>
        <stp/>
        <stp/>
        <stp/>
        <stp>T</stp>
        <tr r="CL25" s="2"/>
      </tp>
      <tp>
        <v>1.0504940000000001E-2</v>
        <stp/>
        <stp>StudyData</stp>
        <stp>GCE</stp>
        <stp>VolBB^</stp>
        <stp/>
        <stp>c1</stp>
        <stp>5</stp>
        <stp>-8</stp>
        <stp/>
        <stp/>
        <stp/>
        <stp/>
        <stp>T</stp>
        <tr r="CM22" s="2"/>
      </tp>
      <tp>
        <v>3.5573800000000002E-3</v>
        <stp/>
        <stp>StudyData</stp>
        <stp>CLE</stp>
        <stp>VolBB^</stp>
        <stp/>
        <stp>c1</stp>
        <stp>5</stp>
        <stp>-8</stp>
        <stp/>
        <stp/>
        <stp/>
        <stp/>
        <stp>T</stp>
        <tr r="CM28" s="2"/>
      </tp>
      <tp>
        <v>3.4077999999999999E-3</v>
        <stp/>
        <stp>StudyData</stp>
        <stp>RBE</stp>
        <stp>VolBB^</stp>
        <stp/>
        <stp>c1</stp>
        <stp>5</stp>
        <stp>-9</stp>
        <stp/>
        <stp/>
        <stp/>
        <stp/>
        <stp>T</stp>
        <tr r="CL27" s="2"/>
      </tp>
      <tp>
        <v>9.2314100000000007E-3</v>
        <stp/>
        <stp>StudyData</stp>
        <stp>SIE</stp>
        <stp>VolBB^</stp>
        <stp/>
        <stp>c1</stp>
        <stp>5</stp>
        <stp>-9</stp>
        <stp/>
        <stp/>
        <stp/>
        <stp/>
        <stp>T</stp>
        <tr r="CL20" s="2"/>
      </tp>
      <tp>
        <v>4.2178399999999996E-3</v>
        <stp/>
        <stp>StudyData</stp>
        <stp>EMD</stp>
        <stp>VolBB^</stp>
        <stp/>
        <stp>c1</stp>
        <stp>5</stp>
        <stp>-8</stp>
        <stp/>
        <stp/>
        <stp/>
        <stp/>
        <stp>T</stp>
        <tr r="CM25" s="2"/>
      </tp>
      <tp>
        <v>1.105858E-2</v>
        <stp/>
        <stp>StudyData</stp>
        <stp>GCE</stp>
        <stp>VolBB^</stp>
        <stp/>
        <stp>c1</stp>
        <stp>5</stp>
        <stp>-9</stp>
        <stp/>
        <stp/>
        <stp/>
        <stp/>
        <stp>T</stp>
        <tr r="CL22" s="2"/>
      </tp>
      <tp>
        <v>3.51177E-3</v>
        <stp/>
        <stp>StudyData</stp>
        <stp>CLE</stp>
        <stp>VolBB^</stp>
        <stp/>
        <stp>c1</stp>
        <stp>5</stp>
        <stp>-9</stp>
        <stp/>
        <stp/>
        <stp/>
        <stp/>
        <stp>T</stp>
        <tr r="CL28" s="2"/>
      </tp>
      <tp>
        <v>5.1869999999999998E-4</v>
        <stp/>
        <stp>StudyData</stp>
        <stp>MX6</stp>
        <stp>VolBB^</stp>
        <stp/>
        <stp>c1</stp>
        <stp>5</stp>
        <stp>0</stp>
        <stp/>
        <stp/>
        <stp/>
        <stp/>
        <stp>T</stp>
        <tr r="CU6" s="2"/>
      </tp>
      <tp>
        <v>31860</v>
        <stp/>
        <stp>ContractData</stp>
        <stp>DSX</stp>
        <stp>HIgh</stp>
        <stp/>
        <stp>D</stp>
        <tr r="H24" s="1"/>
      </tp>
      <tp>
        <v>9362</v>
        <stp/>
        <stp>ContractData</stp>
        <stp>DA6</stp>
        <stp>HIgh</stp>
        <stp/>
        <stp>D</stp>
        <tr r="H13" s="1"/>
      </tp>
      <tp>
        <v>3186</v>
        <stp/>
        <stp>ContractData</stp>
        <stp>DSX</stp>
        <stp>High</stp>
        <stp/>
        <stp>T</stp>
        <tr r="J21" s="3"/>
      </tp>
      <tp>
        <v>0.93620000000000003</v>
        <stp/>
        <stp>ContractData</stp>
        <stp>DA6</stp>
        <stp>High</stp>
        <stp/>
        <stp>T</stp>
        <tr r="J10" s="3"/>
      </tp>
      <tp>
        <v>6.8084999999999999E-4</v>
        <stp/>
        <stp>StudyData</stp>
        <stp>JY6</stp>
        <stp>VolBB^</stp>
        <stp/>
        <stp>c1</stp>
        <stp>5</stp>
        <stp>0</stp>
        <stp/>
        <stp/>
        <stp/>
        <stp/>
        <stp>T</stp>
        <tr r="CU11" s="2"/>
      </tp>
      <tp>
        <v>13644</v>
        <stp/>
        <stp>ContractData</stp>
        <stp>EU6</stp>
        <stp>HIgh</stp>
        <stp/>
        <stp>D</stp>
        <tr r="H12" s="1"/>
      </tp>
      <tp>
        <v>141930</v>
        <stp/>
        <stp>ContractData</stp>
        <stp>EMD</stp>
        <stp>HIgh</stp>
        <stp/>
        <stp>D</stp>
        <tr r="H28" s="1"/>
      </tp>
      <tp>
        <v>392325</v>
        <stp/>
        <stp>ContractData</stp>
        <stp>ENQ</stp>
        <stp>HIgh</stp>
        <stp/>
        <stp>D</stp>
        <tr r="H21" s="1"/>
      </tp>
      <tp>
        <v>9.9814000000000001E-4</v>
        <stp/>
        <stp>StudyData</stp>
        <stp>TYA</stp>
        <stp>VolBB^</stp>
        <stp/>
        <stp>c1</stp>
        <stp>5</stp>
        <stp>0</stp>
        <stp/>
        <stp/>
        <stp/>
        <stp/>
        <stp>T</stp>
        <tr r="CU14" s="2"/>
        <tr r="CU13" s="2"/>
      </tp>
      <tp>
        <v>1.3644000000000001</v>
        <stp/>
        <stp>ContractData</stp>
        <stp>EU6</stp>
        <stp>High</stp>
        <stp/>
        <stp>T</stp>
        <tr r="J9" s="3"/>
      </tp>
      <tp>
        <v>1419.3</v>
        <stp/>
        <stp>ContractData</stp>
        <stp>EMD</stp>
        <stp>High</stp>
        <stp/>
        <stp>T</stp>
        <tr r="J25" s="3"/>
      </tp>
      <tp>
        <v>3923.25</v>
        <stp/>
        <stp>ContractData</stp>
        <stp>ENQ</stp>
        <stp>High</stp>
        <stp/>
        <stp>T</stp>
        <tr r="J18" s="3"/>
      </tp>
      <tp>
        <v>6.47876531</v>
        <stp/>
        <stp>StudyData</stp>
        <stp>EMD</stp>
        <stp>BDIF</stp>
        <stp>InputChoice=Close,MAType=Sim,Period1=20,Percent=2</stp>
        <stp>BDIF</stp>
        <stp>5</stp>
        <stp>-1</stp>
        <stp>all</stp>
        <stp/>
        <stp/>
        <stp/>
        <stp>T</stp>
        <tr r="B35" s="2"/>
      </tp>
      <tp>
        <v>119117</v>
        <stp/>
        <stp>ContractData</stp>
        <stp>FVA</stp>
        <stp>HIgh</stp>
        <stp/>
        <stp>D</stp>
        <tr r="H10" s="1"/>
      </tp>
      <tp>
        <v>1.7073</v>
        <stp/>
        <stp>ContractData</stp>
        <stp>BP6</stp>
        <stp>Last</stp>
        <stp/>
        <stp>T</stp>
        <tr r="I8" s="3"/>
      </tp>
      <tp>
        <v>119.3671875</v>
        <stp/>
        <stp>ContractData</stp>
        <stp>FVA</stp>
        <stp>High</stp>
        <stp/>
        <stp>T</stp>
        <tr r="J7" s="3"/>
      </tp>
      <tp>
        <v>3.9311575900000002</v>
        <stp/>
        <stp>StudyData</stp>
        <stp>GCE</stp>
        <stp>BDIF</stp>
        <stp>InputChoice=Close,MAType=Sim,Period1=20,Percent=2</stp>
        <stp>BDIF</stp>
        <stp>5</stp>
        <stp>-1</stp>
        <stp>all</stp>
        <stp/>
        <stp/>
        <stp/>
        <stp>T</stp>
        <tr r="B44" s="2"/>
      </tp>
      <tp>
        <v>0.51874849000000001</v>
        <stp/>
        <stp>StudyData</stp>
        <stp>CLE</stp>
        <stp>BDIF</stp>
        <stp>InputChoice=Close,MAType=Sim,Period1=20,Percent=2</stp>
        <stp>BDIF</stp>
        <stp>5</stp>
        <stp>-1</stp>
        <stp>all</stp>
        <stp/>
        <stp/>
        <stp/>
        <stp>T</stp>
        <tr r="B53" s="2"/>
      </tp>
      <tp>
        <v>1.379008E-2</v>
        <stp/>
        <stp>StudyData</stp>
        <stp>RBE</stp>
        <stp>BDIF</stp>
        <stp>InputChoice=Close,MAType=Sim,Period1=20,Percent=2</stp>
        <stp>BDIF</stp>
        <stp>5</stp>
        <stp>-1</stp>
        <stp>all</stp>
        <stp/>
        <stp/>
        <stp/>
        <stp>T</stp>
        <tr r="B51" s="2"/>
      </tp>
      <tp>
        <v>5.8514955400000002</v>
        <stp/>
        <stp>StudyData</stp>
        <stp>SIE</stp>
        <stp>BDIF</stp>
        <stp>InputChoice=Close,MAType=Sim,Period1=20,Percent=2</stp>
        <stp>BDIF</stp>
        <stp>5</stp>
        <stp>-1</stp>
        <stp>all</stp>
        <stp/>
        <stp/>
        <stp/>
        <stp>T</stp>
        <tr r="B57" s="2"/>
      </tp>
      <tp>
        <v>52767</v>
        <stp/>
        <stp>StudyData</stp>
        <stp>DD</stp>
        <stp>Vol</stp>
        <stp>VolType=auto,CoCType=Auto</stp>
        <stp>Vol</stp>
        <stp>D</stp>
        <stp>0</stp>
        <stp>ALL</stp>
        <stp/>
        <stp/>
        <stp>TRUE</stp>
        <stp>T</stp>
        <tr r="O22" s="1"/>
      </tp>
      <tp>
        <v>205122</v>
        <stp/>
        <stp>StudyData</stp>
        <stp>DB</stp>
        <stp>Vol</stp>
        <stp>VolType=auto,CoCType=Auto</stp>
        <stp>Vol</stp>
        <stp>D</stp>
        <stp>0</stp>
        <stp>ALL</stp>
        <stp/>
        <stp/>
        <stp>TRUE</stp>
        <stp>T</stp>
        <tr r="O8" s="1"/>
      </tp>
      <tp>
        <v>491</v>
        <stp/>
        <stp>StudyData</stp>
        <stp>DD</stp>
        <stp>Vol</stp>
        <stp>VolType=auto,CoCType=Auto</stp>
        <stp>Vol</stp>
        <stp>5</stp>
        <stp>0</stp>
        <stp>ALL</stp>
        <stp/>
        <stp/>
        <stp>TRUE</stp>
        <stp>T</stp>
        <tr r="M22" s="1"/>
      </tp>
      <tp>
        <v>2789</v>
        <stp/>
        <stp>StudyData</stp>
        <stp>DB</stp>
        <stp>Vol</stp>
        <stp>VolType=auto,CoCType=Auto</stp>
        <stp>Vol</stp>
        <stp>5</stp>
        <stp>0</stp>
        <stp>ALL</stp>
        <stp/>
        <stp/>
        <stp>TRUE</stp>
        <stp>T</stp>
        <tr r="M8" s="1"/>
      </tp>
      <tp>
        <v>456796</v>
        <stp/>
        <stp>StudyData</stp>
        <stp>EP</stp>
        <stp>Vol</stp>
        <stp>VolType=auto,CoCType=Auto</stp>
        <stp>Vol</stp>
        <stp>D</stp>
        <stp>0</stp>
        <stp>ALL</stp>
        <stp/>
        <stp/>
        <stp>TRUE</stp>
        <stp>T</stp>
        <tr r="O18" s="1"/>
      </tp>
      <tp>
        <v>10175</v>
        <stp/>
        <stp>StudyData</stp>
        <stp>EP</stp>
        <stp>Vol</stp>
        <stp>VolType=auto,CoCType=Auto</stp>
        <stp>Vol</stp>
        <stp>5</stp>
        <stp>0</stp>
        <stp>ALL</stp>
        <stp/>
        <stp/>
        <stp>TRUE</stp>
        <stp>T</stp>
        <tr r="M18" s="1"/>
      </tp>
      <tp>
        <v>72524</v>
        <stp/>
        <stp>StudyData</stp>
        <stp>QP</stp>
        <stp>Vol</stp>
        <stp>VolType=auto,CoCType=Auto</stp>
        <stp>Vol</stp>
        <stp>D</stp>
        <stp>0</stp>
        <stp>ALL</stp>
        <stp/>
        <stp/>
        <stp>TRUE</stp>
        <stp>T</stp>
        <tr r="O29" s="1"/>
      </tp>
      <tp>
        <v>413363</v>
        <stp/>
        <stp>StudyData</stp>
        <stp>QO</stp>
        <stp>Vol</stp>
        <stp>VolType=auto,CoCType=Auto</stp>
        <stp>Vol</stp>
        <stp>D</stp>
        <stp>0</stp>
        <stp>ALL</stp>
        <stp/>
        <stp/>
        <stp>TRUE</stp>
        <stp>T</stp>
        <tr r="O27" s="1"/>
      </tp>
      <tp>
        <v>584</v>
        <stp/>
        <stp>StudyData</stp>
        <stp>QO</stp>
        <stp>Vol</stp>
        <stp>VolType=auto,CoCType=Auto</stp>
        <stp>Vol</stp>
        <stp>5</stp>
        <stp>0</stp>
        <stp>ALL</stp>
        <stp/>
        <stp/>
        <stp>TRUE</stp>
        <stp>T</stp>
        <tr r="M27" s="1"/>
      </tp>
      <tp>
        <v>198</v>
        <stp/>
        <stp>StudyData</stp>
        <stp>QP</stp>
        <stp>Vol</stp>
        <stp>VolType=auto,CoCType=Auto</stp>
        <stp>Vol</stp>
        <stp>5</stp>
        <stp>0</stp>
        <stp>ALL</stp>
        <stp/>
        <stp/>
        <stp>TRUE</stp>
        <stp>T</stp>
        <tr r="M29" s="1"/>
      </tp>
      <tp>
        <v>55208</v>
        <stp/>
        <stp>StudyData</stp>
        <stp>YM</stp>
        <stp>Vol</stp>
        <stp>VolType=auto,CoCType=Auto</stp>
        <stp>Vol</stp>
        <stp>D</stp>
        <stp>0</stp>
        <stp>ALL</stp>
        <stp/>
        <stp/>
        <stp>TRUE</stp>
        <stp>T</stp>
        <tr r="O26" s="1"/>
      </tp>
      <tp>
        <v>865</v>
        <stp/>
        <stp>StudyData</stp>
        <stp>YM</stp>
        <stp>Vol</stp>
        <stp>VolType=auto,CoCType=Auto</stp>
        <stp>Vol</stp>
        <stp>5</stp>
        <stp>0</stp>
        <stp>ALL</stp>
        <stp/>
        <stp/>
        <stp>TRUE</stp>
        <stp>T</stp>
        <tr r="M26" s="1"/>
      </tp>
      <tp>
        <v>13409</v>
        <stp/>
        <stp>ContractData</stp>
        <stp>GCE</stp>
        <stp>HIgh</stp>
        <stp/>
        <stp>D</stp>
        <tr r="H25" s="1"/>
      </tp>
      <tp>
        <v>0.11741682974559686</v>
        <stp/>
        <stp>ContractData</stp>
        <stp>MX6</stp>
        <stp>PerCentNetLastTrade</stp>
        <tr r="E9" s="1"/>
        <tr r="F9" s="1"/>
      </tp>
      <tp>
        <v>0.93030000000000002</v>
        <stp/>
        <stp>ContractData</stp>
        <stp>CA6</stp>
        <stp>Last</stp>
        <stp/>
        <stp>T</stp>
        <tr r="I12" s="3"/>
      </tp>
      <tp>
        <v>1340.9</v>
        <stp/>
        <stp>ContractData</stp>
        <stp>GCE</stp>
        <stp>High</stp>
        <stp/>
        <stp>T</stp>
        <tr r="J22" s="3"/>
      </tp>
      <tp>
        <v>100.45</v>
        <stp/>
        <stp>ContractData</stp>
        <stp>CLE</stp>
        <stp>Last</stp>
        <stp/>
        <stp>T</stp>
        <tr r="I28" s="3"/>
      </tp>
      <tp>
        <v>3185</v>
        <stp/>
        <stp>ContractData</stp>
        <stp>DSX</stp>
        <stp>Last</stp>
        <stp/>
        <stp>T</stp>
        <tr r="I21" s="3"/>
      </tp>
      <tp>
        <v>-0.25321584118302443</v>
        <stp/>
        <stp>ContractData</stp>
        <stp>JY6</stp>
        <stp>PerCentNetLastTrade</stp>
        <tr r="E14" s="1"/>
        <tr r="F14" s="1"/>
      </tp>
      <tp>
        <v>0.93500000000000005</v>
        <stp/>
        <stp>ContractData</stp>
        <stp>DA6</stp>
        <stp>Last</stp>
        <stp/>
        <stp>T</stp>
        <tr r="I10" s="3"/>
      </tp>
      <tp>
        <v>1.3625</v>
        <stp/>
        <stp>ContractData</stp>
        <stp>EU6</stp>
        <stp>Last</stp>
        <stp/>
        <stp>T</stp>
        <tr r="I9" s="3"/>
      </tp>
      <tp>
        <v>1416.1000000000001</v>
        <stp/>
        <stp>ContractData</stp>
        <stp>EMD</stp>
        <stp>Last</stp>
        <stp/>
        <stp>T</stp>
        <tr r="I25" s="3"/>
      </tp>
      <tp>
        <v>3923</v>
        <stp/>
        <stp>ContractData</stp>
        <stp>ENQ</stp>
        <stp>Last</stp>
        <stp/>
        <stp>T</stp>
        <tr r="I18" s="3"/>
      </tp>
      <tp>
        <v>17136</v>
        <stp/>
        <stp>ContractData</stp>
        <stp>BP6</stp>
        <stp>HIgh</stp>
        <stp/>
        <stp>D</stp>
        <tr r="H11" s="1"/>
      </tp>
      <tp>
        <v>119.234375</v>
        <stp/>
        <stp>ContractData</stp>
        <stp>FVA</stp>
        <stp>Last</stp>
        <stp/>
        <stp>T</stp>
        <tr r="I7" s="3"/>
      </tp>
      <tp>
        <v>1.7136</v>
        <stp/>
        <stp>ContractData</stp>
        <stp>BP6</stp>
        <stp>High</stp>
        <stp/>
        <stp>T</stp>
        <tr r="J8" s="3"/>
      </tp>
      <tp>
        <v>6.6932660000000005E-2</v>
        <stp/>
        <stp>StudyData</stp>
        <stp>FVA</stp>
        <stp>BDIF</stp>
        <stp>InputChoice=Close,MAType=Sim,Period1=20,Percent=2</stp>
        <stp>BDIF</stp>
        <stp>5</stp>
        <stp>-1</stp>
        <stp>all</stp>
        <stp/>
        <stp/>
        <stp/>
        <stp>T</stp>
        <tr r="B47" s="2"/>
      </tp>
      <tp>
        <v>2.296397E-2</v>
        <stp/>
        <stp>StudyData</stp>
        <stp>TUA</stp>
        <stp>BDIF</stp>
        <stp>InputChoice=Close,MAType=Sim,Period1=20,Percent=2</stp>
        <stp>BDIF</stp>
        <stp>5</stp>
        <stp>-1</stp>
        <stp>all</stp>
        <stp/>
        <stp/>
        <stp/>
        <stp>T</stp>
        <tr r="B46" s="2"/>
      </tp>
      <tp>
        <v>0.12484365</v>
        <stp/>
        <stp>StudyData</stp>
        <stp>TYA</stp>
        <stp>BDIF</stp>
        <stp>InputChoice=Close,MAType=Sim,Period1=20,Percent=2</stp>
        <stp>BDIF</stp>
        <stp>5</stp>
        <stp>-1</stp>
        <stp>all</stp>
        <stp/>
        <stp/>
        <stp/>
        <stp>T</stp>
        <tr r="B48" s="2"/>
        <tr r="B55" s="2"/>
      </tp>
      <tp>
        <v>0.30998991999999997</v>
        <stp/>
        <stp>StudyData</stp>
        <stp>ULA</stp>
        <stp>BDIF</stp>
        <stp>InputChoice=Close,MAType=Sim,Period1=20,Percent=2</stp>
        <stp>BDIF</stp>
        <stp>5</stp>
        <stp>-1</stp>
        <stp>all</stp>
        <stp/>
        <stp/>
        <stp/>
        <stp>T</stp>
        <tr r="B50" s="2"/>
      </tp>
      <tp>
        <v>0.23209305999999999</v>
        <stp/>
        <stp>StudyData</stp>
        <stp>USA</stp>
        <stp>BDIF</stp>
        <stp>InputChoice=Close,MAType=Sim,Period1=20,Percent=2</stp>
        <stp>BDIF</stp>
        <stp>5</stp>
        <stp>-1</stp>
        <stp>all</stp>
        <stp/>
        <stp/>
        <stp/>
        <stp>T</stp>
        <tr r="B49" s="2"/>
      </tp>
      <tp>
        <v>10095</v>
        <stp/>
        <stp>ContractData</stp>
        <stp>CLE</stp>
        <stp>HIgh</stp>
        <stp/>
        <stp>D</stp>
        <tr r="H31" s="1"/>
      </tp>
      <tp>
        <v>9310</v>
        <stp/>
        <stp>ContractData</stp>
        <stp>CA6</stp>
        <stp>HIgh</stp>
        <stp/>
        <stp>D</stp>
        <tr r="H15" s="1"/>
      </tp>
      <tp>
        <v>1309.6000000000001</v>
        <stp/>
        <stp>ContractData</stp>
        <stp>GCE</stp>
        <stp>Last</stp>
        <stp/>
        <stp>T</stp>
        <tr r="I22" s="3"/>
      </tp>
      <tp>
        <v>100.95</v>
        <stp/>
        <stp>ContractData</stp>
        <stp>CLE</stp>
        <stp>High</stp>
        <stp/>
        <stp>T</stp>
        <tr r="J28" s="3"/>
      </tp>
      <tp>
        <v>0.93100000000000005</v>
        <stp/>
        <stp>ContractData</stp>
        <stp>CA6</stp>
        <stp>High</stp>
        <stp/>
        <stp>T</stp>
        <tr r="J12" s="3"/>
      </tp>
      <tp>
        <v>5.6663000000000004E-4</v>
        <stp/>
        <stp>StudyData</stp>
        <stp>BP6</stp>
        <stp>VolBB^</stp>
        <stp/>
        <stp>c1</stp>
        <stp>5</stp>
        <stp>0</stp>
        <stp/>
        <stp/>
        <stp/>
        <stp/>
        <stp>T</stp>
        <tr r="CU8" s="2"/>
      </tp>
      <tp>
        <v>-9.8186816783399883E-2</v>
        <stp/>
        <stp>ContractData</stp>
        <stp>FVA</stp>
        <stp>PerCentNetLastTrade</stp>
        <tr r="E10" s="1"/>
        <tr r="F10" s="1"/>
      </tp>
      <tp>
        <v>7675</v>
        <stp/>
        <stp>ContractData</stp>
        <stp>MX6</stp>
        <stp>HIgh</stp>
        <stp/>
        <stp>D</stp>
        <tr r="H9" s="1"/>
      </tp>
      <tp>
        <v>7.6750000000000013E-2</v>
        <stp/>
        <stp>ContractData</stp>
        <stp>MX6</stp>
        <stp>High</stp>
        <stp/>
        <stp>T</stp>
        <tr r="J6" s="3"/>
      </tp>
      <tp>
        <v>-2.0711828921788547</v>
        <stp/>
        <stp>ContractData</stp>
        <stp>GCE</stp>
        <stp>PerCentNetLastTrade</stp>
        <tr r="F25" s="1"/>
        <tr r="E25" s="1"/>
      </tp>
      <tp>
        <v>9.8479999999999991E-3</v>
        <stp/>
        <stp>ContractData</stp>
        <stp>JY6</stp>
        <stp>Last</stp>
        <stp/>
        <stp>T</stp>
        <tr r="I11" s="3"/>
      </tp>
      <tp>
        <v>1.0790225325293556</v>
        <stp/>
        <stp>ContractData</stp>
        <stp>DSX</stp>
        <stp>PerCentNetLastTrade</stp>
        <tr r="E24" s="1"/>
        <tr r="F24" s="1"/>
      </tp>
      <tp>
        <v>4.2799058420714742E-2</v>
        <stp/>
        <stp>ContractData</stp>
        <stp>DA6</stp>
        <stp>PerCentNetLastTrade</stp>
        <tr r="F13" s="1"/>
        <tr r="E13" s="1"/>
      </tp>
      <tp>
        <v>1.79754E-3</v>
        <stp/>
        <stp>StudyData</stp>
        <stp>USA</stp>
        <stp>VolBB^</stp>
        <stp/>
        <stp>c1</stp>
        <stp>5</stp>
        <stp>0</stp>
        <stp/>
        <stp/>
        <stp/>
        <stp/>
        <stp>T</stp>
        <tr r="CU16" s="2"/>
      </tp>
      <tp>
        <v>9.5503967087863656E-2</v>
        <stp/>
        <stp>ContractData</stp>
        <stp>EU6</stp>
        <stp>PerCentNetLastTrade</stp>
        <tr r="E12" s="1"/>
        <tr r="F12" s="1"/>
      </tp>
      <tp>
        <v>0.64785118665811414</v>
        <stp/>
        <stp>ContractData</stp>
        <stp>ENQ</stp>
        <stp>PerCentNetLastTrade</stp>
        <tr r="E21" s="1"/>
        <tr r="F21" s="1"/>
      </tp>
      <tp>
        <v>0.47537959415354053</v>
        <stp/>
        <stp>ContractData</stp>
        <stp>EMD</stp>
        <stp>PerCentNetLastTrade</stp>
        <tr r="E28" s="1"/>
        <tr r="F28" s="1"/>
      </tp>
      <tp>
        <v>3.3242300000000001E-3</v>
        <stp/>
        <stp>StudyData</stp>
        <stp>DSX</stp>
        <stp>VolBB^</stp>
        <stp/>
        <stp>c1</stp>
        <stp>5</stp>
        <stp>0</stp>
        <stp/>
        <stp/>
        <stp/>
        <stp/>
        <stp>T</stp>
        <tr r="CU21" s="2"/>
      </tp>
      <tp>
        <v>-0.20458265139116202</v>
        <stp/>
        <stp>ContractData</stp>
        <stp>BP6</stp>
        <stp>PerCentNetLastTrade</stp>
        <tr r="F11" s="1"/>
        <tr r="E11" s="1"/>
      </tp>
      <tp>
        <v>6.5319E-4</v>
        <stp/>
        <stp>StudyData</stp>
        <stp>EU6</stp>
        <stp>VolBB^</stp>
        <stp/>
        <stp>c1</stp>
        <stp>5</stp>
        <stp>0</stp>
        <stp/>
        <stp/>
        <stp/>
        <stp/>
        <stp>T</stp>
        <tr r="CU9" s="2"/>
      </tp>
      <tp>
        <v>1.8228999999999999E-4</v>
        <stp/>
        <stp>StudyData</stp>
        <stp>TUA</stp>
        <stp>VolBB^</stp>
        <stp/>
        <stp>c1</stp>
        <stp>5</stp>
        <stp>0</stp>
        <stp/>
        <stp/>
        <stp/>
        <stp/>
        <stp>T</stp>
        <tr r="CU4" s="2"/>
      </tp>
      <tp>
        <v>7.6750000000000013E-2</v>
        <stp/>
        <stp>ContractData</stp>
        <stp>MX6</stp>
        <stp>Last</stp>
        <stp/>
        <stp>T</stp>
        <tr r="I6" s="3"/>
      </tp>
      <tp>
        <v>-0.37687196270951107</v>
        <stp/>
        <stp>ContractData</stp>
        <stp>CLE</stp>
        <stp>PerCentNetLastTrade</stp>
        <tr r="F31" s="1"/>
        <tr r="E31" s="1"/>
      </tp>
      <tp>
        <v>2.1503064186646596E-2</v>
        <stp/>
        <stp>ContractData</stp>
        <stp>CA6</stp>
        <stp>PerCentNetLastTrade</stp>
        <tr r="F15" s="1"/>
        <tr r="E15" s="1"/>
      </tp>
      <tp>
        <v>9873</v>
        <stp/>
        <stp>ContractData</stp>
        <stp>JY6</stp>
        <stp>HIgh</stp>
        <stp/>
        <stp>D</stp>
        <tr r="H14" s="1"/>
      </tp>
      <tp>
        <v>9.8729999999999998E-3</v>
        <stp/>
        <stp>ContractData</stp>
        <stp>JY6</stp>
        <stp>High</stp>
        <stp/>
        <stp>T</stp>
        <tr r="J11" s="3"/>
      </tp>
      <tp>
        <v>5.3386000000000004E-4</v>
        <stp/>
        <stp>StudyData</stp>
        <stp>FVA</stp>
        <stp>VolBB^</stp>
        <stp/>
        <stp>c1</stp>
        <stp>5</stp>
        <stp>0</stp>
        <stp/>
        <stp/>
        <stp/>
        <stp/>
        <stp>T</stp>
        <tr r="CU7" s="2"/>
      </tp>
      <tp>
        <v>125080</v>
        <stp/>
        <stp>ContractData</stp>
        <stp>TYA</stp>
        <stp>HIgh</stp>
        <stp/>
        <stp>D</stp>
        <tr r="H17" s="1"/>
        <tr r="H16" s="1"/>
      </tp>
      <tp>
        <v>109257</v>
        <stp/>
        <stp>ContractData</stp>
        <stp>TUA</stp>
        <stp>HIgh</stp>
        <stp/>
        <stp>D</stp>
        <tr r="H7" s="1"/>
      </tp>
      <tp>
        <v>125.25</v>
        <stp/>
        <stp>ContractData</stp>
        <stp>TYA</stp>
        <stp>High</stp>
        <stp/>
        <stp>T</stp>
        <tr r="J14" s="3"/>
        <tr r="J13" s="3"/>
      </tp>
      <tp>
        <v>100.22</v>
        <stp/>
        <stp>ContractData</stp>
        <stp>CLE</stp>
        <stp>Low</stp>
        <stp/>
        <stp>T</stp>
        <tr r="K28" s="3"/>
      </tp>
      <tp>
        <v>0.92900000000000005</v>
        <stp/>
        <stp>ContractData</stp>
        <stp>CA6</stp>
        <stp>Low</stp>
        <stp/>
        <stp>T</stp>
        <tr r="K12" s="3"/>
      </tp>
      <tp>
        <v>1.7061000000000002</v>
        <stp/>
        <stp>ContractData</stp>
        <stp>BP6</stp>
        <stp>Low</stp>
        <stp/>
        <stp>T</stp>
        <tr r="K8" s="3"/>
      </tp>
      <tp>
        <v>3897.75</v>
        <stp/>
        <stp>ContractData</stp>
        <stp>ENQ</stp>
        <stp>Low</stp>
        <stp/>
        <stp>T</stp>
        <tr r="K18" s="3"/>
      </tp>
      <tp>
        <v>1409.3</v>
        <stp/>
        <stp>ContractData</stp>
        <stp>EMD</stp>
        <stp>Low</stp>
        <stp/>
        <stp>T</stp>
        <tr r="K25" s="3"/>
      </tp>
      <tp>
        <v>1.3601000000000001</v>
        <stp/>
        <stp>ContractData</stp>
        <stp>EU6</stp>
        <stp>Low</stp>
        <stp/>
        <stp>T</stp>
        <tr r="K9" s="3"/>
      </tp>
      <tp>
        <v>0.93390000000000006</v>
        <stp/>
        <stp>ContractData</stp>
        <stp>DA6</stp>
        <stp>Low</stp>
        <stp/>
        <stp>T</stp>
        <tr r="K10" s="3"/>
      </tp>
      <tp>
        <v>3164</v>
        <stp/>
        <stp>ContractData</stp>
        <stp>DSX</stp>
        <stp>Low</stp>
        <stp/>
        <stp>T</stp>
        <tr r="K21" s="3"/>
      </tp>
      <tp>
        <v>1302.2</v>
        <stp/>
        <stp>ContractData</stp>
        <stp>GCE</stp>
        <stp>Low</stp>
        <stp/>
        <stp>T</stp>
        <tr r="K22" s="3"/>
      </tp>
      <tp>
        <v>119.1953125</v>
        <stp/>
        <stp>ContractData</stp>
        <stp>FVA</stp>
        <stp>Low</stp>
        <stp/>
        <stp>T</stp>
        <tr r="K7" s="3"/>
      </tp>
      <tp>
        <v>9.8429999999999993E-3</v>
        <stp/>
        <stp>ContractData</stp>
        <stp>JY6</stp>
        <stp>Low</stp>
        <stp/>
        <stp>T</stp>
        <tr r="K11" s="3"/>
      </tp>
      <tp>
        <v>7.6600000000000001E-2</v>
        <stp/>
        <stp>ContractData</stp>
        <stp>MX6</stp>
        <stp>Low</stp>
        <stp/>
        <stp>T</stp>
        <tr r="K6" s="3"/>
      </tp>
      <tp>
        <v>109.8046875</v>
        <stp/>
        <stp>ContractData</stp>
        <stp>TUA</stp>
        <stp>High</stp>
        <stp/>
        <stp>T</stp>
        <tr r="J4" s="3"/>
      </tp>
      <tp>
        <v>2090</v>
        <stp/>
        <stp>ContractData</stp>
        <stp>SIE</stp>
        <stp>Low</stp>
        <stp/>
        <stp>T</stp>
        <tr r="K20" s="3"/>
      </tp>
      <tp>
        <v>2.9037999999999999</v>
        <stp/>
        <stp>ContractData</stp>
        <stp>RBE</stp>
        <stp>Low</stp>
        <stp/>
        <stp>T</stp>
        <tr r="K27" s="3"/>
      </tp>
      <tp>
        <v>149.5</v>
        <stp/>
        <stp>ContractData</stp>
        <stp>ULA</stp>
        <stp>Low</stp>
        <stp/>
        <stp>T</stp>
        <tr r="K17" s="3"/>
      </tp>
      <tp>
        <v>136.96875</v>
        <stp/>
        <stp>ContractData</stp>
        <stp>USA</stp>
        <stp>Low</stp>
        <stp/>
        <stp>T</stp>
        <tr r="K16" s="3"/>
      </tp>
      <tp>
        <v>124.984375</v>
        <stp/>
        <stp>ContractData</stp>
        <stp>TYA</stp>
        <stp>Low</stp>
        <stp/>
        <stp>T</stp>
        <tr r="K14" s="3"/>
        <tr r="K13" s="3"/>
      </tp>
      <tp>
        <v>109.7578125</v>
        <stp/>
        <stp>ContractData</stp>
        <stp>TUA</stp>
        <stp>Low</stp>
        <stp/>
        <stp>T</stp>
        <tr r="K4" s="3"/>
      </tp>
      <tp>
        <v>137160</v>
        <stp/>
        <stp>ContractData</stp>
        <stp>USA</stp>
        <stp>HIgh</stp>
        <stp/>
        <stp>D</stp>
        <tr r="H19" s="1"/>
      </tp>
      <tp>
        <v>150060</v>
        <stp/>
        <stp>ContractData</stp>
        <stp>ULA</stp>
        <stp>HIgh</stp>
        <stp/>
        <stp>D</stp>
        <tr r="H20" s="1"/>
      </tp>
      <tp>
        <v>3.1315700000000002E-3</v>
        <stp/>
        <stp>StudyData</stp>
        <stp>SIE</stp>
        <stp>VolBB^</stp>
        <stp/>
        <stp>c1</stp>
        <stp>5</stp>
        <stp>0</stp>
        <stp/>
        <stp/>
        <stp/>
        <stp/>
        <stp>T</stp>
        <tr r="CU20" s="2"/>
      </tp>
      <tp>
        <v>137.5</v>
        <stp/>
        <stp>ContractData</stp>
        <stp>USA</stp>
        <stp>High</stp>
        <stp/>
        <stp>T</stp>
        <tr r="J16" s="3"/>
      </tp>
      <tp>
        <v>150.1875</v>
        <stp/>
        <stp>ContractData</stp>
        <stp>ULA</stp>
        <stp>High</stp>
        <stp/>
        <stp>T</stp>
        <tr r="J17" s="3"/>
      </tp>
      <tp>
        <v>2.9168000000000003</v>
        <stp/>
        <stp>ContractData</stp>
        <stp>RBE</stp>
        <stp>Last</stp>
        <stp/>
        <stp>T</stp>
        <tr r="I27" s="3"/>
      </tp>
      <tp>
        <v>63.907433060000002</v>
        <stp/>
        <stp>StudyData</stp>
        <stp>YM</stp>
        <stp>BDIF</stp>
        <stp>InputChoice=Close,MAType=Sim,Period1=20,Percent=2</stp>
        <stp>BDIF</stp>
        <stp>5</stp>
        <stp/>
        <stp>all</stp>
        <stp/>
        <stp/>
        <stp/>
        <stp>T</stp>
        <tr r="B7" s="2"/>
      </tp>
      <tp>
        <v>4.0755367700000003</v>
        <stp/>
        <stp>StudyData</stp>
        <stp>QP</stp>
        <stp>BDIF</stp>
        <stp>InputChoice=Close,MAType=Sim,Period1=20,Percent=2</stp>
        <stp>BDIF</stp>
        <stp>5</stp>
        <stp/>
        <stp>all</stp>
        <stp/>
        <stp/>
        <stp/>
        <stp>T</stp>
        <tr r="B25" s="2"/>
      </tp>
      <tp>
        <v>0.44963986</v>
        <stp/>
        <stp>StudyData</stp>
        <stp>QO</stp>
        <stp>BDIF</stp>
        <stp>InputChoice=Close,MAType=Sim,Period1=20,Percent=2</stp>
        <stp>BDIF</stp>
        <stp>5</stp>
        <stp/>
        <stp>all</stp>
        <stp/>
        <stp/>
        <stp/>
        <stp>T</stp>
        <tr r="B23" s="2"/>
      </tp>
      <tp>
        <v>2101</v>
        <stp/>
        <stp>ContractData</stp>
        <stp>SIE</stp>
        <stp>Last</stp>
        <stp/>
        <stp>T</stp>
        <tr r="I20" s="3"/>
      </tp>
      <tp>
        <v>2.2781571500000002</v>
        <stp/>
        <stp>StudyData</stp>
        <stp>EP</stp>
        <stp>BDIF</stp>
        <stp>InputChoice=Close,MAType=Sim,Period1=20,Percent=2</stp>
        <stp>BDIF</stp>
        <stp>5</stp>
        <stp/>
        <stp>all</stp>
        <stp/>
        <stp/>
        <stp/>
        <stp>T</stp>
        <tr r="B5" s="2"/>
      </tp>
      <tp>
        <v>27.453779340000001</v>
        <stp/>
        <stp>StudyData</stp>
        <stp>DD</stp>
        <stp>BDIF</stp>
        <stp>InputChoice=Close,MAType=Sim,Period1=20,Percent=2</stp>
        <stp>BDIF</stp>
        <stp>5</stp>
        <stp/>
        <stp>all</stp>
        <stp/>
        <stp/>
        <stp/>
        <stp>T</stp>
        <tr r="B8" s="2"/>
      </tp>
      <tp>
        <v>5.0596439999999999E-2</v>
        <stp/>
        <stp>StudyData</stp>
        <stp>DB</stp>
        <stp>BDIF</stp>
        <stp>InputChoice=Close,MAType=Sim,Period1=20,Percent=2</stp>
        <stp>BDIF</stp>
        <stp>5</stp>
        <stp/>
        <stp>all</stp>
        <stp/>
        <stp/>
        <stp/>
        <stp>T</stp>
        <tr r="B27" s="2"/>
      </tp>
      <tp>
        <v>2.2131099999999999E-3</v>
        <stp/>
        <stp>StudyData</stp>
        <stp>ULA</stp>
        <stp>VolBB^</stp>
        <stp/>
        <stp>c1</stp>
        <stp>5</stp>
        <stp>0</stp>
        <stp/>
        <stp/>
        <stp/>
        <stp/>
        <stp>T</stp>
        <tr r="CU17" s="2"/>
      </tp>
      <tp>
        <v>109.765625</v>
        <stp/>
        <stp>ContractData</stp>
        <stp>TUA</stp>
        <stp>Last</stp>
        <stp/>
        <stp>T</stp>
        <tr r="I2" s="3"/>
        <tr r="I4" s="3"/>
      </tp>
      <tp>
        <v>5.0955200000000001E-3</v>
        <stp/>
        <stp>StudyData</stp>
        <stp>CLE</stp>
        <stp>VolBB^</stp>
        <stp/>
        <stp>c1</stp>
        <stp>5</stp>
        <stp>0</stp>
        <stp/>
        <stp/>
        <stp/>
        <stp/>
        <stp>T</stp>
        <tr r="CU28" s="2"/>
      </tp>
      <tp>
        <v>125.046875</v>
        <stp/>
        <stp>ContractData</stp>
        <stp>TYA</stp>
        <stp>Last</stp>
        <stp/>
        <stp>T</stp>
        <tr r="I14" s="3"/>
        <tr r="I13" s="3"/>
      </tp>
      <tp>
        <v>0.25</v>
        <stp/>
        <stp>ContractData</stp>
        <stp>EP</stp>
        <stp>TickSize</stp>
        <stp/>
        <stp>T</stp>
        <tr r="L15" s="3"/>
      </tp>
      <tp>
        <v>0.5</v>
        <stp/>
        <stp>ContractData</stp>
        <stp>DD</stp>
        <stp>TickSize</stp>
        <stp/>
        <stp>T</stp>
        <tr r="L19" s="3"/>
      </tp>
      <tp>
        <v>0.01</v>
        <stp/>
        <stp>ContractData</stp>
        <stp>DB</stp>
        <stp>TickSize</stp>
        <stp/>
        <stp>T</stp>
        <tr r="L5" s="3"/>
      </tp>
      <tp>
        <v>1</v>
        <stp/>
        <stp>ContractData</stp>
        <stp>YM</stp>
        <stp>TickSize</stp>
        <stp/>
        <stp>T</stp>
        <tr r="L23" s="3"/>
      </tp>
      <tp>
        <v>0.25</v>
        <stp/>
        <stp>ContractData</stp>
        <stp>QP</stp>
        <stp>TickSize</stp>
        <stp/>
        <stp>T</stp>
        <tr r="L26" s="3"/>
      </tp>
      <tp>
        <v>0.01</v>
        <stp/>
        <stp>ContractData</stp>
        <stp>QO</stp>
        <stp>TickSize</stp>
        <stp/>
        <stp>T</stp>
        <tr r="L24" s="3"/>
      </tp>
      <tp>
        <v>137.0625</v>
        <stp/>
        <stp>ContractData</stp>
        <stp>USA</stp>
        <stp>Last</stp>
        <stp/>
        <stp>T</stp>
        <tr r="I16" s="3"/>
      </tp>
      <tp>
        <v>4.2724199999999999E-3</v>
        <stp/>
        <stp>StudyData</stp>
        <stp>EMD</stp>
        <stp>VolBB^</stp>
        <stp/>
        <stp>c1</stp>
        <stp>5</stp>
        <stp>0</stp>
        <stp/>
        <stp/>
        <stp/>
        <stp/>
        <stp>T</stp>
        <tr r="CU25" s="2"/>
      </tp>
      <tp>
        <v>149.59375</v>
        <stp/>
        <stp>ContractData</stp>
        <stp>ULA</stp>
        <stp>Last</stp>
        <stp/>
        <stp>T</stp>
        <tr r="I17" s="3"/>
      </tp>
      <tp>
        <v>29305</v>
        <stp/>
        <stp>ContractData</stp>
        <stp>RBE</stp>
        <stp>HIgh</stp>
        <stp/>
        <stp>D</stp>
        <tr r="H30" s="1"/>
      </tp>
      <tp>
        <v>2.28473E-3</v>
        <stp/>
        <stp>StudyData</stp>
        <stp>ENQ</stp>
        <stp>VolBB^</stp>
        <stp/>
        <stp>c1</stp>
        <stp>5</stp>
        <stp>0</stp>
        <stp/>
        <stp/>
        <stp/>
        <stp/>
        <stp>T</stp>
        <tr r="CU18" s="2"/>
      </tp>
      <tp>
        <v>2.9305000000000003</v>
        <stp/>
        <stp>ContractData</stp>
        <stp>RBE</stp>
        <stp>High</stp>
        <stp/>
        <stp>T</stp>
        <tr r="J27" s="3"/>
      </tp>
      <tp>
        <v>7.1867934399999998</v>
        <stp/>
        <stp>StudyData</stp>
        <stp>ENQ</stp>
        <stp>BDIF</stp>
        <stp>InputChoice=Close,MAType=Sim,Period1=20,Percent=2</stp>
        <stp>BDIF</stp>
        <stp>5</stp>
        <stp>-1</stp>
        <stp>all</stp>
        <stp/>
        <stp/>
        <stp/>
        <stp>T</stp>
        <tr r="B33" s="2"/>
      </tp>
      <tp>
        <v>21530</v>
        <stp/>
        <stp>ContractData</stp>
        <stp>SIE</stp>
        <stp>HIgh</stp>
        <stp/>
        <stp>D</stp>
        <tr r="H23" s="1"/>
      </tp>
      <tp>
        <v>2153</v>
        <stp/>
        <stp>ContractData</stp>
        <stp>SIE</stp>
        <stp>High</stp>
        <stp/>
        <stp>T</stp>
        <tr r="J20" s="3"/>
      </tp>
      <tp>
        <v>8.2821000000000001E-4</v>
        <stp/>
        <stp>StudyData</stp>
        <stp>CA6</stp>
        <stp>VolBB^</stp>
        <stp/>
        <stp>c1</stp>
        <stp>5</stp>
        <stp>0</stp>
        <stp/>
        <stp/>
        <stp/>
        <stp/>
        <stp>T</stp>
        <tr r="CU12" s="2"/>
      </tp>
      <tp>
        <v>6.7086000000000001E-4</v>
        <stp/>
        <stp>StudyData</stp>
        <stp>DA6</stp>
        <stp>VolBB^</stp>
        <stp/>
        <stp>c1</stp>
        <stp>5</stp>
        <stp>0</stp>
        <stp/>
        <stp/>
        <stp/>
        <stp/>
        <stp>T</stp>
        <tr r="CU10" s="2"/>
      </tp>
      <tp>
        <v>7675.2</v>
        <stp/>
        <stp>StudyData</stp>
        <stp>MX6</stp>
        <stp>BBnds</stp>
        <stp>InputChoice=Close,MAType=Sim,Period1=20,Percent=2</stp>
        <stp>BHI</stp>
        <stp>5</stp>
        <stp>-1</stp>
        <stp>all</stp>
        <stp/>
        <stp/>
        <stp/>
        <stp>D</stp>
        <tr r="C6" s="3"/>
      </tp>
      <tp>
        <v>9851.7099999999991</v>
        <stp/>
        <stp>StudyData</stp>
        <stp>JY6</stp>
        <stp>BBnds</stp>
        <stp>InputChoice=Close,MAType=Sim,Period1=20,Percent=2</stp>
        <stp>BHI</stp>
        <stp>5</stp>
        <stp>-1</stp>
        <stp>all</stp>
        <stp/>
        <stp/>
        <stp/>
        <stp>D</stp>
        <tr r="C11" s="3"/>
      </tp>
      <tp>
        <v>13628.89</v>
        <stp/>
        <stp>StudyData</stp>
        <stp>EU6</stp>
        <stp>BBnds</stp>
        <stp>InputChoice=Close,MAType=Sim,Period1=20,Percent=2</stp>
        <stp>BHI</stp>
        <stp>5</stp>
        <stp>-1</stp>
        <stp>all</stp>
        <stp/>
        <stp/>
        <stp/>
        <stp>D</stp>
        <tr r="C9" s="3"/>
      </tp>
      <tp>
        <v>9355.17</v>
        <stp/>
        <stp>StudyData</stp>
        <stp>DA6</stp>
        <stp>BBnds</stp>
        <stp>InputChoice=Close,MAType=Sim,Period1=20,Percent=2</stp>
        <stp>BHI</stp>
        <stp>5</stp>
        <stp>-1</stp>
        <stp>all</stp>
        <stp/>
        <stp/>
        <stp/>
        <stp>D</stp>
        <tr r="C10" s="3"/>
      </tp>
      <tp>
        <v>9306.64</v>
        <stp/>
        <stp>StudyData</stp>
        <stp>CA6</stp>
        <stp>BBnds</stp>
        <stp>InputChoice=Close,MAType=Sim,Period1=20,Percent=2</stp>
        <stp>BHI</stp>
        <stp>5</stp>
        <stp>-1</stp>
        <stp>all</stp>
        <stp/>
        <stp/>
        <stp/>
        <stp>D</stp>
        <tr r="C12" s="3"/>
      </tp>
      <tp>
        <v>17075.41</v>
        <stp/>
        <stp>StudyData</stp>
        <stp>BP6</stp>
        <stp>BBnds</stp>
        <stp>InputChoice=Close,MAType=Sim,Period1=20,Percent=2</stp>
        <stp>BHI</stp>
        <stp>5</stp>
        <stp>-1</stp>
        <stp>all</stp>
        <stp/>
        <stp/>
        <stp/>
        <stp>D</stp>
        <tr r="C8" s="3"/>
      </tp>
      <tp>
        <v>-0.13725979535812327</v>
        <stp/>
        <stp>ContractData</stp>
        <stp>TYA</stp>
        <stp>PerCentNetLastTrade</stp>
        <tr r="E17" s="1"/>
        <tr r="F17" s="1"/>
        <tr r="F16" s="1"/>
        <tr r="E16" s="1"/>
      </tp>
      <tp>
        <v>4.7412799999999996E-3</v>
        <stp/>
        <stp>StudyData</stp>
        <stp>RBE</stp>
        <stp>VolBB^</stp>
        <stp/>
        <stp>c1</stp>
        <stp>5</stp>
        <stp>0</stp>
        <stp/>
        <stp/>
        <stp/>
        <stp/>
        <stp>T</stp>
        <tr r="CU27" s="2"/>
      </tp>
      <tp>
        <v>-2.1347754927773428E-2</v>
        <stp/>
        <stp>ContractData</stp>
        <stp>TUA</stp>
        <stp>PerCentNetLastTrade</stp>
        <tr r="E7" s="1"/>
        <tr r="F7" s="1"/>
      </tp>
      <tp>
        <v>3.4093700000000001E-3</v>
        <stp/>
        <stp>StudyData</stp>
        <stp>GCE</stp>
        <stp>VolBB^</stp>
        <stp/>
        <stp>c1</stp>
        <stp>5</stp>
        <stp>0</stp>
        <stp/>
        <stp/>
        <stp/>
        <stp/>
        <stp>T</stp>
        <tr r="CU22" s="2"/>
      </tp>
      <tp>
        <v>-0.22747952684258416</v>
        <stp/>
        <stp>ContractData</stp>
        <stp>USA</stp>
        <stp>PerCentNetLastTrade</stp>
        <tr r="E19" s="1"/>
        <tr r="F19" s="1"/>
      </tp>
      <tp>
        <v>-0.25005209418628882</v>
        <stp/>
        <stp>ContractData</stp>
        <stp>ULA</stp>
        <stp>PerCentNetLastTrade</stp>
        <tr r="F20" s="1"/>
        <tr r="E20" s="1"/>
      </tp>
      <tp>
        <v>7670.1</v>
        <stp/>
        <stp>StudyData</stp>
        <stp>MX6</stp>
        <stp>BBnds</stp>
        <stp>InputChoice=Close,MAType=Sim,Period1=20,Percent=2</stp>
        <stp>BLO</stp>
        <stp>5</stp>
        <stp>-1</stp>
        <stp>all</stp>
        <stp/>
        <stp/>
        <stp/>
        <stp>D</stp>
        <tr r="F6" s="3"/>
      </tp>
      <tp>
        <v>9844.99</v>
        <stp/>
        <stp>StudyData</stp>
        <stp>JY6</stp>
        <stp>BBnds</stp>
        <stp>InputChoice=Close,MAType=Sim,Period1=20,Percent=2</stp>
        <stp>BLO</stp>
        <stp>5</stp>
        <stp>-1</stp>
        <stp>all</stp>
        <stp/>
        <stp/>
        <stp/>
        <stp>D</stp>
        <tr r="F11" s="3"/>
      </tp>
      <tp>
        <v>13619.91</v>
        <stp/>
        <stp>StudyData</stp>
        <stp>EU6</stp>
        <stp>BBnds</stp>
        <stp>InputChoice=Close,MAType=Sim,Period1=20,Percent=2</stp>
        <stp>BLO</stp>
        <stp>5</stp>
        <stp>-1</stp>
        <stp>all</stp>
        <stp/>
        <stp/>
        <stp/>
        <stp>D</stp>
        <tr r="F9" s="3"/>
      </tp>
      <tp>
        <v>9348.23</v>
        <stp/>
        <stp>StudyData</stp>
        <stp>DA6</stp>
        <stp>BBnds</stp>
        <stp>InputChoice=Close,MAType=Sim,Period1=20,Percent=2</stp>
        <stp>BLO</stp>
        <stp>5</stp>
        <stp>-1</stp>
        <stp>all</stp>
        <stp/>
        <stp/>
        <stp/>
        <stp>D</stp>
        <tr r="F10" s="3"/>
      </tp>
      <tp>
        <v>9298.86</v>
        <stp/>
        <stp>StudyData</stp>
        <stp>CA6</stp>
        <stp>BBnds</stp>
        <stp>InputChoice=Close,MAType=Sim,Period1=20,Percent=2</stp>
        <stp>BLO</stp>
        <stp>5</stp>
        <stp>-1</stp>
        <stp>all</stp>
        <stp/>
        <stp/>
        <stp/>
        <stp>D</stp>
        <tr r="F12" s="3"/>
      </tp>
      <tp>
        <v>17064.89</v>
        <stp/>
        <stp>StudyData</stp>
        <stp>BP6</stp>
        <stp>BBnds</stp>
        <stp>InputChoice=Close,MAType=Sim,Period1=20,Percent=2</stp>
        <stp>BLO</stp>
        <stp>5</stp>
        <stp>-1</stp>
        <stp>all</stp>
        <stp/>
        <stp/>
        <stp/>
        <stp>D</stp>
        <tr r="F8" s="3"/>
      </tp>
      <tp>
        <v>0.30256145779611482</v>
        <stp/>
        <stp>ContractData</stp>
        <stp>RBE</stp>
        <stp>PerCentNetLastTrade</stp>
        <tr r="F30" s="1"/>
        <tr r="E30" s="1"/>
      </tp>
      <tp>
        <v>-2.1014864172219374</v>
        <stp/>
        <stp>ContractData</stp>
        <stp>SIE</stp>
        <stp>PerCentNetLastTrade</stp>
        <tr r="F23" s="1"/>
        <tr r="E23" s="1"/>
      </tp>
      <tp>
        <v>10.590561839999999</v>
        <stp/>
        <stp>StudyData</stp>
        <stp>DSX</stp>
        <stp>BDIF</stp>
        <stp>InputChoice=Close,MAType=Sim,Period1=20,Percent=2</stp>
        <stp>BDIF</stp>
        <stp>5</stp>
        <stp>-1</stp>
        <stp>all</stp>
        <stp/>
        <stp/>
        <stp/>
        <stp>T</stp>
        <tr r="B38" s="2"/>
      </tp>
      <tp>
        <v>106.92</v>
        <stp/>
        <stp>ContractData</stp>
        <stp>QO</stp>
        <stp>Low</stp>
        <stp/>
        <stp>T</stp>
        <tr r="K24" s="3"/>
      </tp>
      <tp>
        <v>881.25</v>
        <stp/>
        <stp>ContractData</stp>
        <stp>QP</stp>
        <stp>Low</stp>
        <stp/>
        <stp>T</stp>
        <tr r="K26" s="3"/>
      </tp>
      <tp>
        <v>16877</v>
        <stp/>
        <stp>ContractData</stp>
        <stp>YM</stp>
        <stp>Low</stp>
        <stp/>
        <stp>T</stp>
        <tr r="K23" s="3"/>
      </tp>
      <tp>
        <v>1962.5</v>
        <stp/>
        <stp>ContractData</stp>
        <stp>EP</stp>
        <stp>Low</stp>
        <stp/>
        <stp>T</stp>
        <tr r="K15" s="3"/>
      </tp>
      <tp>
        <v>9694</v>
        <stp/>
        <stp>ContractData</stp>
        <stp>DD</stp>
        <stp>Low</stp>
        <stp/>
        <stp>T</stp>
        <tr r="K19" s="3"/>
      </tp>
      <tp>
        <v>147.46</v>
        <stp/>
        <stp>ContractData</stp>
        <stp>DB</stp>
        <stp>Low</stp>
        <stp/>
        <stp>T</stp>
        <tr r="K5" s="3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volatileDependencies" Target="volatileDependenci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80594</xdr:colOff>
      <xdr:row>31</xdr:row>
      <xdr:rowOff>80597</xdr:rowOff>
    </xdr:from>
    <xdr:to>
      <xdr:col>2</xdr:col>
      <xdr:colOff>480594</xdr:colOff>
      <xdr:row>31</xdr:row>
      <xdr:rowOff>173455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459" y="6989885"/>
          <a:ext cx="400000" cy="92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2"/>
  <sheetViews>
    <sheetView showRowColHeaders="0" tabSelected="1" zoomScale="105" zoomScaleNormal="105" workbookViewId="0">
      <selection activeCell="D5" sqref="D5:G5"/>
    </sheetView>
  </sheetViews>
  <sheetFormatPr defaultColWidth="8.69921875" defaultRowHeight="13.8" x14ac:dyDescent="0.25"/>
  <cols>
    <col min="1" max="1" width="0.3984375" style="1" customWidth="1"/>
    <col min="2" max="3" width="11.59765625" style="1" customWidth="1"/>
    <col min="4" max="4" width="9.59765625" style="1" customWidth="1"/>
    <col min="5" max="10" width="11.59765625" style="1" customWidth="1"/>
    <col min="11" max="12" width="9.59765625" style="1" customWidth="1"/>
    <col min="13" max="13" width="11.59765625" style="1" customWidth="1"/>
    <col min="14" max="14" width="0.8984375" style="20" hidden="1" customWidth="1"/>
    <col min="15" max="18" width="11.59765625" style="1" customWidth="1"/>
    <col min="19" max="16384" width="8.69921875" style="1"/>
  </cols>
  <sheetData>
    <row r="1" spans="2:19" ht="4.2" customHeight="1" x14ac:dyDescent="0.25"/>
    <row r="2" spans="2:19" ht="19.95" customHeight="1" x14ac:dyDescent="0.25">
      <c r="B2" s="66" t="s">
        <v>26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8"/>
    </row>
    <row r="3" spans="2:19" ht="19.95" customHeight="1" x14ac:dyDescent="0.25">
      <c r="B3" s="69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2:19" ht="18" customHeight="1" x14ac:dyDescent="0.25">
      <c r="B4" s="72" t="s">
        <v>7</v>
      </c>
      <c r="C4" s="73"/>
      <c r="D4" s="74" t="s">
        <v>8</v>
      </c>
      <c r="E4" s="74"/>
      <c r="F4" s="74"/>
      <c r="G4" s="74"/>
      <c r="H4" s="74" t="s">
        <v>9</v>
      </c>
      <c r="I4" s="74"/>
      <c r="J4" s="74"/>
      <c r="K4" s="39"/>
      <c r="L4" s="42"/>
      <c r="M4" s="72" t="s">
        <v>30</v>
      </c>
      <c r="N4" s="78"/>
      <c r="O4" s="78"/>
      <c r="P4" s="78"/>
      <c r="Q4" s="73"/>
      <c r="R4" s="26"/>
    </row>
    <row r="5" spans="2:19" ht="18" customHeight="1" x14ac:dyDescent="0.25">
      <c r="B5" s="75">
        <v>5</v>
      </c>
      <c r="C5" s="76"/>
      <c r="D5" s="77">
        <v>20</v>
      </c>
      <c r="E5" s="77"/>
      <c r="F5" s="77"/>
      <c r="G5" s="77"/>
      <c r="H5" s="77">
        <v>2</v>
      </c>
      <c r="I5" s="77"/>
      <c r="J5" s="77"/>
      <c r="K5" s="40"/>
      <c r="L5" s="41"/>
      <c r="M5" s="27" t="s">
        <v>31</v>
      </c>
      <c r="N5" s="28"/>
      <c r="O5" s="29" t="s">
        <v>32</v>
      </c>
      <c r="P5" s="27" t="s">
        <v>33</v>
      </c>
      <c r="Q5" s="27" t="s">
        <v>35</v>
      </c>
      <c r="R5" s="30"/>
    </row>
    <row r="6" spans="2:19" ht="18" customHeight="1" x14ac:dyDescent="0.25">
      <c r="B6" s="31" t="s">
        <v>0</v>
      </c>
      <c r="C6" s="31" t="s">
        <v>2</v>
      </c>
      <c r="D6" s="31" t="s">
        <v>5</v>
      </c>
      <c r="E6" s="31" t="s">
        <v>27</v>
      </c>
      <c r="F6" s="31" t="s">
        <v>27</v>
      </c>
      <c r="G6" s="31" t="s">
        <v>1</v>
      </c>
      <c r="H6" s="31" t="s">
        <v>3</v>
      </c>
      <c r="I6" s="31" t="s">
        <v>4</v>
      </c>
      <c r="J6" s="58" t="s">
        <v>6</v>
      </c>
      <c r="K6" s="59"/>
      <c r="L6" s="60"/>
      <c r="M6" s="44">
        <v>5</v>
      </c>
      <c r="N6" s="32"/>
      <c r="O6" s="33" t="s">
        <v>34</v>
      </c>
      <c r="P6" s="31" t="s">
        <v>34</v>
      </c>
      <c r="Q6" s="31" t="s">
        <v>29</v>
      </c>
      <c r="R6" s="31" t="s">
        <v>0</v>
      </c>
    </row>
    <row r="7" spans="2:19" ht="18" customHeight="1" x14ac:dyDescent="0.25">
      <c r="B7" s="8" t="str">
        <f>Symbols2!CE4</f>
        <v>TUA</v>
      </c>
      <c r="C7" s="2">
        <f>RTD("cqg.rtd", ,"ContractData", B7, "LastPrice",,"D")</f>
        <v>109245</v>
      </c>
      <c r="D7" s="2">
        <f>RTD("cqg.rtd", ,"ContractData", B7, "NetLastQuoteToday",,"D")</f>
        <v>-7</v>
      </c>
      <c r="E7" s="5">
        <f>RTD("cqg.rtd", ,"ContractData",B7, "PerCentNetLastTrade")/100</f>
        <v>-2.1347754927773427E-4</v>
      </c>
      <c r="F7" s="5">
        <f>RTD("cqg.rtd", ,"ContractData",B7, "PerCentNetLastTrade")/100</f>
        <v>-2.1347754927773427E-4</v>
      </c>
      <c r="G7" s="2">
        <f>RTD("cqg.rtd", ,"ContractData", B7, "OpenPrice",,"D")</f>
        <v>109250</v>
      </c>
      <c r="H7" s="2">
        <f>RTD("cqg.rtd", ,"ContractData", B7, "HIgh",,"D")</f>
        <v>109257</v>
      </c>
      <c r="I7" s="2">
        <f>RTD("cqg.rtd", ,"ContractData", B7, "LOwprice",,"D")</f>
        <v>109242</v>
      </c>
      <c r="J7" s="5">
        <f>Symbols2!CF4</f>
        <v>1.8229143007622616E-4</v>
      </c>
      <c r="K7" s="79"/>
      <c r="L7" s="80"/>
      <c r="M7" s="17">
        <f>RTD("cqg.rtd",,"StudyData",B7, "Vol", "VolType=auto,CoCType=Auto", "Vol",$M$6,"0","ALL",,,"TRUE","T")</f>
        <v>71</v>
      </c>
      <c r="N7" s="35">
        <f>RTD("cqg.rtd",,"StudyData",B7, "BBHVlm^",,"c1",$M$6,"-1")</f>
        <v>3913.74</v>
      </c>
      <c r="O7" s="21">
        <f>RTD("cqg.rtd",,"StudyData",B7, "Vol", "VolType=auto,CoCType=Auto", "Vol","D","0","ALL",,,"TRUE","T")</f>
        <v>53679</v>
      </c>
      <c r="P7" s="17">
        <f>RTD("cqg.rtd",,"StudyData",B7, "Vol", "VolType=auto,CoCType=Auto", "Vol","D","-1","ALL",,,"TRUE","T")</f>
        <v>161229</v>
      </c>
      <c r="Q7" s="11">
        <f>(O7-P7)/P7</f>
        <v>-0.66706361758740673</v>
      </c>
      <c r="R7" s="12" t="str">
        <f t="shared" ref="R7:R31" si="0">B7</f>
        <v>TUA</v>
      </c>
      <c r="S7" s="20">
        <f>IF(M7="",0,IF(M7&gt;N7,1,0))</f>
        <v>0</v>
      </c>
    </row>
    <row r="8" spans="2:19" ht="18" customHeight="1" x14ac:dyDescent="0.25">
      <c r="B8" s="9" t="str">
        <f>Symbols2!CE5</f>
        <v>DB</v>
      </c>
      <c r="C8" s="3">
        <f>RTD("cqg.rtd", ,"ContractData", B8, "LastPrice",,"D")</f>
        <v>14754</v>
      </c>
      <c r="D8" s="3">
        <f>RTD("cqg.rtd", ,"ContractData", B8, "NetLastQuoteToday",,"D")</f>
        <v>-10</v>
      </c>
      <c r="E8" s="6">
        <f>RTD("cqg.rtd", ,"ContractData",B8, "PerCentNetLastTrade")/100</f>
        <v>-6.7732321863993501E-4</v>
      </c>
      <c r="F8" s="6">
        <f>RTD("cqg.rtd", ,"ContractData",B8, "PerCentNetLastTrade")/100</f>
        <v>-6.7732321863993501E-4</v>
      </c>
      <c r="G8" s="3">
        <f>RTD("cqg.rtd", ,"ContractData", B8, "OpenPrice",,"D")</f>
        <v>14750</v>
      </c>
      <c r="H8" s="3">
        <f>RTD("cqg.rtd", ,"ContractData", B8, "HIgh",,"D")</f>
        <v>14766</v>
      </c>
      <c r="I8" s="3">
        <f>RTD("cqg.rtd", ,"ContractData", B8, "LOwprice",,"D")</f>
        <v>14746</v>
      </c>
      <c r="J8" s="6">
        <f>Symbols2!CF5</f>
        <v>3.429569579068664E-4</v>
      </c>
      <c r="K8" s="54"/>
      <c r="L8" s="55"/>
      <c r="M8" s="18">
        <f>RTD("cqg.rtd",,"StudyData",B8, "Vol", "VolType=auto,CoCType=Auto", "Vol",$M$6,"0","ALL",,,"TRUE","T")</f>
        <v>2789</v>
      </c>
      <c r="N8" s="36">
        <f>RTD("cqg.rtd",,"StudyData",B8, "BBHVlm^",,"c1",$M$6,"-1")</f>
        <v>5622.26</v>
      </c>
      <c r="O8" s="22">
        <f>RTD("cqg.rtd",,"StudyData",B8, "Vol", "VolType=auto,CoCType=Auto", "Vol","D","0","ALL",,,"TRUE","T")</f>
        <v>205122</v>
      </c>
      <c r="P8" s="18">
        <f>RTD("cqg.rtd",,"StudyData",B8, "Vol", "VolType=auto,CoCType=Auto", "Vol","D","-1","ALL",,,"TRUE","T")</f>
        <v>464649</v>
      </c>
      <c r="Q8" s="15">
        <f t="shared" ref="Q8:Q31" si="1">(O8-P8)/P8</f>
        <v>-0.55854419142191203</v>
      </c>
      <c r="R8" s="13" t="str">
        <f t="shared" si="0"/>
        <v>DB</v>
      </c>
      <c r="S8" s="20">
        <f t="shared" ref="S8:S31" si="2">IF(M8="",0,IF(M8&gt;N8,1,0))</f>
        <v>0</v>
      </c>
    </row>
    <row r="9" spans="2:19" ht="18" customHeight="1" x14ac:dyDescent="0.25">
      <c r="B9" s="9" t="str">
        <f>Symbols2!CE6</f>
        <v>MX6</v>
      </c>
      <c r="C9" s="3">
        <f>RTD("cqg.rtd", ,"ContractData", B9, "LastPrice",,"D")</f>
        <v>7675</v>
      </c>
      <c r="D9" s="3">
        <f>RTD("cqg.rtd", ,"ContractData", B9, "NetLastQuoteToday",,"D")</f>
        <v>10</v>
      </c>
      <c r="E9" s="6">
        <f>RTD("cqg.rtd", ,"ContractData",B9, "PerCentNetLastTrade")/100</f>
        <v>1.1741682974559687E-3</v>
      </c>
      <c r="F9" s="6">
        <f>RTD("cqg.rtd", ,"ContractData",B9, "PerCentNetLastTrade")/100</f>
        <v>1.1741682974559687E-3</v>
      </c>
      <c r="G9" s="3">
        <f>RTD("cqg.rtd", ,"ContractData", B9, "OpenPrice",,"D")</f>
        <v>7662</v>
      </c>
      <c r="H9" s="3">
        <f>RTD("cqg.rtd", ,"ContractData", B9, "HIgh",,"D")</f>
        <v>7675</v>
      </c>
      <c r="I9" s="3">
        <f>RTD("cqg.rtd", ,"ContractData", B9, "LOwprice",,"D")</f>
        <v>7660</v>
      </c>
      <c r="J9" s="6">
        <f>Symbols2!CF6</f>
        <v>5.1870870205528543E-4</v>
      </c>
      <c r="K9" s="54"/>
      <c r="L9" s="55"/>
      <c r="M9" s="18">
        <f>RTD("cqg.rtd",,"StudyData",B9, "Vol", "VolType=auto,CoCType=Auto", "Vol",$M$6,"0","ALL",,,"TRUE","T")</f>
        <v>63</v>
      </c>
      <c r="N9" s="36">
        <f>RTD("cqg.rtd",,"StudyData",B9, "BBHVlm^",,"c1",$M$6,"-1")</f>
        <v>275.85000000000002</v>
      </c>
      <c r="O9" s="22">
        <f>RTD("cqg.rtd",,"StudyData",B9, "Vol", "VolType=auto,CoCType=Auto", "Vol","D","0","ALL",,,"TRUE","T")</f>
        <v>6231</v>
      </c>
      <c r="P9" s="18">
        <f>RTD("cqg.rtd",,"StudyData",B9, "Vol", "VolType=auto,CoCType=Auto", "Vol","D","-1","ALL",,,"TRUE","T")</f>
        <v>10650</v>
      </c>
      <c r="Q9" s="15">
        <f t="shared" si="1"/>
        <v>-0.41492957746478876</v>
      </c>
      <c r="R9" s="13" t="str">
        <f t="shared" si="0"/>
        <v>MX6</v>
      </c>
      <c r="S9" s="20">
        <f t="shared" si="2"/>
        <v>0</v>
      </c>
    </row>
    <row r="10" spans="2:19" ht="18" customHeight="1" x14ac:dyDescent="0.25">
      <c r="B10" s="9" t="str">
        <f>Symbols2!CE7</f>
        <v>FVA</v>
      </c>
      <c r="C10" s="3">
        <f>RTD("cqg.rtd", ,"ContractData", B10, "LastPrice",,"D")</f>
        <v>119075</v>
      </c>
      <c r="D10" s="3">
        <f>RTD("cqg.rtd", ,"ContractData", B10, "NetLastQuoteToday",,"D")</f>
        <v>-37</v>
      </c>
      <c r="E10" s="6">
        <f>RTD("cqg.rtd", ,"ContractData",B10, "PerCentNetLastTrade")/100</f>
        <v>-9.8186816783399876E-4</v>
      </c>
      <c r="F10" s="6">
        <f>RTD("cqg.rtd", ,"ContractData",B10, "PerCentNetLastTrade")/100</f>
        <v>-9.8186816783399876E-4</v>
      </c>
      <c r="G10" s="3">
        <f>RTD("cqg.rtd", ,"ContractData", B10, "OpenPrice",,"D")</f>
        <v>119115</v>
      </c>
      <c r="H10" s="3">
        <f>RTD("cqg.rtd", ,"ContractData", B10, "HIgh",,"D")</f>
        <v>119117</v>
      </c>
      <c r="I10" s="3">
        <f>RTD("cqg.rtd", ,"ContractData", B10, "LOwprice",,"D")</f>
        <v>119062</v>
      </c>
      <c r="J10" s="6">
        <f>Symbols2!CF7</f>
        <v>5.3386310610279428E-4</v>
      </c>
      <c r="K10" s="54"/>
      <c r="L10" s="55"/>
      <c r="M10" s="18">
        <f>RTD("cqg.rtd",,"StudyData",B10, "Vol", "VolType=auto,CoCType=Auto", "Vol",$M$6,"0","ALL",,,"TRUE","T")</f>
        <v>4662</v>
      </c>
      <c r="N10" s="36">
        <f>RTD("cqg.rtd",,"StudyData",B10, "BBHVlm^",,"c1",$M$6,"-1")</f>
        <v>12039.28</v>
      </c>
      <c r="O10" s="22">
        <f>RTD("cqg.rtd",,"StudyData",B10, "Vol", "VolType=auto,CoCType=Auto", "Vol","D","0","ALL",,,"TRUE","T")</f>
        <v>190521</v>
      </c>
      <c r="P10" s="18">
        <f>RTD("cqg.rtd",,"StudyData",B10, "Vol", "VolType=auto,CoCType=Auto", "Vol","D","-1","ALL",,,"TRUE","T")</f>
        <v>436739</v>
      </c>
      <c r="Q10" s="15">
        <f t="shared" si="1"/>
        <v>-0.56376462830202934</v>
      </c>
      <c r="R10" s="13" t="str">
        <f t="shared" si="0"/>
        <v>FVA</v>
      </c>
      <c r="S10" s="20">
        <f t="shared" si="2"/>
        <v>0</v>
      </c>
    </row>
    <row r="11" spans="2:19" ht="18" customHeight="1" x14ac:dyDescent="0.25">
      <c r="B11" s="9" t="str">
        <f>Symbols2!CE8</f>
        <v>BP6</v>
      </c>
      <c r="C11" s="3">
        <f>RTD("cqg.rtd", ,"ContractData", B11, "LastPrice",,"D")</f>
        <v>17073</v>
      </c>
      <c r="D11" s="3">
        <f>RTD("cqg.rtd", ,"ContractData", B11, "NetLastQuoteToday",,"D")</f>
        <v>-35</v>
      </c>
      <c r="E11" s="6">
        <f>RTD("cqg.rtd", ,"ContractData",B11, "PerCentNetLastTrade")/100</f>
        <v>-2.0458265139116204E-3</v>
      </c>
      <c r="F11" s="6">
        <f>RTD("cqg.rtd", ,"ContractData",B11, "PerCentNetLastTrade")/100</f>
        <v>-2.0458265139116204E-3</v>
      </c>
      <c r="G11" s="3">
        <f>RTD("cqg.rtd", ,"ContractData", B11, "OpenPrice",,"D")</f>
        <v>17110</v>
      </c>
      <c r="H11" s="3">
        <f>RTD("cqg.rtd", ,"ContractData", B11, "HIgh",,"D")</f>
        <v>17136</v>
      </c>
      <c r="I11" s="3">
        <f>RTD("cqg.rtd", ,"ContractData", B11, "LOwprice",,"D")</f>
        <v>17061</v>
      </c>
      <c r="J11" s="6">
        <f>Symbols2!CF8</f>
        <v>5.6662497693395935E-4</v>
      </c>
      <c r="K11" s="54"/>
      <c r="L11" s="55"/>
      <c r="M11" s="18">
        <f>RTD("cqg.rtd",,"StudyData",B11, "Vol", "VolType=auto,CoCType=Auto", "Vol",$M$6,"0","ALL",,,"TRUE","T")</f>
        <v>561</v>
      </c>
      <c r="N11" s="36">
        <f>RTD("cqg.rtd",,"StudyData",B11, "BBHVlm^",,"c1",$M$6,"-1")</f>
        <v>1439.94</v>
      </c>
      <c r="O11" s="22">
        <f>RTD("cqg.rtd",,"StudyData",B11, "Vol", "VolType=auto,CoCType=Auto", "Vol","D","0","ALL",,,"TRUE","T")</f>
        <v>56353</v>
      </c>
      <c r="P11" s="18">
        <f>RTD("cqg.rtd",,"StudyData",B11, "Vol", "VolType=auto,CoCType=Auto", "Vol","D","-1","ALL",,,"TRUE","T")</f>
        <v>56026</v>
      </c>
      <c r="Q11" s="15">
        <f t="shared" si="1"/>
        <v>5.8365758754863814E-3</v>
      </c>
      <c r="R11" s="13" t="str">
        <f t="shared" si="0"/>
        <v>BP6</v>
      </c>
      <c r="S11" s="20">
        <f t="shared" si="2"/>
        <v>0</v>
      </c>
    </row>
    <row r="12" spans="2:19" ht="18" customHeight="1" x14ac:dyDescent="0.25">
      <c r="B12" s="9" t="str">
        <f>Symbols2!CE9</f>
        <v>EU6</v>
      </c>
      <c r="C12" s="3">
        <f>RTD("cqg.rtd", ,"ContractData", B12, "LastPrice",,"D")</f>
        <v>13625</v>
      </c>
      <c r="D12" s="3">
        <f>RTD("cqg.rtd", ,"ContractData", B12, "NetLastQuoteToday",,"D")</f>
        <v>13</v>
      </c>
      <c r="E12" s="6">
        <f>RTD("cqg.rtd", ,"ContractData",B12, "PerCentNetLastTrade")/100</f>
        <v>9.5503967087863658E-4</v>
      </c>
      <c r="F12" s="6">
        <f>RTD("cqg.rtd", ,"ContractData",B12, "PerCentNetLastTrade")/100</f>
        <v>9.5503967087863658E-4</v>
      </c>
      <c r="G12" s="3">
        <f>RTD("cqg.rtd", ,"ContractData", B12, "OpenPrice",,"D")</f>
        <v>13611</v>
      </c>
      <c r="H12" s="3">
        <f>RTD("cqg.rtd", ,"ContractData", B12, "HIgh",,"D")</f>
        <v>13644</v>
      </c>
      <c r="I12" s="3">
        <f>RTD("cqg.rtd", ,"ContractData", B12, "LOwprice",,"D")</f>
        <v>13601</v>
      </c>
      <c r="J12" s="6">
        <f>Symbols2!CF9</f>
        <v>6.5319094278689131E-4</v>
      </c>
      <c r="K12" s="54"/>
      <c r="L12" s="55"/>
      <c r="M12" s="18">
        <f>RTD("cqg.rtd",,"StudyData",B12, "Vol", "VolType=auto,CoCType=Auto", "Vol",$M$6,"0","ALL",,,"TRUE","T")</f>
        <v>495</v>
      </c>
      <c r="N12" s="36">
        <f>RTD("cqg.rtd",,"StudyData",B12, "BBHVlm^",,"c1",$M$6,"-1")</f>
        <v>1170.0899999999999</v>
      </c>
      <c r="O12" s="22">
        <f>RTD("cqg.rtd",,"StudyData",B12, "Vol", "VolType=auto,CoCType=Auto", "Vol","D","0","ALL",,,"TRUE","T")</f>
        <v>70918</v>
      </c>
      <c r="P12" s="18">
        <f>RTD("cqg.rtd",,"StudyData",B12, "Vol", "VolType=auto,CoCType=Auto", "Vol","D","-1","ALL",,,"TRUE","T")</f>
        <v>96734</v>
      </c>
      <c r="Q12" s="15">
        <f t="shared" si="1"/>
        <v>-0.26687617590505924</v>
      </c>
      <c r="R12" s="13" t="str">
        <f t="shared" si="0"/>
        <v>EU6</v>
      </c>
      <c r="S12" s="20">
        <f t="shared" si="2"/>
        <v>0</v>
      </c>
    </row>
    <row r="13" spans="2:19" ht="18" customHeight="1" x14ac:dyDescent="0.25">
      <c r="B13" s="9" t="str">
        <f>Symbols2!CE10</f>
        <v>DA6</v>
      </c>
      <c r="C13" s="3">
        <f>RTD("cqg.rtd", ,"ContractData", B13, "LastPrice",,"D")</f>
        <v>9350</v>
      </c>
      <c r="D13" s="3">
        <f>RTD("cqg.rtd", ,"ContractData", B13, "NetLastQuoteToday",,"D")</f>
        <v>4</v>
      </c>
      <c r="E13" s="6">
        <f>RTD("cqg.rtd", ,"ContractData",B13, "PerCentNetLastTrade")/100</f>
        <v>4.2799058420714739E-4</v>
      </c>
      <c r="F13" s="6">
        <f>RTD("cqg.rtd", ,"ContractData",B13, "PerCentNetLastTrade")/100</f>
        <v>4.2799058420714739E-4</v>
      </c>
      <c r="G13" s="3">
        <f>RTD("cqg.rtd", ,"ContractData", B13, "OpenPrice",,"D")</f>
        <v>9342</v>
      </c>
      <c r="H13" s="3">
        <f>RTD("cqg.rtd", ,"ContractData", B13, "HIgh",,"D")</f>
        <v>9362</v>
      </c>
      <c r="I13" s="3">
        <f>RTD("cqg.rtd", ,"ContractData", B13, "LOwprice",,"D")</f>
        <v>9339</v>
      </c>
      <c r="J13" s="6">
        <f>Symbols2!CF10</f>
        <v>6.7086550182852501E-4</v>
      </c>
      <c r="K13" s="54"/>
      <c r="L13" s="55"/>
      <c r="M13" s="18">
        <f>RTD("cqg.rtd",,"StudyData",B13, "Vol", "VolType=auto,CoCType=Auto", "Vol",$M$6,"0","ALL",,,"TRUE","T")</f>
        <v>296</v>
      </c>
      <c r="N13" s="36">
        <f>RTD("cqg.rtd",,"StudyData",B13, "BBHVlm^",,"c1",$M$6,"-1")</f>
        <v>517</v>
      </c>
      <c r="O13" s="22">
        <f>RTD("cqg.rtd",,"StudyData",B13, "Vol", "VolType=auto,CoCType=Auto", "Vol","D","0","ALL",,,"TRUE","T")</f>
        <v>26289</v>
      </c>
      <c r="P13" s="18">
        <f>RTD("cqg.rtd",,"StudyData",B13, "Vol", "VolType=auto,CoCType=Auto", "Vol","D","-1","ALL",,,"TRUE","T")</f>
        <v>55313</v>
      </c>
      <c r="Q13" s="15">
        <f t="shared" si="1"/>
        <v>-0.52472294035760125</v>
      </c>
      <c r="R13" s="13" t="str">
        <f t="shared" si="0"/>
        <v>DA6</v>
      </c>
      <c r="S13" s="20">
        <f t="shared" si="2"/>
        <v>0</v>
      </c>
    </row>
    <row r="14" spans="2:19" ht="18" customHeight="1" x14ac:dyDescent="0.25">
      <c r="B14" s="9" t="str">
        <f>Symbols2!CE11</f>
        <v>JY6</v>
      </c>
      <c r="C14" s="3">
        <f>RTD("cqg.rtd", ,"ContractData", B14, "LastPrice",,"D")</f>
        <v>9848</v>
      </c>
      <c r="D14" s="3">
        <f>RTD("cqg.rtd", ,"ContractData", B14, "NetLastQuoteToday",,"D")</f>
        <v>-25</v>
      </c>
      <c r="E14" s="6">
        <f>RTD("cqg.rtd", ,"ContractData",B14, "PerCentNetLastTrade")/100</f>
        <v>-2.5321584118302445E-3</v>
      </c>
      <c r="F14" s="6">
        <f>RTD("cqg.rtd", ,"ContractData",B14, "PerCentNetLastTrade")/100</f>
        <v>-2.5321584118302445E-3</v>
      </c>
      <c r="G14" s="3">
        <f>RTD("cqg.rtd", ,"ContractData", B14, "OpenPrice",,"D")</f>
        <v>9873</v>
      </c>
      <c r="H14" s="3">
        <f>RTD("cqg.rtd", ,"ContractData", B14, "HIgh",,"D")</f>
        <v>9873</v>
      </c>
      <c r="I14" s="3">
        <f>RTD("cqg.rtd", ,"ContractData", B14, "LOwprice",,"D")</f>
        <v>9843</v>
      </c>
      <c r="J14" s="6">
        <f>Symbols2!CF11</f>
        <v>6.8133586507315984E-4</v>
      </c>
      <c r="K14" s="54"/>
      <c r="L14" s="55"/>
      <c r="M14" s="18">
        <f>RTD("cqg.rtd",,"StudyData",B14, "Vol", "VolType=auto,CoCType=Auto", "Vol",$M$6,"0","ALL",,,"TRUE","T")</f>
        <v>135</v>
      </c>
      <c r="N14" s="36">
        <f>RTD("cqg.rtd",,"StudyData",B14, "BBHVlm^",,"c1",$M$6,"-1")</f>
        <v>1575.7</v>
      </c>
      <c r="O14" s="22">
        <f>RTD("cqg.rtd",,"StudyData",B14, "Vol", "VolType=auto,CoCType=Auto", "Vol","D","0","ALL",,,"TRUE","T")</f>
        <v>49181</v>
      </c>
      <c r="P14" s="18">
        <f>RTD("cqg.rtd",,"StudyData",B14, "Vol", "VolType=auto,CoCType=Auto", "Vol","D","-1","ALL",,,"TRUE","T")</f>
        <v>66295</v>
      </c>
      <c r="Q14" s="15">
        <f t="shared" si="1"/>
        <v>-0.25814918168791012</v>
      </c>
      <c r="R14" s="13" t="str">
        <f t="shared" si="0"/>
        <v>JY6</v>
      </c>
      <c r="S14" s="20">
        <f t="shared" si="2"/>
        <v>0</v>
      </c>
    </row>
    <row r="15" spans="2:19" ht="18" customHeight="1" x14ac:dyDescent="0.25">
      <c r="B15" s="9" t="str">
        <f>Symbols2!CE12</f>
        <v>CA6</v>
      </c>
      <c r="C15" s="3">
        <f>RTD("cqg.rtd", ,"ContractData", B15, "LastPrice",,"D")</f>
        <v>9303</v>
      </c>
      <c r="D15" s="3">
        <f>RTD("cqg.rtd", ,"ContractData", B15, "NetLastQuoteToday",,"D")</f>
        <v>2</v>
      </c>
      <c r="E15" s="6">
        <f>RTD("cqg.rtd", ,"ContractData",B15, "PerCentNetLastTrade")/100</f>
        <v>2.1503064186646596E-4</v>
      </c>
      <c r="F15" s="6">
        <f>RTD("cqg.rtd", ,"ContractData",B15, "PerCentNetLastTrade")/100</f>
        <v>2.1503064186646596E-4</v>
      </c>
      <c r="G15" s="3">
        <f>RTD("cqg.rtd", ,"ContractData", B15, "OpenPrice",,"D")</f>
        <v>9303</v>
      </c>
      <c r="H15" s="3">
        <f>RTD("cqg.rtd", ,"ContractData", B15, "HIgh",,"D")</f>
        <v>9310</v>
      </c>
      <c r="I15" s="3">
        <f>RTD("cqg.rtd", ,"ContractData", B15, "LOwprice",,"D")</f>
        <v>9290</v>
      </c>
      <c r="J15" s="6">
        <f>Symbols2!CF12</f>
        <v>8.2820041493329895E-4</v>
      </c>
      <c r="K15" s="54"/>
      <c r="L15" s="55"/>
      <c r="M15" s="18">
        <f>RTD("cqg.rtd",,"StudyData",B15, "Vol", "VolType=auto,CoCType=Auto", "Vol",$M$6,"0","ALL",,,"TRUE","T")</f>
        <v>310</v>
      </c>
      <c r="N15" s="36">
        <f>RTD("cqg.rtd",,"StudyData",B15, "BBHVlm^",,"c1",$M$6,"-1")</f>
        <v>568.14</v>
      </c>
      <c r="O15" s="22">
        <f>RTD("cqg.rtd",,"StudyData",B15, "Vol", "VolType=auto,CoCType=Auto", "Vol","D","0","ALL",,,"TRUE","T")</f>
        <v>26238</v>
      </c>
      <c r="P15" s="18">
        <f>RTD("cqg.rtd",,"StudyData",B15, "Vol", "VolType=auto,CoCType=Auto", "Vol","D","-1","ALL",,,"TRUE","T")</f>
        <v>76598</v>
      </c>
      <c r="Q15" s="15">
        <f t="shared" si="1"/>
        <v>-0.6574584192798768</v>
      </c>
      <c r="R15" s="13" t="str">
        <f t="shared" si="0"/>
        <v>CA6</v>
      </c>
      <c r="S15" s="20">
        <f t="shared" si="2"/>
        <v>0</v>
      </c>
    </row>
    <row r="16" spans="2:19" ht="18" customHeight="1" x14ac:dyDescent="0.25">
      <c r="B16" s="9" t="str">
        <f>Symbols2!CE13</f>
        <v>TYA</v>
      </c>
      <c r="C16" s="3">
        <f>RTD("cqg.rtd", ,"ContractData", B16, "LastPrice",,"D")</f>
        <v>125015</v>
      </c>
      <c r="D16" s="3">
        <f>RTD("cqg.rtd", ,"ContractData", B16, "NetLastQuoteToday",,"D")</f>
        <v>-55</v>
      </c>
      <c r="E16" s="6">
        <f>RTD("cqg.rtd", ,"ContractData",B16, "PerCentNetLastTrade")/100</f>
        <v>-1.3725979535812328E-3</v>
      </c>
      <c r="F16" s="6">
        <f>RTD("cqg.rtd", ,"ContractData",B16, "PerCentNetLastTrade")/100</f>
        <v>-1.3725979535812328E-3</v>
      </c>
      <c r="G16" s="3">
        <f>RTD("cqg.rtd", ,"ContractData", B16, "OpenPrice",,"D")</f>
        <v>125070</v>
      </c>
      <c r="H16" s="3">
        <f>RTD("cqg.rtd", ,"ContractData", B16, "HIgh",,"D")</f>
        <v>125080</v>
      </c>
      <c r="I16" s="3">
        <f>RTD("cqg.rtd", ,"ContractData", B16, "LOwprice",,"D")</f>
        <v>124315</v>
      </c>
      <c r="J16" s="6">
        <f>Symbols2!CF13</f>
        <v>9.9813784057264932E-4</v>
      </c>
      <c r="K16" s="54"/>
      <c r="L16" s="55"/>
      <c r="M16" s="18">
        <f>RTD("cqg.rtd",,"StudyData",B16, "Vol", "VolType=auto,CoCType=Auto", "Vol",$M$6,"0","ALL",,,"TRUE","T")</f>
        <v>10739</v>
      </c>
      <c r="N16" s="36">
        <f>RTD("cqg.rtd",,"StudyData",B16, "BBHVlm^",,"c1",$M$6,"-1")</f>
        <v>25448.66</v>
      </c>
      <c r="O16" s="22">
        <f>RTD("cqg.rtd",,"StudyData",B16, "Vol", "VolType=auto,CoCType=Auto", "Vol","D","0","ALL",,,"TRUE","T")</f>
        <v>315541</v>
      </c>
      <c r="P16" s="18">
        <f>RTD("cqg.rtd",,"StudyData",B16, "Vol", "VolType=auto,CoCType=Auto", "Vol","D","-1","ALL",,,"TRUE","T")</f>
        <v>662299</v>
      </c>
      <c r="Q16" s="15">
        <f t="shared" si="1"/>
        <v>-0.52356715018443334</v>
      </c>
      <c r="R16" s="13" t="str">
        <f t="shared" si="0"/>
        <v>TYA</v>
      </c>
      <c r="S16" s="20">
        <f t="shared" si="2"/>
        <v>0</v>
      </c>
    </row>
    <row r="17" spans="2:19" ht="18" customHeight="1" x14ac:dyDescent="0.25">
      <c r="B17" s="9" t="str">
        <f>Symbols2!CE14</f>
        <v>TYA</v>
      </c>
      <c r="C17" s="3">
        <f>RTD("cqg.rtd", ,"ContractData", B17, "LastPrice",,"D")</f>
        <v>125015</v>
      </c>
      <c r="D17" s="3">
        <f>RTD("cqg.rtd", ,"ContractData", B17, "NetLastQuoteToday",,"D")</f>
        <v>-55</v>
      </c>
      <c r="E17" s="6">
        <f>RTD("cqg.rtd", ,"ContractData",B17, "PerCentNetLastTrade")/100</f>
        <v>-1.3725979535812328E-3</v>
      </c>
      <c r="F17" s="6">
        <f>RTD("cqg.rtd", ,"ContractData",B17, "PerCentNetLastTrade")/100</f>
        <v>-1.3725979535812328E-3</v>
      </c>
      <c r="G17" s="3">
        <f>RTD("cqg.rtd", ,"ContractData", B17, "OpenPrice",,"D")</f>
        <v>125070</v>
      </c>
      <c r="H17" s="3">
        <f>RTD("cqg.rtd", ,"ContractData", B17, "HIgh",,"D")</f>
        <v>125080</v>
      </c>
      <c r="I17" s="3">
        <f>RTD("cqg.rtd", ,"ContractData", B17, "LOwprice",,"D")</f>
        <v>124315</v>
      </c>
      <c r="J17" s="6">
        <f>Symbols2!CF14</f>
        <v>9.9813784057264932E-4</v>
      </c>
      <c r="K17" s="54"/>
      <c r="L17" s="55"/>
      <c r="M17" s="18">
        <f>RTD("cqg.rtd",,"StudyData",B17, "Vol", "VolType=auto,CoCType=Auto", "Vol",$M$6,"0","ALL",,,"TRUE","T")</f>
        <v>10739</v>
      </c>
      <c r="N17" s="36">
        <f>RTD("cqg.rtd",,"StudyData",B17, "BBHVlm^",,"c1",$M$6,"-1")</f>
        <v>25448.66</v>
      </c>
      <c r="O17" s="22">
        <f>RTD("cqg.rtd",,"StudyData",B17, "Vol", "VolType=auto,CoCType=Auto", "Vol","D","0","ALL",,,"TRUE","T")</f>
        <v>315541</v>
      </c>
      <c r="P17" s="18">
        <f>RTD("cqg.rtd",,"StudyData",B17, "Vol", "VolType=auto,CoCType=Auto", "Vol","D","-1","ALL",,,"TRUE","T")</f>
        <v>662299</v>
      </c>
      <c r="Q17" s="15">
        <f t="shared" si="1"/>
        <v>-0.52356715018443334</v>
      </c>
      <c r="R17" s="13" t="str">
        <f t="shared" si="0"/>
        <v>TYA</v>
      </c>
      <c r="S17" s="20">
        <f t="shared" si="2"/>
        <v>0</v>
      </c>
    </row>
    <row r="18" spans="2:19" ht="18" customHeight="1" x14ac:dyDescent="0.25">
      <c r="B18" s="9" t="str">
        <f>Symbols2!CE15</f>
        <v>EP</v>
      </c>
      <c r="C18" s="3">
        <f>RTD("cqg.rtd", ,"ContractData", B18, "LastPrice",,"D")</f>
        <v>197250</v>
      </c>
      <c r="D18" s="3">
        <f>RTD("cqg.rtd", ,"ContractData", B18, "NetLastQuoteToday",,"D")</f>
        <v>1000</v>
      </c>
      <c r="E18" s="6">
        <f>RTD("cqg.rtd", ,"ContractData",B18, "PerCentNetLastTrade")/100</f>
        <v>5.222929936305732E-3</v>
      </c>
      <c r="F18" s="6">
        <f>RTD("cqg.rtd", ,"ContractData",B18, "PerCentNetLastTrade")/100</f>
        <v>5.222929936305732E-3</v>
      </c>
      <c r="G18" s="3">
        <f>RTD("cqg.rtd", ,"ContractData", B18, "OpenPrice",,"D")</f>
        <v>196275</v>
      </c>
      <c r="H18" s="3">
        <f>RTD("cqg.rtd", ,"ContractData", B18, "HIgh",,"D")</f>
        <v>197325</v>
      </c>
      <c r="I18" s="3">
        <f>RTD("cqg.rtd", ,"ContractData", B18, "LOwprice",,"D")</f>
        <v>196250</v>
      </c>
      <c r="J18" s="6">
        <f>Symbols2!CF15</f>
        <v>1.1555597458755501E-3</v>
      </c>
      <c r="K18" s="54"/>
      <c r="L18" s="55"/>
      <c r="M18" s="18">
        <f>RTD("cqg.rtd",,"StudyData",B18, "Vol", "VolType=auto,CoCType=Auto", "Vol",$M$6,"0","ALL",,,"TRUE","T")</f>
        <v>10175</v>
      </c>
      <c r="N18" s="36">
        <f>RTD("cqg.rtd",,"StudyData",B18, "BBHVlm^",,"c1",$M$6,"-1")</f>
        <v>37333.74</v>
      </c>
      <c r="O18" s="22">
        <f>RTD("cqg.rtd",,"StudyData",B18, "Vol", "VolType=auto,CoCType=Auto", "Vol","D","0","ALL",,,"TRUE","T")</f>
        <v>456796</v>
      </c>
      <c r="P18" s="18">
        <f>RTD("cqg.rtd",,"StudyData",B18, "Vol", "VolType=auto,CoCType=Auto", "Vol","D","-1","ALL",,,"TRUE","T")</f>
        <v>1367021</v>
      </c>
      <c r="Q18" s="15">
        <f t="shared" si="1"/>
        <v>-0.6658456600154643</v>
      </c>
      <c r="R18" s="13" t="str">
        <f t="shared" si="0"/>
        <v>EP</v>
      </c>
      <c r="S18" s="20">
        <f t="shared" si="2"/>
        <v>0</v>
      </c>
    </row>
    <row r="19" spans="2:19" ht="18" customHeight="1" x14ac:dyDescent="0.25">
      <c r="B19" s="9" t="str">
        <f>Symbols2!CE16</f>
        <v>USA</v>
      </c>
      <c r="C19" s="3">
        <f>RTD("cqg.rtd", ,"ContractData", B19, "LastPrice",,"D")</f>
        <v>137020</v>
      </c>
      <c r="D19" s="3">
        <f>RTD("cqg.rtd", ,"ContractData", B19, "NetLastQuoteToday",,"D")</f>
        <v>-100</v>
      </c>
      <c r="E19" s="6">
        <f>RTD("cqg.rtd", ,"ContractData",B19, "PerCentNetLastTrade")/100</f>
        <v>-2.2747952684258415E-3</v>
      </c>
      <c r="F19" s="6">
        <f>RTD("cqg.rtd", ,"ContractData",B19, "PerCentNetLastTrade")/100</f>
        <v>-2.2747952684258415E-3</v>
      </c>
      <c r="G19" s="3">
        <f>RTD("cqg.rtd", ,"ContractData", B19, "OpenPrice",,"D")</f>
        <v>137140</v>
      </c>
      <c r="H19" s="3">
        <f>RTD("cqg.rtd", ,"ContractData", B19, "HIgh",,"D")</f>
        <v>137160</v>
      </c>
      <c r="I19" s="3">
        <f>RTD("cqg.rtd", ,"ContractData", B19, "LOwprice",,"D")</f>
        <v>136310</v>
      </c>
      <c r="J19" s="6">
        <f>Symbols2!CF16</f>
        <v>1.7975422725512089E-3</v>
      </c>
      <c r="K19" s="54"/>
      <c r="L19" s="55"/>
      <c r="M19" s="18">
        <f>RTD("cqg.rtd",,"StudyData",B19, "Vol", "VolType=auto,CoCType=Auto", "Vol",$M$6,"0","ALL",,,"TRUE","T")</f>
        <v>2658</v>
      </c>
      <c r="N19" s="36">
        <f>RTD("cqg.rtd",,"StudyData",B19, "BBHVlm^",,"c1",$M$6,"-1")</f>
        <v>5627.85</v>
      </c>
      <c r="O19" s="22">
        <f>RTD("cqg.rtd",,"StudyData",B19, "Vol", "VolType=auto,CoCType=Auto", "Vol","D","0","ALL",,,"TRUE","T")</f>
        <v>84805</v>
      </c>
      <c r="P19" s="18">
        <f>RTD("cqg.rtd",,"StudyData",B19, "Vol", "VolType=auto,CoCType=Auto", "Vol","D","-1","ALL",,,"TRUE","T")</f>
        <v>204042</v>
      </c>
      <c r="Q19" s="15">
        <f t="shared" si="1"/>
        <v>-0.58437478558336031</v>
      </c>
      <c r="R19" s="13" t="str">
        <f t="shared" si="0"/>
        <v>USA</v>
      </c>
      <c r="S19" s="20">
        <f t="shared" si="2"/>
        <v>0</v>
      </c>
    </row>
    <row r="20" spans="2:19" ht="18" customHeight="1" x14ac:dyDescent="0.25">
      <c r="B20" s="9" t="str">
        <f>Symbols2!CE17</f>
        <v>ULA</v>
      </c>
      <c r="C20" s="3">
        <f>RTD("cqg.rtd", ,"ContractData", B20, "LastPrice",,"D")</f>
        <v>149190</v>
      </c>
      <c r="D20" s="3">
        <f>RTD("cqg.rtd", ,"ContractData", B20, "NetLastQuoteToday",,"D")</f>
        <v>-120</v>
      </c>
      <c r="E20" s="6">
        <f>RTD("cqg.rtd", ,"ContractData",B20, "PerCentNetLastTrade")/100</f>
        <v>-2.500520941862888E-3</v>
      </c>
      <c r="F20" s="6">
        <f>RTD("cqg.rtd", ,"ContractData",B20, "PerCentNetLastTrade")/100</f>
        <v>-2.500520941862888E-3</v>
      </c>
      <c r="G20" s="3">
        <f>RTD("cqg.rtd", ,"ContractData", B20, "OpenPrice",,"D")</f>
        <v>150050</v>
      </c>
      <c r="H20" s="3">
        <f>RTD("cqg.rtd", ,"ContractData", B20, "HIgh",,"D")</f>
        <v>150060</v>
      </c>
      <c r="I20" s="3">
        <f>RTD("cqg.rtd", ,"ContractData", B20, "LOwprice",,"D")</f>
        <v>149160</v>
      </c>
      <c r="J20" s="6">
        <f>Symbols2!CF17</f>
        <v>2.2131075375416112E-3</v>
      </c>
      <c r="K20" s="54"/>
      <c r="L20" s="55"/>
      <c r="M20" s="18">
        <f>RTD("cqg.rtd",,"StudyData",B20, "Vol", "VolType=auto,CoCType=Auto", "Vol",$M$6,"0","ALL",,,"TRUE","T")</f>
        <v>410</v>
      </c>
      <c r="N20" s="36">
        <f>RTD("cqg.rtd",,"StudyData",B20, "BBHVlm^",,"c1",$M$6,"-1")</f>
        <v>944.31</v>
      </c>
      <c r="O20" s="22">
        <f>RTD("cqg.rtd",,"StudyData",B20, "Vol", "VolType=auto,CoCType=Auto", "Vol","D","0","ALL",,,"TRUE","T")</f>
        <v>16858</v>
      </c>
      <c r="P20" s="18">
        <f>RTD("cqg.rtd",,"StudyData",B20, "Vol", "VolType=auto,CoCType=Auto", "Vol","D","-1","ALL",,,"TRUE","T")</f>
        <v>44594</v>
      </c>
      <c r="Q20" s="15">
        <f t="shared" si="1"/>
        <v>-0.62196708077319818</v>
      </c>
      <c r="R20" s="13" t="str">
        <f t="shared" si="0"/>
        <v>ULA</v>
      </c>
      <c r="S20" s="20">
        <f t="shared" si="2"/>
        <v>0</v>
      </c>
    </row>
    <row r="21" spans="2:19" ht="18" customHeight="1" x14ac:dyDescent="0.25">
      <c r="B21" s="9" t="str">
        <f>Symbols2!CE18</f>
        <v>ENQ</v>
      </c>
      <c r="C21" s="3">
        <f>RTD("cqg.rtd", ,"ContractData", B21, "LastPrice",,"D")</f>
        <v>392300</v>
      </c>
      <c r="D21" s="3">
        <f>RTD("cqg.rtd", ,"ContractData", B21, "NetLastQuoteToday",,"D")</f>
        <v>2550</v>
      </c>
      <c r="E21" s="6">
        <f>RTD("cqg.rtd", ,"ContractData",B21, "PerCentNetLastTrade")/100</f>
        <v>6.4785118665811412E-3</v>
      </c>
      <c r="F21" s="6">
        <f>RTD("cqg.rtd", ,"ContractData",B21, "PerCentNetLastTrade")/100</f>
        <v>6.4785118665811412E-3</v>
      </c>
      <c r="G21" s="3">
        <f>RTD("cqg.rtd", ,"ContractData", B21, "OpenPrice",,"D")</f>
        <v>389800</v>
      </c>
      <c r="H21" s="3">
        <f>RTD("cqg.rtd", ,"ContractData", B21, "HIgh",,"D")</f>
        <v>392325</v>
      </c>
      <c r="I21" s="3">
        <f>RTD("cqg.rtd", ,"ContractData", B21, "LOwprice",,"D")</f>
        <v>389775</v>
      </c>
      <c r="J21" s="6">
        <f>Symbols2!CF18</f>
        <v>2.2847344309170113E-3</v>
      </c>
      <c r="K21" s="54"/>
      <c r="L21" s="55"/>
      <c r="M21" s="18">
        <f>RTD("cqg.rtd",,"StudyData",B21, "Vol", "VolType=auto,CoCType=Auto", "Vol",$M$6,"0","ALL",,,"TRUE","T")</f>
        <v>2988</v>
      </c>
      <c r="N21" s="36">
        <f>RTD("cqg.rtd",,"StudyData",B21, "BBHVlm^",,"c1",$M$6,"-1")</f>
        <v>6217.58</v>
      </c>
      <c r="O21" s="22">
        <f>RTD("cqg.rtd",,"StudyData",B21, "Vol", "VolType=auto,CoCType=Auto", "Vol","D","0","ALL",,,"TRUE","T")</f>
        <v>74421</v>
      </c>
      <c r="P21" s="18">
        <f>RTD("cqg.rtd",,"StudyData",B21, "Vol", "VolType=auto,CoCType=Auto", "Vol","D","-1","ALL",,,"TRUE","T")</f>
        <v>201050</v>
      </c>
      <c r="Q21" s="15">
        <f t="shared" si="1"/>
        <v>-0.62983834866948518</v>
      </c>
      <c r="R21" s="13" t="str">
        <f t="shared" si="0"/>
        <v>ENQ</v>
      </c>
      <c r="S21" s="20">
        <f t="shared" si="2"/>
        <v>0</v>
      </c>
    </row>
    <row r="22" spans="2:19" ht="18" customHeight="1" x14ac:dyDescent="0.25">
      <c r="B22" s="9" t="str">
        <f>Symbols2!CE19</f>
        <v>DD</v>
      </c>
      <c r="C22" s="3">
        <f>RTD("cqg.rtd", ,"ContractData", B22, "LastPrice",,"D")</f>
        <v>97810</v>
      </c>
      <c r="D22" s="3">
        <f>RTD("cqg.rtd", ,"ContractData", B22, "NetLastQuoteToday",,"D")</f>
        <v>1305</v>
      </c>
      <c r="E22" s="6">
        <f>RTD("cqg.rtd", ,"ContractData",B22, "PerCentNetLastTrade")/100</f>
        <v>1.3522615408528055E-2</v>
      </c>
      <c r="F22" s="6">
        <f>RTD("cqg.rtd", ,"ContractData",B22, "PerCentNetLastTrade")/100</f>
        <v>1.3522615408528055E-2</v>
      </c>
      <c r="G22" s="3">
        <f>RTD("cqg.rtd", ,"ContractData", B22, "OpenPrice",,"D")</f>
        <v>97090</v>
      </c>
      <c r="H22" s="3">
        <f>RTD("cqg.rtd", ,"ContractData", B22, "HIgh",,"D")</f>
        <v>97860</v>
      </c>
      <c r="I22" s="3">
        <f>RTD("cqg.rtd", ,"ContractData", B22, "LOwprice",,"D")</f>
        <v>96940</v>
      </c>
      <c r="J22" s="6">
        <f>Symbols2!CF19</f>
        <v>2.8099865497450121E-3</v>
      </c>
      <c r="K22" s="54"/>
      <c r="L22" s="55"/>
      <c r="M22" s="18">
        <f>RTD("cqg.rtd",,"StudyData",B22, "Vol", "VolType=auto,CoCType=Auto", "Vol",$M$6,"0","ALL",,,"TRUE","T")</f>
        <v>491</v>
      </c>
      <c r="N22" s="36">
        <f>RTD("cqg.rtd",,"StudyData",B22, "BBHVlm^",,"c1",$M$6,"-1")</f>
        <v>1417.68</v>
      </c>
      <c r="O22" s="22">
        <f>RTD("cqg.rtd",,"StudyData",B22, "Vol", "VolType=auto,CoCType=Auto", "Vol","D","0","ALL",,,"TRUE","T")</f>
        <v>52767</v>
      </c>
      <c r="P22" s="18">
        <f>RTD("cqg.rtd",,"StudyData",B22, "Vol", "VolType=auto,CoCType=Auto", "Vol","D","-1","ALL",,,"TRUE","T")</f>
        <v>85347</v>
      </c>
      <c r="Q22" s="15">
        <f t="shared" si="1"/>
        <v>-0.38173573763576929</v>
      </c>
      <c r="R22" s="13" t="str">
        <f t="shared" si="0"/>
        <v>DD</v>
      </c>
      <c r="S22" s="20">
        <f t="shared" si="2"/>
        <v>0</v>
      </c>
    </row>
    <row r="23" spans="2:19" ht="18" customHeight="1" x14ac:dyDescent="0.25">
      <c r="B23" s="9" t="str">
        <f>Symbols2!CE20</f>
        <v>SIE</v>
      </c>
      <c r="C23" s="3">
        <f>RTD("cqg.rtd", ,"ContractData", B23, "LastPrice",,"D")</f>
        <v>21010</v>
      </c>
      <c r="D23" s="3">
        <f>RTD("cqg.rtd", ,"ContractData", B23, "NetLastQuoteToday",,"D")</f>
        <v>-451</v>
      </c>
      <c r="E23" s="6">
        <f>RTD("cqg.rtd", ,"ContractData",B23, "PerCentNetLastTrade")/100</f>
        <v>-2.1014864172219375E-2</v>
      </c>
      <c r="F23" s="6">
        <f>RTD("cqg.rtd", ,"ContractData",B23, "PerCentNetLastTrade")/100</f>
        <v>-2.1014864172219375E-2</v>
      </c>
      <c r="G23" s="3">
        <f>RTD("cqg.rtd", ,"ContractData", B23, "OpenPrice",,"D")</f>
        <v>21485</v>
      </c>
      <c r="H23" s="3">
        <f>RTD("cqg.rtd", ,"ContractData", B23, "HIgh",,"D")</f>
        <v>21530</v>
      </c>
      <c r="I23" s="3">
        <f>RTD("cqg.rtd", ,"ContractData", B23, "LOwprice",,"D")</f>
        <v>20900</v>
      </c>
      <c r="J23" s="6">
        <f>Symbols2!CF20</f>
        <v>3.1315730695429356E-3</v>
      </c>
      <c r="K23" s="54"/>
      <c r="L23" s="55"/>
      <c r="M23" s="18">
        <f>RTD("cqg.rtd",,"StudyData",B23, "Vol", "VolType=auto,CoCType=Auto", "Vol",$M$6,"0","ALL",,,"TRUE","T")</f>
        <v>288</v>
      </c>
      <c r="N23" s="36">
        <f>RTD("cqg.rtd",,"StudyData",B23, "BBHVlm^",,"c1",$M$6,"-1")</f>
        <v>872.46</v>
      </c>
      <c r="O23" s="22">
        <f>RTD("cqg.rtd",,"StudyData",B23, "Vol", "VolType=auto,CoCType=Auto", "Vol","D","0","ALL",,,"TRUE","T")</f>
        <v>43472</v>
      </c>
      <c r="P23" s="18">
        <f>RTD("cqg.rtd",,"StudyData",B23, "Vol", "VolType=auto,CoCType=Auto", "Vol","D","-1","ALL",,,"TRUE","T")</f>
        <v>33680</v>
      </c>
      <c r="Q23" s="15">
        <f t="shared" si="1"/>
        <v>0.29073634204275534</v>
      </c>
      <c r="R23" s="13" t="str">
        <f t="shared" si="0"/>
        <v>SIE</v>
      </c>
      <c r="S23" s="20">
        <f t="shared" si="2"/>
        <v>0</v>
      </c>
    </row>
    <row r="24" spans="2:19" ht="18" customHeight="1" x14ac:dyDescent="0.25">
      <c r="B24" s="9" t="str">
        <f>Symbols2!CE21</f>
        <v>DSX</v>
      </c>
      <c r="C24" s="3">
        <f>RTD("cqg.rtd", ,"ContractData", B24, "LastPrice",,"D")</f>
        <v>31850</v>
      </c>
      <c r="D24" s="3">
        <f>RTD("cqg.rtd", ,"ContractData", B24, "NetLastQuoteToday",,"D")</f>
        <v>340</v>
      </c>
      <c r="E24" s="6">
        <f>RTD("cqg.rtd", ,"ContractData",B24, "PerCentNetLastTrade")/100</f>
        <v>1.0790225325293556E-2</v>
      </c>
      <c r="F24" s="6">
        <f>RTD("cqg.rtd", ,"ContractData",B24, "PerCentNetLastTrade")/100</f>
        <v>1.0790225325293556E-2</v>
      </c>
      <c r="G24" s="3">
        <f>RTD("cqg.rtd", ,"ContractData", B24, "OpenPrice",,"D")</f>
        <v>31700</v>
      </c>
      <c r="H24" s="3">
        <f>RTD("cqg.rtd", ,"ContractData", B24, "HIgh",,"D")</f>
        <v>31860</v>
      </c>
      <c r="I24" s="3">
        <f>RTD("cqg.rtd", ,"ContractData", B24, "LOwprice",,"D")</f>
        <v>31640</v>
      </c>
      <c r="J24" s="6">
        <f>Symbols2!CF21</f>
        <v>3.3242323068458698E-3</v>
      </c>
      <c r="K24" s="54"/>
      <c r="L24" s="55"/>
      <c r="M24" s="18">
        <f>RTD("cqg.rtd",,"StudyData",B24, "Vol", "VolType=auto,CoCType=Auto", "Vol",$M$6,"0","ALL",,,"TRUE","T")</f>
        <v>2544</v>
      </c>
      <c r="N24" s="36">
        <f>RTD("cqg.rtd",,"StudyData",B24, "BBHVlm^",,"c1",$M$6,"-1")</f>
        <v>9173.8700000000008</v>
      </c>
      <c r="O24" s="22">
        <f>RTD("cqg.rtd",,"StudyData",B24, "Vol", "VolType=auto,CoCType=Auto", "Vol","D","0","ALL",,,"TRUE","T")</f>
        <v>409262</v>
      </c>
      <c r="P24" s="18">
        <f>RTD("cqg.rtd",,"StudyData",B24, "Vol", "VolType=auto,CoCType=Auto", "Vol","D","-1","ALL",,,"TRUE","T")</f>
        <v>805573</v>
      </c>
      <c r="Q24" s="15">
        <f t="shared" si="1"/>
        <v>-0.49196162234831603</v>
      </c>
      <c r="R24" s="13" t="str">
        <f t="shared" si="0"/>
        <v>DSX</v>
      </c>
      <c r="S24" s="20">
        <f t="shared" si="2"/>
        <v>0</v>
      </c>
    </row>
    <row r="25" spans="2:19" ht="18" customHeight="1" x14ac:dyDescent="0.25">
      <c r="B25" s="9" t="str">
        <f>Symbols2!CE22</f>
        <v>GCE</v>
      </c>
      <c r="C25" s="3">
        <f>RTD("cqg.rtd", ,"ContractData", B25, "LastPrice",,"D")</f>
        <v>13096</v>
      </c>
      <c r="D25" s="3">
        <f>RTD("cqg.rtd", ,"ContractData", B25, "NetLastQuoteToday",,"D")</f>
        <v>-278</v>
      </c>
      <c r="E25" s="6">
        <f>RTD("cqg.rtd", ,"ContractData",B25, "PerCentNetLastTrade")/100</f>
        <v>-2.0711828921788546E-2</v>
      </c>
      <c r="F25" s="6">
        <f>RTD("cqg.rtd", ,"ContractData",B25, "PerCentNetLastTrade")/100</f>
        <v>-2.0711828921788546E-2</v>
      </c>
      <c r="G25" s="3">
        <f>RTD("cqg.rtd", ,"ContractData", B25, "OpenPrice",,"D")</f>
        <v>13395</v>
      </c>
      <c r="H25" s="3">
        <f>RTD("cqg.rtd", ,"ContractData", B25, "HIgh",,"D")</f>
        <v>13409</v>
      </c>
      <c r="I25" s="3">
        <f>RTD("cqg.rtd", ,"ContractData", B25, "LOwprice",,"D")</f>
        <v>13022</v>
      </c>
      <c r="J25" s="6">
        <f>Symbols2!CF22</f>
        <v>3.4093744578313251E-3</v>
      </c>
      <c r="K25" s="54"/>
      <c r="L25" s="55"/>
      <c r="M25" s="18">
        <f>RTD("cqg.rtd",,"StudyData",B25, "Vol", "VolType=auto,CoCType=Auto", "Vol",$M$6,"0","ALL",,,"TRUE","T")</f>
        <v>866</v>
      </c>
      <c r="N25" s="36">
        <f>RTD("cqg.rtd",,"StudyData",B25, "BBHVlm^",,"c1",$M$6,"-1")</f>
        <v>3120.62</v>
      </c>
      <c r="O25" s="22">
        <f>RTD("cqg.rtd",,"StudyData",B25, "Vol", "VolType=auto,CoCType=Auto", "Vol","D","0","ALL",,,"TRUE","T")</f>
        <v>170454</v>
      </c>
      <c r="P25" s="18">
        <f>RTD("cqg.rtd",,"StudyData",B25, "Vol", "VolType=auto,CoCType=Auto", "Vol","D","-1","ALL",,,"TRUE","T")</f>
        <v>121249</v>
      </c>
      <c r="Q25" s="15">
        <f t="shared" si="1"/>
        <v>0.40581777994045309</v>
      </c>
      <c r="R25" s="13" t="str">
        <f t="shared" si="0"/>
        <v>GCE</v>
      </c>
      <c r="S25" s="20">
        <f t="shared" si="2"/>
        <v>0</v>
      </c>
    </row>
    <row r="26" spans="2:19" ht="18" customHeight="1" x14ac:dyDescent="0.25">
      <c r="B26" s="9" t="str">
        <f>Symbols2!CE23</f>
        <v>YM</v>
      </c>
      <c r="C26" s="3">
        <f>RTD("cqg.rtd", ,"ContractData", B26, "LastPrice",,"D")</f>
        <v>17004</v>
      </c>
      <c r="D26" s="3">
        <f>RTD("cqg.rtd", ,"ContractData", B26, "NetLastQuoteToday",,"D")</f>
        <v>123</v>
      </c>
      <c r="E26" s="6">
        <f>RTD("cqg.rtd", ,"ContractData",B26, "PerCentNetLastTrade")/100</f>
        <v>7.2862982050826376E-3</v>
      </c>
      <c r="F26" s="6">
        <f>RTD("cqg.rtd", ,"ContractData",B26, "PerCentNetLastTrade")/100</f>
        <v>7.2862982050826376E-3</v>
      </c>
      <c r="G26" s="3">
        <f>RTD("cqg.rtd", ,"ContractData", B26, "OpenPrice",,"D")</f>
        <v>16878</v>
      </c>
      <c r="H26" s="3">
        <f>RTD("cqg.rtd", ,"ContractData", B26, "HIgh",,"D")</f>
        <v>17017</v>
      </c>
      <c r="I26" s="3">
        <f>RTD("cqg.rtd", ,"ContractData", B26, "LOwprice",,"D")</f>
        <v>16877</v>
      </c>
      <c r="J26" s="6">
        <f>Symbols2!CF23</f>
        <v>3.7618719499417242E-3</v>
      </c>
      <c r="K26" s="54"/>
      <c r="L26" s="55"/>
      <c r="M26" s="18">
        <f>RTD("cqg.rtd",,"StudyData",B26, "Vol", "VolType=auto,CoCType=Auto", "Vol",$M$6,"0","ALL",,,"TRUE","T")</f>
        <v>865</v>
      </c>
      <c r="N26" s="36">
        <f>RTD("cqg.rtd",,"StudyData",B26, "BBHVlm^",,"c1",$M$6,"-1")</f>
        <v>4978.92</v>
      </c>
      <c r="O26" s="22">
        <f>RTD("cqg.rtd",,"StudyData",B26, "Vol", "VolType=auto,CoCType=Auto", "Vol","D","0","ALL",,,"TRUE","T")</f>
        <v>55208</v>
      </c>
      <c r="P26" s="18">
        <f>RTD("cqg.rtd",,"StudyData",B26, "Vol", "VolType=auto,CoCType=Auto", "Vol","D","-1","ALL",,,"TRUE","T")</f>
        <v>104415</v>
      </c>
      <c r="Q26" s="15">
        <f t="shared" si="1"/>
        <v>-0.47126370732174494</v>
      </c>
      <c r="R26" s="13" t="str">
        <f t="shared" si="0"/>
        <v>YM</v>
      </c>
      <c r="S26" s="20">
        <f t="shared" si="2"/>
        <v>0</v>
      </c>
    </row>
    <row r="27" spans="2:19" ht="18" customHeight="1" x14ac:dyDescent="0.25">
      <c r="B27" s="9" t="str">
        <f>Symbols2!CE24</f>
        <v>QO</v>
      </c>
      <c r="C27" s="3">
        <f>RTD("cqg.rtd", ,"ContractData", B27, "LastPrice",,"D")</f>
        <v>10751</v>
      </c>
      <c r="D27" s="3">
        <f>RTD("cqg.rtd", ,"ContractData", B27, "NetLastQuoteToday",,"D")</f>
        <v>25</v>
      </c>
      <c r="E27" s="6">
        <f>RTD("cqg.rtd", ,"ContractData",B27, "PerCentNetLastTrade")/100</f>
        <v>2.3307850083908259E-3</v>
      </c>
      <c r="F27" s="6">
        <f>RTD("cqg.rtd", ,"ContractData",B27, "PerCentNetLastTrade")/100</f>
        <v>2.3307850083908259E-3</v>
      </c>
      <c r="G27" s="3">
        <f>RTD("cqg.rtd", ,"ContractData", B27, "OpenPrice",,"D")</f>
        <v>10722</v>
      </c>
      <c r="H27" s="3">
        <f>RTD("cqg.rtd", ,"ContractData", B27, "HIgh",,"D")</f>
        <v>10812</v>
      </c>
      <c r="I27" s="3">
        <f>RTD("cqg.rtd", ,"ContractData", B27, "LOwprice",,"D")</f>
        <v>10692</v>
      </c>
      <c r="J27" s="6">
        <f>Symbols2!CF24</f>
        <v>4.1777219682610474E-3</v>
      </c>
      <c r="K27" s="54"/>
      <c r="L27" s="55"/>
      <c r="M27" s="18">
        <f>RTD("cqg.rtd",,"StudyData",B27, "Vol", "VolType=auto,CoCType=Auto", "Vol",$M$6,"0","ALL",,,"TRUE","T")</f>
        <v>584</v>
      </c>
      <c r="N27" s="36">
        <f>RTD("cqg.rtd",,"StudyData",B27, "BBHVlm^",,"c1",$M$6,"-1")</f>
        <v>1361.08</v>
      </c>
      <c r="O27" s="22">
        <f>RTD("cqg.rtd",,"StudyData",B27, "Vol", "VolType=auto,CoCType=Auto", "Vol","D","0","ALL",,,"TRUE","T")</f>
        <v>413363</v>
      </c>
      <c r="P27" s="18">
        <f>RTD("cqg.rtd",,"StudyData",B27, "Vol", "VolType=auto,CoCType=Auto", "Vol","D","-1","ALL",,,"TRUE","T")</f>
        <v>1451481</v>
      </c>
      <c r="Q27" s="15">
        <f t="shared" si="1"/>
        <v>-0.71521294457178564</v>
      </c>
      <c r="R27" s="13" t="str">
        <f t="shared" si="0"/>
        <v>QO</v>
      </c>
      <c r="S27" s="20">
        <f t="shared" si="2"/>
        <v>0</v>
      </c>
    </row>
    <row r="28" spans="2:19" ht="18" customHeight="1" x14ac:dyDescent="0.25">
      <c r="B28" s="9" t="str">
        <f>Symbols2!CE25</f>
        <v>EMD</v>
      </c>
      <c r="C28" s="3">
        <f>RTD("cqg.rtd", ,"ContractData", B28, "LastPrice",,"D")</f>
        <v>141610</v>
      </c>
      <c r="D28" s="3">
        <f>RTD("cqg.rtd", ,"ContractData", B28, "NetLastQuoteToday",,"D")</f>
        <v>670</v>
      </c>
      <c r="E28" s="6">
        <f>RTD("cqg.rtd", ,"ContractData",B28, "PerCentNetLastTrade")/100</f>
        <v>4.7537959415354051E-3</v>
      </c>
      <c r="F28" s="6">
        <f>RTD("cqg.rtd", ,"ContractData",B28, "PerCentNetLastTrade")/100</f>
        <v>4.7537959415354051E-3</v>
      </c>
      <c r="G28" s="3">
        <f>RTD("cqg.rtd", ,"ContractData", B28, "OpenPrice",,"D")</f>
        <v>141070</v>
      </c>
      <c r="H28" s="3">
        <f>RTD("cqg.rtd", ,"ContractData", B28, "HIgh",,"D")</f>
        <v>141930</v>
      </c>
      <c r="I28" s="3">
        <f>RTD("cqg.rtd", ,"ContractData", B28, "LOwprice",,"D")</f>
        <v>140930</v>
      </c>
      <c r="J28" s="6">
        <f>Symbols2!CF25</f>
        <v>4.2724224154985302E-3</v>
      </c>
      <c r="K28" s="54"/>
      <c r="L28" s="55"/>
      <c r="M28" s="18">
        <f>RTD("cqg.rtd",,"StudyData",B28, "Vol", "VolType=auto,CoCType=Auto", "Vol",$M$6,"0","ALL",,,"TRUE","T")</f>
        <v>116</v>
      </c>
      <c r="N28" s="36">
        <f>RTD("cqg.rtd",,"StudyData",B28, "BBHVlm^",,"c1",$M$6,"-1")</f>
        <v>627.87</v>
      </c>
      <c r="O28" s="22">
        <f>RTD("cqg.rtd",,"StudyData",B28, "Vol", "VolType=auto,CoCType=Auto", "Vol","D","0","ALL",,,"TRUE","T")</f>
        <v>4300</v>
      </c>
      <c r="P28" s="18">
        <f>RTD("cqg.rtd",,"StudyData",B28, "Vol", "VolType=auto,CoCType=Auto", "Vol","D","-1","ALL",,,"TRUE","T")</f>
        <v>13047</v>
      </c>
      <c r="Q28" s="15">
        <f t="shared" si="1"/>
        <v>-0.67042231930712037</v>
      </c>
      <c r="R28" s="13" t="str">
        <f t="shared" si="0"/>
        <v>EMD</v>
      </c>
      <c r="S28" s="20">
        <f t="shared" si="2"/>
        <v>0</v>
      </c>
    </row>
    <row r="29" spans="2:19" ht="18" customHeight="1" x14ac:dyDescent="0.25">
      <c r="B29" s="9" t="str">
        <f>Symbols2!CE26</f>
        <v>QP</v>
      </c>
      <c r="C29" s="3">
        <f>RTD("cqg.rtd", ,"ContractData", B29, "LastPrice",,"D")</f>
        <v>88350</v>
      </c>
      <c r="D29" s="3">
        <f>RTD("cqg.rtd", ,"ContractData", B29, "NetLastQuoteToday",,"D")</f>
        <v>-75</v>
      </c>
      <c r="E29" s="6">
        <f>RTD("cqg.rtd", ,"ContractData",B29, "PerCentNetLastTrade")/100</f>
        <v>-8.4817642069550466E-4</v>
      </c>
      <c r="F29" s="6">
        <f>RTD("cqg.rtd", ,"ContractData",B29, "PerCentNetLastTrade")/100</f>
        <v>-8.4817642069550466E-4</v>
      </c>
      <c r="G29" s="3">
        <f>RTD("cqg.rtd", ,"ContractData", B29, "OpenPrice",,"D")</f>
        <v>88125</v>
      </c>
      <c r="H29" s="3">
        <f>RTD("cqg.rtd", ,"ContractData", B29, "HIgh",,"D")</f>
        <v>88875</v>
      </c>
      <c r="I29" s="3">
        <f>RTD("cqg.rtd", ,"ContractData", B29, "LOwprice",,"D")</f>
        <v>88125</v>
      </c>
      <c r="J29" s="6">
        <f>Symbols2!CF26</f>
        <v>4.6042158556217705E-3</v>
      </c>
      <c r="K29" s="54"/>
      <c r="L29" s="55"/>
      <c r="M29" s="18">
        <f>RTD("cqg.rtd",,"StudyData",B29, "Vol", "VolType=auto,CoCType=Auto", "Vol",$M$6,"0","ALL",,,"TRUE","T")</f>
        <v>198</v>
      </c>
      <c r="N29" s="36">
        <f>RTD("cqg.rtd",,"StudyData",B29, "BBHVlm^",,"c1",$M$6,"-1")</f>
        <v>587.11</v>
      </c>
      <c r="O29" s="22">
        <f>RTD("cqg.rtd",,"StudyData",B29, "Vol", "VolType=auto,CoCType=Auto", "Vol","D","0","ALL",,,"TRUE","T")</f>
        <v>72524</v>
      </c>
      <c r="P29" s="18">
        <f>RTD("cqg.rtd",,"StudyData",B29, "Vol", "VolType=auto,CoCType=Auto", "Vol","D","-1","ALL",,,"TRUE","T")</f>
        <v>173211</v>
      </c>
      <c r="Q29" s="15">
        <f t="shared" si="1"/>
        <v>-0.58129679985682203</v>
      </c>
      <c r="R29" s="13" t="str">
        <f t="shared" si="0"/>
        <v>QP</v>
      </c>
      <c r="S29" s="20">
        <f t="shared" si="2"/>
        <v>0</v>
      </c>
    </row>
    <row r="30" spans="2:19" ht="18" customHeight="1" x14ac:dyDescent="0.25">
      <c r="B30" s="9" t="str">
        <f>Symbols2!CE27</f>
        <v>RBE</v>
      </c>
      <c r="C30" s="3">
        <f>RTD("cqg.rtd", ,"ContractData", B30, "LastPrice",,"D")</f>
        <v>29168</v>
      </c>
      <c r="D30" s="3">
        <f>RTD("cqg.rtd", ,"ContractData", B30, "NetLastQuoteToday",,"D")</f>
        <v>83</v>
      </c>
      <c r="E30" s="6">
        <f>RTD("cqg.rtd", ,"ContractData",B30, "PerCentNetLastTrade")/100</f>
        <v>3.0256145779611484E-3</v>
      </c>
      <c r="F30" s="6">
        <f>RTD("cqg.rtd", ,"ContractData",B30, "PerCentNetLastTrade")/100</f>
        <v>3.0256145779611484E-3</v>
      </c>
      <c r="G30" s="3">
        <f>RTD("cqg.rtd", ,"ContractData", B30, "OpenPrice",,"D")</f>
        <v>29085</v>
      </c>
      <c r="H30" s="3">
        <f>RTD("cqg.rtd", ,"ContractData", B30, "HIgh",,"D")</f>
        <v>29305</v>
      </c>
      <c r="I30" s="3">
        <f>RTD("cqg.rtd", ,"ContractData", B30, "LOwprice",,"D")</f>
        <v>29038</v>
      </c>
      <c r="J30" s="6">
        <f>Symbols2!CF27</f>
        <v>4.7412774919311342E-3</v>
      </c>
      <c r="K30" s="54"/>
      <c r="L30" s="55"/>
      <c r="M30" s="18">
        <f>RTD("cqg.rtd",,"StudyData",B30, "Vol", "VolType=auto,CoCType=Auto", "Vol",$M$6,"0","ALL",,,"TRUE","T")</f>
        <v>140</v>
      </c>
      <c r="N30" s="36">
        <f>RTD("cqg.rtd",,"StudyData",B30, "BBHVlm^",,"c1",$M$6,"-1")</f>
        <v>333.17</v>
      </c>
      <c r="O30" s="22">
        <f>RTD("cqg.rtd",,"StudyData",B30, "Vol", "VolType=auto,CoCType=Auto", "Vol","D","0","ALL",,,"TRUE","T")</f>
        <v>30845</v>
      </c>
      <c r="P30" s="18">
        <f>RTD("cqg.rtd",,"StudyData",B30, "Vol", "VolType=auto,CoCType=Auto", "Vol","D","-1","ALL",,,"TRUE","T")</f>
        <v>149657</v>
      </c>
      <c r="Q30" s="15">
        <f t="shared" si="1"/>
        <v>-0.79389537408874966</v>
      </c>
      <c r="R30" s="13" t="str">
        <f t="shared" si="0"/>
        <v>RBE</v>
      </c>
      <c r="S30" s="20">
        <f t="shared" si="2"/>
        <v>0</v>
      </c>
    </row>
    <row r="31" spans="2:19" ht="18" customHeight="1" x14ac:dyDescent="0.25">
      <c r="B31" s="10" t="str">
        <f>Symbols2!CE28</f>
        <v>CLE</v>
      </c>
      <c r="C31" s="4">
        <f>RTD("cqg.rtd", ,"ContractData", B31, "LastPrice",,"D")</f>
        <v>10045</v>
      </c>
      <c r="D31" s="4">
        <f>RTD("cqg.rtd", ,"ContractData", B31, "NetLastQuoteToday",,"D")</f>
        <v>-38</v>
      </c>
      <c r="E31" s="7">
        <f>RTD("cqg.rtd", ,"ContractData",B31, "PerCentNetLastTrade")/100</f>
        <v>-3.7687196270951104E-3</v>
      </c>
      <c r="F31" s="7">
        <f>RTD("cqg.rtd", ,"ContractData",B31, "PerCentNetLastTrade")/100</f>
        <v>-3.7687196270951104E-3</v>
      </c>
      <c r="G31" s="4">
        <f>RTD("cqg.rtd", ,"ContractData", B31, "OpenPrice",,"D")</f>
        <v>10046</v>
      </c>
      <c r="H31" s="4">
        <f>RTD("cqg.rtd", ,"ContractData", B31, "HIgh",,"D")</f>
        <v>10095</v>
      </c>
      <c r="I31" s="4">
        <f>RTD("cqg.rtd", ,"ContractData", B31, "LOwprice",,"D")</f>
        <v>10022</v>
      </c>
      <c r="J31" s="7">
        <f>Symbols2!CF28</f>
        <v>5.0955221565400699E-3</v>
      </c>
      <c r="K31" s="56"/>
      <c r="L31" s="57"/>
      <c r="M31" s="19">
        <f>RTD("cqg.rtd",,"StudyData",B31, "Vol", "VolType=auto,CoCType=Auto", "Vol",$M$6,"0","ALL",,,"TRUE","T")</f>
        <v>861</v>
      </c>
      <c r="N31" s="37">
        <f>RTD("cqg.rtd",,"StudyData",B31, "BBHVlm^",,"c1",$M$6,"-1")</f>
        <v>3093.89</v>
      </c>
      <c r="O31" s="23">
        <f>RTD("cqg.rtd",,"StudyData",B31, "Vol", "VolType=auto,CoCType=Auto", "Vol","D","0","ALL",,,"TRUE","T")</f>
        <v>214849</v>
      </c>
      <c r="P31" s="19">
        <f>RTD("cqg.rtd",,"StudyData",B31, "Vol", "VolType=auto,CoCType=Auto", "Vol","D","-1","ALL",,,"TRUE","T")</f>
        <v>637532</v>
      </c>
      <c r="Q31" s="16">
        <f t="shared" si="1"/>
        <v>-0.66299887691911941</v>
      </c>
      <c r="R31" s="14" t="str">
        <f t="shared" si="0"/>
        <v>CLE</v>
      </c>
      <c r="S31" s="20">
        <f t="shared" si="2"/>
        <v>0</v>
      </c>
    </row>
    <row r="32" spans="2:19" x14ac:dyDescent="0.25">
      <c r="B32" s="61" t="s">
        <v>37</v>
      </c>
      <c r="C32" s="62"/>
      <c r="D32" s="62"/>
      <c r="E32" s="62"/>
      <c r="F32" s="62"/>
      <c r="G32" s="62"/>
      <c r="H32" s="34"/>
      <c r="I32" s="34" t="s">
        <v>36</v>
      </c>
      <c r="J32" s="64">
        <f>RTD("cqg.rtd", ,"SystemInfo", "Linetime")</f>
        <v>41834.409456018519</v>
      </c>
      <c r="K32" s="64"/>
      <c r="L32" s="64"/>
      <c r="M32" s="64"/>
      <c r="N32" s="38"/>
      <c r="O32" s="63" t="s">
        <v>38</v>
      </c>
      <c r="P32" s="63"/>
      <c r="Q32" s="64">
        <f>RTD("cqg.rtd", ,"SystemInfo", "Linetime")+6/24</f>
        <v>41834.659456018519</v>
      </c>
      <c r="R32" s="65"/>
    </row>
  </sheetData>
  <sheetProtection algorithmName="SHA-512" hashValue="BiLjMJUGPB3cb5ZXKpYjESQb/kef8VnnONXWJZxw2/zzNDVRj+iz6RfsV25eyjdKN1I50NTWxaUkmdTSqR3Y1A==" saltValue="8DdQqtooHvZN4qclKIJ1MQ==" spinCount="100000" sheet="1" objects="1" scenarios="1" selectLockedCells="1"/>
  <mergeCells count="38">
    <mergeCell ref="B32:G32"/>
    <mergeCell ref="O32:P32"/>
    <mergeCell ref="Q32:R32"/>
    <mergeCell ref="J32:M32"/>
    <mergeCell ref="B2:R3"/>
    <mergeCell ref="B4:C4"/>
    <mergeCell ref="D4:G4"/>
    <mergeCell ref="H4:J4"/>
    <mergeCell ref="B5:C5"/>
    <mergeCell ref="D5:G5"/>
    <mergeCell ref="H5:J5"/>
    <mergeCell ref="M4:Q4"/>
    <mergeCell ref="K7:L7"/>
    <mergeCell ref="K8:L8"/>
    <mergeCell ref="K9:L9"/>
    <mergeCell ref="K10:L10"/>
    <mergeCell ref="K16:L16"/>
    <mergeCell ref="J6:L6"/>
    <mergeCell ref="K17:L17"/>
    <mergeCell ref="K18:L18"/>
    <mergeCell ref="K19:L19"/>
    <mergeCell ref="K11:L11"/>
    <mergeCell ref="K12:L12"/>
    <mergeCell ref="K13:L13"/>
    <mergeCell ref="K14:L14"/>
    <mergeCell ref="K15:L15"/>
    <mergeCell ref="K20:L20"/>
    <mergeCell ref="K21:L21"/>
    <mergeCell ref="K22:L22"/>
    <mergeCell ref="K23:L23"/>
    <mergeCell ref="K24:L24"/>
    <mergeCell ref="K30:L30"/>
    <mergeCell ref="K31:L31"/>
    <mergeCell ref="K25:L25"/>
    <mergeCell ref="K26:L26"/>
    <mergeCell ref="K27:L27"/>
    <mergeCell ref="K28:L28"/>
    <mergeCell ref="K29:L29"/>
  </mergeCells>
  <conditionalFormatting sqref="E7:E31">
    <cfRule type="colorScale" priority="134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F7:F31">
    <cfRule type="dataBar" priority="13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{46BC1EE0-FB03-44B7-B8A6-D158A6AA7298}</x14:id>
        </ext>
      </extLst>
    </cfRule>
  </conditionalFormatting>
  <conditionalFormatting sqref="M7">
    <cfRule type="expression" dxfId="32" priority="79">
      <formula>S7=1</formula>
    </cfRule>
  </conditionalFormatting>
  <conditionalFormatting sqref="Q7:Q31">
    <cfRule type="colorScale" priority="52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M8">
    <cfRule type="expression" dxfId="31" priority="26">
      <formula>S8=1</formula>
    </cfRule>
  </conditionalFormatting>
  <conditionalFormatting sqref="M9">
    <cfRule type="expression" dxfId="30" priority="25">
      <formula>S9=1</formula>
    </cfRule>
  </conditionalFormatting>
  <conditionalFormatting sqref="M10">
    <cfRule type="expression" dxfId="29" priority="24">
      <formula>S10=1</formula>
    </cfRule>
  </conditionalFormatting>
  <conditionalFormatting sqref="M11">
    <cfRule type="expression" dxfId="28" priority="23">
      <formula>S11=1</formula>
    </cfRule>
  </conditionalFormatting>
  <conditionalFormatting sqref="M12">
    <cfRule type="expression" dxfId="27" priority="22">
      <formula>S12=1</formula>
    </cfRule>
  </conditionalFormatting>
  <conditionalFormatting sqref="M13">
    <cfRule type="expression" dxfId="26" priority="21">
      <formula>S13=1</formula>
    </cfRule>
  </conditionalFormatting>
  <conditionalFormatting sqref="M14">
    <cfRule type="expression" dxfId="25" priority="20">
      <formula>S14=1</formula>
    </cfRule>
  </conditionalFormatting>
  <conditionalFormatting sqref="M15">
    <cfRule type="expression" dxfId="24" priority="19">
      <formula>S15=1</formula>
    </cfRule>
  </conditionalFormatting>
  <conditionalFormatting sqref="M16">
    <cfRule type="expression" dxfId="23" priority="18">
      <formula>S16=1</formula>
    </cfRule>
  </conditionalFormatting>
  <conditionalFormatting sqref="M17">
    <cfRule type="expression" dxfId="22" priority="17">
      <formula>S17=1</formula>
    </cfRule>
  </conditionalFormatting>
  <conditionalFormatting sqref="M18">
    <cfRule type="expression" dxfId="21" priority="16">
      <formula>S18=1</formula>
    </cfRule>
  </conditionalFormatting>
  <conditionalFormatting sqref="M19">
    <cfRule type="expression" dxfId="20" priority="15">
      <formula>S19=1</formula>
    </cfRule>
  </conditionalFormatting>
  <conditionalFormatting sqref="M20">
    <cfRule type="expression" dxfId="19" priority="14">
      <formula>S20=1</formula>
    </cfRule>
  </conditionalFormatting>
  <conditionalFormatting sqref="M21">
    <cfRule type="expression" dxfId="18" priority="11">
      <formula>S21=1</formula>
    </cfRule>
  </conditionalFormatting>
  <conditionalFormatting sqref="M22">
    <cfRule type="expression" dxfId="17" priority="10">
      <formula>S22=1</formula>
    </cfRule>
  </conditionalFormatting>
  <conditionalFormatting sqref="M23">
    <cfRule type="expression" dxfId="16" priority="9">
      <formula>S23=1</formula>
    </cfRule>
  </conditionalFormatting>
  <conditionalFormatting sqref="M24">
    <cfRule type="expression" dxfId="15" priority="8">
      <formula>S24=1</formula>
    </cfRule>
  </conditionalFormatting>
  <conditionalFormatting sqref="M25">
    <cfRule type="expression" dxfId="14" priority="7">
      <formula>S25=1</formula>
    </cfRule>
  </conditionalFormatting>
  <conditionalFormatting sqref="M26">
    <cfRule type="expression" dxfId="13" priority="6">
      <formula>S26=1</formula>
    </cfRule>
  </conditionalFormatting>
  <conditionalFormatting sqref="M27">
    <cfRule type="expression" dxfId="12" priority="5">
      <formula>S27=1</formula>
    </cfRule>
  </conditionalFormatting>
  <conditionalFormatting sqref="M28">
    <cfRule type="expression" dxfId="11" priority="4">
      <formula>S28=1</formula>
    </cfRule>
  </conditionalFormatting>
  <conditionalFormatting sqref="M29">
    <cfRule type="expression" dxfId="10" priority="3">
      <formula>S29=1</formula>
    </cfRule>
  </conditionalFormatting>
  <conditionalFormatting sqref="M30">
    <cfRule type="expression" dxfId="9" priority="2">
      <formula>S30=1</formula>
    </cfRule>
  </conditionalFormatting>
  <conditionalFormatting sqref="M31">
    <cfRule type="expression" dxfId="8" priority="1">
      <formula>S31=1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6BC1EE0-FB03-44B7-B8A6-D158A6AA729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F7:F31</xm:sqref>
        </x14:conditionalFormatting>
        <x14:conditionalFormatting xmlns:xm="http://schemas.microsoft.com/office/excel/2006/main">
          <x14:cfRule type="expression" priority="517" id="{02571745-8892-4C45-A46D-F3E3EC91770E}">
            <xm:f>Symbols2!CK4=2</xm:f>
            <x14:dxf>
              <font>
                <color theme="1"/>
              </font>
              <fill>
                <gradientFill degree="90">
                  <stop position="0">
                    <color rgb="FFFF0000"/>
                  </stop>
                  <stop position="0.5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518" id="{C9C0F4BE-FF9E-4D9D-8CD1-7FAF2425C477}">
            <xm:f>Symbols2!CK4=1</xm:f>
            <x14:dxf>
              <font>
                <color rgb="FFFF0000"/>
              </font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14:cfRule type="expression" priority="570" id="{FE55FA8C-F731-4461-9B5A-4C1DBE303A46}">
            <xm:f>Symbols2!CK4=-2</xm:f>
            <x14:dxf>
              <font>
                <color theme="1"/>
              </font>
              <fill>
                <gradientFill degree="90">
                  <stop position="0">
                    <color rgb="FF00B050"/>
                  </stop>
                  <stop position="0.5">
                    <color theme="0"/>
                  </stop>
                  <stop position="1">
                    <color rgb="FF00B050"/>
                  </stop>
                </gradientFill>
              </fill>
            </x14:dxf>
          </x14:cfRule>
          <x14:cfRule type="expression" priority="571" id="{ECB3FCBA-9F52-4CCB-AC25-C01827FE1C4B}">
            <xm:f>Symbols2!CK4=-1</xm:f>
            <x14:dxf>
              <font>
                <color rgb="FF00B05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vertical/>
                <horizontal/>
              </border>
            </x14:dxf>
          </x14:cfRule>
          <xm:sqref>B7:B31</xm:sqref>
        </x14:conditionalFormatting>
        <x14:conditionalFormatting xmlns:xm="http://schemas.microsoft.com/office/excel/2006/main">
          <x14:cfRule type="expression" priority="285" id="{40ADC054-7A1D-4CC5-A9BB-884439D64D4D}">
            <xm:f>HiLo!G4=1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86" id="{1FEE8924-8129-4C90-AB75-A366378B8319}">
            <xm:f>HiLo!D4=1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C7:C31</xm:sqref>
        </x14:conditionalFormatting>
        <x14:conditionalFormatting xmlns:xm="http://schemas.microsoft.com/office/excel/2006/main">
          <x14:cfRule type="expression" priority="132" id="{6EFAF5BB-3EF4-45A9-8005-465DF2C9456F}">
            <xm:f>HiLo!M4=1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H7:H31</xm:sqref>
        </x14:conditionalFormatting>
        <x14:conditionalFormatting xmlns:xm="http://schemas.microsoft.com/office/excel/2006/main">
          <x14:cfRule type="expression" priority="107" id="{F4D6A801-0528-470A-A3CC-6AE8AD10DFD1}">
            <xm:f>HiLo!N4=1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I7:I31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Symbols2!CL5:CU5</xm:f>
              <xm:sqref>K8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Symbols2!CL4:CU4</xm:f>
              <xm:sqref>K7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Symbols2!CL6:CU6</xm:f>
              <xm:sqref>K9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Symbols2!CL7:CU7</xm:f>
              <xm:sqref>K10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Symbols2!CL8:CU8</xm:f>
              <xm:sqref>K11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Symbols2!CL9:CU9</xm:f>
              <xm:sqref>K12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Symbols2!CL10:CU10</xm:f>
              <xm:sqref>K13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Symbols2!CL11:CU11</xm:f>
              <xm:sqref>K14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Symbols2!CL12:CU12</xm:f>
              <xm:sqref>K15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Symbols2!CL13:CU13</xm:f>
              <xm:sqref>K16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Symbols2!CL14:CU14</xm:f>
              <xm:sqref>K17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Symbols2!CL15:CU15</xm:f>
              <xm:sqref>K18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Symbols2!CL16:CU16</xm:f>
              <xm:sqref>K19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Symbols2!CL17:CU17</xm:f>
              <xm:sqref>K20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Symbols2!CL18:CU18</xm:f>
              <xm:sqref>K21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Symbols2!CL19:CU19</xm:f>
              <xm:sqref>K22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Symbols2!CL20:CU20</xm:f>
              <xm:sqref>K23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Symbols2!CL21:CU21</xm:f>
              <xm:sqref>K24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Symbols2!CL22:CU22</xm:f>
              <xm:sqref>K25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Symbols2!CL23:CU23</xm:f>
              <xm:sqref>K26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Symbols2!CL24:CU24</xm:f>
              <xm:sqref>K27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Symbols2!CL25:CU25</xm:f>
              <xm:sqref>K28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Symbols2!CL26:CU26</xm:f>
              <xm:sqref>K29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Symbols2!CL27:CU27</xm:f>
              <xm:sqref>K30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Symbols2!CL28:CU28</xm:f>
              <xm:sqref>K31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A18" sqref="A18"/>
    </sheetView>
  </sheetViews>
  <sheetFormatPr defaultRowHeight="13.8" x14ac:dyDescent="0.25"/>
  <cols>
    <col min="1" max="1" width="17.296875" style="45" customWidth="1"/>
    <col min="2" max="2" width="59.796875" style="45" customWidth="1"/>
    <col min="3" max="16384" width="8.796875" style="45"/>
  </cols>
  <sheetData>
    <row r="1" spans="1:3" x14ac:dyDescent="0.25">
      <c r="A1" s="81" t="s">
        <v>10</v>
      </c>
      <c r="B1" s="81" t="s">
        <v>40</v>
      </c>
      <c r="C1" s="81" t="s">
        <v>6</v>
      </c>
    </row>
    <row r="2" spans="1:3" x14ac:dyDescent="0.25">
      <c r="A2" s="82"/>
      <c r="B2" s="82"/>
      <c r="C2" s="82"/>
    </row>
    <row r="3" spans="1:3" x14ac:dyDescent="0.25">
      <c r="A3" s="83"/>
      <c r="B3" s="83"/>
      <c r="C3" s="83"/>
    </row>
    <row r="4" spans="1:3" x14ac:dyDescent="0.25">
      <c r="A4" s="43" t="s">
        <v>48</v>
      </c>
      <c r="B4" s="52" t="str">
        <f>RTD("cqg.rtd", ,"ContractData",A4, "LongDescription",, "T")</f>
        <v>E-mini NASDAQ-100, Sep 14</v>
      </c>
      <c r="C4" s="53">
        <f>Symbols2!B4</f>
        <v>2.2847344309170113E-3</v>
      </c>
    </row>
    <row r="5" spans="1:3" x14ac:dyDescent="0.25">
      <c r="A5" s="43" t="s">
        <v>41</v>
      </c>
      <c r="B5" s="52" t="str">
        <f>RTD("cqg.rtd", ,"ContractData",A5, "LongDescription",, "T")</f>
        <v>E-Mini S&amp;P 500, Sep 14</v>
      </c>
      <c r="C5" s="53">
        <f>Symbols2!B5</f>
        <v>1.1555597458755501E-3</v>
      </c>
    </row>
    <row r="6" spans="1:3" x14ac:dyDescent="0.25">
      <c r="A6" s="43" t="s">
        <v>12</v>
      </c>
      <c r="B6" s="52" t="str">
        <f>RTD("cqg.rtd", ,"ContractData",A6, "LongDescription",, "T")</f>
        <v>E-mini MidCap 400, Sep 14</v>
      </c>
      <c r="C6" s="53">
        <f>Symbols2!B6</f>
        <v>4.2724224154985302E-3</v>
      </c>
    </row>
    <row r="7" spans="1:3" x14ac:dyDescent="0.25">
      <c r="A7" s="43" t="s">
        <v>42</v>
      </c>
      <c r="B7" s="52" t="str">
        <f>RTD("cqg.rtd", ,"ContractData",A7, "LongDescription",, "T")</f>
        <v>E-mini Dow ($5), Sep 14</v>
      </c>
      <c r="C7" s="53">
        <f>Symbols2!B7</f>
        <v>3.7618719499417242E-3</v>
      </c>
    </row>
    <row r="8" spans="1:3" x14ac:dyDescent="0.25">
      <c r="A8" s="43" t="s">
        <v>13</v>
      </c>
      <c r="B8" s="52" t="str">
        <f>RTD("cqg.rtd", ,"ContractData",A8, "LongDescription",, "T")</f>
        <v>DAX Index, Sep 14</v>
      </c>
      <c r="C8" s="53">
        <f>Symbols2!B8</f>
        <v>2.8099865497450121E-3</v>
      </c>
    </row>
    <row r="9" spans="1:3" x14ac:dyDescent="0.25">
      <c r="A9" s="43" t="s">
        <v>14</v>
      </c>
      <c r="B9" s="52" t="str">
        <f>RTD("cqg.rtd", ,"ContractData",A9, "LongDescription",, "T")</f>
        <v>Euro STOXX 50, Sep 14</v>
      </c>
      <c r="C9" s="53">
        <f>Symbols2!B9</f>
        <v>3.3242323068458698E-3</v>
      </c>
    </row>
    <row r="10" spans="1:3" x14ac:dyDescent="0.25">
      <c r="A10" s="43" t="s">
        <v>15</v>
      </c>
      <c r="B10" s="52" t="str">
        <f>RTD("cqg.rtd", ,"ContractData",A10, "LongDescription",, "T")</f>
        <v>Euro FX (Globex), Sep 14</v>
      </c>
      <c r="C10" s="53">
        <f>Symbols2!B10</f>
        <v>6.5319094278689131E-4</v>
      </c>
    </row>
    <row r="11" spans="1:3" x14ac:dyDescent="0.25">
      <c r="A11" s="43" t="s">
        <v>16</v>
      </c>
      <c r="B11" s="52" t="str">
        <f>RTD("cqg.rtd", ,"ContractData",A11, "LongDescription",, "T")</f>
        <v>Japanese Yen (Globex), Sep 14</v>
      </c>
      <c r="C11" s="53">
        <f>Symbols2!B11</f>
        <v>6.8133586507315984E-4</v>
      </c>
    </row>
    <row r="12" spans="1:3" x14ac:dyDescent="0.25">
      <c r="A12" s="43" t="s">
        <v>17</v>
      </c>
      <c r="B12" s="52" t="str">
        <f>RTD("cqg.rtd", ,"ContractData",A12, "LongDescription",, "T")</f>
        <v>British Pound (Globex), Sep 14</v>
      </c>
      <c r="C12" s="53">
        <f>Symbols2!B12</f>
        <v>5.6662497693395935E-4</v>
      </c>
    </row>
    <row r="13" spans="1:3" x14ac:dyDescent="0.25">
      <c r="A13" s="43" t="s">
        <v>18</v>
      </c>
      <c r="B13" s="52" t="str">
        <f>RTD("cqg.rtd", ,"ContractData",A13, "LongDescription",, "T")</f>
        <v>Australian Dollar (Globex), Sep 14</v>
      </c>
      <c r="C13" s="53">
        <f>Symbols2!B13</f>
        <v>6.7086550182852501E-4</v>
      </c>
    </row>
    <row r="14" spans="1:3" x14ac:dyDescent="0.25">
      <c r="A14" s="43" t="s">
        <v>19</v>
      </c>
      <c r="B14" s="52" t="str">
        <f>RTD("cqg.rtd", ,"ContractData",A14, "LongDescription",, "T")</f>
        <v>Canadian Dollar (Globex), Sep 14</v>
      </c>
      <c r="C14" s="53">
        <f>Symbols2!B14</f>
        <v>8.2820041493329895E-4</v>
      </c>
    </row>
    <row r="15" spans="1:3" x14ac:dyDescent="0.25">
      <c r="A15" s="43" t="s">
        <v>49</v>
      </c>
      <c r="B15" s="52" t="str">
        <f>RTD("cqg.rtd", ,"ContractData",A15, "LongDescription",, "T")</f>
        <v>Gold (Globex), Aug 14</v>
      </c>
      <c r="C15" s="53">
        <f>Symbols2!B15</f>
        <v>3.4093744578313251E-3</v>
      </c>
    </row>
    <row r="16" spans="1:3" x14ac:dyDescent="0.25">
      <c r="A16" s="43" t="s">
        <v>43</v>
      </c>
      <c r="B16" s="52" t="str">
        <f>RTD("cqg.rtd", ,"ContractData",A16, "LongDescription",, "T")</f>
        <v>Mexican Peso (Globex), Sep 14</v>
      </c>
      <c r="C16" s="53">
        <f>Symbols2!B16</f>
        <v>5.1870870205528543E-4</v>
      </c>
    </row>
    <row r="17" spans="1:3" x14ac:dyDescent="0.25">
      <c r="A17" s="43" t="s">
        <v>44</v>
      </c>
      <c r="B17" s="52" t="str">
        <f>RTD("cqg.rtd", ,"ContractData",A17, "LongDescription",, "T")</f>
        <v>2 Year US Treasury Note (Globex), Sep 14</v>
      </c>
      <c r="C17" s="53">
        <f>Symbols2!B17</f>
        <v>1.8229143007622616E-4</v>
      </c>
    </row>
    <row r="18" spans="1:3" x14ac:dyDescent="0.25">
      <c r="A18" s="43" t="s">
        <v>45</v>
      </c>
      <c r="B18" s="52" t="str">
        <f>RTD("cqg.rtd", ,"ContractData",A18, "LongDescription",, "T")</f>
        <v>5 Year US Treasury Notes (Globex), Sep 14</v>
      </c>
      <c r="C18" s="53">
        <f>Symbols2!B18</f>
        <v>5.3386310610279428E-4</v>
      </c>
    </row>
    <row r="19" spans="1:3" x14ac:dyDescent="0.25">
      <c r="A19" s="43" t="s">
        <v>22</v>
      </c>
      <c r="B19" s="52" t="str">
        <f>RTD("cqg.rtd", ,"ContractData",A19, "LongDescription",, "T")</f>
        <v>10yr US Treasury Notes (Globex), Sep 14</v>
      </c>
      <c r="C19" s="53">
        <f>Symbols2!B19</f>
        <v>9.9813784057264932E-4</v>
      </c>
    </row>
    <row r="20" spans="1:3" x14ac:dyDescent="0.25">
      <c r="A20" s="43" t="s">
        <v>46</v>
      </c>
      <c r="B20" s="52" t="str">
        <f>RTD("cqg.rtd", ,"ContractData",A20, "LongDescription",, "T")</f>
        <v>30yr US Treasury Bonds (Globex), Sep 14</v>
      </c>
      <c r="C20" s="53">
        <f>Symbols2!B20</f>
        <v>1.7975422725512089E-3</v>
      </c>
    </row>
    <row r="21" spans="1:3" x14ac:dyDescent="0.25">
      <c r="A21" s="43" t="s">
        <v>47</v>
      </c>
      <c r="B21" s="52" t="str">
        <f>RTD("cqg.rtd", ,"ContractData",A21, "LongDescription",, "T")</f>
        <v>Ultra T-Bond (Globex), Sep 14</v>
      </c>
      <c r="C21" s="53">
        <f>Symbols2!B21</f>
        <v>2.2131075375416112E-3</v>
      </c>
    </row>
    <row r="22" spans="1:3" x14ac:dyDescent="0.25">
      <c r="A22" s="43" t="s">
        <v>20</v>
      </c>
      <c r="B22" s="52" t="str">
        <f>RTD("cqg.rtd", ,"ContractData",A22, "LongDescription",, "T")</f>
        <v>RBOB Gasoline (Globex), Aug 14</v>
      </c>
      <c r="C22" s="53">
        <f>Symbols2!B22</f>
        <v>4.7412774919311342E-3</v>
      </c>
    </row>
    <row r="23" spans="1:3" x14ac:dyDescent="0.25">
      <c r="A23" s="43" t="s">
        <v>39</v>
      </c>
      <c r="B23" s="52" t="str">
        <f>RTD("cqg.rtd", ,"ContractData",A23, "LongDescription",, "T")</f>
        <v>ICE Brent Crude, Sep 14</v>
      </c>
      <c r="C23" s="53">
        <f>Symbols2!B23</f>
        <v>4.1777219682610474E-3</v>
      </c>
    </row>
    <row r="24" spans="1:3" x14ac:dyDescent="0.25">
      <c r="A24" s="43" t="s">
        <v>51</v>
      </c>
      <c r="B24" s="52" t="str">
        <f>RTD("cqg.rtd", ,"ContractData",A24, "LongDescription",, "T")</f>
        <v>Crude Light (Globex), Aug 14</v>
      </c>
      <c r="C24" s="53">
        <f>Symbols2!B24</f>
        <v>5.0955221565400699E-3</v>
      </c>
    </row>
    <row r="25" spans="1:3" x14ac:dyDescent="0.25">
      <c r="A25" s="43" t="s">
        <v>21</v>
      </c>
      <c r="B25" s="52" t="str">
        <f>RTD("cqg.rtd", ,"ContractData",A25, "LongDescription",, "T")</f>
        <v>ICE Gasoil, Aug 14</v>
      </c>
      <c r="C25" s="53">
        <f>Symbols2!B25</f>
        <v>4.6042158556217705E-3</v>
      </c>
    </row>
    <row r="26" spans="1:3" x14ac:dyDescent="0.25">
      <c r="A26" s="43" t="s">
        <v>22</v>
      </c>
      <c r="B26" s="52" t="str">
        <f>RTD("cqg.rtd", ,"ContractData",A26, "LongDescription",, "T")</f>
        <v>10yr US Treasury Notes (Globex), Sep 14</v>
      </c>
      <c r="C26" s="53">
        <f>Symbols2!B26</f>
        <v>9.9813784057264932E-4</v>
      </c>
    </row>
    <row r="27" spans="1:3" x14ac:dyDescent="0.25">
      <c r="A27" s="43" t="s">
        <v>23</v>
      </c>
      <c r="B27" s="52" t="str">
        <f>RTD("cqg.rtd", ,"ContractData",A27, "LongDescription",, "T")</f>
        <v>Euro Bund (10yr), Sep 14</v>
      </c>
      <c r="C27" s="53">
        <f>Symbols2!B27</f>
        <v>3.429569579068664E-4</v>
      </c>
    </row>
    <row r="28" spans="1:3" x14ac:dyDescent="0.25">
      <c r="A28" s="43" t="s">
        <v>50</v>
      </c>
      <c r="B28" s="52" t="str">
        <f>RTD("cqg.rtd", ,"ContractData",A28, "LongDescription",, "T")</f>
        <v>Silver (Globex), Sep 14</v>
      </c>
      <c r="C28" s="53">
        <f>Symbols2!B28</f>
        <v>3.1315730695429356E-3</v>
      </c>
    </row>
  </sheetData>
  <sheetProtection algorithmName="SHA-512" hashValue="ElEeJhHHnwtWzXBv5tylP6rupmQgSxfCwWwYvqlP1ok1/eYPdfxw854Ylt+QEYA3SACdLL9H2Rxsv/L2LrdAjQ==" saltValue="WJzPR4IzYAMlXHw8Kv5M1Q==" spinCount="100000" sheet="1" objects="1" scenarios="1" selectLockedCells="1"/>
  <mergeCells count="3">
    <mergeCell ref="A1:A3"/>
    <mergeCell ref="B1:B3"/>
    <mergeCell ref="C1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7"/>
  <sheetViews>
    <sheetView workbookViewId="0">
      <selection sqref="A1:XFD1048576"/>
    </sheetView>
  </sheetViews>
  <sheetFormatPr defaultColWidth="8.69921875" defaultRowHeight="13.8" x14ac:dyDescent="0.25"/>
  <cols>
    <col min="1" max="1" width="16.09765625" style="24" customWidth="1"/>
    <col min="2" max="89" width="8.69921875" style="24"/>
    <col min="90" max="90" width="10.8984375" style="24" bestFit="1" customWidth="1"/>
    <col min="91" max="16384" width="8.69921875" style="24"/>
  </cols>
  <sheetData>
    <row r="1" spans="1:99" x14ac:dyDescent="0.25">
      <c r="A1" s="84" t="s">
        <v>10</v>
      </c>
      <c r="B1" s="24">
        <f>Rank!B5</f>
        <v>5</v>
      </c>
      <c r="C1" s="24">
        <f>Rank!D5</f>
        <v>20</v>
      </c>
      <c r="D1" s="24">
        <f>Rank!H5</f>
        <v>2</v>
      </c>
    </row>
    <row r="2" spans="1:99" x14ac:dyDescent="0.25">
      <c r="A2" s="84"/>
      <c r="D2" s="24">
        <v>25</v>
      </c>
      <c r="G2" s="24">
        <v>24</v>
      </c>
      <c r="J2" s="24">
        <v>23</v>
      </c>
      <c r="M2" s="24">
        <v>22</v>
      </c>
      <c r="P2" s="24">
        <v>21</v>
      </c>
      <c r="S2" s="24">
        <v>20</v>
      </c>
      <c r="V2" s="24">
        <v>19</v>
      </c>
      <c r="Y2" s="24">
        <v>18</v>
      </c>
      <c r="AB2" s="24">
        <v>17</v>
      </c>
      <c r="AE2" s="24">
        <v>16</v>
      </c>
      <c r="AH2" s="24">
        <v>15</v>
      </c>
      <c r="AK2" s="24">
        <v>14</v>
      </c>
      <c r="AN2" s="24">
        <v>13</v>
      </c>
      <c r="AQ2" s="24">
        <v>12</v>
      </c>
      <c r="AT2" s="24">
        <v>11</v>
      </c>
      <c r="AW2" s="24">
        <v>10</v>
      </c>
      <c r="AZ2" s="24">
        <v>9</v>
      </c>
      <c r="BC2" s="24">
        <v>8</v>
      </c>
      <c r="BF2" s="24">
        <v>7</v>
      </c>
      <c r="BI2" s="24">
        <v>6</v>
      </c>
      <c r="BL2" s="24">
        <v>5</v>
      </c>
      <c r="BO2" s="24">
        <v>4</v>
      </c>
      <c r="BR2" s="24">
        <v>3</v>
      </c>
      <c r="BU2" s="24">
        <v>2</v>
      </c>
      <c r="BX2" s="24">
        <v>1</v>
      </c>
    </row>
    <row r="3" spans="1:99" x14ac:dyDescent="0.25">
      <c r="A3" s="84"/>
      <c r="D3" s="24" t="s">
        <v>11</v>
      </c>
      <c r="E3" s="24" t="s">
        <v>0</v>
      </c>
      <c r="F3" s="24" t="s">
        <v>6</v>
      </c>
      <c r="G3" s="24" t="s">
        <v>11</v>
      </c>
      <c r="H3" s="24" t="s">
        <v>0</v>
      </c>
      <c r="I3" s="24" t="s">
        <v>6</v>
      </c>
      <c r="J3" s="24" t="s">
        <v>11</v>
      </c>
      <c r="K3" s="24" t="s">
        <v>0</v>
      </c>
      <c r="L3" s="24" t="s">
        <v>6</v>
      </c>
      <c r="M3" s="24" t="s">
        <v>11</v>
      </c>
      <c r="N3" s="24" t="s">
        <v>0</v>
      </c>
      <c r="O3" s="24" t="s">
        <v>6</v>
      </c>
      <c r="P3" s="24" t="s">
        <v>11</v>
      </c>
      <c r="Q3" s="24" t="s">
        <v>0</v>
      </c>
      <c r="R3" s="24" t="s">
        <v>6</v>
      </c>
      <c r="S3" s="24" t="s">
        <v>11</v>
      </c>
      <c r="T3" s="24" t="s">
        <v>0</v>
      </c>
      <c r="U3" s="24" t="s">
        <v>6</v>
      </c>
      <c r="V3" s="24" t="s">
        <v>11</v>
      </c>
      <c r="W3" s="24" t="s">
        <v>0</v>
      </c>
      <c r="X3" s="24" t="s">
        <v>6</v>
      </c>
      <c r="Y3" s="24" t="s">
        <v>11</v>
      </c>
      <c r="Z3" s="24" t="s">
        <v>0</v>
      </c>
      <c r="AA3" s="24" t="s">
        <v>6</v>
      </c>
      <c r="AB3" s="24" t="s">
        <v>11</v>
      </c>
      <c r="AC3" s="24" t="s">
        <v>0</v>
      </c>
      <c r="AD3" s="24" t="s">
        <v>6</v>
      </c>
      <c r="AE3" s="24" t="s">
        <v>11</v>
      </c>
      <c r="AF3" s="24" t="s">
        <v>0</v>
      </c>
      <c r="AG3" s="24" t="s">
        <v>6</v>
      </c>
      <c r="AH3" s="24" t="s">
        <v>11</v>
      </c>
      <c r="AI3" s="24" t="s">
        <v>0</v>
      </c>
      <c r="AJ3" s="24" t="s">
        <v>6</v>
      </c>
      <c r="AK3" s="24" t="s">
        <v>11</v>
      </c>
      <c r="AL3" s="24" t="s">
        <v>0</v>
      </c>
      <c r="AM3" s="24" t="s">
        <v>6</v>
      </c>
      <c r="AN3" s="24" t="s">
        <v>11</v>
      </c>
      <c r="AO3" s="24" t="s">
        <v>0</v>
      </c>
      <c r="AP3" s="24" t="s">
        <v>6</v>
      </c>
      <c r="AQ3" s="24" t="s">
        <v>11</v>
      </c>
      <c r="AR3" s="24" t="s">
        <v>0</v>
      </c>
      <c r="AS3" s="24" t="s">
        <v>6</v>
      </c>
      <c r="AT3" s="24" t="s">
        <v>11</v>
      </c>
      <c r="AU3" s="24" t="s">
        <v>0</v>
      </c>
      <c r="AV3" s="24" t="s">
        <v>6</v>
      </c>
      <c r="AW3" s="24" t="s">
        <v>11</v>
      </c>
      <c r="AX3" s="24" t="s">
        <v>0</v>
      </c>
      <c r="AY3" s="24" t="s">
        <v>6</v>
      </c>
      <c r="AZ3" s="24" t="s">
        <v>11</v>
      </c>
      <c r="BA3" s="24" t="s">
        <v>0</v>
      </c>
      <c r="BB3" s="24" t="s">
        <v>6</v>
      </c>
      <c r="BC3" s="24" t="s">
        <v>11</v>
      </c>
      <c r="BD3" s="24" t="s">
        <v>0</v>
      </c>
      <c r="BE3" s="24" t="s">
        <v>6</v>
      </c>
      <c r="BF3" s="24" t="s">
        <v>11</v>
      </c>
      <c r="BG3" s="24" t="s">
        <v>0</v>
      </c>
      <c r="BH3" s="24" t="s">
        <v>6</v>
      </c>
      <c r="BI3" s="24" t="s">
        <v>11</v>
      </c>
      <c r="BJ3" s="24" t="s">
        <v>0</v>
      </c>
      <c r="BK3" s="24" t="s">
        <v>6</v>
      </c>
      <c r="BL3" s="24" t="s">
        <v>11</v>
      </c>
      <c r="BM3" s="24" t="s">
        <v>0</v>
      </c>
      <c r="BN3" s="24" t="s">
        <v>6</v>
      </c>
      <c r="BO3" s="24" t="s">
        <v>11</v>
      </c>
      <c r="BP3" s="24" t="s">
        <v>0</v>
      </c>
      <c r="BQ3" s="24" t="s">
        <v>6</v>
      </c>
      <c r="BR3" s="24" t="s">
        <v>11</v>
      </c>
      <c r="BS3" s="24" t="s">
        <v>0</v>
      </c>
      <c r="BT3" s="24" t="s">
        <v>6</v>
      </c>
      <c r="BU3" s="24" t="s">
        <v>11</v>
      </c>
      <c r="BV3" s="24" t="s">
        <v>0</v>
      </c>
      <c r="BW3" s="24" t="s">
        <v>6</v>
      </c>
      <c r="BX3" s="24" t="s">
        <v>11</v>
      </c>
      <c r="BY3" s="24" t="s">
        <v>0</v>
      </c>
      <c r="BZ3" s="24" t="s">
        <v>6</v>
      </c>
      <c r="CH3" s="24" t="s">
        <v>24</v>
      </c>
    </row>
    <row r="4" spans="1:99" x14ac:dyDescent="0.25">
      <c r="A4" s="46" t="str">
        <f>Symbols1!A4</f>
        <v>ENQ</v>
      </c>
      <c r="B4" s="47">
        <f xml:space="preserve"> RTD("cqg.rtd",,"StudyData", A4, "BDIF", "InputChoice=Close,MAType=Sim,Period1="&amp;$C$1&amp;",Percent="&amp;$D$1&amp;"", "BDIF",$B$1,,"all",,,,"T")/RTD("cqg.rtd",,"StudyData",A4, "BBnds", "MAType=Sim,InputChoice=Close,Period1="&amp;$C$1&amp;",Percent="&amp;$D$1&amp;",Divisor=0", "BMA",$B$1,"0","ALL",,,"TRUE","T")</f>
        <v>2.2847344309170113E-3</v>
      </c>
      <c r="C4" s="48">
        <f>RANK(B4,$B$4:$B$28,0)+COUNTIF($B$4:B4,B4)-1</f>
        <v>11</v>
      </c>
      <c r="D4" s="25">
        <f>IF($C4=$D$2,$D$4,0)</f>
        <v>0</v>
      </c>
      <c r="E4" s="49">
        <f>IF(D4=$D$2,$A4,0)</f>
        <v>0</v>
      </c>
      <c r="F4" s="49">
        <f>IF(D4=$D$2,$B4,0)</f>
        <v>0</v>
      </c>
      <c r="G4" s="49">
        <f>IF($C4=$G$2,$G$2,0)</f>
        <v>0</v>
      </c>
      <c r="H4" s="49">
        <f>IF(G4=$G$2,$A4,0)</f>
        <v>0</v>
      </c>
      <c r="I4" s="49">
        <f>IF(G4=$G$2,$B4,0)</f>
        <v>0</v>
      </c>
      <c r="J4" s="49">
        <f>IF($C4=$J$2,$J$2,0)</f>
        <v>0</v>
      </c>
      <c r="K4" s="49">
        <f>IF(J4=$J$2,$A4,0)</f>
        <v>0</v>
      </c>
      <c r="L4" s="49">
        <f>IF(J4=$J$2,$B4,0)</f>
        <v>0</v>
      </c>
      <c r="M4" s="49">
        <f>IF($C4=$M$2,$M$2,0)</f>
        <v>0</v>
      </c>
      <c r="N4" s="49">
        <f>IF(M4=$M$2,$A4,0)</f>
        <v>0</v>
      </c>
      <c r="O4" s="49">
        <f>IF(M4=$M$2,$B4,0)</f>
        <v>0</v>
      </c>
      <c r="P4" s="49">
        <f>IF($C4=$P$2,$P$2,0)</f>
        <v>0</v>
      </c>
      <c r="Q4" s="49">
        <f>IF(P4=$P$2,$A4,0)</f>
        <v>0</v>
      </c>
      <c r="R4" s="49">
        <f>IF(P4=$P$2,$B4,0)</f>
        <v>0</v>
      </c>
      <c r="S4" s="49">
        <f>IF($C4=$S$2,$S$2,0)</f>
        <v>0</v>
      </c>
      <c r="T4" s="49">
        <f>IF(S4=$S$2,$A4,0)</f>
        <v>0</v>
      </c>
      <c r="U4" s="49">
        <f>IF(S4=$S$2,$B4,0)</f>
        <v>0</v>
      </c>
      <c r="V4" s="49">
        <f>IF($C4=$V$2,$V$2,0)</f>
        <v>0</v>
      </c>
      <c r="W4" s="49">
        <f>IF(V4=$V$2,$A4,0)</f>
        <v>0</v>
      </c>
      <c r="X4" s="49">
        <f>IF(V4=$V$2,$B4,0)</f>
        <v>0</v>
      </c>
      <c r="Y4" s="49">
        <f>IF($C4=$Y$2,$Y$2,0)</f>
        <v>0</v>
      </c>
      <c r="Z4" s="49">
        <f>IF(Y4=$Y$2,$A4,0)</f>
        <v>0</v>
      </c>
      <c r="AA4" s="49">
        <f>IF(Y4=$Y$2,$B4,0)</f>
        <v>0</v>
      </c>
      <c r="AB4" s="49">
        <f>IF($C4=$AB$2,$AB$2,0)</f>
        <v>0</v>
      </c>
      <c r="AC4" s="49">
        <f>IF(AB4=$AB$2,$A4,0)</f>
        <v>0</v>
      </c>
      <c r="AD4" s="49">
        <f>IF(AB4=$AB$2,$B4,0)</f>
        <v>0</v>
      </c>
      <c r="AE4" s="49">
        <f>IF($C4=$AE$2,$AE$2,0)</f>
        <v>0</v>
      </c>
      <c r="AF4" s="49">
        <f>IF(AE4=$AE$2,$A4,0)</f>
        <v>0</v>
      </c>
      <c r="AG4" s="49">
        <f>IF(AE4=$AE$2,$B4,0)</f>
        <v>0</v>
      </c>
      <c r="AH4" s="49">
        <f>IF($C4=$AH$2,$AH$2,0)</f>
        <v>0</v>
      </c>
      <c r="AI4" s="49">
        <f>IF(AH4=$AH$2,$A4,0)</f>
        <v>0</v>
      </c>
      <c r="AJ4" s="49">
        <f>IF(AH4=$AH$2,$B4,0)</f>
        <v>0</v>
      </c>
      <c r="AK4" s="49">
        <f>IF($C4=$AK$2,$AK$2,0)</f>
        <v>0</v>
      </c>
      <c r="AL4" s="49">
        <f>IF(AK4=$AK$2,$A4,0)</f>
        <v>0</v>
      </c>
      <c r="AM4" s="49">
        <f>IF(AK4=$AK$2,$B4,0)</f>
        <v>0</v>
      </c>
      <c r="AN4" s="49">
        <f>IF($C4=$AN$2,$AN$2,0)</f>
        <v>0</v>
      </c>
      <c r="AO4" s="49">
        <f>IF(AN4=$AN$2,$A4,0)</f>
        <v>0</v>
      </c>
      <c r="AP4" s="49">
        <f>IF(AN4=$AN$2,$B4,0)</f>
        <v>0</v>
      </c>
      <c r="AQ4" s="49">
        <f>IF($C4=$AQ$2,$AQ$2,0)</f>
        <v>0</v>
      </c>
      <c r="AR4" s="49">
        <f>IF(AQ4=$AQ$2,$A4,0)</f>
        <v>0</v>
      </c>
      <c r="AS4" s="49">
        <f>IF(AQ4=$AQ$2,$B4,0)</f>
        <v>0</v>
      </c>
      <c r="AT4" s="49">
        <f>IF($C4=$AT$2,$AT$2,0)</f>
        <v>11</v>
      </c>
      <c r="AU4" s="49" t="str">
        <f>IF(AT4=$AT$2,$A4,0)</f>
        <v>ENQ</v>
      </c>
      <c r="AV4" s="49">
        <f>IF(AT4=$AT$2,$B4,0)</f>
        <v>2.2847344309170113E-3</v>
      </c>
      <c r="AW4" s="49">
        <f>IF($C4=$AW$2,$AW$2,0)</f>
        <v>0</v>
      </c>
      <c r="AX4" s="49">
        <f>IF(AW4=$AW$2,$A4,0)</f>
        <v>0</v>
      </c>
      <c r="AY4" s="49">
        <f>IF(AW4=$AW$2,$B4,0)</f>
        <v>0</v>
      </c>
      <c r="AZ4" s="49">
        <f>IF($C4=$AZ$2,$AZ$2,0)</f>
        <v>0</v>
      </c>
      <c r="BA4" s="49">
        <f>IF(AZ4=$AZ$2,$A4,0)</f>
        <v>0</v>
      </c>
      <c r="BB4" s="49">
        <f>IF(AZ4=$AZ$2,$B4,0)</f>
        <v>0</v>
      </c>
      <c r="BC4" s="49">
        <f>IF($C4=$BC$2,$BC$2,0)</f>
        <v>0</v>
      </c>
      <c r="BD4" s="49">
        <f>IF(BC4=$BC$2,$A4,0)</f>
        <v>0</v>
      </c>
      <c r="BE4" s="49">
        <f>IF(BC4=$BC$2,$B4,0)</f>
        <v>0</v>
      </c>
      <c r="BF4" s="49">
        <f>IF($C4=$BF$2,$BF$2,0)</f>
        <v>0</v>
      </c>
      <c r="BG4" s="49">
        <f>IF(BF4=$BF$2,$A4,0)</f>
        <v>0</v>
      </c>
      <c r="BH4" s="49">
        <f>IF(BF4=$BF$2,$B4,0)</f>
        <v>0</v>
      </c>
      <c r="BI4" s="49">
        <f>IF($C4=$BI$2,$BI$2,0)</f>
        <v>0</v>
      </c>
      <c r="BJ4" s="49">
        <f>IF(BI4=$BI$2,$A4,0)</f>
        <v>0</v>
      </c>
      <c r="BK4" s="49">
        <f>IF(BI4=$BI$2,$B4,0)</f>
        <v>0</v>
      </c>
      <c r="BL4" s="49">
        <f>IF($C4=$BL$2,$BL$2,0)</f>
        <v>0</v>
      </c>
      <c r="BM4" s="49">
        <f>IF(BL4=$BL$2,$A4,0)</f>
        <v>0</v>
      </c>
      <c r="BN4" s="49">
        <f>IF(BL4=$BL$2,$B4,0)</f>
        <v>0</v>
      </c>
      <c r="BO4" s="49">
        <f>IF($C4=$BO$2,$BO$2,0)</f>
        <v>0</v>
      </c>
      <c r="BP4" s="49">
        <f>IF(BO4=$BO$2,$A4,0)</f>
        <v>0</v>
      </c>
      <c r="BQ4" s="49">
        <f>IF(BO4=$BO$2,$B4,0)</f>
        <v>0</v>
      </c>
      <c r="BR4" s="49">
        <f>IF($C4=$BR$2,$BR$2,0)</f>
        <v>0</v>
      </c>
      <c r="BS4" s="49">
        <f>IF(BR4=$BR$2,$A4,0)</f>
        <v>0</v>
      </c>
      <c r="BT4" s="49">
        <f>IF(BR4=$BR$2,$B4,0)</f>
        <v>0</v>
      </c>
      <c r="BU4" s="49">
        <f>IF($C4=$BU$2,$BU$2,0)</f>
        <v>0</v>
      </c>
      <c r="BV4" s="49">
        <f>IF(BU4=$BU$2,$A4,0)</f>
        <v>0</v>
      </c>
      <c r="BW4" s="49">
        <f>IF(BU4=$BU$2,$B4,0)</f>
        <v>0</v>
      </c>
      <c r="BX4" s="49">
        <f>IF($C4=$BX$2,$BX$2,0)</f>
        <v>0</v>
      </c>
      <c r="BY4" s="49">
        <f>IF(BX4=$BX$2,$A4,0)</f>
        <v>0</v>
      </c>
      <c r="BZ4" s="49">
        <f>IF(BX4=$BX$2,$B4,0)</f>
        <v>0</v>
      </c>
      <c r="CA4" s="49"/>
      <c r="CB4" s="49"/>
      <c r="CC4" s="49"/>
      <c r="CD4" s="24">
        <v>25</v>
      </c>
      <c r="CE4" s="24" t="str">
        <f>LOOKUP(CD4,D$4:D$28,E$4:E$28)</f>
        <v>TUA</v>
      </c>
      <c r="CF4" s="47">
        <f>LOOKUP(CD4,D$4:D$28,F$4:F$28)</f>
        <v>1.8229143007622616E-4</v>
      </c>
      <c r="CH4" s="48" t="str">
        <f>CE33</f>
        <v>TUA</v>
      </c>
      <c r="CI4" s="24">
        <f>CD33</f>
        <v>25</v>
      </c>
      <c r="CJ4" s="48">
        <f t="shared" ref="CJ4:CJ28" si="0">IF(CE4=CH4,0,1)</f>
        <v>0</v>
      </c>
      <c r="CK4" s="50">
        <f t="shared" ref="CK4:CK11" si="1">IF(CJ4=1,IF(CH5=CE4,-1,IF(CH6=CE4,-2,IF(CE4=CH3,1,IF(CE4=CH2,2,0)))),0)</f>
        <v>0</v>
      </c>
      <c r="CL4" s="51">
        <f xml:space="preserve"> RTD("cqg.rtd",,"StudyData",CE4, "VolBB^",,"c1",$B$1,"-9",,,,,"T")</f>
        <v>1.7720999999999999E-4</v>
      </c>
      <c r="CM4" s="47">
        <f xml:space="preserve"> RTD("cqg.rtd",,"StudyData",CE4, "VolBB^",,"c1",$B$1,"-8",,,,,"T")</f>
        <v>1.8228999999999999E-4</v>
      </c>
      <c r="CN4" s="47">
        <f xml:space="preserve"> RTD("cqg.rtd",,"StudyData",CE4, "VolBB^",,"c1",$B$1,"-7",,,,,"T")</f>
        <v>1.8228999999999999E-4</v>
      </c>
      <c r="CO4" s="47">
        <f xml:space="preserve"> RTD("cqg.rtd",,"StudyData",CE4, "VolBB^",,"c1",$B$1,"-6",,,,,"T")</f>
        <v>1.8228999999999999E-4</v>
      </c>
      <c r="CP4" s="47">
        <f xml:space="preserve"> RTD("cqg.rtd",,"StudyData",CE4, "VolBB^",,"c1",$B$1,"-5",,,,,"T")</f>
        <v>1.8228999999999999E-4</v>
      </c>
      <c r="CQ4" s="47">
        <f xml:space="preserve"> RTD("cqg.rtd",,"StudyData",CE4, "VolBB^",,"c1",$B$1,"-4",,,,,"T")</f>
        <v>1.8228999999999999E-4</v>
      </c>
      <c r="CR4" s="47">
        <f xml:space="preserve"> RTD("cqg.rtd",,"StudyData",CE4, "VolBB^",,"c1",$B$1,"-3",,,,,"T")</f>
        <v>1.66E-4</v>
      </c>
      <c r="CS4" s="47">
        <f xml:space="preserve"> RTD("cqg.rtd",,"StudyData",CE4, "VolBB^",,"c1",$B$1,"-2",,,,,"T")</f>
        <v>1.9097E-4</v>
      </c>
      <c r="CT4" s="47">
        <f xml:space="preserve"> RTD("cqg.rtd",,"StudyData",CE4, "VolBB^",,"c1",$B$1,"-1",,,,,"T")</f>
        <v>2.0919999999999999E-4</v>
      </c>
      <c r="CU4" s="47">
        <f xml:space="preserve"> RTD("cqg.rtd",,"StudyData",CE4, "VolBB^",,"c1",$B$1,"0",,,,,"T")</f>
        <v>1.8228999999999999E-4</v>
      </c>
    </row>
    <row r="5" spans="1:99" x14ac:dyDescent="0.25">
      <c r="A5" s="46" t="str">
        <f>Symbols1!A5</f>
        <v>EP</v>
      </c>
      <c r="B5" s="47">
        <f xml:space="preserve"> RTD("cqg.rtd",,"StudyData", A5, "BDIF", "InputChoice=Close,MAType=Sim,Period1="&amp;$C$1&amp;",Percent="&amp;$D$1&amp;"", "BDIF",$B$1,,"all",,,,"T")/RTD("cqg.rtd",,"StudyData",A5, "BBnds", "MAType=Sim,InputChoice=Close,Period1="&amp;$C$1&amp;",Percent="&amp;$D$1&amp;",Divisor=0", "BMA",$B$1,"0","ALL",,,"TRUE","T")</f>
        <v>1.1555597458755501E-3</v>
      </c>
      <c r="C5" s="48">
        <f>RANK(B5,$B$4:$B$28,0)+COUNTIF($B$4:B5,B5)-1</f>
        <v>14</v>
      </c>
      <c r="D5" s="25">
        <f>IF($C5=$D$2,$D$2,D4+0.01)</f>
        <v>0.01</v>
      </c>
      <c r="E5" s="49">
        <f t="shared" ref="E5:E28" si="2">IF(D5=$D$2,$A5,0)</f>
        <v>0</v>
      </c>
      <c r="F5" s="49">
        <f t="shared" ref="F5:F28" si="3">IF(D5=$D$2,$B5,0)</f>
        <v>0</v>
      </c>
      <c r="G5" s="49">
        <f>IF($C5=$G$2,$G$2,G4+0.01)</f>
        <v>0.01</v>
      </c>
      <c r="H5" s="49">
        <f>IF(G5=$G$2,$A5,0)</f>
        <v>0</v>
      </c>
      <c r="I5" s="49">
        <f>IF(G5=$G$2,$B5,0)</f>
        <v>0</v>
      </c>
      <c r="J5" s="49">
        <f>IF($C5=$J$2,$J$2,J4+0.01)</f>
        <v>0.01</v>
      </c>
      <c r="K5" s="49">
        <f>IF(J5=$J$2,$A5,0)</f>
        <v>0</v>
      </c>
      <c r="L5" s="49">
        <f>IF(J5=$J$2,$B5,0)</f>
        <v>0</v>
      </c>
      <c r="M5" s="49">
        <f>IF($C5=$M$2,$M$2,M4+0.01)</f>
        <v>0.01</v>
      </c>
      <c r="N5" s="49">
        <f>IF(M5=$M$2,$A5,0)</f>
        <v>0</v>
      </c>
      <c r="O5" s="49">
        <f>IF(M5=$M$2,$B5,0)</f>
        <v>0</v>
      </c>
      <c r="P5" s="49">
        <f>IF($C5=$P$2,$P$2,P4+0.01)</f>
        <v>0.01</v>
      </c>
      <c r="Q5" s="49">
        <f>IF(P5=$P$2,$A5,0)</f>
        <v>0</v>
      </c>
      <c r="R5" s="49">
        <f>IF(P5=$P$2,$B5,0)</f>
        <v>0</v>
      </c>
      <c r="S5" s="49">
        <f>IF($C5=$S$2,$S$2,S4+0.01)</f>
        <v>0.01</v>
      </c>
      <c r="T5" s="49">
        <f>IF(S5=$S$2,$A5,0)</f>
        <v>0</v>
      </c>
      <c r="U5" s="49">
        <f>IF(S5=$S$2,$B5,0)</f>
        <v>0</v>
      </c>
      <c r="V5" s="49">
        <f>IF($C5=$V$2,$V$2,V4+0.01)</f>
        <v>0.01</v>
      </c>
      <c r="W5" s="49">
        <f>IF(V5=$V$2,$A5,0)</f>
        <v>0</v>
      </c>
      <c r="X5" s="49">
        <f>IF(V5=$V$2,$B5,0)</f>
        <v>0</v>
      </c>
      <c r="Y5" s="49">
        <f>IF($C5=$Y$2,$Y$2,Y4+0.01)</f>
        <v>0.01</v>
      </c>
      <c r="Z5" s="49">
        <f>IF(Y5=$Y$2,$A5,0)</f>
        <v>0</v>
      </c>
      <c r="AA5" s="49">
        <f>IF(Y5=$Y$2,$B5,0)</f>
        <v>0</v>
      </c>
      <c r="AB5" s="49">
        <f>IF($C5=$AB$2,$AB$2,AB4+0.01)</f>
        <v>0.01</v>
      </c>
      <c r="AC5" s="49">
        <f>IF(AB5=$AB$2,$A5,0)</f>
        <v>0</v>
      </c>
      <c r="AD5" s="49">
        <f>IF(AB5=$AB$2,$B5,0)</f>
        <v>0</v>
      </c>
      <c r="AE5" s="49">
        <f>IF($C5=$AE$2,$AE$2,AE4+0.01)</f>
        <v>0.01</v>
      </c>
      <c r="AF5" s="49">
        <f>IF(AE5=$AE$2,$A5,0)</f>
        <v>0</v>
      </c>
      <c r="AG5" s="49">
        <f>IF(AE5=$AE$2,$B5,0)</f>
        <v>0</v>
      </c>
      <c r="AH5" s="49">
        <f>IF($C5=$AH$2,$AH$2,AH4+0.01)</f>
        <v>0.01</v>
      </c>
      <c r="AI5" s="49">
        <f>IF(AH5=$AH$2,$A5,0)</f>
        <v>0</v>
      </c>
      <c r="AJ5" s="49">
        <f>IF(AH5=$AH$2,$B5,0)</f>
        <v>0</v>
      </c>
      <c r="AK5" s="49">
        <f>IF($C5=$AK$2,$AK$2,AK4+0.01)</f>
        <v>14</v>
      </c>
      <c r="AL5" s="49" t="str">
        <f>IF(AK5=$AK$2,$A5,0)</f>
        <v>EP</v>
      </c>
      <c r="AM5" s="49">
        <f>IF(AK5=$AK$2,$B5,0)</f>
        <v>1.1555597458755501E-3</v>
      </c>
      <c r="AN5" s="49">
        <f>IF($C5=$AN$2,$AN$2,AN4+0.01)</f>
        <v>0.01</v>
      </c>
      <c r="AO5" s="49">
        <f>IF(AN5=$AN$2,$A5,0)</f>
        <v>0</v>
      </c>
      <c r="AP5" s="49">
        <f>IF(AN5=$AN$2,$B5,0)</f>
        <v>0</v>
      </c>
      <c r="AQ5" s="49">
        <f>IF($C5=$AQ$2,$AQ$2,AQ4+0.01)</f>
        <v>0.01</v>
      </c>
      <c r="AR5" s="49">
        <f>IF(AQ5=$AQ$2,$A5,0)</f>
        <v>0</v>
      </c>
      <c r="AS5" s="49">
        <f>IF(AQ5=$AQ$2,$B5,0)</f>
        <v>0</v>
      </c>
      <c r="AT5" s="49">
        <f>IF($C5=$AT$2,$AT$2,AT4+0.01)</f>
        <v>11.01</v>
      </c>
      <c r="AU5" s="49">
        <f>IF(AT5=$AT$2,$A5,0)</f>
        <v>0</v>
      </c>
      <c r="AV5" s="49">
        <f>IF(AT5=$AT$2,$B5,0)</f>
        <v>0</v>
      </c>
      <c r="AW5" s="49">
        <f>IF($C5=$AW$2,$AW$2,AW4+0.01)</f>
        <v>0.01</v>
      </c>
      <c r="AX5" s="49">
        <f>IF(AW5=$AW$2,$A5,0)</f>
        <v>0</v>
      </c>
      <c r="AY5" s="49">
        <f>IF(AW5=$AW$2,$B5,0)</f>
        <v>0</v>
      </c>
      <c r="AZ5" s="49">
        <f>IF($C5=$AZ$2,$AZ$2,AZ4+0.01)</f>
        <v>0.01</v>
      </c>
      <c r="BA5" s="49">
        <f>IF(AZ5=$AZ$2,$A5,0)</f>
        <v>0</v>
      </c>
      <c r="BB5" s="49">
        <f>IF(AZ5=$AZ$2,$B5,0)</f>
        <v>0</v>
      </c>
      <c r="BC5" s="49">
        <f>IF($C5=$BC$2,$BC$2,BC4+0.01)</f>
        <v>0.01</v>
      </c>
      <c r="BD5" s="49">
        <f>IF(BC5=$BC$2,$A5,0)</f>
        <v>0</v>
      </c>
      <c r="BE5" s="49">
        <f>IF(BC5=$BC$2,$B5,0)</f>
        <v>0</v>
      </c>
      <c r="BF5" s="49">
        <f>IF($C5=$BF$2,$BF$2,BF4+0.01)</f>
        <v>0.01</v>
      </c>
      <c r="BG5" s="49">
        <f t="shared" ref="BG5:BG28" si="4">IF(BF5=$BF$2,$A5,0)</f>
        <v>0</v>
      </c>
      <c r="BH5" s="49">
        <f t="shared" ref="BH5:BH28" si="5">IF(BF5=$BF$2,$B5,0)</f>
        <v>0</v>
      </c>
      <c r="BI5" s="49">
        <f>IF($C5=$BI$2,$BI$2,BI4+0.01)</f>
        <v>0.01</v>
      </c>
      <c r="BJ5" s="49">
        <f>IF(BI5=$BI$2,$A5,0)</f>
        <v>0</v>
      </c>
      <c r="BK5" s="49">
        <f>IF(BI5=$BI$2,$B5,0)</f>
        <v>0</v>
      </c>
      <c r="BL5" s="49">
        <f>IF($C5=$BL$2,$BL$2,BL4+0.01)</f>
        <v>0.01</v>
      </c>
      <c r="BM5" s="49">
        <f>IF(BL5=$BL$2,$A5,0)</f>
        <v>0</v>
      </c>
      <c r="BN5" s="49">
        <f>IF(BL5=$BL$2,$B5,0)</f>
        <v>0</v>
      </c>
      <c r="BO5" s="49">
        <f>IF($C5=$BO$2,$BO$2,BO4+0.01)</f>
        <v>0.01</v>
      </c>
      <c r="BP5" s="49">
        <f>IF(BO5=$BO$2,$A5,0)</f>
        <v>0</v>
      </c>
      <c r="BQ5" s="49">
        <f>IF(BO5=$BO$2,$B5,0)</f>
        <v>0</v>
      </c>
      <c r="BR5" s="49">
        <f>IF($C5=$BR$2,$BR$2,BR4+0.01)</f>
        <v>0.01</v>
      </c>
      <c r="BS5" s="49">
        <f>IF(BR5=$BR$2,$A5,0)</f>
        <v>0</v>
      </c>
      <c r="BT5" s="49">
        <f>IF(BR5=$BR$2,$B5,0)</f>
        <v>0</v>
      </c>
      <c r="BU5" s="49">
        <f>IF($C5=$BU$2,$BU$2,BU4+0.01)</f>
        <v>0.01</v>
      </c>
      <c r="BV5" s="49">
        <f>IF(BU5=$BU$2,$A5,0)</f>
        <v>0</v>
      </c>
      <c r="BW5" s="49">
        <f>IF(BU5=$BU$2,$B5,0)</f>
        <v>0</v>
      </c>
      <c r="BX5" s="49">
        <f>IF($C5=$BX$2,$BX$2,BX4+0.01)</f>
        <v>0.01</v>
      </c>
      <c r="BY5" s="49">
        <f>IF(BX5=$BX$2,$A5,0)</f>
        <v>0</v>
      </c>
      <c r="BZ5" s="49">
        <f>IF(BX5=$BX$2,$B5,0)</f>
        <v>0</v>
      </c>
      <c r="CA5" s="49"/>
      <c r="CB5" s="49"/>
      <c r="CC5" s="49"/>
      <c r="CD5" s="24">
        <f>CD4-1</f>
        <v>24</v>
      </c>
      <c r="CE5" s="24" t="str">
        <f>LOOKUP(CD5,G$4:G$28,H$4:H$28)</f>
        <v>DB</v>
      </c>
      <c r="CF5" s="47">
        <f>LOOKUP(CD5,G$4:G$28,I$4:I$28)</f>
        <v>3.429569579068664E-4</v>
      </c>
      <c r="CH5" s="48" t="str">
        <f t="shared" ref="CH5:CH28" si="6">CE34</f>
        <v>DB</v>
      </c>
      <c r="CI5" s="24">
        <f t="shared" ref="CI5:CI28" si="7">CD34</f>
        <v>24</v>
      </c>
      <c r="CJ5" s="48">
        <f t="shared" si="0"/>
        <v>0</v>
      </c>
      <c r="CK5" s="50">
        <f t="shared" si="1"/>
        <v>0</v>
      </c>
      <c r="CL5" s="51">
        <f xml:space="preserve"> RTD("cqg.rtd",,"StudyData",CE5, "VolBB^",,"c1",$B$1,"-9",,,,,"T")</f>
        <v>7.4379999999999997E-4</v>
      </c>
      <c r="CM5" s="47">
        <f xml:space="preserve"> RTD("cqg.rtd",,"StudyData",CE5, "VolBB^",,"c1",$B$1,"-8",,,,,"T")</f>
        <v>7.3983999999999996E-4</v>
      </c>
      <c r="CN5" s="47">
        <f xml:space="preserve"> RTD("cqg.rtd",,"StudyData",CE5, "VolBB^",,"c1",$B$1,"-7",,,,,"T")</f>
        <v>7.1266000000000005E-4</v>
      </c>
      <c r="CO5" s="47">
        <f xml:space="preserve"> RTD("cqg.rtd",,"StudyData",CE5, "VolBB^",,"c1",$B$1,"-6",,,,,"T")</f>
        <v>6.7655000000000005E-4</v>
      </c>
      <c r="CP5" s="47">
        <f xml:space="preserve"> RTD("cqg.rtd",,"StudyData",CE5, "VolBB^",,"c1",$B$1,"-5",,,,,"T")</f>
        <v>6.1822999999999999E-4</v>
      </c>
      <c r="CQ5" s="47">
        <f xml:space="preserve"> RTD("cqg.rtd",,"StudyData",CE5, "VolBB^",,"c1",$B$1,"-4",,,,,"T")</f>
        <v>4.9326000000000003E-4</v>
      </c>
      <c r="CR5" s="47">
        <f xml:space="preserve"> RTD("cqg.rtd",,"StudyData",CE5, "VolBB^",,"c1",$B$1,"-3",,,,,"T")</f>
        <v>3.9383000000000002E-4</v>
      </c>
      <c r="CS5" s="47">
        <f xml:space="preserve"> RTD("cqg.rtd",,"StudyData",CE5, "VolBB^",,"c1",$B$1,"-2",,,,,"T")</f>
        <v>3.4296000000000001E-4</v>
      </c>
      <c r="CT5" s="47">
        <f xml:space="preserve"> RTD("cqg.rtd",,"StudyData",CE5, "VolBB^",,"c1",$B$1,"-1",,,,,"T")</f>
        <v>3.5636000000000001E-4</v>
      </c>
      <c r="CU5" s="47">
        <f xml:space="preserve"> RTD("cqg.rtd",,"StudyData",CE5, "VolBB^",,"c1",$B$1,"0",,,,,"T")</f>
        <v>3.4296000000000001E-4</v>
      </c>
    </row>
    <row r="6" spans="1:99" x14ac:dyDescent="0.25">
      <c r="A6" s="46" t="str">
        <f>Symbols1!A6</f>
        <v>EMD</v>
      </c>
      <c r="B6" s="47">
        <f xml:space="preserve"> RTD("cqg.rtd",,"StudyData", A6, "BDIF", "InputChoice=Close,MAType=Sim,Period1="&amp;$C$1&amp;",Percent="&amp;$D$1&amp;"", "BDIF",$B$1,,"all",,,,"T")/RTD("cqg.rtd",,"StudyData",A6, "BBnds", "MAType=Sim,InputChoice=Close,Period1="&amp;$C$1&amp;",Percent="&amp;$D$1&amp;",Divisor=0", "BMA",$B$1,"0","ALL",,,"TRUE","T")</f>
        <v>4.2724224154985302E-3</v>
      </c>
      <c r="C6" s="48">
        <f>RANK(B6,$B$4:$B$28,0)+COUNTIF($B$4:B6,B6)-1</f>
        <v>4</v>
      </c>
      <c r="D6" s="25">
        <f t="shared" ref="D6:D28" si="8">IF($C6=$D$2,$D$2,D5+0.01)</f>
        <v>0.02</v>
      </c>
      <c r="E6" s="49">
        <f t="shared" si="2"/>
        <v>0</v>
      </c>
      <c r="F6" s="49">
        <f t="shared" si="3"/>
        <v>0</v>
      </c>
      <c r="G6" s="49">
        <f t="shared" ref="G6:G28" si="9">IF($C6=$G$2,$G$2,G5+0.01)</f>
        <v>0.02</v>
      </c>
      <c r="H6" s="49">
        <f t="shared" ref="H6:H28" si="10">IF(G6=$G$2,$A6,0)</f>
        <v>0</v>
      </c>
      <c r="I6" s="49">
        <f t="shared" ref="I6:I28" si="11">IF(G6=$G$2,$B6,0)</f>
        <v>0</v>
      </c>
      <c r="J6" s="49">
        <f t="shared" ref="J6:J28" si="12">IF($C6=$J$2,$J$2,J5+0.01)</f>
        <v>0.02</v>
      </c>
      <c r="K6" s="49">
        <f t="shared" ref="K6:K28" si="13">IF(J6=$J$2,$A6,0)</f>
        <v>0</v>
      </c>
      <c r="L6" s="49">
        <f t="shared" ref="L6:L28" si="14">IF(J6=$J$2,$B6,0)</f>
        <v>0</v>
      </c>
      <c r="M6" s="49">
        <f t="shared" ref="M6:M28" si="15">IF($C6=$M$2,$M$2,M5+0.01)</f>
        <v>0.02</v>
      </c>
      <c r="N6" s="49">
        <f t="shared" ref="N6:N28" si="16">IF(M6=$M$2,$A6,0)</f>
        <v>0</v>
      </c>
      <c r="O6" s="49">
        <f t="shared" ref="O6:O28" si="17">IF(M6=$M$2,$B6,0)</f>
        <v>0</v>
      </c>
      <c r="P6" s="49">
        <f t="shared" ref="P6:P28" si="18">IF($C6=$P$2,$P$2,P5+0.01)</f>
        <v>0.02</v>
      </c>
      <c r="Q6" s="49">
        <f t="shared" ref="Q6:Q28" si="19">IF(P6=$P$2,$A6,0)</f>
        <v>0</v>
      </c>
      <c r="R6" s="49">
        <f t="shared" ref="R6:R28" si="20">IF(P6=$P$2,$B6,0)</f>
        <v>0</v>
      </c>
      <c r="S6" s="49">
        <f t="shared" ref="S6:S28" si="21">IF($C6=$S$2,$S$2,S5+0.01)</f>
        <v>0.02</v>
      </c>
      <c r="T6" s="49">
        <f t="shared" ref="T6:T28" si="22">IF(S6=$S$2,$A6,0)</f>
        <v>0</v>
      </c>
      <c r="U6" s="49">
        <f t="shared" ref="U6:U28" si="23">IF(S6=$S$2,$B6,0)</f>
        <v>0</v>
      </c>
      <c r="V6" s="49">
        <f t="shared" ref="V6:V28" si="24">IF($C6=$V$2,$V$2,V5+0.01)</f>
        <v>0.02</v>
      </c>
      <c r="W6" s="49">
        <f t="shared" ref="W6:W28" si="25">IF(V6=$V$2,$A6,0)</f>
        <v>0</v>
      </c>
      <c r="X6" s="49">
        <f t="shared" ref="X6:X28" si="26">IF(V6=$V$2,$B6,0)</f>
        <v>0</v>
      </c>
      <c r="Y6" s="49">
        <f t="shared" ref="Y6:Y28" si="27">IF($C6=$Y$2,$Y$2,Y5+0.01)</f>
        <v>0.02</v>
      </c>
      <c r="Z6" s="49">
        <f t="shared" ref="Z6:Z28" si="28">IF(Y6=$Y$2,$A6,0)</f>
        <v>0</v>
      </c>
      <c r="AA6" s="49">
        <f t="shared" ref="AA6:AA28" si="29">IF(Y6=$Y$2,$B6,0)</f>
        <v>0</v>
      </c>
      <c r="AB6" s="49">
        <f t="shared" ref="AB6:AB28" si="30">IF($C6=$AB$2,$AB$2,AB5+0.01)</f>
        <v>0.02</v>
      </c>
      <c r="AC6" s="49">
        <f t="shared" ref="AC6:AC28" si="31">IF(AB6=$AB$2,$A6,0)</f>
        <v>0</v>
      </c>
      <c r="AD6" s="49">
        <f t="shared" ref="AD6:AD28" si="32">IF(AB6=$AB$2,$B6,0)</f>
        <v>0</v>
      </c>
      <c r="AE6" s="49">
        <f t="shared" ref="AE6:AE28" si="33">IF($C6=$AE$2,$AE$2,AE5+0.01)</f>
        <v>0.02</v>
      </c>
      <c r="AF6" s="49">
        <f t="shared" ref="AF6:AF28" si="34">IF(AE6=$AE$2,$A6,0)</f>
        <v>0</v>
      </c>
      <c r="AG6" s="49">
        <f t="shared" ref="AG6:AG28" si="35">IF(AE6=$AE$2,$B6,0)</f>
        <v>0</v>
      </c>
      <c r="AH6" s="49">
        <f t="shared" ref="AH6:AH28" si="36">IF($C6=$AH$2,$AH$2,AH5+0.01)</f>
        <v>0.02</v>
      </c>
      <c r="AI6" s="49">
        <f t="shared" ref="AI6:AI28" si="37">IF(AH6=$AH$2,$A6,0)</f>
        <v>0</v>
      </c>
      <c r="AJ6" s="49">
        <f t="shared" ref="AJ6:AJ28" si="38">IF(AH6=$AH$2,$B6,0)</f>
        <v>0</v>
      </c>
      <c r="AK6" s="49">
        <f t="shared" ref="AK6:AK28" si="39">IF($C6=$AK$2,$AK$2,AK5+0.01)</f>
        <v>14.01</v>
      </c>
      <c r="AL6" s="49">
        <f t="shared" ref="AL6:AL28" si="40">IF(AK6=$AK$2,$A6,0)</f>
        <v>0</v>
      </c>
      <c r="AM6" s="49">
        <f t="shared" ref="AM6:AM28" si="41">IF(AK6=$AK$2,$B6,0)</f>
        <v>0</v>
      </c>
      <c r="AN6" s="49">
        <f t="shared" ref="AN6:AN28" si="42">IF($C6=$AN$2,$AN$2,AN5+0.01)</f>
        <v>0.02</v>
      </c>
      <c r="AO6" s="49">
        <f t="shared" ref="AO6:AO28" si="43">IF(AN6=$AN$2,$A6,0)</f>
        <v>0</v>
      </c>
      <c r="AP6" s="49">
        <f t="shared" ref="AP6:AP28" si="44">IF(AN6=$AN$2,$B6,0)</f>
        <v>0</v>
      </c>
      <c r="AQ6" s="49">
        <f t="shared" ref="AQ6:AQ28" si="45">IF($C6=$AQ$2,$AQ$2,AQ5+0.01)</f>
        <v>0.02</v>
      </c>
      <c r="AR6" s="49">
        <f t="shared" ref="AR6:AR28" si="46">IF(AQ6=$AQ$2,$A6,0)</f>
        <v>0</v>
      </c>
      <c r="AS6" s="49">
        <f t="shared" ref="AS6:AS28" si="47">IF(AQ6=$AQ$2,$B6,0)</f>
        <v>0</v>
      </c>
      <c r="AT6" s="49">
        <f t="shared" ref="AT6:AT28" si="48">IF($C6=$AT$2,$AT$2,AT5+0.01)</f>
        <v>11.02</v>
      </c>
      <c r="AU6" s="49">
        <f t="shared" ref="AU6:AU28" si="49">IF(AT6=$AT$2,$A6,0)</f>
        <v>0</v>
      </c>
      <c r="AV6" s="49">
        <f t="shared" ref="AV6:AV28" si="50">IF(AT6=$AT$2,$B6,0)</f>
        <v>0</v>
      </c>
      <c r="AW6" s="49">
        <f t="shared" ref="AW6:AW28" si="51">IF($C6=$AW$2,$AW$2,AW5+0.01)</f>
        <v>0.02</v>
      </c>
      <c r="AX6" s="49">
        <f t="shared" ref="AX6:AX28" si="52">IF(AW6=$AW$2,$A6,0)</f>
        <v>0</v>
      </c>
      <c r="AY6" s="49">
        <f t="shared" ref="AY6:AY28" si="53">IF(AW6=$AW$2,$B6,0)</f>
        <v>0</v>
      </c>
      <c r="AZ6" s="49">
        <f t="shared" ref="AZ6:AZ28" si="54">IF($C6=$AZ$2,$AZ$2,AZ5+0.01)</f>
        <v>0.02</v>
      </c>
      <c r="BA6" s="49">
        <f t="shared" ref="BA6:BA28" si="55">IF(AZ6=$AZ$2,$A6,0)</f>
        <v>0</v>
      </c>
      <c r="BB6" s="49">
        <f t="shared" ref="BB6:BB28" si="56">IF(AZ6=$AZ$2,$B6,0)</f>
        <v>0</v>
      </c>
      <c r="BC6" s="49">
        <f t="shared" ref="BC6:BC28" si="57">IF($C6=$BC$2,$BC$2,BC5+0.01)</f>
        <v>0.02</v>
      </c>
      <c r="BD6" s="49">
        <f t="shared" ref="BD6:BD28" si="58">IF(BC6=$BC$2,$A6,0)</f>
        <v>0</v>
      </c>
      <c r="BE6" s="49">
        <f t="shared" ref="BE6:BE28" si="59">IF(BC6=$BC$2,$B6,0)</f>
        <v>0</v>
      </c>
      <c r="BF6" s="49">
        <f t="shared" ref="BF6:BF28" si="60">IF($C6=$BF$2,$BF$2,BF5+0.01)</f>
        <v>0.02</v>
      </c>
      <c r="BG6" s="49">
        <f t="shared" si="4"/>
        <v>0</v>
      </c>
      <c r="BH6" s="49">
        <f t="shared" si="5"/>
        <v>0</v>
      </c>
      <c r="BI6" s="49">
        <f t="shared" ref="BI6:BI28" si="61">IF($C6=$BI$2,$BI$2,BI5+0.01)</f>
        <v>0.02</v>
      </c>
      <c r="BJ6" s="49">
        <f t="shared" ref="BJ6:BJ28" si="62">IF(BI6=$BI$2,$A6,0)</f>
        <v>0</v>
      </c>
      <c r="BK6" s="49">
        <f t="shared" ref="BK6:BK28" si="63">IF(BI6=$BI$2,$B6,0)</f>
        <v>0</v>
      </c>
      <c r="BL6" s="49">
        <f t="shared" ref="BL6:BL28" si="64">IF($C6=$BL$2,$BL$2,BL5+0.01)</f>
        <v>0.02</v>
      </c>
      <c r="BM6" s="49">
        <f t="shared" ref="BM6:BM28" si="65">IF(BL6=$BL$2,$A6,0)</f>
        <v>0</v>
      </c>
      <c r="BN6" s="49">
        <f t="shared" ref="BN6:BN28" si="66">IF(BL6=$BL$2,$B6,0)</f>
        <v>0</v>
      </c>
      <c r="BO6" s="49">
        <f t="shared" ref="BO6:BO28" si="67">IF($C6=$BO$2,$BO$2,BO5+0.01)</f>
        <v>4</v>
      </c>
      <c r="BP6" s="49" t="str">
        <f t="shared" ref="BP6:BP28" si="68">IF(BO6=$BO$2,$A6,0)</f>
        <v>EMD</v>
      </c>
      <c r="BQ6" s="49">
        <f t="shared" ref="BQ6:BQ28" si="69">IF(BO6=$BO$2,$B6,0)</f>
        <v>4.2724224154985302E-3</v>
      </c>
      <c r="BR6" s="49">
        <f t="shared" ref="BR6:BR28" si="70">IF($C6=$BR$2,$BR$2,BR5+0.01)</f>
        <v>0.02</v>
      </c>
      <c r="BS6" s="49">
        <f t="shared" ref="BS6:BS28" si="71">IF(BR6=$BR$2,$A6,0)</f>
        <v>0</v>
      </c>
      <c r="BT6" s="49">
        <f t="shared" ref="BT6:BT28" si="72">IF(BR6=$BR$2,$B6,0)</f>
        <v>0</v>
      </c>
      <c r="BU6" s="49">
        <f t="shared" ref="BU6:BU28" si="73">IF($C6=$BU$2,$BU$2,BU5+0.01)</f>
        <v>0.02</v>
      </c>
      <c r="BV6" s="49">
        <f t="shared" ref="BV6:BV28" si="74">IF(BU6=$BU$2,$A6,0)</f>
        <v>0</v>
      </c>
      <c r="BW6" s="49">
        <f t="shared" ref="BW6:BW28" si="75">IF(BU6=$BU$2,$B6,0)</f>
        <v>0</v>
      </c>
      <c r="BX6" s="49">
        <f t="shared" ref="BX6:BX28" si="76">IF($C6=$BX$2,$BX$2,BX5+0.01)</f>
        <v>0.02</v>
      </c>
      <c r="BY6" s="49">
        <f t="shared" ref="BY6:BY28" si="77">IF(BX6=$BX$2,$A6,0)</f>
        <v>0</v>
      </c>
      <c r="BZ6" s="49">
        <f t="shared" ref="BZ6:BZ28" si="78">IF(BX6=$BX$2,$B6,0)</f>
        <v>0</v>
      </c>
      <c r="CA6" s="49"/>
      <c r="CB6" s="49"/>
      <c r="CC6" s="49"/>
      <c r="CD6" s="24">
        <f t="shared" ref="CD6:CD28" si="79">CD5-1</f>
        <v>23</v>
      </c>
      <c r="CE6" s="24" t="str">
        <f>LOOKUP(CD6,J$4:J$28,K$4:K$28)</f>
        <v>MX6</v>
      </c>
      <c r="CF6" s="47">
        <f>LOOKUP(CD6,J$4:J$28,L$4:L$28)</f>
        <v>5.1870870205528543E-4</v>
      </c>
      <c r="CH6" s="48" t="str">
        <f t="shared" si="6"/>
        <v>FVA</v>
      </c>
      <c r="CI6" s="24">
        <f t="shared" si="7"/>
        <v>23</v>
      </c>
      <c r="CJ6" s="48">
        <f t="shared" si="0"/>
        <v>1</v>
      </c>
      <c r="CK6" s="50">
        <f t="shared" si="1"/>
        <v>0</v>
      </c>
      <c r="CL6" s="51">
        <f xml:space="preserve"> RTD("cqg.rtd",,"StudyData",CE6, "VolBB^",,"c1",$B$1,"-9",,,,,"T")</f>
        <v>1.24361E-3</v>
      </c>
      <c r="CM6" s="47">
        <f xml:space="preserve"> RTD("cqg.rtd",,"StudyData",CE6, "VolBB^",,"c1",$B$1,"-8",,,,,"T")</f>
        <v>1.1830499999999999E-3</v>
      </c>
      <c r="CN6" s="47">
        <f xml:space="preserve"> RTD("cqg.rtd",,"StudyData",CE6, "VolBB^",,"c1",$B$1,"-7",,,,,"T")</f>
        <v>1.14357E-3</v>
      </c>
      <c r="CO6" s="47">
        <f xml:space="preserve"> RTD("cqg.rtd",,"StudyData",CE6, "VolBB^",,"c1",$B$1,"-6",,,,,"T")</f>
        <v>1.07492E-3</v>
      </c>
      <c r="CP6" s="47">
        <f xml:space="preserve"> RTD("cqg.rtd",,"StudyData",CE6, "VolBB^",,"c1",$B$1,"-5",,,,,"T")</f>
        <v>9.9065000000000004E-4</v>
      </c>
      <c r="CQ6" s="47">
        <f xml:space="preserve"> RTD("cqg.rtd",,"StudyData",CE6, "VolBB^",,"c1",$B$1,"-4",,,,,"T")</f>
        <v>8.9512000000000001E-4</v>
      </c>
      <c r="CR6" s="47">
        <f xml:space="preserve"> RTD("cqg.rtd",,"StudyData",CE6, "VolBB^",,"c1",$B$1,"-3",,,,,"T")</f>
        <v>8.5032E-4</v>
      </c>
      <c r="CS6" s="47">
        <f xml:space="preserve"> RTD("cqg.rtd",,"StudyData",CE6, "VolBB^",,"c1",$B$1,"-2",,,,,"T")</f>
        <v>7.6267000000000001E-4</v>
      </c>
      <c r="CT6" s="47">
        <f xml:space="preserve"> RTD("cqg.rtd",,"StudyData",CE6, "VolBB^",,"c1",$B$1,"-1",,,,,"T")</f>
        <v>6.6507999999999997E-4</v>
      </c>
      <c r="CU6" s="47">
        <f xml:space="preserve"> RTD("cqg.rtd",,"StudyData",CE6, "VolBB^",,"c1",$B$1,"0",,,,,"T")</f>
        <v>5.1869999999999998E-4</v>
      </c>
    </row>
    <row r="7" spans="1:99" x14ac:dyDescent="0.25">
      <c r="A7" s="46" t="str">
        <f>Symbols1!A7</f>
        <v>YM</v>
      </c>
      <c r="B7" s="47">
        <f xml:space="preserve"> RTD("cqg.rtd",,"StudyData", A7, "BDIF", "InputChoice=Close,MAType=Sim,Period1="&amp;$C$1&amp;",Percent="&amp;$D$1&amp;"", "BDIF",$B$1,,"all",,,,"T")/RTD("cqg.rtd",,"StudyData",A7, "BBnds", "MAType=Sim,InputChoice=Close,Period1="&amp;$C$1&amp;",Percent="&amp;$D$1&amp;",Divisor=0", "BMA",$B$1,"0","ALL",,,"TRUE","T")</f>
        <v>3.7618719499417242E-3</v>
      </c>
      <c r="C7" s="48">
        <f>RANK(B7,$B$4:$B$28,0)+COUNTIF($B$4:B7,B7)-1</f>
        <v>6</v>
      </c>
      <c r="D7" s="25">
        <f t="shared" si="8"/>
        <v>0.03</v>
      </c>
      <c r="E7" s="49">
        <f t="shared" si="2"/>
        <v>0</v>
      </c>
      <c r="F7" s="49">
        <f t="shared" si="3"/>
        <v>0</v>
      </c>
      <c r="G7" s="49">
        <f t="shared" si="9"/>
        <v>0.03</v>
      </c>
      <c r="H7" s="49">
        <f t="shared" si="10"/>
        <v>0</v>
      </c>
      <c r="I7" s="49">
        <f t="shared" si="11"/>
        <v>0</v>
      </c>
      <c r="J7" s="49">
        <f t="shared" si="12"/>
        <v>0.03</v>
      </c>
      <c r="K7" s="49">
        <f t="shared" si="13"/>
        <v>0</v>
      </c>
      <c r="L7" s="49">
        <f t="shared" si="14"/>
        <v>0</v>
      </c>
      <c r="M7" s="49">
        <f t="shared" si="15"/>
        <v>0.03</v>
      </c>
      <c r="N7" s="49">
        <f t="shared" si="16"/>
        <v>0</v>
      </c>
      <c r="O7" s="49">
        <f t="shared" si="17"/>
        <v>0</v>
      </c>
      <c r="P7" s="49">
        <f t="shared" si="18"/>
        <v>0.03</v>
      </c>
      <c r="Q7" s="49">
        <f t="shared" si="19"/>
        <v>0</v>
      </c>
      <c r="R7" s="49">
        <f t="shared" si="20"/>
        <v>0</v>
      </c>
      <c r="S7" s="49">
        <f t="shared" si="21"/>
        <v>0.03</v>
      </c>
      <c r="T7" s="49">
        <f t="shared" si="22"/>
        <v>0</v>
      </c>
      <c r="U7" s="49">
        <f t="shared" si="23"/>
        <v>0</v>
      </c>
      <c r="V7" s="49">
        <f t="shared" si="24"/>
        <v>0.03</v>
      </c>
      <c r="W7" s="49">
        <f t="shared" si="25"/>
        <v>0</v>
      </c>
      <c r="X7" s="49">
        <f t="shared" si="26"/>
        <v>0</v>
      </c>
      <c r="Y7" s="49">
        <f t="shared" si="27"/>
        <v>0.03</v>
      </c>
      <c r="Z7" s="49">
        <f t="shared" si="28"/>
        <v>0</v>
      </c>
      <c r="AA7" s="49">
        <f t="shared" si="29"/>
        <v>0</v>
      </c>
      <c r="AB7" s="49">
        <f t="shared" si="30"/>
        <v>0.03</v>
      </c>
      <c r="AC7" s="49">
        <f t="shared" si="31"/>
        <v>0</v>
      </c>
      <c r="AD7" s="49">
        <f t="shared" si="32"/>
        <v>0</v>
      </c>
      <c r="AE7" s="49">
        <f t="shared" si="33"/>
        <v>0.03</v>
      </c>
      <c r="AF7" s="49">
        <f t="shared" si="34"/>
        <v>0</v>
      </c>
      <c r="AG7" s="49">
        <f t="shared" si="35"/>
        <v>0</v>
      </c>
      <c r="AH7" s="49">
        <f t="shared" si="36"/>
        <v>0.03</v>
      </c>
      <c r="AI7" s="49">
        <f t="shared" si="37"/>
        <v>0</v>
      </c>
      <c r="AJ7" s="49">
        <f t="shared" si="38"/>
        <v>0</v>
      </c>
      <c r="AK7" s="49">
        <f t="shared" si="39"/>
        <v>14.02</v>
      </c>
      <c r="AL7" s="49">
        <f t="shared" si="40"/>
        <v>0</v>
      </c>
      <c r="AM7" s="49">
        <f t="shared" si="41"/>
        <v>0</v>
      </c>
      <c r="AN7" s="49">
        <f t="shared" si="42"/>
        <v>0.03</v>
      </c>
      <c r="AO7" s="49">
        <f t="shared" si="43"/>
        <v>0</v>
      </c>
      <c r="AP7" s="49">
        <f t="shared" si="44"/>
        <v>0</v>
      </c>
      <c r="AQ7" s="49">
        <f t="shared" si="45"/>
        <v>0.03</v>
      </c>
      <c r="AR7" s="49">
        <f t="shared" si="46"/>
        <v>0</v>
      </c>
      <c r="AS7" s="49">
        <f t="shared" si="47"/>
        <v>0</v>
      </c>
      <c r="AT7" s="49">
        <f t="shared" si="48"/>
        <v>11.03</v>
      </c>
      <c r="AU7" s="49">
        <f t="shared" si="49"/>
        <v>0</v>
      </c>
      <c r="AV7" s="49">
        <f t="shared" si="50"/>
        <v>0</v>
      </c>
      <c r="AW7" s="49">
        <f t="shared" si="51"/>
        <v>0.03</v>
      </c>
      <c r="AX7" s="49">
        <f t="shared" si="52"/>
        <v>0</v>
      </c>
      <c r="AY7" s="49">
        <f t="shared" si="53"/>
        <v>0</v>
      </c>
      <c r="AZ7" s="49">
        <f t="shared" si="54"/>
        <v>0.03</v>
      </c>
      <c r="BA7" s="49">
        <f t="shared" si="55"/>
        <v>0</v>
      </c>
      <c r="BB7" s="49">
        <f t="shared" si="56"/>
        <v>0</v>
      </c>
      <c r="BC7" s="49">
        <f t="shared" si="57"/>
        <v>0.03</v>
      </c>
      <c r="BD7" s="49">
        <f t="shared" si="58"/>
        <v>0</v>
      </c>
      <c r="BE7" s="49">
        <f t="shared" si="59"/>
        <v>0</v>
      </c>
      <c r="BF7" s="49">
        <f t="shared" si="60"/>
        <v>0.03</v>
      </c>
      <c r="BG7" s="49">
        <f t="shared" si="4"/>
        <v>0</v>
      </c>
      <c r="BH7" s="49">
        <f t="shared" si="5"/>
        <v>0</v>
      </c>
      <c r="BI7" s="49">
        <f t="shared" si="61"/>
        <v>6</v>
      </c>
      <c r="BJ7" s="49" t="str">
        <f t="shared" si="62"/>
        <v>YM</v>
      </c>
      <c r="BK7" s="49">
        <f t="shared" si="63"/>
        <v>3.7618719499417242E-3</v>
      </c>
      <c r="BL7" s="49">
        <f t="shared" si="64"/>
        <v>0.03</v>
      </c>
      <c r="BM7" s="49">
        <f t="shared" si="65"/>
        <v>0</v>
      </c>
      <c r="BN7" s="49">
        <f t="shared" si="66"/>
        <v>0</v>
      </c>
      <c r="BO7" s="49">
        <f t="shared" si="67"/>
        <v>4.01</v>
      </c>
      <c r="BP7" s="49">
        <f t="shared" si="68"/>
        <v>0</v>
      </c>
      <c r="BQ7" s="49">
        <f t="shared" si="69"/>
        <v>0</v>
      </c>
      <c r="BR7" s="49">
        <f t="shared" si="70"/>
        <v>0.03</v>
      </c>
      <c r="BS7" s="49">
        <f t="shared" si="71"/>
        <v>0</v>
      </c>
      <c r="BT7" s="49">
        <f t="shared" si="72"/>
        <v>0</v>
      </c>
      <c r="BU7" s="49">
        <f t="shared" si="73"/>
        <v>0.03</v>
      </c>
      <c r="BV7" s="49">
        <f t="shared" si="74"/>
        <v>0</v>
      </c>
      <c r="BW7" s="49">
        <f t="shared" si="75"/>
        <v>0</v>
      </c>
      <c r="BX7" s="49">
        <f t="shared" si="76"/>
        <v>0.03</v>
      </c>
      <c r="BY7" s="49">
        <f t="shared" si="77"/>
        <v>0</v>
      </c>
      <c r="BZ7" s="49">
        <f t="shared" si="78"/>
        <v>0</v>
      </c>
      <c r="CA7" s="49"/>
      <c r="CB7" s="49"/>
      <c r="CC7" s="49"/>
      <c r="CD7" s="24">
        <f t="shared" si="79"/>
        <v>22</v>
      </c>
      <c r="CE7" s="24" t="str">
        <f>LOOKUP(CD7,M$4:M$28,N$4:N$28)</f>
        <v>FVA</v>
      </c>
      <c r="CF7" s="47">
        <f>LOOKUP(CD7,M$4:M$28,O$4:O$28)</f>
        <v>5.3386310610279428E-4</v>
      </c>
      <c r="CH7" s="48" t="str">
        <f t="shared" si="6"/>
        <v>BP6</v>
      </c>
      <c r="CI7" s="24">
        <f t="shared" si="7"/>
        <v>22</v>
      </c>
      <c r="CJ7" s="48">
        <f t="shared" si="0"/>
        <v>1</v>
      </c>
      <c r="CK7" s="50">
        <f t="shared" si="1"/>
        <v>1</v>
      </c>
      <c r="CL7" s="51">
        <f xml:space="preserve"> RTD("cqg.rtd",,"StudyData",CE7, "VolBB^",,"c1",$B$1,"-9",,,,,"T")</f>
        <v>5.6121999999999997E-4</v>
      </c>
      <c r="CM7" s="47">
        <f xml:space="preserve"> RTD("cqg.rtd",,"StudyData",CE7, "VolBB^",,"c1",$B$1,"-8",,,,,"T")</f>
        <v>5.5754000000000003E-4</v>
      </c>
      <c r="CN7" s="47">
        <f xml:space="preserve"> RTD("cqg.rtd",,"StudyData",CE7, "VolBB^",,"c1",$B$1,"-7",,,,,"T")</f>
        <v>5.4635000000000003E-4</v>
      </c>
      <c r="CO7" s="47">
        <f xml:space="preserve"> RTD("cqg.rtd",,"StudyData",CE7, "VolBB^",,"c1",$B$1,"-6",,,,,"T")</f>
        <v>5.2585999999999996E-4</v>
      </c>
      <c r="CP7" s="47">
        <f xml:space="preserve"> RTD("cqg.rtd",,"StudyData",CE7, "VolBB^",,"c1",$B$1,"-5",,,,,"T")</f>
        <v>4.8934E-4</v>
      </c>
      <c r="CQ7" s="47">
        <f xml:space="preserve"> RTD("cqg.rtd",,"StudyData",CE7, "VolBB^",,"c1",$B$1,"-4",,,,,"T")</f>
        <v>4.4987E-4</v>
      </c>
      <c r="CR7" s="47">
        <f xml:space="preserve"> RTD("cqg.rtd",,"StudyData",CE7, "VolBB^",,"c1",$B$1,"-3",,,,,"T")</f>
        <v>4.9355999999999998E-4</v>
      </c>
      <c r="CS7" s="47">
        <f xml:space="preserve"> RTD("cqg.rtd",,"StudyData",CE7, "VolBB^",,"c1",$B$1,"-2",,,,,"T")</f>
        <v>5.4277000000000004E-4</v>
      </c>
      <c r="CT7" s="47">
        <f xml:space="preserve"> RTD("cqg.rtd",,"StudyData",CE7, "VolBB^",,"c1",$B$1,"-1",,,,,"T")</f>
        <v>5.6128999999999999E-4</v>
      </c>
      <c r="CU7" s="47">
        <f xml:space="preserve"> RTD("cqg.rtd",,"StudyData",CE7, "VolBB^",,"c1",$B$1,"0",,,,,"T")</f>
        <v>5.3386000000000004E-4</v>
      </c>
    </row>
    <row r="8" spans="1:99" x14ac:dyDescent="0.25">
      <c r="A8" s="46" t="str">
        <f>Symbols1!A8</f>
        <v>DD</v>
      </c>
      <c r="B8" s="47">
        <f xml:space="preserve"> RTD("cqg.rtd",,"StudyData", A8, "BDIF", "InputChoice=Close,MAType=Sim,Period1="&amp;$C$1&amp;",Percent="&amp;$D$1&amp;"", "BDIF",$B$1,,"all",,,,"T")/RTD("cqg.rtd",,"StudyData",A8, "BBnds", "MAType=Sim,InputChoice=Close,Period1="&amp;$C$1&amp;",Percent="&amp;$D$1&amp;",Divisor=0", "BMA",$B$1,"0","ALL",,,"TRUE","T")</f>
        <v>2.8099865497450121E-3</v>
      </c>
      <c r="C8" s="48">
        <f>RANK(B8,$B$4:$B$28,0)+COUNTIF($B$4:B8,B8)-1</f>
        <v>10</v>
      </c>
      <c r="D8" s="25">
        <f t="shared" si="8"/>
        <v>0.04</v>
      </c>
      <c r="E8" s="49">
        <f t="shared" si="2"/>
        <v>0</v>
      </c>
      <c r="F8" s="49">
        <f t="shared" si="3"/>
        <v>0</v>
      </c>
      <c r="G8" s="49">
        <f t="shared" si="9"/>
        <v>0.04</v>
      </c>
      <c r="H8" s="49">
        <f t="shared" si="10"/>
        <v>0</v>
      </c>
      <c r="I8" s="49">
        <f t="shared" si="11"/>
        <v>0</v>
      </c>
      <c r="J8" s="49">
        <f t="shared" si="12"/>
        <v>0.04</v>
      </c>
      <c r="K8" s="49">
        <f t="shared" si="13"/>
        <v>0</v>
      </c>
      <c r="L8" s="49">
        <f t="shared" si="14"/>
        <v>0</v>
      </c>
      <c r="M8" s="49">
        <f t="shared" si="15"/>
        <v>0.04</v>
      </c>
      <c r="N8" s="49">
        <f t="shared" si="16"/>
        <v>0</v>
      </c>
      <c r="O8" s="49">
        <f t="shared" si="17"/>
        <v>0</v>
      </c>
      <c r="P8" s="49">
        <f t="shared" si="18"/>
        <v>0.04</v>
      </c>
      <c r="Q8" s="49">
        <f t="shared" si="19"/>
        <v>0</v>
      </c>
      <c r="R8" s="49">
        <f t="shared" si="20"/>
        <v>0</v>
      </c>
      <c r="S8" s="49">
        <f t="shared" si="21"/>
        <v>0.04</v>
      </c>
      <c r="T8" s="49">
        <f t="shared" si="22"/>
        <v>0</v>
      </c>
      <c r="U8" s="49">
        <f t="shared" si="23"/>
        <v>0</v>
      </c>
      <c r="V8" s="49">
        <f t="shared" si="24"/>
        <v>0.04</v>
      </c>
      <c r="W8" s="49">
        <f t="shared" si="25"/>
        <v>0</v>
      </c>
      <c r="X8" s="49">
        <f t="shared" si="26"/>
        <v>0</v>
      </c>
      <c r="Y8" s="49">
        <f t="shared" si="27"/>
        <v>0.04</v>
      </c>
      <c r="Z8" s="49">
        <f t="shared" si="28"/>
        <v>0</v>
      </c>
      <c r="AA8" s="49">
        <f t="shared" si="29"/>
        <v>0</v>
      </c>
      <c r="AB8" s="49">
        <f t="shared" si="30"/>
        <v>0.04</v>
      </c>
      <c r="AC8" s="49">
        <f t="shared" si="31"/>
        <v>0</v>
      </c>
      <c r="AD8" s="49">
        <f t="shared" si="32"/>
        <v>0</v>
      </c>
      <c r="AE8" s="49">
        <f t="shared" si="33"/>
        <v>0.04</v>
      </c>
      <c r="AF8" s="49">
        <f t="shared" si="34"/>
        <v>0</v>
      </c>
      <c r="AG8" s="49">
        <f t="shared" si="35"/>
        <v>0</v>
      </c>
      <c r="AH8" s="49">
        <f t="shared" si="36"/>
        <v>0.04</v>
      </c>
      <c r="AI8" s="49">
        <f t="shared" si="37"/>
        <v>0</v>
      </c>
      <c r="AJ8" s="49">
        <f t="shared" si="38"/>
        <v>0</v>
      </c>
      <c r="AK8" s="49">
        <f t="shared" si="39"/>
        <v>14.03</v>
      </c>
      <c r="AL8" s="49">
        <f t="shared" si="40"/>
        <v>0</v>
      </c>
      <c r="AM8" s="49">
        <f t="shared" si="41"/>
        <v>0</v>
      </c>
      <c r="AN8" s="49">
        <f t="shared" si="42"/>
        <v>0.04</v>
      </c>
      <c r="AO8" s="49">
        <f t="shared" si="43"/>
        <v>0</v>
      </c>
      <c r="AP8" s="49">
        <f t="shared" si="44"/>
        <v>0</v>
      </c>
      <c r="AQ8" s="49">
        <f t="shared" si="45"/>
        <v>0.04</v>
      </c>
      <c r="AR8" s="49">
        <f t="shared" si="46"/>
        <v>0</v>
      </c>
      <c r="AS8" s="49">
        <f t="shared" si="47"/>
        <v>0</v>
      </c>
      <c r="AT8" s="49">
        <f t="shared" si="48"/>
        <v>11.04</v>
      </c>
      <c r="AU8" s="49">
        <f t="shared" si="49"/>
        <v>0</v>
      </c>
      <c r="AV8" s="49">
        <f t="shared" si="50"/>
        <v>0</v>
      </c>
      <c r="AW8" s="49">
        <f t="shared" si="51"/>
        <v>10</v>
      </c>
      <c r="AX8" s="49" t="str">
        <f t="shared" si="52"/>
        <v>DD</v>
      </c>
      <c r="AY8" s="49">
        <f t="shared" si="53"/>
        <v>2.8099865497450121E-3</v>
      </c>
      <c r="AZ8" s="49">
        <f t="shared" si="54"/>
        <v>0.04</v>
      </c>
      <c r="BA8" s="49">
        <f t="shared" si="55"/>
        <v>0</v>
      </c>
      <c r="BB8" s="49">
        <f t="shared" si="56"/>
        <v>0</v>
      </c>
      <c r="BC8" s="49">
        <f t="shared" si="57"/>
        <v>0.04</v>
      </c>
      <c r="BD8" s="49">
        <f t="shared" si="58"/>
        <v>0</v>
      </c>
      <c r="BE8" s="49">
        <f t="shared" si="59"/>
        <v>0</v>
      </c>
      <c r="BF8" s="49">
        <f t="shared" si="60"/>
        <v>0.04</v>
      </c>
      <c r="BG8" s="49">
        <f t="shared" si="4"/>
        <v>0</v>
      </c>
      <c r="BH8" s="49">
        <f t="shared" si="5"/>
        <v>0</v>
      </c>
      <c r="BI8" s="49">
        <f t="shared" si="61"/>
        <v>6.01</v>
      </c>
      <c r="BJ8" s="49">
        <f t="shared" si="62"/>
        <v>0</v>
      </c>
      <c r="BK8" s="49">
        <f t="shared" si="63"/>
        <v>0</v>
      </c>
      <c r="BL8" s="49">
        <f t="shared" si="64"/>
        <v>0.04</v>
      </c>
      <c r="BM8" s="49">
        <f t="shared" si="65"/>
        <v>0</v>
      </c>
      <c r="BN8" s="49">
        <f t="shared" si="66"/>
        <v>0</v>
      </c>
      <c r="BO8" s="49">
        <f t="shared" si="67"/>
        <v>4.0199999999999996</v>
      </c>
      <c r="BP8" s="49">
        <f t="shared" si="68"/>
        <v>0</v>
      </c>
      <c r="BQ8" s="49">
        <f t="shared" si="69"/>
        <v>0</v>
      </c>
      <c r="BR8" s="49">
        <f t="shared" si="70"/>
        <v>0.04</v>
      </c>
      <c r="BS8" s="49">
        <f t="shared" si="71"/>
        <v>0</v>
      </c>
      <c r="BT8" s="49">
        <f t="shared" si="72"/>
        <v>0</v>
      </c>
      <c r="BU8" s="49">
        <f t="shared" si="73"/>
        <v>0.04</v>
      </c>
      <c r="BV8" s="49">
        <f t="shared" si="74"/>
        <v>0</v>
      </c>
      <c r="BW8" s="49">
        <f t="shared" si="75"/>
        <v>0</v>
      </c>
      <c r="BX8" s="49">
        <f t="shared" si="76"/>
        <v>0.04</v>
      </c>
      <c r="BY8" s="49">
        <f t="shared" si="77"/>
        <v>0</v>
      </c>
      <c r="BZ8" s="49">
        <f t="shared" si="78"/>
        <v>0</v>
      </c>
      <c r="CA8" s="49"/>
      <c r="CB8" s="49"/>
      <c r="CC8" s="49"/>
      <c r="CD8" s="24">
        <f t="shared" si="79"/>
        <v>21</v>
      </c>
      <c r="CE8" s="24" t="str">
        <f>LOOKUP(CD8,P$4:P$28,Q$4:Q$28)</f>
        <v>BP6</v>
      </c>
      <c r="CF8" s="47">
        <f>LOOKUP(CD8,P$4:P$28,R$4:R$28)</f>
        <v>5.6662497693395935E-4</v>
      </c>
      <c r="CH8" s="48" t="str">
        <f t="shared" si="6"/>
        <v>EU6</v>
      </c>
      <c r="CI8" s="24">
        <f t="shared" si="7"/>
        <v>21</v>
      </c>
      <c r="CJ8" s="48">
        <f t="shared" si="0"/>
        <v>1</v>
      </c>
      <c r="CK8" s="50">
        <f t="shared" si="1"/>
        <v>1</v>
      </c>
      <c r="CL8" s="51">
        <f xml:space="preserve"> RTD("cqg.rtd",,"StudyData",CE8, "VolBB^",,"c1",$B$1,"-9",,,,,"T")</f>
        <v>9.5892999999999998E-4</v>
      </c>
      <c r="CM8" s="47">
        <f xml:space="preserve"> RTD("cqg.rtd",,"StudyData",CE8, "VolBB^",,"c1",$B$1,"-8",,,,,"T")</f>
        <v>7.1500000000000003E-4</v>
      </c>
      <c r="CN8" s="47">
        <f xml:space="preserve"> RTD("cqg.rtd",,"StudyData",CE8, "VolBB^",,"c1",$B$1,"-7",,,,,"T")</f>
        <v>7.1644999999999999E-4</v>
      </c>
      <c r="CO8" s="47">
        <f xml:space="preserve"> RTD("cqg.rtd",,"StudyData",CE8, "VolBB^",,"c1",$B$1,"-6",,,,,"T")</f>
        <v>7.1644999999999999E-4</v>
      </c>
      <c r="CP8" s="47">
        <f xml:space="preserve"> RTD("cqg.rtd",,"StudyData",CE8, "VolBB^",,"c1",$B$1,"-5",,,,,"T")</f>
        <v>6.6858E-4</v>
      </c>
      <c r="CQ8" s="47">
        <f xml:space="preserve"> RTD("cqg.rtd",,"StudyData",CE8, "VolBB^",,"c1",$B$1,"-4",,,,,"T")</f>
        <v>6.8911000000000005E-4</v>
      </c>
      <c r="CR8" s="47">
        <f xml:space="preserve"> RTD("cqg.rtd",,"StudyData",CE8, "VolBB^",,"c1",$B$1,"-3",,,,,"T")</f>
        <v>6.7674E-4</v>
      </c>
      <c r="CS8" s="47">
        <f xml:space="preserve"> RTD("cqg.rtd",,"StudyData",CE8, "VolBB^",,"c1",$B$1,"-2",,,,,"T")</f>
        <v>6.9623000000000005E-4</v>
      </c>
      <c r="CT8" s="47">
        <f xml:space="preserve"> RTD("cqg.rtd",,"StudyData",CE8, "VolBB^",,"c1",$B$1,"-1",,,,,"T")</f>
        <v>6.1675E-4</v>
      </c>
      <c r="CU8" s="47">
        <f xml:space="preserve"> RTD("cqg.rtd",,"StudyData",CE8, "VolBB^",,"c1",$B$1,"0",,,,,"T")</f>
        <v>5.6663000000000004E-4</v>
      </c>
    </row>
    <row r="9" spans="1:99" x14ac:dyDescent="0.25">
      <c r="A9" s="46" t="str">
        <f>Symbols1!A9</f>
        <v>DSX</v>
      </c>
      <c r="B9" s="47">
        <f xml:space="preserve"> RTD("cqg.rtd",,"StudyData", A9, "BDIF", "InputChoice=Close,MAType=Sim,Period1="&amp;$C$1&amp;",Percent="&amp;$D$1&amp;"", "BDIF",$B$1,,"all",,,,"T")/RTD("cqg.rtd",,"StudyData",A9, "BBnds", "MAType=Sim,InputChoice=Close,Period1="&amp;$C$1&amp;",Percent="&amp;$D$1&amp;",Divisor=0", "BMA",$B$1,"0","ALL",,,"TRUE","T")</f>
        <v>3.3242323068458698E-3</v>
      </c>
      <c r="C9" s="48">
        <f>RANK(B9,$B$4:$B$28,0)+COUNTIF($B$4:B9,B9)-1</f>
        <v>8</v>
      </c>
      <c r="D9" s="25">
        <f t="shared" si="8"/>
        <v>0.05</v>
      </c>
      <c r="E9" s="49">
        <f t="shared" si="2"/>
        <v>0</v>
      </c>
      <c r="F9" s="49">
        <f t="shared" si="3"/>
        <v>0</v>
      </c>
      <c r="G9" s="49">
        <f t="shared" si="9"/>
        <v>0.05</v>
      </c>
      <c r="H9" s="49">
        <f t="shared" si="10"/>
        <v>0</v>
      </c>
      <c r="I9" s="49">
        <f t="shared" si="11"/>
        <v>0</v>
      </c>
      <c r="J9" s="49">
        <f t="shared" si="12"/>
        <v>0.05</v>
      </c>
      <c r="K9" s="49">
        <f t="shared" si="13"/>
        <v>0</v>
      </c>
      <c r="L9" s="49">
        <f t="shared" si="14"/>
        <v>0</v>
      </c>
      <c r="M9" s="49">
        <f t="shared" si="15"/>
        <v>0.05</v>
      </c>
      <c r="N9" s="49">
        <f t="shared" si="16"/>
        <v>0</v>
      </c>
      <c r="O9" s="49">
        <f t="shared" si="17"/>
        <v>0</v>
      </c>
      <c r="P9" s="49">
        <f t="shared" si="18"/>
        <v>0.05</v>
      </c>
      <c r="Q9" s="49">
        <f t="shared" si="19"/>
        <v>0</v>
      </c>
      <c r="R9" s="49">
        <f t="shared" si="20"/>
        <v>0</v>
      </c>
      <c r="S9" s="49">
        <f t="shared" si="21"/>
        <v>0.05</v>
      </c>
      <c r="T9" s="49">
        <f t="shared" si="22"/>
        <v>0</v>
      </c>
      <c r="U9" s="49">
        <f t="shared" si="23"/>
        <v>0</v>
      </c>
      <c r="V9" s="49">
        <f t="shared" si="24"/>
        <v>0.05</v>
      </c>
      <c r="W9" s="49">
        <f t="shared" si="25"/>
        <v>0</v>
      </c>
      <c r="X9" s="49">
        <f t="shared" si="26"/>
        <v>0</v>
      </c>
      <c r="Y9" s="49">
        <f t="shared" si="27"/>
        <v>0.05</v>
      </c>
      <c r="Z9" s="49">
        <f t="shared" si="28"/>
        <v>0</v>
      </c>
      <c r="AA9" s="49">
        <f t="shared" si="29"/>
        <v>0</v>
      </c>
      <c r="AB9" s="49">
        <f t="shared" si="30"/>
        <v>0.05</v>
      </c>
      <c r="AC9" s="49">
        <f t="shared" si="31"/>
        <v>0</v>
      </c>
      <c r="AD9" s="49">
        <f t="shared" si="32"/>
        <v>0</v>
      </c>
      <c r="AE9" s="49">
        <f t="shared" si="33"/>
        <v>0.05</v>
      </c>
      <c r="AF9" s="49">
        <f t="shared" si="34"/>
        <v>0</v>
      </c>
      <c r="AG9" s="49">
        <f t="shared" si="35"/>
        <v>0</v>
      </c>
      <c r="AH9" s="49">
        <f t="shared" si="36"/>
        <v>0.05</v>
      </c>
      <c r="AI9" s="49">
        <f t="shared" si="37"/>
        <v>0</v>
      </c>
      <c r="AJ9" s="49">
        <f t="shared" si="38"/>
        <v>0</v>
      </c>
      <c r="AK9" s="49">
        <f t="shared" si="39"/>
        <v>14.04</v>
      </c>
      <c r="AL9" s="49">
        <f t="shared" si="40"/>
        <v>0</v>
      </c>
      <c r="AM9" s="49">
        <f t="shared" si="41"/>
        <v>0</v>
      </c>
      <c r="AN9" s="49">
        <f t="shared" si="42"/>
        <v>0.05</v>
      </c>
      <c r="AO9" s="49">
        <f t="shared" si="43"/>
        <v>0</v>
      </c>
      <c r="AP9" s="49">
        <f t="shared" si="44"/>
        <v>0</v>
      </c>
      <c r="AQ9" s="49">
        <f t="shared" si="45"/>
        <v>0.05</v>
      </c>
      <c r="AR9" s="49">
        <f t="shared" si="46"/>
        <v>0</v>
      </c>
      <c r="AS9" s="49">
        <f t="shared" si="47"/>
        <v>0</v>
      </c>
      <c r="AT9" s="49">
        <f t="shared" si="48"/>
        <v>11.049999999999999</v>
      </c>
      <c r="AU9" s="49">
        <f t="shared" si="49"/>
        <v>0</v>
      </c>
      <c r="AV9" s="49">
        <f t="shared" si="50"/>
        <v>0</v>
      </c>
      <c r="AW9" s="49">
        <f t="shared" si="51"/>
        <v>10.01</v>
      </c>
      <c r="AX9" s="49">
        <f t="shared" si="52"/>
        <v>0</v>
      </c>
      <c r="AY9" s="49">
        <f t="shared" si="53"/>
        <v>0</v>
      </c>
      <c r="AZ9" s="49">
        <f t="shared" si="54"/>
        <v>0.05</v>
      </c>
      <c r="BA9" s="49">
        <f t="shared" si="55"/>
        <v>0</v>
      </c>
      <c r="BB9" s="49">
        <f t="shared" si="56"/>
        <v>0</v>
      </c>
      <c r="BC9" s="49">
        <f t="shared" si="57"/>
        <v>8</v>
      </c>
      <c r="BD9" s="49" t="str">
        <f t="shared" si="58"/>
        <v>DSX</v>
      </c>
      <c r="BE9" s="49">
        <f t="shared" si="59"/>
        <v>3.3242323068458698E-3</v>
      </c>
      <c r="BF9" s="49">
        <f t="shared" si="60"/>
        <v>0.05</v>
      </c>
      <c r="BG9" s="49">
        <f t="shared" si="4"/>
        <v>0</v>
      </c>
      <c r="BH9" s="49">
        <f t="shared" si="5"/>
        <v>0</v>
      </c>
      <c r="BI9" s="49">
        <f t="shared" si="61"/>
        <v>6.02</v>
      </c>
      <c r="BJ9" s="49">
        <f t="shared" si="62"/>
        <v>0</v>
      </c>
      <c r="BK9" s="49">
        <f t="shared" si="63"/>
        <v>0</v>
      </c>
      <c r="BL9" s="49">
        <f t="shared" si="64"/>
        <v>0.05</v>
      </c>
      <c r="BM9" s="49">
        <f t="shared" si="65"/>
        <v>0</v>
      </c>
      <c r="BN9" s="49">
        <f t="shared" si="66"/>
        <v>0</v>
      </c>
      <c r="BO9" s="49">
        <f t="shared" si="67"/>
        <v>4.0299999999999994</v>
      </c>
      <c r="BP9" s="49">
        <f t="shared" si="68"/>
        <v>0</v>
      </c>
      <c r="BQ9" s="49">
        <f t="shared" si="69"/>
        <v>0</v>
      </c>
      <c r="BR9" s="49">
        <f t="shared" si="70"/>
        <v>0.05</v>
      </c>
      <c r="BS9" s="49">
        <f t="shared" si="71"/>
        <v>0</v>
      </c>
      <c r="BT9" s="49">
        <f t="shared" si="72"/>
        <v>0</v>
      </c>
      <c r="BU9" s="49">
        <f t="shared" si="73"/>
        <v>0.05</v>
      </c>
      <c r="BV9" s="49">
        <f t="shared" si="74"/>
        <v>0</v>
      </c>
      <c r="BW9" s="49">
        <f t="shared" si="75"/>
        <v>0</v>
      </c>
      <c r="BX9" s="49">
        <f t="shared" si="76"/>
        <v>0.05</v>
      </c>
      <c r="BY9" s="49">
        <f t="shared" si="77"/>
        <v>0</v>
      </c>
      <c r="BZ9" s="49">
        <f t="shared" si="78"/>
        <v>0</v>
      </c>
      <c r="CA9" s="49"/>
      <c r="CB9" s="49"/>
      <c r="CC9" s="49"/>
      <c r="CD9" s="24">
        <f t="shared" si="79"/>
        <v>20</v>
      </c>
      <c r="CE9" s="24" t="str">
        <f>LOOKUP(CD9,S$4:S$28,T$4:T$28)</f>
        <v>EU6</v>
      </c>
      <c r="CF9" s="47">
        <f>LOOKUP(CD9,S$4:S$28,U$4:U$28)</f>
        <v>6.5319094278689131E-4</v>
      </c>
      <c r="CH9" s="48" t="str">
        <f t="shared" si="6"/>
        <v>MX6</v>
      </c>
      <c r="CI9" s="24">
        <f t="shared" si="7"/>
        <v>20</v>
      </c>
      <c r="CJ9" s="48">
        <f t="shared" si="0"/>
        <v>1</v>
      </c>
      <c r="CK9" s="50">
        <f t="shared" si="1"/>
        <v>1</v>
      </c>
      <c r="CL9" s="51">
        <f xml:space="preserve"> RTD("cqg.rtd",,"StudyData",CE9, "VolBB^",,"c1",$B$1,"-9",,,,,"T")</f>
        <v>8.8561E-4</v>
      </c>
      <c r="CM9" s="47">
        <f xml:space="preserve"> RTD("cqg.rtd",,"StudyData",CE9, "VolBB^",,"c1",$B$1,"-8",,,,,"T")</f>
        <v>7.9540000000000003E-4</v>
      </c>
      <c r="CN9" s="47">
        <f xml:space="preserve"> RTD("cqg.rtd",,"StudyData",CE9, "VolBB^",,"c1",$B$1,"-7",,,,,"T")</f>
        <v>7.0768000000000003E-4</v>
      </c>
      <c r="CO9" s="47">
        <f xml:space="preserve"> RTD("cqg.rtd",,"StudyData",CE9, "VolBB^",,"c1",$B$1,"-6",,,,,"T")</f>
        <v>6.8146000000000005E-4</v>
      </c>
      <c r="CP9" s="47">
        <f xml:space="preserve"> RTD("cqg.rtd",,"StudyData",CE9, "VolBB^",,"c1",$B$1,"-5",,,,,"T")</f>
        <v>6.3157000000000003E-4</v>
      </c>
      <c r="CQ9" s="47">
        <f xml:space="preserve"> RTD("cqg.rtd",,"StudyData",CE9, "VolBB^",,"c1",$B$1,"-4",,,,,"T")</f>
        <v>6.6691999999999999E-4</v>
      </c>
      <c r="CR9" s="47">
        <f xml:space="preserve"> RTD("cqg.rtd",,"StudyData",CE9, "VolBB^",,"c1",$B$1,"-3",,,,,"T")</f>
        <v>6.6691999999999999E-4</v>
      </c>
      <c r="CS9" s="47">
        <f xml:space="preserve"> RTD("cqg.rtd",,"StudyData",CE9, "VolBB^",,"c1",$B$1,"-2",,,,,"T")</f>
        <v>6.6691999999999999E-4</v>
      </c>
      <c r="CT9" s="47">
        <f xml:space="preserve"> RTD("cqg.rtd",,"StudyData",CE9, "VolBB^",,"c1",$B$1,"-1",,,,,"T")</f>
        <v>6.5910999999999997E-4</v>
      </c>
      <c r="CU9" s="47">
        <f xml:space="preserve"> RTD("cqg.rtd",,"StudyData",CE9, "VolBB^",,"c1",$B$1,"0",,,,,"T")</f>
        <v>6.5319E-4</v>
      </c>
    </row>
    <row r="10" spans="1:99" x14ac:dyDescent="0.25">
      <c r="A10" s="46" t="str">
        <f>Symbols1!A10</f>
        <v>EU6</v>
      </c>
      <c r="B10" s="47">
        <f xml:space="preserve"> RTD("cqg.rtd",,"StudyData", A10, "BDIF", "InputChoice=Close,MAType=Sim,Period1="&amp;$C$1&amp;",Percent="&amp;$D$1&amp;"", "BDIF",$B$1,,"all",,,,"T")/RTD("cqg.rtd",,"StudyData",A10, "BBnds", "MAType=Sim,InputChoice=Close,Period1="&amp;$C$1&amp;",Percent="&amp;$D$1&amp;",Divisor=0", "BMA",$B$1,"0","ALL",,,"TRUE","T")</f>
        <v>6.5319094278689131E-4</v>
      </c>
      <c r="C10" s="48">
        <f>RANK(B10,$B$4:$B$28,0)+COUNTIF($B$4:B10,B10)-1</f>
        <v>20</v>
      </c>
      <c r="D10" s="25">
        <f t="shared" si="8"/>
        <v>6.0000000000000005E-2</v>
      </c>
      <c r="E10" s="49">
        <f t="shared" si="2"/>
        <v>0</v>
      </c>
      <c r="F10" s="49">
        <f t="shared" si="3"/>
        <v>0</v>
      </c>
      <c r="G10" s="49">
        <f t="shared" si="9"/>
        <v>6.0000000000000005E-2</v>
      </c>
      <c r="H10" s="49">
        <f t="shared" si="10"/>
        <v>0</v>
      </c>
      <c r="I10" s="49">
        <f t="shared" si="11"/>
        <v>0</v>
      </c>
      <c r="J10" s="49">
        <f t="shared" si="12"/>
        <v>6.0000000000000005E-2</v>
      </c>
      <c r="K10" s="49">
        <f t="shared" si="13"/>
        <v>0</v>
      </c>
      <c r="L10" s="49">
        <f t="shared" si="14"/>
        <v>0</v>
      </c>
      <c r="M10" s="49">
        <f t="shared" si="15"/>
        <v>6.0000000000000005E-2</v>
      </c>
      <c r="N10" s="49">
        <f t="shared" si="16"/>
        <v>0</v>
      </c>
      <c r="O10" s="49">
        <f t="shared" si="17"/>
        <v>0</v>
      </c>
      <c r="P10" s="49">
        <f t="shared" si="18"/>
        <v>6.0000000000000005E-2</v>
      </c>
      <c r="Q10" s="49">
        <f t="shared" si="19"/>
        <v>0</v>
      </c>
      <c r="R10" s="49">
        <f t="shared" si="20"/>
        <v>0</v>
      </c>
      <c r="S10" s="49">
        <f t="shared" si="21"/>
        <v>20</v>
      </c>
      <c r="T10" s="49" t="str">
        <f t="shared" si="22"/>
        <v>EU6</v>
      </c>
      <c r="U10" s="49">
        <f t="shared" si="23"/>
        <v>6.5319094278689131E-4</v>
      </c>
      <c r="V10" s="49">
        <f t="shared" si="24"/>
        <v>6.0000000000000005E-2</v>
      </c>
      <c r="W10" s="49">
        <f t="shared" si="25"/>
        <v>0</v>
      </c>
      <c r="X10" s="49">
        <f t="shared" si="26"/>
        <v>0</v>
      </c>
      <c r="Y10" s="49">
        <f t="shared" si="27"/>
        <v>6.0000000000000005E-2</v>
      </c>
      <c r="Z10" s="49">
        <f t="shared" si="28"/>
        <v>0</v>
      </c>
      <c r="AA10" s="49">
        <f t="shared" si="29"/>
        <v>0</v>
      </c>
      <c r="AB10" s="49">
        <f t="shared" si="30"/>
        <v>6.0000000000000005E-2</v>
      </c>
      <c r="AC10" s="49">
        <f t="shared" si="31"/>
        <v>0</v>
      </c>
      <c r="AD10" s="49">
        <f t="shared" si="32"/>
        <v>0</v>
      </c>
      <c r="AE10" s="49">
        <f t="shared" si="33"/>
        <v>6.0000000000000005E-2</v>
      </c>
      <c r="AF10" s="49">
        <f t="shared" si="34"/>
        <v>0</v>
      </c>
      <c r="AG10" s="49">
        <f t="shared" si="35"/>
        <v>0</v>
      </c>
      <c r="AH10" s="49">
        <f t="shared" si="36"/>
        <v>6.0000000000000005E-2</v>
      </c>
      <c r="AI10" s="49">
        <f t="shared" si="37"/>
        <v>0</v>
      </c>
      <c r="AJ10" s="49">
        <f t="shared" si="38"/>
        <v>0</v>
      </c>
      <c r="AK10" s="49">
        <f t="shared" si="39"/>
        <v>14.049999999999999</v>
      </c>
      <c r="AL10" s="49">
        <f t="shared" si="40"/>
        <v>0</v>
      </c>
      <c r="AM10" s="49">
        <f t="shared" si="41"/>
        <v>0</v>
      </c>
      <c r="AN10" s="49">
        <f t="shared" si="42"/>
        <v>6.0000000000000005E-2</v>
      </c>
      <c r="AO10" s="49">
        <f t="shared" si="43"/>
        <v>0</v>
      </c>
      <c r="AP10" s="49">
        <f t="shared" si="44"/>
        <v>0</v>
      </c>
      <c r="AQ10" s="49">
        <f t="shared" si="45"/>
        <v>6.0000000000000005E-2</v>
      </c>
      <c r="AR10" s="49">
        <f t="shared" si="46"/>
        <v>0</v>
      </c>
      <c r="AS10" s="49">
        <f t="shared" si="47"/>
        <v>0</v>
      </c>
      <c r="AT10" s="49">
        <f t="shared" si="48"/>
        <v>11.059999999999999</v>
      </c>
      <c r="AU10" s="49">
        <f t="shared" si="49"/>
        <v>0</v>
      </c>
      <c r="AV10" s="49">
        <f t="shared" si="50"/>
        <v>0</v>
      </c>
      <c r="AW10" s="49">
        <f t="shared" si="51"/>
        <v>10.02</v>
      </c>
      <c r="AX10" s="49">
        <f t="shared" si="52"/>
        <v>0</v>
      </c>
      <c r="AY10" s="49">
        <f t="shared" si="53"/>
        <v>0</v>
      </c>
      <c r="AZ10" s="49">
        <f t="shared" si="54"/>
        <v>6.0000000000000005E-2</v>
      </c>
      <c r="BA10" s="49">
        <f t="shared" si="55"/>
        <v>0</v>
      </c>
      <c r="BB10" s="49">
        <f t="shared" si="56"/>
        <v>0</v>
      </c>
      <c r="BC10" s="49">
        <f t="shared" si="57"/>
        <v>8.01</v>
      </c>
      <c r="BD10" s="49">
        <f t="shared" si="58"/>
        <v>0</v>
      </c>
      <c r="BE10" s="49">
        <f t="shared" si="59"/>
        <v>0</v>
      </c>
      <c r="BF10" s="49">
        <f t="shared" si="60"/>
        <v>6.0000000000000005E-2</v>
      </c>
      <c r="BG10" s="49">
        <f t="shared" si="4"/>
        <v>0</v>
      </c>
      <c r="BH10" s="49">
        <f t="shared" si="5"/>
        <v>0</v>
      </c>
      <c r="BI10" s="49">
        <f t="shared" si="61"/>
        <v>6.0299999999999994</v>
      </c>
      <c r="BJ10" s="49">
        <f t="shared" si="62"/>
        <v>0</v>
      </c>
      <c r="BK10" s="49">
        <f t="shared" si="63"/>
        <v>0</v>
      </c>
      <c r="BL10" s="49">
        <f t="shared" si="64"/>
        <v>6.0000000000000005E-2</v>
      </c>
      <c r="BM10" s="49">
        <f t="shared" si="65"/>
        <v>0</v>
      </c>
      <c r="BN10" s="49">
        <f t="shared" si="66"/>
        <v>0</v>
      </c>
      <c r="BO10" s="49">
        <f t="shared" si="67"/>
        <v>4.0399999999999991</v>
      </c>
      <c r="BP10" s="49">
        <f t="shared" si="68"/>
        <v>0</v>
      </c>
      <c r="BQ10" s="49">
        <f t="shared" si="69"/>
        <v>0</v>
      </c>
      <c r="BR10" s="49">
        <f t="shared" si="70"/>
        <v>6.0000000000000005E-2</v>
      </c>
      <c r="BS10" s="49">
        <f t="shared" si="71"/>
        <v>0</v>
      </c>
      <c r="BT10" s="49">
        <f t="shared" si="72"/>
        <v>0</v>
      </c>
      <c r="BU10" s="49">
        <f t="shared" si="73"/>
        <v>6.0000000000000005E-2</v>
      </c>
      <c r="BV10" s="49">
        <f t="shared" si="74"/>
        <v>0</v>
      </c>
      <c r="BW10" s="49">
        <f t="shared" si="75"/>
        <v>0</v>
      </c>
      <c r="BX10" s="49">
        <f t="shared" si="76"/>
        <v>6.0000000000000005E-2</v>
      </c>
      <c r="BY10" s="49">
        <f t="shared" si="77"/>
        <v>0</v>
      </c>
      <c r="BZ10" s="49">
        <f t="shared" si="78"/>
        <v>0</v>
      </c>
      <c r="CA10" s="49"/>
      <c r="CB10" s="49"/>
      <c r="CC10" s="49"/>
      <c r="CD10" s="24">
        <f t="shared" si="79"/>
        <v>19</v>
      </c>
      <c r="CE10" s="24" t="str">
        <f>LOOKUP(CD10,V$4:V$28,W$4:W$28)</f>
        <v>DA6</v>
      </c>
      <c r="CF10" s="47">
        <f>LOOKUP(CD10,V$4:V$28,X$4:X$28)</f>
        <v>6.7086550182852501E-4</v>
      </c>
      <c r="CH10" s="48" t="str">
        <f t="shared" si="6"/>
        <v>JY6</v>
      </c>
      <c r="CI10" s="24">
        <f t="shared" si="7"/>
        <v>19</v>
      </c>
      <c r="CJ10" s="48">
        <f t="shared" si="0"/>
        <v>1</v>
      </c>
      <c r="CK10" s="50">
        <f t="shared" si="1"/>
        <v>-1</v>
      </c>
      <c r="CL10" s="51">
        <f xml:space="preserve"> RTD("cqg.rtd",,"StudyData",CE10, "VolBB^",,"c1",$B$1,"-9",,,,,"T")</f>
        <v>8.5829000000000005E-4</v>
      </c>
      <c r="CM10" s="47">
        <f xml:space="preserve"> RTD("cqg.rtd",,"StudyData",CE10, "VolBB^",,"c1",$B$1,"-8",,,,,"T")</f>
        <v>8.4758999999999995E-4</v>
      </c>
      <c r="CN10" s="47">
        <f xml:space="preserve"> RTD("cqg.rtd",,"StudyData",CE10, "VolBB^",,"c1",$B$1,"-7",,,,,"T")</f>
        <v>8.2795000000000004E-4</v>
      </c>
      <c r="CO10" s="47">
        <f xml:space="preserve"> RTD("cqg.rtd",,"StudyData",CE10, "VolBB^",,"c1",$B$1,"-6",,,,,"T")</f>
        <v>8.0471000000000004E-4</v>
      </c>
      <c r="CP10" s="47">
        <f xml:space="preserve"> RTD("cqg.rtd",,"StudyData",CE10, "VolBB^",,"c1",$B$1,"-5",,,,,"T")</f>
        <v>8.0471000000000004E-4</v>
      </c>
      <c r="CQ10" s="47">
        <f xml:space="preserve"> RTD("cqg.rtd",,"StudyData",CE10, "VolBB^",,"c1",$B$1,"-4",,,,,"T")</f>
        <v>8.1262999999999995E-4</v>
      </c>
      <c r="CR10" s="47">
        <f xml:space="preserve"> RTD("cqg.rtd",,"StudyData",CE10, "VolBB^",,"c1",$B$1,"-3",,,,,"T")</f>
        <v>7.9416000000000003E-4</v>
      </c>
      <c r="CS10" s="47">
        <f xml:space="preserve"> RTD("cqg.rtd",,"StudyData",CE10, "VolBB^",,"c1",$B$1,"-2",,,,,"T")</f>
        <v>7.4208E-4</v>
      </c>
      <c r="CT10" s="47">
        <f xml:space="preserve"> RTD("cqg.rtd",,"StudyData",CE10, "VolBB^",,"c1",$B$1,"-1",,,,,"T")</f>
        <v>7.4208E-4</v>
      </c>
      <c r="CU10" s="47">
        <f xml:space="preserve"> RTD("cqg.rtd",,"StudyData",CE10, "VolBB^",,"c1",$B$1,"0",,,,,"T")</f>
        <v>6.7086000000000001E-4</v>
      </c>
    </row>
    <row r="11" spans="1:99" x14ac:dyDescent="0.25">
      <c r="A11" s="46" t="str">
        <f>Symbols1!A11</f>
        <v>JY6</v>
      </c>
      <c r="B11" s="47">
        <f xml:space="preserve"> RTD("cqg.rtd",,"StudyData", A11, "BDIF", "InputChoice=Close,MAType=Sim,Period1="&amp;$C$1&amp;",Percent="&amp;$D$1&amp;"", "BDIF",$B$1,,"all",,,,"T")/RTD("cqg.rtd",,"StudyData",A11, "BBnds", "MAType=Sim,InputChoice=Close,Period1="&amp;$C$1&amp;",Percent="&amp;$D$1&amp;",Divisor=0", "BMA",$B$1,"0","ALL",,,"TRUE","T")</f>
        <v>6.8133586507315984E-4</v>
      </c>
      <c r="C11" s="48">
        <f>RANK(B11,$B$4:$B$28,0)+COUNTIF($B$4:B11,B11)-1</f>
        <v>18</v>
      </c>
      <c r="D11" s="25">
        <f t="shared" si="8"/>
        <v>7.0000000000000007E-2</v>
      </c>
      <c r="E11" s="49">
        <f t="shared" si="2"/>
        <v>0</v>
      </c>
      <c r="F11" s="49">
        <f t="shared" si="3"/>
        <v>0</v>
      </c>
      <c r="G11" s="49">
        <f t="shared" si="9"/>
        <v>7.0000000000000007E-2</v>
      </c>
      <c r="H11" s="49">
        <f t="shared" si="10"/>
        <v>0</v>
      </c>
      <c r="I11" s="49">
        <f t="shared" si="11"/>
        <v>0</v>
      </c>
      <c r="J11" s="49">
        <f t="shared" si="12"/>
        <v>7.0000000000000007E-2</v>
      </c>
      <c r="K11" s="49">
        <f t="shared" si="13"/>
        <v>0</v>
      </c>
      <c r="L11" s="49">
        <f t="shared" si="14"/>
        <v>0</v>
      </c>
      <c r="M11" s="49">
        <f t="shared" si="15"/>
        <v>7.0000000000000007E-2</v>
      </c>
      <c r="N11" s="49">
        <f t="shared" si="16"/>
        <v>0</v>
      </c>
      <c r="O11" s="49">
        <f t="shared" si="17"/>
        <v>0</v>
      </c>
      <c r="P11" s="49">
        <f t="shared" si="18"/>
        <v>7.0000000000000007E-2</v>
      </c>
      <c r="Q11" s="49">
        <f t="shared" si="19"/>
        <v>0</v>
      </c>
      <c r="R11" s="49">
        <f t="shared" si="20"/>
        <v>0</v>
      </c>
      <c r="S11" s="49">
        <f t="shared" si="21"/>
        <v>20.010000000000002</v>
      </c>
      <c r="T11" s="49">
        <f t="shared" si="22"/>
        <v>0</v>
      </c>
      <c r="U11" s="49">
        <f t="shared" si="23"/>
        <v>0</v>
      </c>
      <c r="V11" s="49">
        <f t="shared" si="24"/>
        <v>7.0000000000000007E-2</v>
      </c>
      <c r="W11" s="49">
        <f t="shared" si="25"/>
        <v>0</v>
      </c>
      <c r="X11" s="49">
        <f t="shared" si="26"/>
        <v>0</v>
      </c>
      <c r="Y11" s="49">
        <f t="shared" si="27"/>
        <v>18</v>
      </c>
      <c r="Z11" s="49" t="str">
        <f t="shared" si="28"/>
        <v>JY6</v>
      </c>
      <c r="AA11" s="49">
        <f t="shared" si="29"/>
        <v>6.8133586507315984E-4</v>
      </c>
      <c r="AB11" s="49">
        <f t="shared" si="30"/>
        <v>7.0000000000000007E-2</v>
      </c>
      <c r="AC11" s="49">
        <f t="shared" si="31"/>
        <v>0</v>
      </c>
      <c r="AD11" s="49">
        <f t="shared" si="32"/>
        <v>0</v>
      </c>
      <c r="AE11" s="49">
        <f t="shared" si="33"/>
        <v>7.0000000000000007E-2</v>
      </c>
      <c r="AF11" s="49">
        <f t="shared" si="34"/>
        <v>0</v>
      </c>
      <c r="AG11" s="49">
        <f t="shared" si="35"/>
        <v>0</v>
      </c>
      <c r="AH11" s="49">
        <f t="shared" si="36"/>
        <v>7.0000000000000007E-2</v>
      </c>
      <c r="AI11" s="49">
        <f t="shared" si="37"/>
        <v>0</v>
      </c>
      <c r="AJ11" s="49">
        <f t="shared" si="38"/>
        <v>0</v>
      </c>
      <c r="AK11" s="49">
        <f t="shared" si="39"/>
        <v>14.059999999999999</v>
      </c>
      <c r="AL11" s="49">
        <f t="shared" si="40"/>
        <v>0</v>
      </c>
      <c r="AM11" s="49">
        <f t="shared" si="41"/>
        <v>0</v>
      </c>
      <c r="AN11" s="49">
        <f t="shared" si="42"/>
        <v>7.0000000000000007E-2</v>
      </c>
      <c r="AO11" s="49">
        <f t="shared" si="43"/>
        <v>0</v>
      </c>
      <c r="AP11" s="49">
        <f t="shared" si="44"/>
        <v>0</v>
      </c>
      <c r="AQ11" s="49">
        <f t="shared" si="45"/>
        <v>7.0000000000000007E-2</v>
      </c>
      <c r="AR11" s="49">
        <f t="shared" si="46"/>
        <v>0</v>
      </c>
      <c r="AS11" s="49">
        <f t="shared" si="47"/>
        <v>0</v>
      </c>
      <c r="AT11" s="49">
        <f t="shared" si="48"/>
        <v>11.069999999999999</v>
      </c>
      <c r="AU11" s="49">
        <f t="shared" si="49"/>
        <v>0</v>
      </c>
      <c r="AV11" s="49">
        <f t="shared" si="50"/>
        <v>0</v>
      </c>
      <c r="AW11" s="49">
        <f t="shared" si="51"/>
        <v>10.029999999999999</v>
      </c>
      <c r="AX11" s="49">
        <f t="shared" si="52"/>
        <v>0</v>
      </c>
      <c r="AY11" s="49">
        <f t="shared" si="53"/>
        <v>0</v>
      </c>
      <c r="AZ11" s="49">
        <f t="shared" si="54"/>
        <v>7.0000000000000007E-2</v>
      </c>
      <c r="BA11" s="49">
        <f t="shared" si="55"/>
        <v>0</v>
      </c>
      <c r="BB11" s="49">
        <f t="shared" si="56"/>
        <v>0</v>
      </c>
      <c r="BC11" s="49">
        <f t="shared" si="57"/>
        <v>8.02</v>
      </c>
      <c r="BD11" s="49">
        <f t="shared" si="58"/>
        <v>0</v>
      </c>
      <c r="BE11" s="49">
        <f t="shared" si="59"/>
        <v>0</v>
      </c>
      <c r="BF11" s="49">
        <f t="shared" si="60"/>
        <v>7.0000000000000007E-2</v>
      </c>
      <c r="BG11" s="49">
        <f t="shared" si="4"/>
        <v>0</v>
      </c>
      <c r="BH11" s="49">
        <f t="shared" si="5"/>
        <v>0</v>
      </c>
      <c r="BI11" s="49">
        <f t="shared" si="61"/>
        <v>6.0399999999999991</v>
      </c>
      <c r="BJ11" s="49">
        <f t="shared" si="62"/>
        <v>0</v>
      </c>
      <c r="BK11" s="49">
        <f t="shared" si="63"/>
        <v>0</v>
      </c>
      <c r="BL11" s="49">
        <f t="shared" si="64"/>
        <v>7.0000000000000007E-2</v>
      </c>
      <c r="BM11" s="49">
        <f t="shared" si="65"/>
        <v>0</v>
      </c>
      <c r="BN11" s="49">
        <f t="shared" si="66"/>
        <v>0</v>
      </c>
      <c r="BO11" s="49">
        <f t="shared" si="67"/>
        <v>4.0499999999999989</v>
      </c>
      <c r="BP11" s="49">
        <f t="shared" si="68"/>
        <v>0</v>
      </c>
      <c r="BQ11" s="49">
        <f t="shared" si="69"/>
        <v>0</v>
      </c>
      <c r="BR11" s="49">
        <f t="shared" si="70"/>
        <v>7.0000000000000007E-2</v>
      </c>
      <c r="BS11" s="49">
        <f t="shared" si="71"/>
        <v>0</v>
      </c>
      <c r="BT11" s="49">
        <f t="shared" si="72"/>
        <v>0</v>
      </c>
      <c r="BU11" s="49">
        <f t="shared" si="73"/>
        <v>7.0000000000000007E-2</v>
      </c>
      <c r="BV11" s="49">
        <f t="shared" si="74"/>
        <v>0</v>
      </c>
      <c r="BW11" s="49">
        <f t="shared" si="75"/>
        <v>0</v>
      </c>
      <c r="BX11" s="49">
        <f t="shared" si="76"/>
        <v>7.0000000000000007E-2</v>
      </c>
      <c r="BY11" s="49">
        <f t="shared" si="77"/>
        <v>0</v>
      </c>
      <c r="BZ11" s="49">
        <f t="shared" si="78"/>
        <v>0</v>
      </c>
      <c r="CA11" s="49"/>
      <c r="CB11" s="49"/>
      <c r="CC11" s="49"/>
      <c r="CD11" s="24">
        <f t="shared" si="79"/>
        <v>18</v>
      </c>
      <c r="CE11" s="24" t="str">
        <f>LOOKUP(CD11,Y$4:Y$28,Z$4:Z$28)</f>
        <v>JY6</v>
      </c>
      <c r="CF11" s="47">
        <f>LOOKUP(CD11,Y$4:Y$28,AA$4:AA$28)</f>
        <v>6.8133586507315984E-4</v>
      </c>
      <c r="CH11" s="48" t="str">
        <f t="shared" si="6"/>
        <v>DA6</v>
      </c>
      <c r="CI11" s="24">
        <f t="shared" si="7"/>
        <v>18</v>
      </c>
      <c r="CJ11" s="48">
        <f t="shared" si="0"/>
        <v>1</v>
      </c>
      <c r="CK11" s="50">
        <f t="shared" si="1"/>
        <v>1</v>
      </c>
      <c r="CL11" s="51">
        <f xml:space="preserve"> RTD("cqg.rtd",,"StudyData",CE11, "VolBB^",,"c1",$B$1,"-9",,,,,"T")</f>
        <v>1.00702E-3</v>
      </c>
      <c r="CM11" s="47">
        <f xml:space="preserve"> RTD("cqg.rtd",,"StudyData",CE11, "VolBB^",,"c1",$B$1,"-8",,,,,"T")</f>
        <v>9.8719999999999993E-4</v>
      </c>
      <c r="CN11" s="47">
        <f xml:space="preserve"> RTD("cqg.rtd",,"StudyData",CE11, "VolBB^",,"c1",$B$1,"-7",,,,,"T")</f>
        <v>9.0326999999999996E-4</v>
      </c>
      <c r="CO11" s="47">
        <f xml:space="preserve"> RTD("cqg.rtd",,"StudyData",CE11, "VolBB^",,"c1",$B$1,"-6",,,,,"T")</f>
        <v>8.6027E-4</v>
      </c>
      <c r="CP11" s="47">
        <f xml:space="preserve"> RTD("cqg.rtd",,"StudyData",CE11, "VolBB^",,"c1",$B$1,"-5",,,,,"T")</f>
        <v>8.0687E-4</v>
      </c>
      <c r="CQ11" s="47">
        <f xml:space="preserve"> RTD("cqg.rtd",,"StudyData",CE11, "VolBB^",,"c1",$B$1,"-4",,,,,"T")</f>
        <v>7.0195999999999995E-4</v>
      </c>
      <c r="CR11" s="47">
        <f xml:space="preserve"> RTD("cqg.rtd",,"StudyData",CE11, "VolBB^",,"c1",$B$1,"-3",,,,,"T")</f>
        <v>7.0666999999999995E-4</v>
      </c>
      <c r="CS11" s="47">
        <f xml:space="preserve"> RTD("cqg.rtd",,"StudyData",CE11, "VolBB^",,"c1",$B$1,"-2",,,,,"T")</f>
        <v>6.7323000000000003E-4</v>
      </c>
      <c r="CT11" s="47">
        <f xml:space="preserve"> RTD("cqg.rtd",,"StudyData",CE11, "VolBB^",,"c1",$B$1,"-1",,,,,"T")</f>
        <v>6.8296000000000003E-4</v>
      </c>
      <c r="CU11" s="47">
        <f xml:space="preserve"> RTD("cqg.rtd",,"StudyData",CE11, "VolBB^",,"c1",$B$1,"0",,,,,"T")</f>
        <v>6.8084999999999999E-4</v>
      </c>
    </row>
    <row r="12" spans="1:99" x14ac:dyDescent="0.25">
      <c r="A12" s="46" t="str">
        <f>Symbols1!A12</f>
        <v>BP6</v>
      </c>
      <c r="B12" s="47">
        <f xml:space="preserve"> RTD("cqg.rtd",,"StudyData", A12, "BDIF", "InputChoice=Close,MAType=Sim,Period1="&amp;$C$1&amp;",Percent="&amp;$D$1&amp;"", "BDIF",$B$1,,"all",,,,"T")/RTD("cqg.rtd",,"StudyData",A12, "BBnds", "MAType=Sim,InputChoice=Close,Period1="&amp;$C$1&amp;",Percent="&amp;$D$1&amp;",Divisor=0", "BMA",$B$1,"0","ALL",,,"TRUE","T")</f>
        <v>5.6662497693395935E-4</v>
      </c>
      <c r="C12" s="48">
        <f>RANK(B12,$B$4:$B$28,0)+COUNTIF($B$4:B12,B12)-1</f>
        <v>21</v>
      </c>
      <c r="D12" s="25">
        <f t="shared" si="8"/>
        <v>0.08</v>
      </c>
      <c r="E12" s="49">
        <f t="shared" si="2"/>
        <v>0</v>
      </c>
      <c r="F12" s="49">
        <f t="shared" si="3"/>
        <v>0</v>
      </c>
      <c r="G12" s="49">
        <f t="shared" si="9"/>
        <v>0.08</v>
      </c>
      <c r="H12" s="49">
        <f t="shared" si="10"/>
        <v>0</v>
      </c>
      <c r="I12" s="49">
        <f t="shared" si="11"/>
        <v>0</v>
      </c>
      <c r="J12" s="49">
        <f t="shared" si="12"/>
        <v>0.08</v>
      </c>
      <c r="K12" s="49">
        <f t="shared" si="13"/>
        <v>0</v>
      </c>
      <c r="L12" s="49">
        <f>IF(J12=$J$2,$B12,0)</f>
        <v>0</v>
      </c>
      <c r="M12" s="49">
        <f t="shared" si="15"/>
        <v>0.08</v>
      </c>
      <c r="N12" s="49">
        <f t="shared" si="16"/>
        <v>0</v>
      </c>
      <c r="O12" s="49">
        <f t="shared" si="17"/>
        <v>0</v>
      </c>
      <c r="P12" s="49">
        <f t="shared" si="18"/>
        <v>21</v>
      </c>
      <c r="Q12" s="49" t="str">
        <f t="shared" si="19"/>
        <v>BP6</v>
      </c>
      <c r="R12" s="49">
        <f t="shared" si="20"/>
        <v>5.6662497693395935E-4</v>
      </c>
      <c r="S12" s="49">
        <f t="shared" si="21"/>
        <v>20.020000000000003</v>
      </c>
      <c r="T12" s="49">
        <f t="shared" si="22"/>
        <v>0</v>
      </c>
      <c r="U12" s="49">
        <f t="shared" si="23"/>
        <v>0</v>
      </c>
      <c r="V12" s="49">
        <f t="shared" si="24"/>
        <v>0.08</v>
      </c>
      <c r="W12" s="49">
        <f t="shared" si="25"/>
        <v>0</v>
      </c>
      <c r="X12" s="49">
        <f t="shared" si="26"/>
        <v>0</v>
      </c>
      <c r="Y12" s="49">
        <f t="shared" si="27"/>
        <v>18.010000000000002</v>
      </c>
      <c r="Z12" s="49">
        <f t="shared" si="28"/>
        <v>0</v>
      </c>
      <c r="AA12" s="49">
        <f t="shared" si="29"/>
        <v>0</v>
      </c>
      <c r="AB12" s="49">
        <f t="shared" si="30"/>
        <v>0.08</v>
      </c>
      <c r="AC12" s="49">
        <f t="shared" si="31"/>
        <v>0</v>
      </c>
      <c r="AD12" s="49">
        <f t="shared" si="32"/>
        <v>0</v>
      </c>
      <c r="AE12" s="49">
        <f t="shared" si="33"/>
        <v>0.08</v>
      </c>
      <c r="AF12" s="49">
        <f t="shared" si="34"/>
        <v>0</v>
      </c>
      <c r="AG12" s="49">
        <f t="shared" si="35"/>
        <v>0</v>
      </c>
      <c r="AH12" s="49">
        <f t="shared" si="36"/>
        <v>0.08</v>
      </c>
      <c r="AI12" s="49">
        <f t="shared" si="37"/>
        <v>0</v>
      </c>
      <c r="AJ12" s="49">
        <f t="shared" si="38"/>
        <v>0</v>
      </c>
      <c r="AK12" s="49">
        <f t="shared" si="39"/>
        <v>14.069999999999999</v>
      </c>
      <c r="AL12" s="49">
        <f t="shared" si="40"/>
        <v>0</v>
      </c>
      <c r="AM12" s="49">
        <f t="shared" si="41"/>
        <v>0</v>
      </c>
      <c r="AN12" s="49">
        <f t="shared" si="42"/>
        <v>0.08</v>
      </c>
      <c r="AO12" s="49">
        <f t="shared" si="43"/>
        <v>0</v>
      </c>
      <c r="AP12" s="49">
        <f t="shared" si="44"/>
        <v>0</v>
      </c>
      <c r="AQ12" s="49">
        <f t="shared" si="45"/>
        <v>0.08</v>
      </c>
      <c r="AR12" s="49">
        <f t="shared" si="46"/>
        <v>0</v>
      </c>
      <c r="AS12" s="49">
        <f t="shared" si="47"/>
        <v>0</v>
      </c>
      <c r="AT12" s="49">
        <f t="shared" si="48"/>
        <v>11.079999999999998</v>
      </c>
      <c r="AU12" s="49">
        <f t="shared" si="49"/>
        <v>0</v>
      </c>
      <c r="AV12" s="49">
        <f t="shared" si="50"/>
        <v>0</v>
      </c>
      <c r="AW12" s="49">
        <f t="shared" si="51"/>
        <v>10.039999999999999</v>
      </c>
      <c r="AX12" s="49">
        <f t="shared" si="52"/>
        <v>0</v>
      </c>
      <c r="AY12" s="49">
        <f t="shared" si="53"/>
        <v>0</v>
      </c>
      <c r="AZ12" s="49">
        <f t="shared" si="54"/>
        <v>0.08</v>
      </c>
      <c r="BA12" s="49">
        <f t="shared" si="55"/>
        <v>0</v>
      </c>
      <c r="BB12" s="49">
        <f t="shared" si="56"/>
        <v>0</v>
      </c>
      <c r="BC12" s="49">
        <f t="shared" si="57"/>
        <v>8.0299999999999994</v>
      </c>
      <c r="BD12" s="49">
        <f t="shared" si="58"/>
        <v>0</v>
      </c>
      <c r="BE12" s="49">
        <f t="shared" si="59"/>
        <v>0</v>
      </c>
      <c r="BF12" s="49">
        <f t="shared" si="60"/>
        <v>0.08</v>
      </c>
      <c r="BG12" s="49">
        <f t="shared" si="4"/>
        <v>0</v>
      </c>
      <c r="BH12" s="49">
        <f t="shared" si="5"/>
        <v>0</v>
      </c>
      <c r="BI12" s="49">
        <f t="shared" si="61"/>
        <v>6.0499999999999989</v>
      </c>
      <c r="BJ12" s="49">
        <f t="shared" si="62"/>
        <v>0</v>
      </c>
      <c r="BK12" s="49">
        <f t="shared" si="63"/>
        <v>0</v>
      </c>
      <c r="BL12" s="49">
        <f t="shared" si="64"/>
        <v>0.08</v>
      </c>
      <c r="BM12" s="49">
        <f t="shared" si="65"/>
        <v>0</v>
      </c>
      <c r="BN12" s="49">
        <f t="shared" si="66"/>
        <v>0</v>
      </c>
      <c r="BO12" s="49">
        <f t="shared" si="67"/>
        <v>4.0599999999999987</v>
      </c>
      <c r="BP12" s="49">
        <f t="shared" si="68"/>
        <v>0</v>
      </c>
      <c r="BQ12" s="49">
        <f t="shared" si="69"/>
        <v>0</v>
      </c>
      <c r="BR12" s="49">
        <f t="shared" si="70"/>
        <v>0.08</v>
      </c>
      <c r="BS12" s="49">
        <f t="shared" si="71"/>
        <v>0</v>
      </c>
      <c r="BT12" s="49">
        <f t="shared" si="72"/>
        <v>0</v>
      </c>
      <c r="BU12" s="49">
        <f t="shared" si="73"/>
        <v>0.08</v>
      </c>
      <c r="BV12" s="49">
        <f t="shared" si="74"/>
        <v>0</v>
      </c>
      <c r="BW12" s="49">
        <f t="shared" si="75"/>
        <v>0</v>
      </c>
      <c r="BX12" s="49">
        <f t="shared" si="76"/>
        <v>0.08</v>
      </c>
      <c r="BY12" s="49">
        <f t="shared" si="77"/>
        <v>0</v>
      </c>
      <c r="BZ12" s="49">
        <f t="shared" si="78"/>
        <v>0</v>
      </c>
      <c r="CA12" s="49"/>
      <c r="CB12" s="49"/>
      <c r="CC12" s="49"/>
      <c r="CD12" s="24">
        <f t="shared" si="79"/>
        <v>17</v>
      </c>
      <c r="CE12" s="24" t="str">
        <f>LOOKUP(CD12,AB$4:AB$28,AC$4:AC$28)</f>
        <v>CA6</v>
      </c>
      <c r="CF12" s="47">
        <f>LOOKUP(CD12,AB$4:AB$28,AD$4:AD$28)</f>
        <v>8.2820041493329895E-4</v>
      </c>
      <c r="CH12" s="48" t="str">
        <f t="shared" si="6"/>
        <v>CA6</v>
      </c>
      <c r="CI12" s="24">
        <f t="shared" si="7"/>
        <v>17</v>
      </c>
      <c r="CJ12" s="48">
        <f t="shared" si="0"/>
        <v>0</v>
      </c>
      <c r="CK12" s="50">
        <f t="shared" ref="CK12:CK28" si="80">IF(CJ12=1,IF(CH13=CE12,-1,IF(CH14=CE12,-2,IF(CE12=CH11,1,IF(CE12=CH10,2,0)))),0)</f>
        <v>0</v>
      </c>
      <c r="CL12" s="51">
        <f xml:space="preserve"> RTD("cqg.rtd",,"StudyData",CE12, "VolBB^",,"c1",$B$1,"-9",,,,,"T")</f>
        <v>1.0916599999999999E-3</v>
      </c>
      <c r="CM12" s="47">
        <f xml:space="preserve"> RTD("cqg.rtd",,"StudyData",CE12, "VolBB^",,"c1",$B$1,"-8",,,,,"T")</f>
        <v>1.07825E-3</v>
      </c>
      <c r="CN12" s="47">
        <f xml:space="preserve"> RTD("cqg.rtd",,"StudyData",CE12, "VolBB^",,"c1",$B$1,"-7",,,,,"T")</f>
        <v>1.1000999999999999E-3</v>
      </c>
      <c r="CO12" s="47">
        <f xml:space="preserve"> RTD("cqg.rtd",,"StudyData",CE12, "VolBB^",,"c1",$B$1,"-6",,,,,"T")</f>
        <v>1.08679E-3</v>
      </c>
      <c r="CP12" s="47">
        <f xml:space="preserve"> RTD("cqg.rtd",,"StudyData",CE12, "VolBB^",,"c1",$B$1,"-5",,,,,"T")</f>
        <v>1.05554E-3</v>
      </c>
      <c r="CQ12" s="47">
        <f xml:space="preserve"> RTD("cqg.rtd",,"StudyData",CE12, "VolBB^",,"c1",$B$1,"-4",,,,,"T")</f>
        <v>1.0289699999999999E-3</v>
      </c>
      <c r="CR12" s="47">
        <f xml:space="preserve"> RTD("cqg.rtd",,"StudyData",CE12, "VolBB^",,"c1",$B$1,"-3",,,,,"T")</f>
        <v>9.6405999999999998E-4</v>
      </c>
      <c r="CS12" s="47">
        <f xml:space="preserve"> RTD("cqg.rtd",,"StudyData",CE12, "VolBB^",,"c1",$B$1,"-2",,,,,"T")</f>
        <v>8.4119999999999996E-4</v>
      </c>
      <c r="CT12" s="47">
        <f xml:space="preserve"> RTD("cqg.rtd",,"StudyData",CE12, "VolBB^",,"c1",$B$1,"-1",,,,,"T")</f>
        <v>8.3681000000000001E-4</v>
      </c>
      <c r="CU12" s="47">
        <f xml:space="preserve"> RTD("cqg.rtd",,"StudyData",CE12, "VolBB^",,"c1",$B$1,"0",,,,,"T")</f>
        <v>8.2821000000000001E-4</v>
      </c>
    </row>
    <row r="13" spans="1:99" x14ac:dyDescent="0.25">
      <c r="A13" s="46" t="str">
        <f>Symbols1!A13</f>
        <v>DA6</v>
      </c>
      <c r="B13" s="47">
        <f xml:space="preserve"> RTD("cqg.rtd",,"StudyData", A13, "BDIF", "InputChoice=Close,MAType=Sim,Period1="&amp;$C$1&amp;",Percent="&amp;$D$1&amp;"", "BDIF",$B$1,,"all",,,,"T")/RTD("cqg.rtd",,"StudyData",A13, "BBnds", "MAType=Sim,InputChoice=Close,Period1="&amp;$C$1&amp;",Percent="&amp;$D$1&amp;",Divisor=0", "BMA",$B$1,"0","ALL",,,"TRUE","T")</f>
        <v>6.7086550182852501E-4</v>
      </c>
      <c r="C13" s="48">
        <f>RANK(B13,$B$4:$B$28,0)+COUNTIF($B$4:B13,B13)-1</f>
        <v>19</v>
      </c>
      <c r="D13" s="25">
        <f t="shared" si="8"/>
        <v>0.09</v>
      </c>
      <c r="E13" s="49">
        <f t="shared" si="2"/>
        <v>0</v>
      </c>
      <c r="F13" s="49">
        <f t="shared" si="3"/>
        <v>0</v>
      </c>
      <c r="G13" s="49">
        <f t="shared" si="9"/>
        <v>0.09</v>
      </c>
      <c r="H13" s="49">
        <f t="shared" si="10"/>
        <v>0</v>
      </c>
      <c r="I13" s="49">
        <f t="shared" si="11"/>
        <v>0</v>
      </c>
      <c r="J13" s="49">
        <f t="shared" si="12"/>
        <v>0.09</v>
      </c>
      <c r="K13" s="49">
        <f t="shared" si="13"/>
        <v>0</v>
      </c>
      <c r="L13" s="49">
        <f t="shared" si="14"/>
        <v>0</v>
      </c>
      <c r="M13" s="49">
        <f t="shared" si="15"/>
        <v>0.09</v>
      </c>
      <c r="N13" s="49">
        <f t="shared" si="16"/>
        <v>0</v>
      </c>
      <c r="O13" s="49">
        <f t="shared" si="17"/>
        <v>0</v>
      </c>
      <c r="P13" s="49">
        <f t="shared" si="18"/>
        <v>21.01</v>
      </c>
      <c r="Q13" s="49">
        <f t="shared" si="19"/>
        <v>0</v>
      </c>
      <c r="R13" s="49">
        <f t="shared" si="20"/>
        <v>0</v>
      </c>
      <c r="S13" s="49">
        <f t="shared" si="21"/>
        <v>20.030000000000005</v>
      </c>
      <c r="T13" s="49">
        <f t="shared" si="22"/>
        <v>0</v>
      </c>
      <c r="U13" s="49">
        <f t="shared" si="23"/>
        <v>0</v>
      </c>
      <c r="V13" s="49">
        <f t="shared" si="24"/>
        <v>19</v>
      </c>
      <c r="W13" s="49" t="str">
        <f t="shared" si="25"/>
        <v>DA6</v>
      </c>
      <c r="X13" s="49">
        <f t="shared" si="26"/>
        <v>6.7086550182852501E-4</v>
      </c>
      <c r="Y13" s="49">
        <f t="shared" si="27"/>
        <v>18.020000000000003</v>
      </c>
      <c r="Z13" s="49">
        <f t="shared" si="28"/>
        <v>0</v>
      </c>
      <c r="AA13" s="49">
        <f t="shared" si="29"/>
        <v>0</v>
      </c>
      <c r="AB13" s="49">
        <f t="shared" si="30"/>
        <v>0.09</v>
      </c>
      <c r="AC13" s="49">
        <f t="shared" si="31"/>
        <v>0</v>
      </c>
      <c r="AD13" s="49">
        <f t="shared" si="32"/>
        <v>0</v>
      </c>
      <c r="AE13" s="49">
        <f t="shared" si="33"/>
        <v>0.09</v>
      </c>
      <c r="AF13" s="49">
        <f t="shared" si="34"/>
        <v>0</v>
      </c>
      <c r="AG13" s="49">
        <f t="shared" si="35"/>
        <v>0</v>
      </c>
      <c r="AH13" s="49">
        <f t="shared" si="36"/>
        <v>0.09</v>
      </c>
      <c r="AI13" s="49">
        <f t="shared" si="37"/>
        <v>0</v>
      </c>
      <c r="AJ13" s="49">
        <f t="shared" si="38"/>
        <v>0</v>
      </c>
      <c r="AK13" s="49">
        <f t="shared" si="39"/>
        <v>14.079999999999998</v>
      </c>
      <c r="AL13" s="49">
        <f t="shared" si="40"/>
        <v>0</v>
      </c>
      <c r="AM13" s="49">
        <f t="shared" si="41"/>
        <v>0</v>
      </c>
      <c r="AN13" s="49">
        <f t="shared" si="42"/>
        <v>0.09</v>
      </c>
      <c r="AO13" s="49">
        <f t="shared" si="43"/>
        <v>0</v>
      </c>
      <c r="AP13" s="49">
        <f t="shared" si="44"/>
        <v>0</v>
      </c>
      <c r="AQ13" s="49">
        <f t="shared" si="45"/>
        <v>0.09</v>
      </c>
      <c r="AR13" s="49">
        <f t="shared" si="46"/>
        <v>0</v>
      </c>
      <c r="AS13" s="49">
        <f t="shared" si="47"/>
        <v>0</v>
      </c>
      <c r="AT13" s="49">
        <f t="shared" si="48"/>
        <v>11.089999999999998</v>
      </c>
      <c r="AU13" s="49">
        <f t="shared" si="49"/>
        <v>0</v>
      </c>
      <c r="AV13" s="49">
        <f t="shared" si="50"/>
        <v>0</v>
      </c>
      <c r="AW13" s="49">
        <f t="shared" si="51"/>
        <v>10.049999999999999</v>
      </c>
      <c r="AX13" s="49">
        <f t="shared" si="52"/>
        <v>0</v>
      </c>
      <c r="AY13" s="49">
        <f t="shared" si="53"/>
        <v>0</v>
      </c>
      <c r="AZ13" s="49">
        <f t="shared" si="54"/>
        <v>0.09</v>
      </c>
      <c r="BA13" s="49">
        <f t="shared" si="55"/>
        <v>0</v>
      </c>
      <c r="BB13" s="49">
        <f t="shared" si="56"/>
        <v>0</v>
      </c>
      <c r="BC13" s="49">
        <f t="shared" si="57"/>
        <v>8.0399999999999991</v>
      </c>
      <c r="BD13" s="49">
        <f t="shared" si="58"/>
        <v>0</v>
      </c>
      <c r="BE13" s="49">
        <f t="shared" si="59"/>
        <v>0</v>
      </c>
      <c r="BF13" s="49">
        <f t="shared" si="60"/>
        <v>0.09</v>
      </c>
      <c r="BG13" s="49">
        <f t="shared" si="4"/>
        <v>0</v>
      </c>
      <c r="BH13" s="49">
        <f t="shared" si="5"/>
        <v>0</v>
      </c>
      <c r="BI13" s="49">
        <f t="shared" si="61"/>
        <v>6.0599999999999987</v>
      </c>
      <c r="BJ13" s="49">
        <f t="shared" si="62"/>
        <v>0</v>
      </c>
      <c r="BK13" s="49">
        <f t="shared" si="63"/>
        <v>0</v>
      </c>
      <c r="BL13" s="49">
        <f t="shared" si="64"/>
        <v>0.09</v>
      </c>
      <c r="BM13" s="49">
        <f t="shared" si="65"/>
        <v>0</v>
      </c>
      <c r="BN13" s="49">
        <f t="shared" si="66"/>
        <v>0</v>
      </c>
      <c r="BO13" s="49">
        <f t="shared" si="67"/>
        <v>4.0699999999999985</v>
      </c>
      <c r="BP13" s="49">
        <f t="shared" si="68"/>
        <v>0</v>
      </c>
      <c r="BQ13" s="49">
        <f t="shared" si="69"/>
        <v>0</v>
      </c>
      <c r="BR13" s="49">
        <f t="shared" si="70"/>
        <v>0.09</v>
      </c>
      <c r="BS13" s="49">
        <f t="shared" si="71"/>
        <v>0</v>
      </c>
      <c r="BT13" s="49">
        <f t="shared" si="72"/>
        <v>0</v>
      </c>
      <c r="BU13" s="49">
        <f t="shared" si="73"/>
        <v>0.09</v>
      </c>
      <c r="BV13" s="49">
        <f t="shared" si="74"/>
        <v>0</v>
      </c>
      <c r="BW13" s="49">
        <f t="shared" si="75"/>
        <v>0</v>
      </c>
      <c r="BX13" s="49">
        <f t="shared" si="76"/>
        <v>0.09</v>
      </c>
      <c r="BY13" s="49">
        <f t="shared" si="77"/>
        <v>0</v>
      </c>
      <c r="BZ13" s="49">
        <f t="shared" si="78"/>
        <v>0</v>
      </c>
      <c r="CA13" s="49"/>
      <c r="CB13" s="49"/>
      <c r="CC13" s="49"/>
      <c r="CD13" s="24">
        <f t="shared" si="79"/>
        <v>16</v>
      </c>
      <c r="CE13" s="24" t="str">
        <f>LOOKUP(CD13,AE$4:AE$28,AF$4:AF$28)</f>
        <v>TYA</v>
      </c>
      <c r="CF13" s="47">
        <f>LOOKUP(CD13,AE$4:AE$28,AG$4:AG$28)</f>
        <v>9.9813784057264932E-4</v>
      </c>
      <c r="CH13" s="48" t="str">
        <f t="shared" si="6"/>
        <v>TYA</v>
      </c>
      <c r="CI13" s="24">
        <f t="shared" si="7"/>
        <v>16</v>
      </c>
      <c r="CJ13" s="48">
        <f t="shared" si="0"/>
        <v>0</v>
      </c>
      <c r="CK13" s="50">
        <f t="shared" si="80"/>
        <v>0</v>
      </c>
      <c r="CL13" s="51">
        <f xml:space="preserve"> RTD("cqg.rtd",,"StudyData",CE13, "VolBB^",,"c1",$B$1,"-9",,,,,"T")</f>
        <v>8.2992000000000005E-4</v>
      </c>
      <c r="CM13" s="47">
        <f xml:space="preserve"> RTD("cqg.rtd",,"StudyData",CE13, "VolBB^",,"c1",$B$1,"-8",,,,,"T")</f>
        <v>8.3442E-4</v>
      </c>
      <c r="CN13" s="47">
        <f xml:space="preserve"> RTD("cqg.rtd",,"StudyData",CE13, "VolBB^",,"c1",$B$1,"-7",,,,,"T")</f>
        <v>7.9423000000000004E-4</v>
      </c>
      <c r="CO13" s="47">
        <f xml:space="preserve"> RTD("cqg.rtd",,"StudyData",CE13, "VolBB^",,"c1",$B$1,"-6",,,,,"T")</f>
        <v>7.1135999999999997E-4</v>
      </c>
      <c r="CP13" s="47">
        <f xml:space="preserve"> RTD("cqg.rtd",,"StudyData",CE13, "VolBB^",,"c1",$B$1,"-5",,,,,"T")</f>
        <v>6.0159000000000005E-4</v>
      </c>
      <c r="CQ13" s="47">
        <f xml:space="preserve"> RTD("cqg.rtd",,"StudyData",CE13, "VolBB^",,"c1",$B$1,"-4",,,,,"T")</f>
        <v>5.8850000000000005E-4</v>
      </c>
      <c r="CR13" s="47">
        <f xml:space="preserve"> RTD("cqg.rtd",,"StudyData",CE13, "VolBB^",,"c1",$B$1,"-3",,,,,"T")</f>
        <v>7.4569999999999997E-4</v>
      </c>
      <c r="CS13" s="47">
        <f xml:space="preserve"> RTD("cqg.rtd",,"StudyData",CE13, "VolBB^",,"c1",$B$1,"-2",,,,,"T")</f>
        <v>8.9939000000000002E-4</v>
      </c>
      <c r="CT13" s="47">
        <f xml:space="preserve"> RTD("cqg.rtd",,"StudyData",CE13, "VolBB^",,"c1",$B$1,"-1",,,,,"T")</f>
        <v>9.9810999999999997E-4</v>
      </c>
      <c r="CU13" s="47">
        <f xml:space="preserve"> RTD("cqg.rtd",,"StudyData",CE13, "VolBB^",,"c1",$B$1,"0",,,,,"T")</f>
        <v>9.9814000000000001E-4</v>
      </c>
    </row>
    <row r="14" spans="1:99" x14ac:dyDescent="0.25">
      <c r="A14" s="46" t="str">
        <f>Symbols1!A14</f>
        <v>CA6</v>
      </c>
      <c r="B14" s="47">
        <f xml:space="preserve"> RTD("cqg.rtd",,"StudyData", A14, "BDIF", "InputChoice=Close,MAType=Sim,Period1="&amp;$C$1&amp;",Percent="&amp;$D$1&amp;"", "BDIF",$B$1,,"all",,,,"T")/RTD("cqg.rtd",,"StudyData",A14, "BBnds", "MAType=Sim,InputChoice=Close,Period1="&amp;$C$1&amp;",Percent="&amp;$D$1&amp;",Divisor=0", "BMA",$B$1,"0","ALL",,,"TRUE","T")</f>
        <v>8.2820041493329895E-4</v>
      </c>
      <c r="C14" s="48">
        <f>RANK(B14,$B$4:$B$28,0)+COUNTIF($B$4:B14,B14)-1</f>
        <v>17</v>
      </c>
      <c r="D14" s="25">
        <f t="shared" si="8"/>
        <v>9.9999999999999992E-2</v>
      </c>
      <c r="E14" s="49">
        <f t="shared" si="2"/>
        <v>0</v>
      </c>
      <c r="F14" s="49">
        <f t="shared" si="3"/>
        <v>0</v>
      </c>
      <c r="G14" s="49">
        <f t="shared" si="9"/>
        <v>9.9999999999999992E-2</v>
      </c>
      <c r="H14" s="49">
        <f t="shared" si="10"/>
        <v>0</v>
      </c>
      <c r="I14" s="49">
        <f t="shared" si="11"/>
        <v>0</v>
      </c>
      <c r="J14" s="49">
        <f t="shared" si="12"/>
        <v>9.9999999999999992E-2</v>
      </c>
      <c r="K14" s="49">
        <f t="shared" si="13"/>
        <v>0</v>
      </c>
      <c r="L14" s="49">
        <f t="shared" si="14"/>
        <v>0</v>
      </c>
      <c r="M14" s="49">
        <f t="shared" si="15"/>
        <v>9.9999999999999992E-2</v>
      </c>
      <c r="N14" s="49">
        <f t="shared" si="16"/>
        <v>0</v>
      </c>
      <c r="O14" s="49">
        <f t="shared" si="17"/>
        <v>0</v>
      </c>
      <c r="P14" s="49">
        <f t="shared" si="18"/>
        <v>21.020000000000003</v>
      </c>
      <c r="Q14" s="49">
        <f t="shared" si="19"/>
        <v>0</v>
      </c>
      <c r="R14" s="49">
        <f t="shared" si="20"/>
        <v>0</v>
      </c>
      <c r="S14" s="49">
        <f t="shared" si="21"/>
        <v>20.040000000000006</v>
      </c>
      <c r="T14" s="49">
        <f t="shared" si="22"/>
        <v>0</v>
      </c>
      <c r="U14" s="49">
        <f t="shared" si="23"/>
        <v>0</v>
      </c>
      <c r="V14" s="49">
        <f t="shared" si="24"/>
        <v>19.010000000000002</v>
      </c>
      <c r="W14" s="49">
        <f t="shared" si="25"/>
        <v>0</v>
      </c>
      <c r="X14" s="49">
        <f t="shared" si="26"/>
        <v>0</v>
      </c>
      <c r="Y14" s="49">
        <f t="shared" si="27"/>
        <v>18.030000000000005</v>
      </c>
      <c r="Z14" s="49">
        <f t="shared" si="28"/>
        <v>0</v>
      </c>
      <c r="AA14" s="49">
        <f t="shared" si="29"/>
        <v>0</v>
      </c>
      <c r="AB14" s="49">
        <f t="shared" si="30"/>
        <v>17</v>
      </c>
      <c r="AC14" s="49" t="str">
        <f t="shared" si="31"/>
        <v>CA6</v>
      </c>
      <c r="AD14" s="49">
        <f t="shared" si="32"/>
        <v>8.2820041493329895E-4</v>
      </c>
      <c r="AE14" s="49">
        <f t="shared" si="33"/>
        <v>9.9999999999999992E-2</v>
      </c>
      <c r="AF14" s="49">
        <f t="shared" si="34"/>
        <v>0</v>
      </c>
      <c r="AG14" s="49">
        <f t="shared" si="35"/>
        <v>0</v>
      </c>
      <c r="AH14" s="49">
        <f t="shared" si="36"/>
        <v>9.9999999999999992E-2</v>
      </c>
      <c r="AI14" s="49">
        <f t="shared" si="37"/>
        <v>0</v>
      </c>
      <c r="AJ14" s="49">
        <f t="shared" si="38"/>
        <v>0</v>
      </c>
      <c r="AK14" s="49">
        <f t="shared" si="39"/>
        <v>14.089999999999998</v>
      </c>
      <c r="AL14" s="49">
        <f t="shared" si="40"/>
        <v>0</v>
      </c>
      <c r="AM14" s="49">
        <f t="shared" si="41"/>
        <v>0</v>
      </c>
      <c r="AN14" s="49">
        <f t="shared" si="42"/>
        <v>9.9999999999999992E-2</v>
      </c>
      <c r="AO14" s="49">
        <f t="shared" si="43"/>
        <v>0</v>
      </c>
      <c r="AP14" s="49">
        <f t="shared" si="44"/>
        <v>0</v>
      </c>
      <c r="AQ14" s="49">
        <f t="shared" si="45"/>
        <v>9.9999999999999992E-2</v>
      </c>
      <c r="AR14" s="49">
        <f t="shared" si="46"/>
        <v>0</v>
      </c>
      <c r="AS14" s="49">
        <f t="shared" si="47"/>
        <v>0</v>
      </c>
      <c r="AT14" s="49">
        <f t="shared" si="48"/>
        <v>11.099999999999998</v>
      </c>
      <c r="AU14" s="49">
        <f t="shared" si="49"/>
        <v>0</v>
      </c>
      <c r="AV14" s="49">
        <f t="shared" si="50"/>
        <v>0</v>
      </c>
      <c r="AW14" s="49">
        <f t="shared" si="51"/>
        <v>10.059999999999999</v>
      </c>
      <c r="AX14" s="49">
        <f t="shared" si="52"/>
        <v>0</v>
      </c>
      <c r="AY14" s="49">
        <f t="shared" si="53"/>
        <v>0</v>
      </c>
      <c r="AZ14" s="49">
        <f t="shared" si="54"/>
        <v>9.9999999999999992E-2</v>
      </c>
      <c r="BA14" s="49">
        <f t="shared" si="55"/>
        <v>0</v>
      </c>
      <c r="BB14" s="49">
        <f t="shared" si="56"/>
        <v>0</v>
      </c>
      <c r="BC14" s="49">
        <f t="shared" si="57"/>
        <v>8.0499999999999989</v>
      </c>
      <c r="BD14" s="49">
        <f t="shared" si="58"/>
        <v>0</v>
      </c>
      <c r="BE14" s="49">
        <f t="shared" si="59"/>
        <v>0</v>
      </c>
      <c r="BF14" s="49">
        <f t="shared" si="60"/>
        <v>9.9999999999999992E-2</v>
      </c>
      <c r="BG14" s="49">
        <f t="shared" si="4"/>
        <v>0</v>
      </c>
      <c r="BH14" s="49">
        <f t="shared" si="5"/>
        <v>0</v>
      </c>
      <c r="BI14" s="49">
        <f t="shared" si="61"/>
        <v>6.0699999999999985</v>
      </c>
      <c r="BJ14" s="49">
        <f t="shared" si="62"/>
        <v>0</v>
      </c>
      <c r="BK14" s="49">
        <f t="shared" si="63"/>
        <v>0</v>
      </c>
      <c r="BL14" s="49">
        <f t="shared" si="64"/>
        <v>9.9999999999999992E-2</v>
      </c>
      <c r="BM14" s="49">
        <f t="shared" si="65"/>
        <v>0</v>
      </c>
      <c r="BN14" s="49">
        <f t="shared" si="66"/>
        <v>0</v>
      </c>
      <c r="BO14" s="49">
        <f t="shared" si="67"/>
        <v>4.0799999999999983</v>
      </c>
      <c r="BP14" s="49">
        <f t="shared" si="68"/>
        <v>0</v>
      </c>
      <c r="BQ14" s="49">
        <f t="shared" si="69"/>
        <v>0</v>
      </c>
      <c r="BR14" s="49">
        <f t="shared" si="70"/>
        <v>9.9999999999999992E-2</v>
      </c>
      <c r="BS14" s="49">
        <f t="shared" si="71"/>
        <v>0</v>
      </c>
      <c r="BT14" s="49">
        <f t="shared" si="72"/>
        <v>0</v>
      </c>
      <c r="BU14" s="49">
        <f t="shared" si="73"/>
        <v>9.9999999999999992E-2</v>
      </c>
      <c r="BV14" s="49">
        <f t="shared" si="74"/>
        <v>0</v>
      </c>
      <c r="BW14" s="49">
        <f t="shared" si="75"/>
        <v>0</v>
      </c>
      <c r="BX14" s="49">
        <f t="shared" si="76"/>
        <v>9.9999999999999992E-2</v>
      </c>
      <c r="BY14" s="49">
        <f t="shared" si="77"/>
        <v>0</v>
      </c>
      <c r="BZ14" s="49">
        <f t="shared" si="78"/>
        <v>0</v>
      </c>
      <c r="CA14" s="49"/>
      <c r="CB14" s="49"/>
      <c r="CC14" s="49"/>
      <c r="CD14" s="24">
        <f t="shared" si="79"/>
        <v>15</v>
      </c>
      <c r="CE14" s="24" t="str">
        <f>LOOKUP(CD14,AH$4:AH$28,AI$4:AI$28)</f>
        <v>TYA</v>
      </c>
      <c r="CF14" s="47">
        <f>LOOKUP(CD14,AH$4:AH$28,AJ$4:AJ$28)</f>
        <v>9.9813784057264932E-4</v>
      </c>
      <c r="CH14" s="48" t="str">
        <f t="shared" si="6"/>
        <v>TYA</v>
      </c>
      <c r="CI14" s="24">
        <f t="shared" si="7"/>
        <v>15</v>
      </c>
      <c r="CJ14" s="48">
        <f t="shared" si="0"/>
        <v>0</v>
      </c>
      <c r="CK14" s="50">
        <f t="shared" si="80"/>
        <v>0</v>
      </c>
      <c r="CL14" s="51">
        <f xml:space="preserve"> RTD("cqg.rtd",,"StudyData",CE14, "VolBB^",,"c1",$B$1,"-9",,,,,"T")</f>
        <v>8.2992000000000005E-4</v>
      </c>
      <c r="CM14" s="47">
        <f xml:space="preserve"> RTD("cqg.rtd",,"StudyData",CE14, "VolBB^",,"c1",$B$1,"-8",,,,,"T")</f>
        <v>8.3442E-4</v>
      </c>
      <c r="CN14" s="47">
        <f xml:space="preserve"> RTD("cqg.rtd",,"StudyData",CE14, "VolBB^",,"c1",$B$1,"-7",,,,,"T")</f>
        <v>7.9423000000000004E-4</v>
      </c>
      <c r="CO14" s="47">
        <f xml:space="preserve"> RTD("cqg.rtd",,"StudyData",CE14, "VolBB^",,"c1",$B$1,"-6",,,,,"T")</f>
        <v>7.1135999999999997E-4</v>
      </c>
      <c r="CP14" s="47">
        <f xml:space="preserve"> RTD("cqg.rtd",,"StudyData",CE14, "VolBB^",,"c1",$B$1,"-5",,,,,"T")</f>
        <v>6.0159000000000005E-4</v>
      </c>
      <c r="CQ14" s="47">
        <f xml:space="preserve"> RTD("cqg.rtd",,"StudyData",CE14, "VolBB^",,"c1",$B$1,"-4",,,,,"T")</f>
        <v>5.8850000000000005E-4</v>
      </c>
      <c r="CR14" s="47">
        <f xml:space="preserve"> RTD("cqg.rtd",,"StudyData",CE14, "VolBB^",,"c1",$B$1,"-3",,,,,"T")</f>
        <v>7.4569999999999997E-4</v>
      </c>
      <c r="CS14" s="47">
        <f xml:space="preserve"> RTD("cqg.rtd",,"StudyData",CE14, "VolBB^",,"c1",$B$1,"-2",,,,,"T")</f>
        <v>8.9939000000000002E-4</v>
      </c>
      <c r="CT14" s="47">
        <f xml:space="preserve"> RTD("cqg.rtd",,"StudyData",CE14, "VolBB^",,"c1",$B$1,"-1",,,,,"T")</f>
        <v>9.9810999999999997E-4</v>
      </c>
      <c r="CU14" s="47">
        <f xml:space="preserve"> RTD("cqg.rtd",,"StudyData",CE14, "VolBB^",,"c1",$B$1,"0",,,,,"T")</f>
        <v>9.9814000000000001E-4</v>
      </c>
    </row>
    <row r="15" spans="1:99" x14ac:dyDescent="0.25">
      <c r="A15" s="46" t="str">
        <f>Symbols1!A15</f>
        <v>GCE</v>
      </c>
      <c r="B15" s="47">
        <f xml:space="preserve"> RTD("cqg.rtd",,"StudyData", A15, "BDIF", "InputChoice=Close,MAType=Sim,Period1="&amp;$C$1&amp;",Percent="&amp;$D$1&amp;"", "BDIF",$B$1,,"all",,,,"T")/RTD("cqg.rtd",,"StudyData",A15, "BBnds", "MAType=Sim,InputChoice=Close,Period1="&amp;$C$1&amp;",Percent="&amp;$D$1&amp;",Divisor=0", "BMA",$B$1,"0","ALL",,,"TRUE","T")</f>
        <v>3.4093744578313251E-3</v>
      </c>
      <c r="C15" s="48">
        <f>RANK(B15,$B$4:$B$28,0)+COUNTIF($B$4:B15,B15)-1</f>
        <v>7</v>
      </c>
      <c r="D15" s="25">
        <f t="shared" si="8"/>
        <v>0.10999999999999999</v>
      </c>
      <c r="E15" s="49">
        <f t="shared" si="2"/>
        <v>0</v>
      </c>
      <c r="F15" s="49">
        <f t="shared" si="3"/>
        <v>0</v>
      </c>
      <c r="G15" s="49">
        <f t="shared" si="9"/>
        <v>0.10999999999999999</v>
      </c>
      <c r="H15" s="49">
        <f t="shared" si="10"/>
        <v>0</v>
      </c>
      <c r="I15" s="49">
        <f t="shared" si="11"/>
        <v>0</v>
      </c>
      <c r="J15" s="49">
        <f t="shared" si="12"/>
        <v>0.10999999999999999</v>
      </c>
      <c r="K15" s="49">
        <f t="shared" si="13"/>
        <v>0</v>
      </c>
      <c r="L15" s="49">
        <f t="shared" si="14"/>
        <v>0</v>
      </c>
      <c r="M15" s="49">
        <f t="shared" si="15"/>
        <v>0.10999999999999999</v>
      </c>
      <c r="N15" s="49">
        <f t="shared" si="16"/>
        <v>0</v>
      </c>
      <c r="O15" s="49">
        <f t="shared" si="17"/>
        <v>0</v>
      </c>
      <c r="P15" s="49">
        <f t="shared" si="18"/>
        <v>21.030000000000005</v>
      </c>
      <c r="Q15" s="49">
        <f t="shared" si="19"/>
        <v>0</v>
      </c>
      <c r="R15" s="49">
        <f t="shared" si="20"/>
        <v>0</v>
      </c>
      <c r="S15" s="49">
        <f t="shared" si="21"/>
        <v>20.050000000000008</v>
      </c>
      <c r="T15" s="49">
        <f t="shared" si="22"/>
        <v>0</v>
      </c>
      <c r="U15" s="49">
        <f t="shared" si="23"/>
        <v>0</v>
      </c>
      <c r="V15" s="49">
        <f t="shared" si="24"/>
        <v>19.020000000000003</v>
      </c>
      <c r="W15" s="49">
        <f t="shared" si="25"/>
        <v>0</v>
      </c>
      <c r="X15" s="49">
        <f t="shared" si="26"/>
        <v>0</v>
      </c>
      <c r="Y15" s="49">
        <f t="shared" si="27"/>
        <v>18.040000000000006</v>
      </c>
      <c r="Z15" s="49">
        <f t="shared" si="28"/>
        <v>0</v>
      </c>
      <c r="AA15" s="49">
        <f t="shared" si="29"/>
        <v>0</v>
      </c>
      <c r="AB15" s="49">
        <f t="shared" si="30"/>
        <v>17.010000000000002</v>
      </c>
      <c r="AC15" s="49">
        <f t="shared" si="31"/>
        <v>0</v>
      </c>
      <c r="AD15" s="49">
        <f t="shared" si="32"/>
        <v>0</v>
      </c>
      <c r="AE15" s="49">
        <f t="shared" si="33"/>
        <v>0.10999999999999999</v>
      </c>
      <c r="AF15" s="49">
        <f t="shared" si="34"/>
        <v>0</v>
      </c>
      <c r="AG15" s="49">
        <f t="shared" si="35"/>
        <v>0</v>
      </c>
      <c r="AH15" s="49">
        <f t="shared" si="36"/>
        <v>0.10999999999999999</v>
      </c>
      <c r="AI15" s="49">
        <f t="shared" si="37"/>
        <v>0</v>
      </c>
      <c r="AJ15" s="49">
        <f t="shared" si="38"/>
        <v>0</v>
      </c>
      <c r="AK15" s="49">
        <f t="shared" si="39"/>
        <v>14.099999999999998</v>
      </c>
      <c r="AL15" s="49">
        <f t="shared" si="40"/>
        <v>0</v>
      </c>
      <c r="AM15" s="49">
        <f t="shared" si="41"/>
        <v>0</v>
      </c>
      <c r="AN15" s="49">
        <f t="shared" si="42"/>
        <v>0.10999999999999999</v>
      </c>
      <c r="AO15" s="49">
        <f t="shared" si="43"/>
        <v>0</v>
      </c>
      <c r="AP15" s="49">
        <f t="shared" si="44"/>
        <v>0</v>
      </c>
      <c r="AQ15" s="49">
        <f t="shared" si="45"/>
        <v>0.10999999999999999</v>
      </c>
      <c r="AR15" s="49">
        <f t="shared" si="46"/>
        <v>0</v>
      </c>
      <c r="AS15" s="49">
        <f t="shared" si="47"/>
        <v>0</v>
      </c>
      <c r="AT15" s="49">
        <f t="shared" si="48"/>
        <v>11.109999999999998</v>
      </c>
      <c r="AU15" s="49">
        <f t="shared" si="49"/>
        <v>0</v>
      </c>
      <c r="AV15" s="49">
        <f t="shared" si="50"/>
        <v>0</v>
      </c>
      <c r="AW15" s="49">
        <f t="shared" si="51"/>
        <v>10.069999999999999</v>
      </c>
      <c r="AX15" s="49">
        <f t="shared" si="52"/>
        <v>0</v>
      </c>
      <c r="AY15" s="49">
        <f t="shared" si="53"/>
        <v>0</v>
      </c>
      <c r="AZ15" s="49">
        <f t="shared" si="54"/>
        <v>0.10999999999999999</v>
      </c>
      <c r="BA15" s="49">
        <f t="shared" si="55"/>
        <v>0</v>
      </c>
      <c r="BB15" s="49">
        <f t="shared" si="56"/>
        <v>0</v>
      </c>
      <c r="BC15" s="49">
        <f t="shared" si="57"/>
        <v>8.0599999999999987</v>
      </c>
      <c r="BD15" s="49">
        <f t="shared" si="58"/>
        <v>0</v>
      </c>
      <c r="BE15" s="49">
        <f t="shared" si="59"/>
        <v>0</v>
      </c>
      <c r="BF15" s="49">
        <f t="shared" si="60"/>
        <v>7</v>
      </c>
      <c r="BG15" s="49" t="str">
        <f t="shared" si="4"/>
        <v>GCE</v>
      </c>
      <c r="BH15" s="49">
        <f t="shared" si="5"/>
        <v>3.4093744578313251E-3</v>
      </c>
      <c r="BI15" s="49">
        <f t="shared" si="61"/>
        <v>6.0799999999999983</v>
      </c>
      <c r="BJ15" s="49">
        <f t="shared" si="62"/>
        <v>0</v>
      </c>
      <c r="BK15" s="49">
        <f t="shared" si="63"/>
        <v>0</v>
      </c>
      <c r="BL15" s="49">
        <f t="shared" si="64"/>
        <v>0.10999999999999999</v>
      </c>
      <c r="BM15" s="49">
        <f t="shared" si="65"/>
        <v>0</v>
      </c>
      <c r="BN15" s="49">
        <f t="shared" si="66"/>
        <v>0</v>
      </c>
      <c r="BO15" s="49">
        <f t="shared" si="67"/>
        <v>4.0899999999999981</v>
      </c>
      <c r="BP15" s="49">
        <f t="shared" si="68"/>
        <v>0</v>
      </c>
      <c r="BQ15" s="49">
        <f t="shared" si="69"/>
        <v>0</v>
      </c>
      <c r="BR15" s="49">
        <f t="shared" si="70"/>
        <v>0.10999999999999999</v>
      </c>
      <c r="BS15" s="49">
        <f t="shared" si="71"/>
        <v>0</v>
      </c>
      <c r="BT15" s="49">
        <f t="shared" si="72"/>
        <v>0</v>
      </c>
      <c r="BU15" s="49">
        <f t="shared" si="73"/>
        <v>0.10999999999999999</v>
      </c>
      <c r="BV15" s="49">
        <f t="shared" si="74"/>
        <v>0</v>
      </c>
      <c r="BW15" s="49">
        <f t="shared" si="75"/>
        <v>0</v>
      </c>
      <c r="BX15" s="49">
        <f t="shared" si="76"/>
        <v>0.10999999999999999</v>
      </c>
      <c r="BY15" s="49">
        <f t="shared" si="77"/>
        <v>0</v>
      </c>
      <c r="BZ15" s="49">
        <f t="shared" si="78"/>
        <v>0</v>
      </c>
      <c r="CA15" s="49"/>
      <c r="CB15" s="49"/>
      <c r="CC15" s="49"/>
      <c r="CD15" s="24">
        <f t="shared" si="79"/>
        <v>14</v>
      </c>
      <c r="CE15" s="24" t="str">
        <f>LOOKUP(CD15,AK$4:AK$28,AL$4:AL$28)</f>
        <v>EP</v>
      </c>
      <c r="CF15" s="47">
        <f>LOOKUP(CD15,AK$4:AK$28,AM$4:AM$28)</f>
        <v>1.1555597458755501E-3</v>
      </c>
      <c r="CH15" s="48" t="str">
        <f t="shared" si="6"/>
        <v>EP</v>
      </c>
      <c r="CI15" s="24">
        <f t="shared" si="7"/>
        <v>14</v>
      </c>
      <c r="CJ15" s="48">
        <f t="shared" si="0"/>
        <v>0</v>
      </c>
      <c r="CK15" s="50">
        <f t="shared" si="80"/>
        <v>0</v>
      </c>
      <c r="CL15" s="51">
        <f xml:space="preserve"> RTD("cqg.rtd",,"StudyData",CE15, "VolBB^",,"c1",$B$1,"-9",,,,,"T")</f>
        <v>1.07003E-3</v>
      </c>
      <c r="CM15" s="47">
        <f xml:space="preserve"> RTD("cqg.rtd",,"StudyData",CE15, "VolBB^",,"c1",$B$1,"-8",,,,,"T")</f>
        <v>1.0796E-3</v>
      </c>
      <c r="CN15" s="47">
        <f xml:space="preserve"> RTD("cqg.rtd",,"StudyData",CE15, "VolBB^",,"c1",$B$1,"-7",,,,,"T")</f>
        <v>1.1841600000000001E-3</v>
      </c>
      <c r="CO15" s="47">
        <f xml:space="preserve"> RTD("cqg.rtd",,"StudyData",CE15, "VolBB^",,"c1",$B$1,"-6",,,,,"T")</f>
        <v>1.16358E-3</v>
      </c>
      <c r="CP15" s="47">
        <f xml:space="preserve"> RTD("cqg.rtd",,"StudyData",CE15, "VolBB^",,"c1",$B$1,"-5",,,,,"T")</f>
        <v>1.11699E-3</v>
      </c>
      <c r="CQ15" s="47">
        <f xml:space="preserve"> RTD("cqg.rtd",,"StudyData",CE15, "VolBB^",,"c1",$B$1,"-4",,,,,"T")</f>
        <v>1.09132E-3</v>
      </c>
      <c r="CR15" s="47">
        <f xml:space="preserve"> RTD("cqg.rtd",,"StudyData",CE15, "VolBB^",,"c1",$B$1,"-3",,,,,"T")</f>
        <v>1.1053199999999999E-3</v>
      </c>
      <c r="CS15" s="47">
        <f xml:space="preserve"> RTD("cqg.rtd",,"StudyData",CE15, "VolBB^",,"c1",$B$1,"-2",,,,,"T")</f>
        <v>1.0652700000000001E-3</v>
      </c>
      <c r="CT15" s="47">
        <f xml:space="preserve"> RTD("cqg.rtd",,"StudyData",CE15, "VolBB^",,"c1",$B$1,"-1",,,,,"T")</f>
        <v>1.0078299999999999E-3</v>
      </c>
      <c r="CU15" s="47">
        <f xml:space="preserve"> RTD("cqg.rtd",,"StudyData",CE15, "VolBB^",,"c1",$B$1,"0",,,,,"T")</f>
        <v>1.1555599999999999E-3</v>
      </c>
    </row>
    <row r="16" spans="1:99" x14ac:dyDescent="0.25">
      <c r="A16" s="46" t="str">
        <f>Symbols1!A16</f>
        <v>MX6</v>
      </c>
      <c r="B16" s="47">
        <f xml:space="preserve"> RTD("cqg.rtd",,"StudyData", A16, "BDIF", "InputChoice=Close,MAType=Sim,Period1="&amp;$C$1&amp;",Percent="&amp;$D$1&amp;"", "BDIF",$B$1,,"all",,,,"T")/RTD("cqg.rtd",,"StudyData",A16, "BBnds", "MAType=Sim,InputChoice=Close,Period1="&amp;$C$1&amp;",Percent="&amp;$D$1&amp;",Divisor=0", "BMA",$B$1,"0","ALL",,,"TRUE","T")</f>
        <v>5.1870870205528543E-4</v>
      </c>
      <c r="C16" s="48">
        <f>RANK(B16,$B$4:$B$28,0)+COUNTIF($B$4:B16,B16)-1</f>
        <v>23</v>
      </c>
      <c r="D16" s="25">
        <f t="shared" si="8"/>
        <v>0.11999999999999998</v>
      </c>
      <c r="E16" s="49">
        <f t="shared" si="2"/>
        <v>0</v>
      </c>
      <c r="F16" s="49">
        <f t="shared" si="3"/>
        <v>0</v>
      </c>
      <c r="G16" s="49">
        <f t="shared" si="9"/>
        <v>0.11999999999999998</v>
      </c>
      <c r="H16" s="49">
        <f t="shared" si="10"/>
        <v>0</v>
      </c>
      <c r="I16" s="49">
        <f t="shared" si="11"/>
        <v>0</v>
      </c>
      <c r="J16" s="49">
        <f t="shared" si="12"/>
        <v>23</v>
      </c>
      <c r="K16" s="49" t="str">
        <f t="shared" si="13"/>
        <v>MX6</v>
      </c>
      <c r="L16" s="49">
        <f t="shared" si="14"/>
        <v>5.1870870205528543E-4</v>
      </c>
      <c r="M16" s="49">
        <f t="shared" si="15"/>
        <v>0.11999999999999998</v>
      </c>
      <c r="N16" s="49">
        <f t="shared" si="16"/>
        <v>0</v>
      </c>
      <c r="O16" s="49">
        <f t="shared" si="17"/>
        <v>0</v>
      </c>
      <c r="P16" s="49">
        <f t="shared" si="18"/>
        <v>21.040000000000006</v>
      </c>
      <c r="Q16" s="49">
        <f t="shared" si="19"/>
        <v>0</v>
      </c>
      <c r="R16" s="49">
        <f t="shared" si="20"/>
        <v>0</v>
      </c>
      <c r="S16" s="49">
        <f t="shared" si="21"/>
        <v>20.060000000000009</v>
      </c>
      <c r="T16" s="49">
        <f t="shared" si="22"/>
        <v>0</v>
      </c>
      <c r="U16" s="49">
        <f t="shared" si="23"/>
        <v>0</v>
      </c>
      <c r="V16" s="49">
        <f t="shared" si="24"/>
        <v>19.030000000000005</v>
      </c>
      <c r="W16" s="49">
        <f t="shared" si="25"/>
        <v>0</v>
      </c>
      <c r="X16" s="49">
        <f t="shared" si="26"/>
        <v>0</v>
      </c>
      <c r="Y16" s="49">
        <f t="shared" si="27"/>
        <v>18.050000000000008</v>
      </c>
      <c r="Z16" s="49">
        <f t="shared" si="28"/>
        <v>0</v>
      </c>
      <c r="AA16" s="49">
        <f t="shared" si="29"/>
        <v>0</v>
      </c>
      <c r="AB16" s="49">
        <f t="shared" si="30"/>
        <v>17.020000000000003</v>
      </c>
      <c r="AC16" s="49">
        <f t="shared" si="31"/>
        <v>0</v>
      </c>
      <c r="AD16" s="49">
        <f t="shared" si="32"/>
        <v>0</v>
      </c>
      <c r="AE16" s="49">
        <f t="shared" si="33"/>
        <v>0.11999999999999998</v>
      </c>
      <c r="AF16" s="49">
        <f t="shared" si="34"/>
        <v>0</v>
      </c>
      <c r="AG16" s="49">
        <f t="shared" si="35"/>
        <v>0</v>
      </c>
      <c r="AH16" s="49">
        <f t="shared" si="36"/>
        <v>0.11999999999999998</v>
      </c>
      <c r="AI16" s="49">
        <f t="shared" si="37"/>
        <v>0</v>
      </c>
      <c r="AJ16" s="49">
        <f t="shared" si="38"/>
        <v>0</v>
      </c>
      <c r="AK16" s="49">
        <f t="shared" si="39"/>
        <v>14.109999999999998</v>
      </c>
      <c r="AL16" s="49">
        <f t="shared" si="40"/>
        <v>0</v>
      </c>
      <c r="AM16" s="49">
        <f t="shared" si="41"/>
        <v>0</v>
      </c>
      <c r="AN16" s="49">
        <f t="shared" si="42"/>
        <v>0.11999999999999998</v>
      </c>
      <c r="AO16" s="49">
        <f t="shared" si="43"/>
        <v>0</v>
      </c>
      <c r="AP16" s="49">
        <f t="shared" si="44"/>
        <v>0</v>
      </c>
      <c r="AQ16" s="49">
        <f t="shared" si="45"/>
        <v>0.11999999999999998</v>
      </c>
      <c r="AR16" s="49">
        <f t="shared" si="46"/>
        <v>0</v>
      </c>
      <c r="AS16" s="49">
        <f t="shared" si="47"/>
        <v>0</v>
      </c>
      <c r="AT16" s="49">
        <f t="shared" si="48"/>
        <v>11.119999999999997</v>
      </c>
      <c r="AU16" s="49">
        <f t="shared" si="49"/>
        <v>0</v>
      </c>
      <c r="AV16" s="49">
        <f t="shared" si="50"/>
        <v>0</v>
      </c>
      <c r="AW16" s="49">
        <f t="shared" si="51"/>
        <v>10.079999999999998</v>
      </c>
      <c r="AX16" s="49">
        <f t="shared" si="52"/>
        <v>0</v>
      </c>
      <c r="AY16" s="49">
        <f t="shared" si="53"/>
        <v>0</v>
      </c>
      <c r="AZ16" s="49">
        <f t="shared" si="54"/>
        <v>0.11999999999999998</v>
      </c>
      <c r="BA16" s="49">
        <f t="shared" si="55"/>
        <v>0</v>
      </c>
      <c r="BB16" s="49">
        <f t="shared" si="56"/>
        <v>0</v>
      </c>
      <c r="BC16" s="49">
        <f t="shared" si="57"/>
        <v>8.0699999999999985</v>
      </c>
      <c r="BD16" s="49">
        <f t="shared" si="58"/>
        <v>0</v>
      </c>
      <c r="BE16" s="49">
        <f t="shared" si="59"/>
        <v>0</v>
      </c>
      <c r="BF16" s="49">
        <f t="shared" si="60"/>
        <v>7.01</v>
      </c>
      <c r="BG16" s="49">
        <f t="shared" si="4"/>
        <v>0</v>
      </c>
      <c r="BH16" s="49">
        <f t="shared" si="5"/>
        <v>0</v>
      </c>
      <c r="BI16" s="49">
        <f t="shared" si="61"/>
        <v>6.0899999999999981</v>
      </c>
      <c r="BJ16" s="49">
        <f t="shared" si="62"/>
        <v>0</v>
      </c>
      <c r="BK16" s="49">
        <f t="shared" si="63"/>
        <v>0</v>
      </c>
      <c r="BL16" s="49">
        <f t="shared" si="64"/>
        <v>0.11999999999999998</v>
      </c>
      <c r="BM16" s="49">
        <f t="shared" si="65"/>
        <v>0</v>
      </c>
      <c r="BN16" s="49">
        <f t="shared" si="66"/>
        <v>0</v>
      </c>
      <c r="BO16" s="49">
        <f t="shared" si="67"/>
        <v>4.0999999999999979</v>
      </c>
      <c r="BP16" s="49">
        <f t="shared" si="68"/>
        <v>0</v>
      </c>
      <c r="BQ16" s="49">
        <f t="shared" si="69"/>
        <v>0</v>
      </c>
      <c r="BR16" s="49">
        <f t="shared" si="70"/>
        <v>0.11999999999999998</v>
      </c>
      <c r="BS16" s="49">
        <f t="shared" si="71"/>
        <v>0</v>
      </c>
      <c r="BT16" s="49">
        <f t="shared" si="72"/>
        <v>0</v>
      </c>
      <c r="BU16" s="49">
        <f t="shared" si="73"/>
        <v>0.11999999999999998</v>
      </c>
      <c r="BV16" s="49">
        <f t="shared" si="74"/>
        <v>0</v>
      </c>
      <c r="BW16" s="49">
        <f t="shared" si="75"/>
        <v>0</v>
      </c>
      <c r="BX16" s="49">
        <f t="shared" si="76"/>
        <v>0.11999999999999998</v>
      </c>
      <c r="BY16" s="49">
        <f t="shared" si="77"/>
        <v>0</v>
      </c>
      <c r="BZ16" s="49">
        <f t="shared" si="78"/>
        <v>0</v>
      </c>
      <c r="CA16" s="49"/>
      <c r="CB16" s="49"/>
      <c r="CC16" s="49"/>
      <c r="CD16" s="24">
        <f t="shared" si="79"/>
        <v>13</v>
      </c>
      <c r="CE16" s="24" t="str">
        <f>LOOKUP(CD16,AN$4:AN$28,AO$4:AO$28)</f>
        <v>USA</v>
      </c>
      <c r="CF16" s="47">
        <f>LOOKUP(CD16,AN$4:AN$28,AP$4:AP$28)</f>
        <v>1.7975422725512089E-3</v>
      </c>
      <c r="CH16" s="48" t="str">
        <f t="shared" si="6"/>
        <v>USA</v>
      </c>
      <c r="CI16" s="24">
        <f t="shared" si="7"/>
        <v>13</v>
      </c>
      <c r="CJ16" s="48">
        <f t="shared" si="0"/>
        <v>0</v>
      </c>
      <c r="CK16" s="50">
        <f t="shared" si="80"/>
        <v>0</v>
      </c>
      <c r="CL16" s="51">
        <f xml:space="preserve"> RTD("cqg.rtd",,"StudyData",CE16, "VolBB^",,"c1",$B$1,"-9",,,,,"T")</f>
        <v>1.16675E-3</v>
      </c>
      <c r="CM16" s="47">
        <f xml:space="preserve"> RTD("cqg.rtd",,"StudyData",CE16, "VolBB^",,"c1",$B$1,"-8",,,,,"T")</f>
        <v>1.14796E-3</v>
      </c>
      <c r="CN16" s="47">
        <f xml:space="preserve"> RTD("cqg.rtd",,"StudyData",CE16, "VolBB^",,"c1",$B$1,"-7",,,,,"T")</f>
        <v>9.9394000000000001E-4</v>
      </c>
      <c r="CO16" s="47">
        <f xml:space="preserve"> RTD("cqg.rtd",,"StudyData",CE16, "VolBB^",,"c1",$B$1,"-6",,,,,"T")</f>
        <v>9.3256000000000003E-4</v>
      </c>
      <c r="CP16" s="47">
        <f xml:space="preserve"> RTD("cqg.rtd",,"StudyData",CE16, "VolBB^",,"c1",$B$1,"-5",,,,,"T")</f>
        <v>7.2179999999999998E-4</v>
      </c>
      <c r="CQ16" s="47">
        <f xml:space="preserve"> RTD("cqg.rtd",,"StudyData",CE16, "VolBB^",,"c1",$B$1,"-4",,,,,"T")</f>
        <v>6.8188000000000005E-4</v>
      </c>
      <c r="CR16" s="47">
        <f xml:space="preserve"> RTD("cqg.rtd",,"StudyData",CE16, "VolBB^",,"c1",$B$1,"-3",,,,,"T")</f>
        <v>9.7614999999999996E-4</v>
      </c>
      <c r="CS16" s="47">
        <f xml:space="preserve"> RTD("cqg.rtd",,"StudyData",CE16, "VolBB^",,"c1",$B$1,"-2",,,,,"T")</f>
        <v>1.4659199999999999E-3</v>
      </c>
      <c r="CT16" s="47">
        <f xml:space="preserve"> RTD("cqg.rtd",,"StudyData",CE16, "VolBB^",,"c1",$B$1,"-1",,,,,"T")</f>
        <v>1.6921600000000001E-3</v>
      </c>
      <c r="CU16" s="47">
        <f xml:space="preserve"> RTD("cqg.rtd",,"StudyData",CE16, "VolBB^",,"c1",$B$1,"0",,,,,"T")</f>
        <v>1.79754E-3</v>
      </c>
    </row>
    <row r="17" spans="1:99" x14ac:dyDescent="0.25">
      <c r="A17" s="46" t="str">
        <f>Symbols1!A17</f>
        <v>TUA</v>
      </c>
      <c r="B17" s="47">
        <f xml:space="preserve"> RTD("cqg.rtd",,"StudyData", A17, "BDIF", "InputChoice=Close,MAType=Sim,Period1="&amp;$C$1&amp;",Percent="&amp;$D$1&amp;"", "BDIF",$B$1,,"all",,,,"T")/RTD("cqg.rtd",,"StudyData",A17, "BBnds", "MAType=Sim,InputChoice=Close,Period1="&amp;$C$1&amp;",Percent="&amp;$D$1&amp;",Divisor=0", "BMA",$B$1,"0","ALL",,,"TRUE","T")</f>
        <v>1.8229143007622616E-4</v>
      </c>
      <c r="C17" s="48">
        <f>RANK(B17,$B$4:$B$28,0)+COUNTIF($B$4:B17,B17)-1</f>
        <v>25</v>
      </c>
      <c r="D17" s="25">
        <f t="shared" si="8"/>
        <v>25</v>
      </c>
      <c r="E17" s="49" t="str">
        <f t="shared" si="2"/>
        <v>TUA</v>
      </c>
      <c r="F17" s="49">
        <f t="shared" si="3"/>
        <v>1.8229143007622616E-4</v>
      </c>
      <c r="G17" s="49">
        <f t="shared" si="9"/>
        <v>0.12999999999999998</v>
      </c>
      <c r="H17" s="49">
        <f t="shared" si="10"/>
        <v>0</v>
      </c>
      <c r="I17" s="49">
        <f t="shared" si="11"/>
        <v>0</v>
      </c>
      <c r="J17" s="49">
        <f t="shared" si="12"/>
        <v>23.01</v>
      </c>
      <c r="K17" s="49">
        <f t="shared" si="13"/>
        <v>0</v>
      </c>
      <c r="L17" s="49">
        <f>IF(J17=$J$2,$B17,0)</f>
        <v>0</v>
      </c>
      <c r="M17" s="49">
        <f t="shared" si="15"/>
        <v>0.12999999999999998</v>
      </c>
      <c r="N17" s="49">
        <f t="shared" si="16"/>
        <v>0</v>
      </c>
      <c r="O17" s="49">
        <f t="shared" si="17"/>
        <v>0</v>
      </c>
      <c r="P17" s="49">
        <f t="shared" si="18"/>
        <v>21.050000000000008</v>
      </c>
      <c r="Q17" s="49">
        <f t="shared" si="19"/>
        <v>0</v>
      </c>
      <c r="R17" s="49">
        <f t="shared" si="20"/>
        <v>0</v>
      </c>
      <c r="S17" s="49">
        <f t="shared" si="21"/>
        <v>20.070000000000011</v>
      </c>
      <c r="T17" s="49">
        <f t="shared" si="22"/>
        <v>0</v>
      </c>
      <c r="U17" s="49">
        <f t="shared" si="23"/>
        <v>0</v>
      </c>
      <c r="V17" s="49">
        <f t="shared" si="24"/>
        <v>19.040000000000006</v>
      </c>
      <c r="W17" s="49">
        <f t="shared" si="25"/>
        <v>0</v>
      </c>
      <c r="X17" s="49">
        <f t="shared" si="26"/>
        <v>0</v>
      </c>
      <c r="Y17" s="49">
        <f t="shared" si="27"/>
        <v>18.060000000000009</v>
      </c>
      <c r="Z17" s="49">
        <f t="shared" si="28"/>
        <v>0</v>
      </c>
      <c r="AA17" s="49">
        <f t="shared" si="29"/>
        <v>0</v>
      </c>
      <c r="AB17" s="49">
        <f t="shared" si="30"/>
        <v>17.030000000000005</v>
      </c>
      <c r="AC17" s="49">
        <f t="shared" si="31"/>
        <v>0</v>
      </c>
      <c r="AD17" s="49">
        <f t="shared" si="32"/>
        <v>0</v>
      </c>
      <c r="AE17" s="49">
        <f t="shared" si="33"/>
        <v>0.12999999999999998</v>
      </c>
      <c r="AF17" s="49">
        <f t="shared" si="34"/>
        <v>0</v>
      </c>
      <c r="AG17" s="49">
        <f t="shared" si="35"/>
        <v>0</v>
      </c>
      <c r="AH17" s="49">
        <f t="shared" si="36"/>
        <v>0.12999999999999998</v>
      </c>
      <c r="AI17" s="49">
        <f t="shared" si="37"/>
        <v>0</v>
      </c>
      <c r="AJ17" s="49">
        <f t="shared" si="38"/>
        <v>0</v>
      </c>
      <c r="AK17" s="49">
        <f t="shared" si="39"/>
        <v>14.119999999999997</v>
      </c>
      <c r="AL17" s="49">
        <f t="shared" si="40"/>
        <v>0</v>
      </c>
      <c r="AM17" s="49">
        <f t="shared" si="41"/>
        <v>0</v>
      </c>
      <c r="AN17" s="49">
        <f t="shared" si="42"/>
        <v>0.12999999999999998</v>
      </c>
      <c r="AO17" s="49">
        <f t="shared" si="43"/>
        <v>0</v>
      </c>
      <c r="AP17" s="49">
        <f t="shared" si="44"/>
        <v>0</v>
      </c>
      <c r="AQ17" s="49">
        <f t="shared" si="45"/>
        <v>0.12999999999999998</v>
      </c>
      <c r="AR17" s="49">
        <f t="shared" si="46"/>
        <v>0</v>
      </c>
      <c r="AS17" s="49">
        <f t="shared" si="47"/>
        <v>0</v>
      </c>
      <c r="AT17" s="49">
        <f t="shared" si="48"/>
        <v>11.129999999999997</v>
      </c>
      <c r="AU17" s="49">
        <f t="shared" si="49"/>
        <v>0</v>
      </c>
      <c r="AV17" s="49">
        <f t="shared" si="50"/>
        <v>0</v>
      </c>
      <c r="AW17" s="49">
        <f t="shared" si="51"/>
        <v>10.089999999999998</v>
      </c>
      <c r="AX17" s="49">
        <f t="shared" si="52"/>
        <v>0</v>
      </c>
      <c r="AY17" s="49">
        <f t="shared" si="53"/>
        <v>0</v>
      </c>
      <c r="AZ17" s="49">
        <f t="shared" si="54"/>
        <v>0.12999999999999998</v>
      </c>
      <c r="BA17" s="49">
        <f t="shared" si="55"/>
        <v>0</v>
      </c>
      <c r="BB17" s="49">
        <f t="shared" si="56"/>
        <v>0</v>
      </c>
      <c r="BC17" s="49">
        <f t="shared" si="57"/>
        <v>8.0799999999999983</v>
      </c>
      <c r="BD17" s="49">
        <f t="shared" si="58"/>
        <v>0</v>
      </c>
      <c r="BE17" s="49">
        <f t="shared" si="59"/>
        <v>0</v>
      </c>
      <c r="BF17" s="49">
        <f t="shared" si="60"/>
        <v>7.02</v>
      </c>
      <c r="BG17" s="49">
        <f t="shared" si="4"/>
        <v>0</v>
      </c>
      <c r="BH17" s="49">
        <f t="shared" si="5"/>
        <v>0</v>
      </c>
      <c r="BI17" s="49">
        <f t="shared" si="61"/>
        <v>6.0999999999999979</v>
      </c>
      <c r="BJ17" s="49">
        <f t="shared" si="62"/>
        <v>0</v>
      </c>
      <c r="BK17" s="49">
        <f t="shared" si="63"/>
        <v>0</v>
      </c>
      <c r="BL17" s="49">
        <f t="shared" si="64"/>
        <v>0.12999999999999998</v>
      </c>
      <c r="BM17" s="49">
        <f t="shared" si="65"/>
        <v>0</v>
      </c>
      <c r="BN17" s="49">
        <f t="shared" si="66"/>
        <v>0</v>
      </c>
      <c r="BO17" s="49">
        <f t="shared" si="67"/>
        <v>4.1099999999999977</v>
      </c>
      <c r="BP17" s="49">
        <f t="shared" si="68"/>
        <v>0</v>
      </c>
      <c r="BQ17" s="49">
        <f t="shared" si="69"/>
        <v>0</v>
      </c>
      <c r="BR17" s="49">
        <f t="shared" si="70"/>
        <v>0.12999999999999998</v>
      </c>
      <c r="BS17" s="49">
        <f t="shared" si="71"/>
        <v>0</v>
      </c>
      <c r="BT17" s="49">
        <f t="shared" si="72"/>
        <v>0</v>
      </c>
      <c r="BU17" s="49">
        <f t="shared" si="73"/>
        <v>0.12999999999999998</v>
      </c>
      <c r="BV17" s="49">
        <f t="shared" si="74"/>
        <v>0</v>
      </c>
      <c r="BW17" s="49">
        <f t="shared" si="75"/>
        <v>0</v>
      </c>
      <c r="BX17" s="49">
        <f t="shared" si="76"/>
        <v>0.12999999999999998</v>
      </c>
      <c r="BY17" s="49">
        <f t="shared" si="77"/>
        <v>0</v>
      </c>
      <c r="BZ17" s="49">
        <f t="shared" si="78"/>
        <v>0</v>
      </c>
      <c r="CA17" s="49"/>
      <c r="CB17" s="49"/>
      <c r="CC17" s="49"/>
      <c r="CD17" s="24">
        <f t="shared" si="79"/>
        <v>12</v>
      </c>
      <c r="CE17" s="24" t="str">
        <f>LOOKUP(CD17,AQ$4:AQ$28,AR$4:AR$28)</f>
        <v>ULA</v>
      </c>
      <c r="CF17" s="47">
        <f>LOOKUP(CD17,AQ$4:AQ$28,AS$4:AS$28)</f>
        <v>2.2131075375416112E-3</v>
      </c>
      <c r="CH17" s="48" t="str">
        <f t="shared" si="6"/>
        <v>ENQ</v>
      </c>
      <c r="CI17" s="24">
        <f t="shared" si="7"/>
        <v>12</v>
      </c>
      <c r="CJ17" s="48">
        <f t="shared" si="0"/>
        <v>1</v>
      </c>
      <c r="CK17" s="50">
        <f t="shared" si="80"/>
        <v>-1</v>
      </c>
      <c r="CL17" s="51">
        <f xml:space="preserve"> RTD("cqg.rtd",,"StudyData",CE17, "VolBB^",,"c1",$B$1,"-9",,,,,"T")</f>
        <v>1.62466E-3</v>
      </c>
      <c r="CM17" s="47">
        <f xml:space="preserve"> RTD("cqg.rtd",,"StudyData",CE17, "VolBB^",,"c1",$B$1,"-8",,,,,"T")</f>
        <v>1.59388E-3</v>
      </c>
      <c r="CN17" s="47">
        <f xml:space="preserve"> RTD("cqg.rtd",,"StudyData",CE17, "VolBB^",,"c1",$B$1,"-7",,,,,"T")</f>
        <v>1.39342E-3</v>
      </c>
      <c r="CO17" s="47">
        <f xml:space="preserve"> RTD("cqg.rtd",,"StudyData",CE17, "VolBB^",,"c1",$B$1,"-6",,,,,"T")</f>
        <v>1.2491399999999999E-3</v>
      </c>
      <c r="CP17" s="47">
        <f xml:space="preserve"> RTD("cqg.rtd",,"StudyData",CE17, "VolBB^",,"c1",$B$1,"-5",,,,,"T")</f>
        <v>1.1041200000000001E-3</v>
      </c>
      <c r="CQ17" s="47">
        <f xml:space="preserve"> RTD("cqg.rtd",,"StudyData",CE17, "VolBB^",,"c1",$B$1,"-4",,,,,"T")</f>
        <v>1.0015899999999999E-3</v>
      </c>
      <c r="CR17" s="47">
        <f xml:space="preserve"> RTD("cqg.rtd",,"StudyData",CE17, "VolBB^",,"c1",$B$1,"-3",,,,,"T")</f>
        <v>1.23525E-3</v>
      </c>
      <c r="CS17" s="47">
        <f xml:space="preserve"> RTD("cqg.rtd",,"StudyData",CE17, "VolBB^",,"c1",$B$1,"-2",,,,,"T")</f>
        <v>1.78794E-3</v>
      </c>
      <c r="CT17" s="47">
        <f xml:space="preserve"> RTD("cqg.rtd",,"StudyData",CE17, "VolBB^",,"c1",$B$1,"-1",,,,,"T")</f>
        <v>2.0702699999999999E-3</v>
      </c>
      <c r="CU17" s="47">
        <f xml:space="preserve"> RTD("cqg.rtd",,"StudyData",CE17, "VolBB^",,"c1",$B$1,"0",,,,,"T")</f>
        <v>2.2131099999999999E-3</v>
      </c>
    </row>
    <row r="18" spans="1:99" x14ac:dyDescent="0.25">
      <c r="A18" s="46" t="str">
        <f>Symbols1!A18</f>
        <v>FVA</v>
      </c>
      <c r="B18" s="47">
        <f xml:space="preserve"> RTD("cqg.rtd",,"StudyData", A18, "BDIF", "InputChoice=Close,MAType=Sim,Period1="&amp;$C$1&amp;",Percent="&amp;$D$1&amp;"", "BDIF",$B$1,,"all",,,,"T")/RTD("cqg.rtd",,"StudyData",A18, "BBnds", "MAType=Sim,InputChoice=Close,Period1="&amp;$C$1&amp;",Percent="&amp;$D$1&amp;",Divisor=0", "BMA",$B$1,"0","ALL",,,"TRUE","T")</f>
        <v>5.3386310610279428E-4</v>
      </c>
      <c r="C18" s="48">
        <f>RANK(B18,$B$4:$B$28,0)+COUNTIF($B$4:B18,B18)-1</f>
        <v>22</v>
      </c>
      <c r="D18" s="25">
        <f t="shared" si="8"/>
        <v>25.01</v>
      </c>
      <c r="E18" s="49">
        <f t="shared" si="2"/>
        <v>0</v>
      </c>
      <c r="F18" s="49">
        <f t="shared" si="3"/>
        <v>0</v>
      </c>
      <c r="G18" s="49">
        <f t="shared" si="9"/>
        <v>0.13999999999999999</v>
      </c>
      <c r="H18" s="49">
        <f t="shared" si="10"/>
        <v>0</v>
      </c>
      <c r="I18" s="49">
        <f t="shared" si="11"/>
        <v>0</v>
      </c>
      <c r="J18" s="49">
        <f t="shared" si="12"/>
        <v>23.020000000000003</v>
      </c>
      <c r="K18" s="49">
        <f t="shared" si="13"/>
        <v>0</v>
      </c>
      <c r="L18" s="49">
        <f t="shared" si="14"/>
        <v>0</v>
      </c>
      <c r="M18" s="49">
        <f t="shared" si="15"/>
        <v>22</v>
      </c>
      <c r="N18" s="49" t="str">
        <f t="shared" si="16"/>
        <v>FVA</v>
      </c>
      <c r="O18" s="49">
        <f t="shared" si="17"/>
        <v>5.3386310610279428E-4</v>
      </c>
      <c r="P18" s="49">
        <f t="shared" si="18"/>
        <v>21.060000000000009</v>
      </c>
      <c r="Q18" s="49">
        <f t="shared" si="19"/>
        <v>0</v>
      </c>
      <c r="R18" s="49">
        <f t="shared" si="20"/>
        <v>0</v>
      </c>
      <c r="S18" s="49">
        <f t="shared" si="21"/>
        <v>20.080000000000013</v>
      </c>
      <c r="T18" s="49">
        <f t="shared" si="22"/>
        <v>0</v>
      </c>
      <c r="U18" s="49">
        <f t="shared" si="23"/>
        <v>0</v>
      </c>
      <c r="V18" s="49">
        <f t="shared" si="24"/>
        <v>19.050000000000008</v>
      </c>
      <c r="W18" s="49">
        <f t="shared" si="25"/>
        <v>0</v>
      </c>
      <c r="X18" s="49">
        <f t="shared" si="26"/>
        <v>0</v>
      </c>
      <c r="Y18" s="49">
        <f t="shared" si="27"/>
        <v>18.070000000000011</v>
      </c>
      <c r="Z18" s="49">
        <f t="shared" si="28"/>
        <v>0</v>
      </c>
      <c r="AA18" s="49">
        <f t="shared" si="29"/>
        <v>0</v>
      </c>
      <c r="AB18" s="49">
        <f t="shared" si="30"/>
        <v>17.040000000000006</v>
      </c>
      <c r="AC18" s="49">
        <f t="shared" si="31"/>
        <v>0</v>
      </c>
      <c r="AD18" s="49">
        <f t="shared" si="32"/>
        <v>0</v>
      </c>
      <c r="AE18" s="49">
        <f t="shared" si="33"/>
        <v>0.13999999999999999</v>
      </c>
      <c r="AF18" s="49">
        <f t="shared" si="34"/>
        <v>0</v>
      </c>
      <c r="AG18" s="49">
        <f t="shared" si="35"/>
        <v>0</v>
      </c>
      <c r="AH18" s="49">
        <f t="shared" si="36"/>
        <v>0.13999999999999999</v>
      </c>
      <c r="AI18" s="49">
        <f t="shared" si="37"/>
        <v>0</v>
      </c>
      <c r="AJ18" s="49">
        <f t="shared" si="38"/>
        <v>0</v>
      </c>
      <c r="AK18" s="49">
        <f t="shared" si="39"/>
        <v>14.129999999999997</v>
      </c>
      <c r="AL18" s="49">
        <f t="shared" si="40"/>
        <v>0</v>
      </c>
      <c r="AM18" s="49">
        <f t="shared" si="41"/>
        <v>0</v>
      </c>
      <c r="AN18" s="49">
        <f t="shared" si="42"/>
        <v>0.13999999999999999</v>
      </c>
      <c r="AO18" s="49">
        <f t="shared" si="43"/>
        <v>0</v>
      </c>
      <c r="AP18" s="49">
        <f t="shared" si="44"/>
        <v>0</v>
      </c>
      <c r="AQ18" s="49">
        <f t="shared" si="45"/>
        <v>0.13999999999999999</v>
      </c>
      <c r="AR18" s="49">
        <f t="shared" si="46"/>
        <v>0</v>
      </c>
      <c r="AS18" s="49">
        <f t="shared" si="47"/>
        <v>0</v>
      </c>
      <c r="AT18" s="49">
        <f t="shared" si="48"/>
        <v>11.139999999999997</v>
      </c>
      <c r="AU18" s="49">
        <f t="shared" si="49"/>
        <v>0</v>
      </c>
      <c r="AV18" s="49">
        <f t="shared" si="50"/>
        <v>0</v>
      </c>
      <c r="AW18" s="49">
        <f t="shared" si="51"/>
        <v>10.099999999999998</v>
      </c>
      <c r="AX18" s="49">
        <f t="shared" si="52"/>
        <v>0</v>
      </c>
      <c r="AY18" s="49">
        <f t="shared" si="53"/>
        <v>0</v>
      </c>
      <c r="AZ18" s="49">
        <f t="shared" si="54"/>
        <v>0.13999999999999999</v>
      </c>
      <c r="BA18" s="49">
        <f t="shared" si="55"/>
        <v>0</v>
      </c>
      <c r="BB18" s="49">
        <f t="shared" si="56"/>
        <v>0</v>
      </c>
      <c r="BC18" s="49">
        <f t="shared" si="57"/>
        <v>8.0899999999999981</v>
      </c>
      <c r="BD18" s="49">
        <f t="shared" si="58"/>
        <v>0</v>
      </c>
      <c r="BE18" s="49">
        <f t="shared" si="59"/>
        <v>0</v>
      </c>
      <c r="BF18" s="49">
        <f t="shared" si="60"/>
        <v>7.0299999999999994</v>
      </c>
      <c r="BG18" s="49">
        <f t="shared" si="4"/>
        <v>0</v>
      </c>
      <c r="BH18" s="49">
        <f t="shared" si="5"/>
        <v>0</v>
      </c>
      <c r="BI18" s="49">
        <f t="shared" si="61"/>
        <v>6.1099999999999977</v>
      </c>
      <c r="BJ18" s="49">
        <f t="shared" si="62"/>
        <v>0</v>
      </c>
      <c r="BK18" s="49">
        <f t="shared" si="63"/>
        <v>0</v>
      </c>
      <c r="BL18" s="49">
        <f t="shared" si="64"/>
        <v>0.13999999999999999</v>
      </c>
      <c r="BM18" s="49">
        <f t="shared" si="65"/>
        <v>0</v>
      </c>
      <c r="BN18" s="49">
        <f t="shared" si="66"/>
        <v>0</v>
      </c>
      <c r="BO18" s="49">
        <f t="shared" si="67"/>
        <v>4.1199999999999974</v>
      </c>
      <c r="BP18" s="49">
        <f t="shared" si="68"/>
        <v>0</v>
      </c>
      <c r="BQ18" s="49">
        <f t="shared" si="69"/>
        <v>0</v>
      </c>
      <c r="BR18" s="49">
        <f t="shared" si="70"/>
        <v>0.13999999999999999</v>
      </c>
      <c r="BS18" s="49">
        <f t="shared" si="71"/>
        <v>0</v>
      </c>
      <c r="BT18" s="49">
        <f t="shared" si="72"/>
        <v>0</v>
      </c>
      <c r="BU18" s="49">
        <f t="shared" si="73"/>
        <v>0.13999999999999999</v>
      </c>
      <c r="BV18" s="49">
        <f t="shared" si="74"/>
        <v>0</v>
      </c>
      <c r="BW18" s="49">
        <f t="shared" si="75"/>
        <v>0</v>
      </c>
      <c r="BX18" s="49">
        <f t="shared" si="76"/>
        <v>0.13999999999999999</v>
      </c>
      <c r="BY18" s="49">
        <f t="shared" si="77"/>
        <v>0</v>
      </c>
      <c r="BZ18" s="49">
        <f t="shared" si="78"/>
        <v>0</v>
      </c>
      <c r="CA18" s="49"/>
      <c r="CB18" s="49"/>
      <c r="CC18" s="49"/>
      <c r="CD18" s="24">
        <f t="shared" si="79"/>
        <v>11</v>
      </c>
      <c r="CE18" s="24" t="str">
        <f>LOOKUP(CD18,AT$4:AT$28,AU$4:AU$28)</f>
        <v>ENQ</v>
      </c>
      <c r="CF18" s="47">
        <f>LOOKUP(CD18,AT$4:AT$28,AV$4:AV$28)</f>
        <v>2.2847344309170113E-3</v>
      </c>
      <c r="CH18" s="48" t="str">
        <f t="shared" si="6"/>
        <v>ULA</v>
      </c>
      <c r="CI18" s="24">
        <f t="shared" si="7"/>
        <v>11</v>
      </c>
      <c r="CJ18" s="48">
        <f t="shared" si="0"/>
        <v>1</v>
      </c>
      <c r="CK18" s="50">
        <f t="shared" si="80"/>
        <v>1</v>
      </c>
      <c r="CL18" s="51">
        <f xml:space="preserve"> RTD("cqg.rtd",,"StudyData",CE18, "VolBB^",,"c1",$B$1,"-9",,,,,"T")</f>
        <v>1.2361099999999999E-3</v>
      </c>
      <c r="CM18" s="47">
        <f xml:space="preserve"> RTD("cqg.rtd",,"StudyData",CE18, "VolBB^",,"c1",$B$1,"-8",,,,,"T")</f>
        <v>1.30087E-3</v>
      </c>
      <c r="CN18" s="47">
        <f xml:space="preserve"> RTD("cqg.rtd",,"StudyData",CE18, "VolBB^",,"c1",$B$1,"-7",,,,,"T")</f>
        <v>1.4160500000000001E-3</v>
      </c>
      <c r="CO18" s="47">
        <f xml:space="preserve"> RTD("cqg.rtd",,"StudyData",CE18, "VolBB^",,"c1",$B$1,"-6",,,,,"T")</f>
        <v>1.4406600000000001E-3</v>
      </c>
      <c r="CP18" s="47">
        <f xml:space="preserve"> RTD("cqg.rtd",,"StudyData",CE18, "VolBB^",,"c1",$B$1,"-5",,,,,"T")</f>
        <v>1.5667999999999999E-3</v>
      </c>
      <c r="CQ18" s="47">
        <f xml:space="preserve"> RTD("cqg.rtd",,"StudyData",CE18, "VolBB^",,"c1",$B$1,"-4",,,,,"T")</f>
        <v>1.5788E-3</v>
      </c>
      <c r="CR18" s="47">
        <f xml:space="preserve"> RTD("cqg.rtd",,"StudyData",CE18, "VolBB^",,"c1",$B$1,"-3",,,,,"T")</f>
        <v>1.6706799999999999E-3</v>
      </c>
      <c r="CS18" s="47">
        <f xml:space="preserve"> RTD("cqg.rtd",,"StudyData",CE18, "VolBB^",,"c1",$B$1,"-2",,,,,"T")</f>
        <v>1.78549E-3</v>
      </c>
      <c r="CT18" s="47">
        <f xml:space="preserve"> RTD("cqg.rtd",,"StudyData",CE18, "VolBB^",,"c1",$B$1,"-1",,,,,"T")</f>
        <v>1.8349499999999999E-3</v>
      </c>
      <c r="CU18" s="47">
        <f xml:space="preserve"> RTD("cqg.rtd",,"StudyData",CE18, "VolBB^",,"c1",$B$1,"0",,,,,"T")</f>
        <v>2.28473E-3</v>
      </c>
    </row>
    <row r="19" spans="1:99" x14ac:dyDescent="0.25">
      <c r="A19" s="46" t="str">
        <f>Symbols1!A19</f>
        <v>TYA</v>
      </c>
      <c r="B19" s="47">
        <f xml:space="preserve"> RTD("cqg.rtd",,"StudyData", A19, "BDIF", "InputChoice=Close,MAType=Sim,Period1="&amp;$C$1&amp;",Percent="&amp;$D$1&amp;"", "BDIF",$B$1,,"all",,,,"T")/RTD("cqg.rtd",,"StudyData",A19, "BBnds", "MAType=Sim,InputChoice=Close,Period1="&amp;$C$1&amp;",Percent="&amp;$D$1&amp;",Divisor=0", "BMA",$B$1,"0","ALL",,,"TRUE","T")</f>
        <v>9.9813784057264932E-4</v>
      </c>
      <c r="C19" s="48">
        <f>RANK(B19,$B$4:$B$28,0)+COUNTIF($B$4:B19,B19)-1</f>
        <v>15</v>
      </c>
      <c r="D19" s="25">
        <f t="shared" si="8"/>
        <v>25.020000000000003</v>
      </c>
      <c r="E19" s="49">
        <f t="shared" si="2"/>
        <v>0</v>
      </c>
      <c r="F19" s="49">
        <f t="shared" si="3"/>
        <v>0</v>
      </c>
      <c r="G19" s="49">
        <f t="shared" si="9"/>
        <v>0.15</v>
      </c>
      <c r="H19" s="49">
        <f t="shared" si="10"/>
        <v>0</v>
      </c>
      <c r="I19" s="49">
        <f t="shared" si="11"/>
        <v>0</v>
      </c>
      <c r="J19" s="49">
        <f t="shared" si="12"/>
        <v>23.030000000000005</v>
      </c>
      <c r="K19" s="49">
        <f t="shared" si="13"/>
        <v>0</v>
      </c>
      <c r="L19" s="49">
        <f t="shared" si="14"/>
        <v>0</v>
      </c>
      <c r="M19" s="49">
        <f t="shared" si="15"/>
        <v>22.01</v>
      </c>
      <c r="N19" s="49">
        <f t="shared" si="16"/>
        <v>0</v>
      </c>
      <c r="O19" s="49">
        <f t="shared" si="17"/>
        <v>0</v>
      </c>
      <c r="P19" s="49">
        <f t="shared" si="18"/>
        <v>21.070000000000011</v>
      </c>
      <c r="Q19" s="49">
        <f t="shared" si="19"/>
        <v>0</v>
      </c>
      <c r="R19" s="49">
        <f t="shared" si="20"/>
        <v>0</v>
      </c>
      <c r="S19" s="49">
        <f t="shared" si="21"/>
        <v>20.090000000000014</v>
      </c>
      <c r="T19" s="49">
        <f t="shared" si="22"/>
        <v>0</v>
      </c>
      <c r="U19" s="49">
        <f t="shared" si="23"/>
        <v>0</v>
      </c>
      <c r="V19" s="49">
        <f t="shared" si="24"/>
        <v>19.060000000000009</v>
      </c>
      <c r="W19" s="49">
        <f t="shared" si="25"/>
        <v>0</v>
      </c>
      <c r="X19" s="49">
        <f t="shared" si="26"/>
        <v>0</v>
      </c>
      <c r="Y19" s="49">
        <f t="shared" si="27"/>
        <v>18.080000000000013</v>
      </c>
      <c r="Z19" s="49">
        <f t="shared" si="28"/>
        <v>0</v>
      </c>
      <c r="AA19" s="49">
        <f t="shared" si="29"/>
        <v>0</v>
      </c>
      <c r="AB19" s="49">
        <f t="shared" si="30"/>
        <v>17.050000000000008</v>
      </c>
      <c r="AC19" s="49">
        <f t="shared" si="31"/>
        <v>0</v>
      </c>
      <c r="AD19" s="49">
        <f t="shared" si="32"/>
        <v>0</v>
      </c>
      <c r="AE19" s="49">
        <f t="shared" si="33"/>
        <v>0.15</v>
      </c>
      <c r="AF19" s="49">
        <f t="shared" si="34"/>
        <v>0</v>
      </c>
      <c r="AG19" s="49">
        <f t="shared" si="35"/>
        <v>0</v>
      </c>
      <c r="AH19" s="49">
        <f t="shared" si="36"/>
        <v>15</v>
      </c>
      <c r="AI19" s="49" t="str">
        <f t="shared" si="37"/>
        <v>TYA</v>
      </c>
      <c r="AJ19" s="49">
        <f t="shared" si="38"/>
        <v>9.9813784057264932E-4</v>
      </c>
      <c r="AK19" s="49">
        <f t="shared" si="39"/>
        <v>14.139999999999997</v>
      </c>
      <c r="AL19" s="49">
        <f t="shared" si="40"/>
        <v>0</v>
      </c>
      <c r="AM19" s="49">
        <f t="shared" si="41"/>
        <v>0</v>
      </c>
      <c r="AN19" s="49">
        <f t="shared" si="42"/>
        <v>0.15</v>
      </c>
      <c r="AO19" s="49">
        <f t="shared" si="43"/>
        <v>0</v>
      </c>
      <c r="AP19" s="49">
        <f t="shared" si="44"/>
        <v>0</v>
      </c>
      <c r="AQ19" s="49">
        <f t="shared" si="45"/>
        <v>0.15</v>
      </c>
      <c r="AR19" s="49">
        <f t="shared" si="46"/>
        <v>0</v>
      </c>
      <c r="AS19" s="49">
        <f t="shared" si="47"/>
        <v>0</v>
      </c>
      <c r="AT19" s="49">
        <f t="shared" si="48"/>
        <v>11.149999999999997</v>
      </c>
      <c r="AU19" s="49">
        <f t="shared" si="49"/>
        <v>0</v>
      </c>
      <c r="AV19" s="49">
        <f t="shared" si="50"/>
        <v>0</v>
      </c>
      <c r="AW19" s="49">
        <f t="shared" si="51"/>
        <v>10.109999999999998</v>
      </c>
      <c r="AX19" s="49">
        <f t="shared" si="52"/>
        <v>0</v>
      </c>
      <c r="AY19" s="49">
        <f t="shared" si="53"/>
        <v>0</v>
      </c>
      <c r="AZ19" s="49">
        <f t="shared" si="54"/>
        <v>0.15</v>
      </c>
      <c r="BA19" s="49">
        <f t="shared" si="55"/>
        <v>0</v>
      </c>
      <c r="BB19" s="49">
        <f t="shared" si="56"/>
        <v>0</v>
      </c>
      <c r="BC19" s="49">
        <f t="shared" si="57"/>
        <v>8.0999999999999979</v>
      </c>
      <c r="BD19" s="49">
        <f t="shared" si="58"/>
        <v>0</v>
      </c>
      <c r="BE19" s="49">
        <f t="shared" si="59"/>
        <v>0</v>
      </c>
      <c r="BF19" s="49">
        <f t="shared" si="60"/>
        <v>7.0399999999999991</v>
      </c>
      <c r="BG19" s="49">
        <f t="shared" si="4"/>
        <v>0</v>
      </c>
      <c r="BH19" s="49">
        <f t="shared" si="5"/>
        <v>0</v>
      </c>
      <c r="BI19" s="49">
        <f t="shared" si="61"/>
        <v>6.1199999999999974</v>
      </c>
      <c r="BJ19" s="49">
        <f t="shared" si="62"/>
        <v>0</v>
      </c>
      <c r="BK19" s="49">
        <f t="shared" si="63"/>
        <v>0</v>
      </c>
      <c r="BL19" s="49">
        <f t="shared" si="64"/>
        <v>0.15</v>
      </c>
      <c r="BM19" s="49">
        <f t="shared" si="65"/>
        <v>0</v>
      </c>
      <c r="BN19" s="49">
        <f t="shared" si="66"/>
        <v>0</v>
      </c>
      <c r="BO19" s="49">
        <f t="shared" si="67"/>
        <v>4.1299999999999972</v>
      </c>
      <c r="BP19" s="49">
        <f t="shared" si="68"/>
        <v>0</v>
      </c>
      <c r="BQ19" s="49">
        <f t="shared" si="69"/>
        <v>0</v>
      </c>
      <c r="BR19" s="49">
        <f t="shared" si="70"/>
        <v>0.15</v>
      </c>
      <c r="BS19" s="49">
        <f t="shared" si="71"/>
        <v>0</v>
      </c>
      <c r="BT19" s="49">
        <f t="shared" si="72"/>
        <v>0</v>
      </c>
      <c r="BU19" s="49">
        <f t="shared" si="73"/>
        <v>0.15</v>
      </c>
      <c r="BV19" s="49">
        <f t="shared" si="74"/>
        <v>0</v>
      </c>
      <c r="BW19" s="49">
        <f t="shared" si="75"/>
        <v>0</v>
      </c>
      <c r="BX19" s="49">
        <f t="shared" si="76"/>
        <v>0.15</v>
      </c>
      <c r="BY19" s="49">
        <f t="shared" si="77"/>
        <v>0</v>
      </c>
      <c r="BZ19" s="49">
        <f t="shared" si="78"/>
        <v>0</v>
      </c>
      <c r="CA19" s="49"/>
      <c r="CB19" s="49"/>
      <c r="CC19" s="49"/>
      <c r="CD19" s="24">
        <f t="shared" si="79"/>
        <v>10</v>
      </c>
      <c r="CE19" s="24" t="str">
        <f>LOOKUP(CD19,AW$4:AW$28,AX$4:AX$28)</f>
        <v>DD</v>
      </c>
      <c r="CF19" s="47">
        <f>LOOKUP(CD19,AW$4:AW$28,AY$4:AY$28)</f>
        <v>2.8099865497450121E-3</v>
      </c>
      <c r="CH19" s="48" t="str">
        <f t="shared" si="6"/>
        <v>SIE</v>
      </c>
      <c r="CI19" s="24">
        <f t="shared" si="7"/>
        <v>10</v>
      </c>
      <c r="CJ19" s="48">
        <f t="shared" si="0"/>
        <v>1</v>
      </c>
      <c r="CK19" s="50">
        <f t="shared" si="80"/>
        <v>-1</v>
      </c>
      <c r="CL19" s="51">
        <f xml:space="preserve"> RTD("cqg.rtd",,"StudyData",CE19, "VolBB^",,"c1",$B$1,"-9",,,,,"T")</f>
        <v>3.6930800000000001E-3</v>
      </c>
      <c r="CM19" s="47">
        <f xml:space="preserve"> RTD("cqg.rtd",,"StudyData",CE19, "VolBB^",,"c1",$B$1,"-8",,,,,"T")</f>
        <v>3.69856E-3</v>
      </c>
      <c r="CN19" s="47">
        <f xml:space="preserve"> RTD("cqg.rtd",,"StudyData",CE19, "VolBB^",,"c1",$B$1,"-7",,,,,"T")</f>
        <v>3.6321700000000001E-3</v>
      </c>
      <c r="CO19" s="47">
        <f xml:space="preserve"> RTD("cqg.rtd",,"StudyData",CE19, "VolBB^",,"c1",$B$1,"-6",,,,,"T")</f>
        <v>3.5085099999999998E-3</v>
      </c>
      <c r="CP19" s="47">
        <f xml:space="preserve"> RTD("cqg.rtd",,"StudyData",CE19, "VolBB^",,"c1",$B$1,"-5",,,,,"T")</f>
        <v>3.3225400000000001E-3</v>
      </c>
      <c r="CQ19" s="47">
        <f xml:space="preserve"> RTD("cqg.rtd",,"StudyData",CE19, "VolBB^",,"c1",$B$1,"-4",,,,,"T")</f>
        <v>3.2342400000000002E-3</v>
      </c>
      <c r="CR19" s="47">
        <f xml:space="preserve"> RTD("cqg.rtd",,"StudyData",CE19, "VolBB^",,"c1",$B$1,"-3",,,,,"T")</f>
        <v>3.0849200000000001E-3</v>
      </c>
      <c r="CS19" s="47">
        <f xml:space="preserve"> RTD("cqg.rtd",,"StudyData",CE19, "VolBB^",,"c1",$B$1,"-2",,,,,"T")</f>
        <v>2.9611699999999999E-3</v>
      </c>
      <c r="CT19" s="47">
        <f xml:space="preserve"> RTD("cqg.rtd",,"StudyData",CE19, "VolBB^",,"c1",$B$1,"-1",,,,,"T")</f>
        <v>2.88032E-3</v>
      </c>
      <c r="CU19" s="47">
        <f xml:space="preserve"> RTD("cqg.rtd",,"StudyData",CE19, "VolBB^",,"c1",$B$1,"0",,,,,"T")</f>
        <v>2.8099900000000001E-3</v>
      </c>
    </row>
    <row r="20" spans="1:99" x14ac:dyDescent="0.25">
      <c r="A20" s="46" t="str">
        <f>Symbols1!A20</f>
        <v>USA</v>
      </c>
      <c r="B20" s="47">
        <f xml:space="preserve"> RTD("cqg.rtd",,"StudyData", A20, "BDIF", "InputChoice=Close,MAType=Sim,Period1="&amp;$C$1&amp;",Percent="&amp;$D$1&amp;"", "BDIF",$B$1,,"all",,,,"T")/RTD("cqg.rtd",,"StudyData",A20, "BBnds", "MAType=Sim,InputChoice=Close,Period1="&amp;$C$1&amp;",Percent="&amp;$D$1&amp;",Divisor=0", "BMA",$B$1,"0","ALL",,,"TRUE","T")</f>
        <v>1.7975422725512089E-3</v>
      </c>
      <c r="C20" s="48">
        <f>RANK(B20,$B$4:$B$28,0)+COUNTIF($B$4:B20,B20)-1</f>
        <v>13</v>
      </c>
      <c r="D20" s="25">
        <f t="shared" si="8"/>
        <v>25.030000000000005</v>
      </c>
      <c r="E20" s="49">
        <f t="shared" si="2"/>
        <v>0</v>
      </c>
      <c r="F20" s="49">
        <f t="shared" si="3"/>
        <v>0</v>
      </c>
      <c r="G20" s="49">
        <f t="shared" si="9"/>
        <v>0.16</v>
      </c>
      <c r="H20" s="49">
        <f t="shared" si="10"/>
        <v>0</v>
      </c>
      <c r="I20" s="49">
        <f t="shared" si="11"/>
        <v>0</v>
      </c>
      <c r="J20" s="49">
        <f t="shared" si="12"/>
        <v>23.040000000000006</v>
      </c>
      <c r="K20" s="49">
        <f t="shared" si="13"/>
        <v>0</v>
      </c>
      <c r="L20" s="49">
        <f t="shared" si="14"/>
        <v>0</v>
      </c>
      <c r="M20" s="49">
        <f t="shared" si="15"/>
        <v>22.020000000000003</v>
      </c>
      <c r="N20" s="49">
        <f t="shared" si="16"/>
        <v>0</v>
      </c>
      <c r="O20" s="49">
        <f t="shared" si="17"/>
        <v>0</v>
      </c>
      <c r="P20" s="49">
        <f t="shared" si="18"/>
        <v>21.080000000000013</v>
      </c>
      <c r="Q20" s="49">
        <f t="shared" si="19"/>
        <v>0</v>
      </c>
      <c r="R20" s="49">
        <f t="shared" si="20"/>
        <v>0</v>
      </c>
      <c r="S20" s="49">
        <f t="shared" si="21"/>
        <v>20.100000000000016</v>
      </c>
      <c r="T20" s="49">
        <f t="shared" si="22"/>
        <v>0</v>
      </c>
      <c r="U20" s="49">
        <f t="shared" si="23"/>
        <v>0</v>
      </c>
      <c r="V20" s="49">
        <f t="shared" si="24"/>
        <v>19.070000000000011</v>
      </c>
      <c r="W20" s="49">
        <f t="shared" si="25"/>
        <v>0</v>
      </c>
      <c r="X20" s="49">
        <f t="shared" si="26"/>
        <v>0</v>
      </c>
      <c r="Y20" s="49">
        <f t="shared" si="27"/>
        <v>18.090000000000014</v>
      </c>
      <c r="Z20" s="49">
        <f t="shared" si="28"/>
        <v>0</v>
      </c>
      <c r="AA20" s="49">
        <f t="shared" si="29"/>
        <v>0</v>
      </c>
      <c r="AB20" s="49">
        <f t="shared" si="30"/>
        <v>17.060000000000009</v>
      </c>
      <c r="AC20" s="49">
        <f t="shared" si="31"/>
        <v>0</v>
      </c>
      <c r="AD20" s="49">
        <f t="shared" si="32"/>
        <v>0</v>
      </c>
      <c r="AE20" s="49">
        <f t="shared" si="33"/>
        <v>0.16</v>
      </c>
      <c r="AF20" s="49">
        <f t="shared" si="34"/>
        <v>0</v>
      </c>
      <c r="AG20" s="49">
        <f t="shared" si="35"/>
        <v>0</v>
      </c>
      <c r="AH20" s="49">
        <f t="shared" si="36"/>
        <v>15.01</v>
      </c>
      <c r="AI20" s="49">
        <f t="shared" si="37"/>
        <v>0</v>
      </c>
      <c r="AJ20" s="49">
        <f t="shared" si="38"/>
        <v>0</v>
      </c>
      <c r="AK20" s="49">
        <f t="shared" si="39"/>
        <v>14.149999999999997</v>
      </c>
      <c r="AL20" s="49">
        <f t="shared" si="40"/>
        <v>0</v>
      </c>
      <c r="AM20" s="49">
        <f t="shared" si="41"/>
        <v>0</v>
      </c>
      <c r="AN20" s="49">
        <f t="shared" si="42"/>
        <v>13</v>
      </c>
      <c r="AO20" s="49" t="str">
        <f t="shared" si="43"/>
        <v>USA</v>
      </c>
      <c r="AP20" s="49">
        <f t="shared" si="44"/>
        <v>1.7975422725512089E-3</v>
      </c>
      <c r="AQ20" s="49">
        <f t="shared" si="45"/>
        <v>0.16</v>
      </c>
      <c r="AR20" s="49">
        <f t="shared" si="46"/>
        <v>0</v>
      </c>
      <c r="AS20" s="49">
        <f t="shared" si="47"/>
        <v>0</v>
      </c>
      <c r="AT20" s="49">
        <f t="shared" si="48"/>
        <v>11.159999999999997</v>
      </c>
      <c r="AU20" s="49">
        <f t="shared" si="49"/>
        <v>0</v>
      </c>
      <c r="AV20" s="49">
        <f t="shared" si="50"/>
        <v>0</v>
      </c>
      <c r="AW20" s="49">
        <f t="shared" si="51"/>
        <v>10.119999999999997</v>
      </c>
      <c r="AX20" s="49">
        <f t="shared" si="52"/>
        <v>0</v>
      </c>
      <c r="AY20" s="49">
        <f t="shared" si="53"/>
        <v>0</v>
      </c>
      <c r="AZ20" s="49">
        <f t="shared" si="54"/>
        <v>0.16</v>
      </c>
      <c r="BA20" s="49">
        <f t="shared" si="55"/>
        <v>0</v>
      </c>
      <c r="BB20" s="49">
        <f t="shared" si="56"/>
        <v>0</v>
      </c>
      <c r="BC20" s="49">
        <f t="shared" si="57"/>
        <v>8.1099999999999977</v>
      </c>
      <c r="BD20" s="49">
        <f t="shared" si="58"/>
        <v>0</v>
      </c>
      <c r="BE20" s="49">
        <f t="shared" si="59"/>
        <v>0</v>
      </c>
      <c r="BF20" s="49">
        <f t="shared" si="60"/>
        <v>7.0499999999999989</v>
      </c>
      <c r="BG20" s="49">
        <f t="shared" si="4"/>
        <v>0</v>
      </c>
      <c r="BH20" s="49">
        <f t="shared" si="5"/>
        <v>0</v>
      </c>
      <c r="BI20" s="49">
        <f t="shared" si="61"/>
        <v>6.1299999999999972</v>
      </c>
      <c r="BJ20" s="49">
        <f t="shared" si="62"/>
        <v>0</v>
      </c>
      <c r="BK20" s="49">
        <f t="shared" si="63"/>
        <v>0</v>
      </c>
      <c r="BL20" s="49">
        <f t="shared" si="64"/>
        <v>0.16</v>
      </c>
      <c r="BM20" s="49">
        <f t="shared" si="65"/>
        <v>0</v>
      </c>
      <c r="BN20" s="49">
        <f t="shared" si="66"/>
        <v>0</v>
      </c>
      <c r="BO20" s="49">
        <f t="shared" si="67"/>
        <v>4.139999999999997</v>
      </c>
      <c r="BP20" s="49">
        <f t="shared" si="68"/>
        <v>0</v>
      </c>
      <c r="BQ20" s="49">
        <f t="shared" si="69"/>
        <v>0</v>
      </c>
      <c r="BR20" s="49">
        <f t="shared" si="70"/>
        <v>0.16</v>
      </c>
      <c r="BS20" s="49">
        <f t="shared" si="71"/>
        <v>0</v>
      </c>
      <c r="BT20" s="49">
        <f t="shared" si="72"/>
        <v>0</v>
      </c>
      <c r="BU20" s="49">
        <f t="shared" si="73"/>
        <v>0.16</v>
      </c>
      <c r="BV20" s="49">
        <f t="shared" si="74"/>
        <v>0</v>
      </c>
      <c r="BW20" s="49">
        <f t="shared" si="75"/>
        <v>0</v>
      </c>
      <c r="BX20" s="49">
        <f t="shared" si="76"/>
        <v>0.16</v>
      </c>
      <c r="BY20" s="49">
        <f t="shared" si="77"/>
        <v>0</v>
      </c>
      <c r="BZ20" s="49">
        <f t="shared" si="78"/>
        <v>0</v>
      </c>
      <c r="CA20" s="49"/>
      <c r="CB20" s="49"/>
      <c r="CC20" s="49"/>
      <c r="CD20" s="24">
        <f t="shared" si="79"/>
        <v>9</v>
      </c>
      <c r="CE20" s="24" t="str">
        <f>LOOKUP(CD20,AZ$4:AZ$28,BA$4:BA$28)</f>
        <v>SIE</v>
      </c>
      <c r="CF20" s="47">
        <f>LOOKUP(CD20,AZ$4:AZ$28,BB$4:BB$28)</f>
        <v>3.1315730695429356E-3</v>
      </c>
      <c r="CH20" s="48" t="str">
        <f t="shared" si="6"/>
        <v>DD</v>
      </c>
      <c r="CI20" s="24">
        <f t="shared" si="7"/>
        <v>9</v>
      </c>
      <c r="CJ20" s="48">
        <f t="shared" si="0"/>
        <v>1</v>
      </c>
      <c r="CK20" s="50">
        <f t="shared" si="80"/>
        <v>1</v>
      </c>
      <c r="CL20" s="51">
        <f xml:space="preserve"> RTD("cqg.rtd",,"StudyData",CE20, "VolBB^",,"c1",$B$1,"-9",,,,,"T")</f>
        <v>9.2314100000000007E-3</v>
      </c>
      <c r="CM20" s="47">
        <f xml:space="preserve"> RTD("cqg.rtd",,"StudyData",CE20, "VolBB^",,"c1",$B$1,"-8",,,,,"T")</f>
        <v>8.8575400000000006E-3</v>
      </c>
      <c r="CN20" s="47">
        <f xml:space="preserve"> RTD("cqg.rtd",,"StudyData",CE20, "VolBB^",,"c1",$B$1,"-7",,,,,"T")</f>
        <v>8.1163899999999994E-3</v>
      </c>
      <c r="CO20" s="47">
        <f xml:space="preserve"> RTD("cqg.rtd",,"StudyData",CE20, "VolBB^",,"c1",$B$1,"-6",,,,,"T")</f>
        <v>7.0887800000000003E-3</v>
      </c>
      <c r="CP20" s="47">
        <f xml:space="preserve"> RTD("cqg.rtd",,"StudyData",CE20, "VolBB^",,"c1",$B$1,"-5",,,,,"T")</f>
        <v>6.2849999999999998E-3</v>
      </c>
      <c r="CQ20" s="47">
        <f xml:space="preserve"> RTD("cqg.rtd",,"StudyData",CE20, "VolBB^",,"c1",$B$1,"-4",,,,,"T")</f>
        <v>5.3762000000000002E-3</v>
      </c>
      <c r="CR20" s="47">
        <f xml:space="preserve"> RTD("cqg.rtd",,"StudyData",CE20, "VolBB^",,"c1",$B$1,"-3",,,,,"T")</f>
        <v>3.21748E-3</v>
      </c>
      <c r="CS20" s="47">
        <f xml:space="preserve"> RTD("cqg.rtd",,"StudyData",CE20, "VolBB^",,"c1",$B$1,"-2",,,,,"T")</f>
        <v>2.6508399999999998E-3</v>
      </c>
      <c r="CT20" s="47">
        <f xml:space="preserve"> RTD("cqg.rtd",,"StudyData",CE20, "VolBB^",,"c1",$B$1,"-1",,,,,"T")</f>
        <v>2.7898799999999998E-3</v>
      </c>
      <c r="CU20" s="47">
        <f xml:space="preserve"> RTD("cqg.rtd",,"StudyData",CE20, "VolBB^",,"c1",$B$1,"0",,,,,"T")</f>
        <v>3.1315700000000002E-3</v>
      </c>
    </row>
    <row r="21" spans="1:99" x14ac:dyDescent="0.25">
      <c r="A21" s="46" t="str">
        <f>Symbols1!A21</f>
        <v>ULA</v>
      </c>
      <c r="B21" s="47">
        <f xml:space="preserve"> RTD("cqg.rtd",,"StudyData", A21, "BDIF", "InputChoice=Close,MAType=Sim,Period1="&amp;$C$1&amp;",Percent="&amp;$D$1&amp;"", "BDIF",$B$1,,"all",,,,"T")/RTD("cqg.rtd",,"StudyData",A21, "BBnds", "MAType=Sim,InputChoice=Close,Period1="&amp;$C$1&amp;",Percent="&amp;$D$1&amp;",Divisor=0", "BMA",$B$1,"0","ALL",,,"TRUE","T")</f>
        <v>2.2131075375416112E-3</v>
      </c>
      <c r="C21" s="48">
        <f>RANK(B21,$B$4:$B$28,0)+COUNTIF($B$4:B21,B21)-1</f>
        <v>12</v>
      </c>
      <c r="D21" s="25">
        <f t="shared" si="8"/>
        <v>25.040000000000006</v>
      </c>
      <c r="E21" s="49">
        <f t="shared" si="2"/>
        <v>0</v>
      </c>
      <c r="F21" s="49">
        <f t="shared" si="3"/>
        <v>0</v>
      </c>
      <c r="G21" s="49">
        <f t="shared" si="9"/>
        <v>0.17</v>
      </c>
      <c r="H21" s="49">
        <f t="shared" si="10"/>
        <v>0</v>
      </c>
      <c r="I21" s="49">
        <f t="shared" si="11"/>
        <v>0</v>
      </c>
      <c r="J21" s="49">
        <f t="shared" si="12"/>
        <v>23.050000000000008</v>
      </c>
      <c r="K21" s="49">
        <f t="shared" si="13"/>
        <v>0</v>
      </c>
      <c r="L21" s="49">
        <f t="shared" si="14"/>
        <v>0</v>
      </c>
      <c r="M21" s="49">
        <f t="shared" si="15"/>
        <v>22.030000000000005</v>
      </c>
      <c r="N21" s="49">
        <f t="shared" si="16"/>
        <v>0</v>
      </c>
      <c r="O21" s="49">
        <f t="shared" si="17"/>
        <v>0</v>
      </c>
      <c r="P21" s="49">
        <f t="shared" si="18"/>
        <v>21.090000000000014</v>
      </c>
      <c r="Q21" s="49">
        <f t="shared" si="19"/>
        <v>0</v>
      </c>
      <c r="R21" s="49">
        <f t="shared" si="20"/>
        <v>0</v>
      </c>
      <c r="S21" s="49">
        <f t="shared" si="21"/>
        <v>20.110000000000017</v>
      </c>
      <c r="T21" s="49">
        <f t="shared" si="22"/>
        <v>0</v>
      </c>
      <c r="U21" s="49">
        <f t="shared" si="23"/>
        <v>0</v>
      </c>
      <c r="V21" s="49">
        <f t="shared" si="24"/>
        <v>19.080000000000013</v>
      </c>
      <c r="W21" s="49">
        <f t="shared" si="25"/>
        <v>0</v>
      </c>
      <c r="X21" s="49">
        <f t="shared" si="26"/>
        <v>0</v>
      </c>
      <c r="Y21" s="49">
        <f t="shared" si="27"/>
        <v>18.100000000000016</v>
      </c>
      <c r="Z21" s="49">
        <f t="shared" si="28"/>
        <v>0</v>
      </c>
      <c r="AA21" s="49">
        <f t="shared" si="29"/>
        <v>0</v>
      </c>
      <c r="AB21" s="49">
        <f t="shared" si="30"/>
        <v>17.070000000000011</v>
      </c>
      <c r="AC21" s="49">
        <f t="shared" si="31"/>
        <v>0</v>
      </c>
      <c r="AD21" s="49">
        <f t="shared" si="32"/>
        <v>0</v>
      </c>
      <c r="AE21" s="49">
        <f t="shared" si="33"/>
        <v>0.17</v>
      </c>
      <c r="AF21" s="49">
        <f t="shared" si="34"/>
        <v>0</v>
      </c>
      <c r="AG21" s="49">
        <f t="shared" si="35"/>
        <v>0</v>
      </c>
      <c r="AH21" s="49">
        <f t="shared" si="36"/>
        <v>15.02</v>
      </c>
      <c r="AI21" s="49">
        <f t="shared" si="37"/>
        <v>0</v>
      </c>
      <c r="AJ21" s="49">
        <f t="shared" si="38"/>
        <v>0</v>
      </c>
      <c r="AK21" s="49">
        <f t="shared" si="39"/>
        <v>14.159999999999997</v>
      </c>
      <c r="AL21" s="49">
        <f t="shared" si="40"/>
        <v>0</v>
      </c>
      <c r="AM21" s="49">
        <f t="shared" si="41"/>
        <v>0</v>
      </c>
      <c r="AN21" s="49">
        <f t="shared" si="42"/>
        <v>13.01</v>
      </c>
      <c r="AO21" s="49">
        <f t="shared" si="43"/>
        <v>0</v>
      </c>
      <c r="AP21" s="49">
        <f t="shared" si="44"/>
        <v>0</v>
      </c>
      <c r="AQ21" s="49">
        <f t="shared" si="45"/>
        <v>12</v>
      </c>
      <c r="AR21" s="49" t="str">
        <f t="shared" si="46"/>
        <v>ULA</v>
      </c>
      <c r="AS21" s="49">
        <f t="shared" si="47"/>
        <v>2.2131075375416112E-3</v>
      </c>
      <c r="AT21" s="49">
        <f t="shared" si="48"/>
        <v>11.169999999999996</v>
      </c>
      <c r="AU21" s="49">
        <f t="shared" si="49"/>
        <v>0</v>
      </c>
      <c r="AV21" s="49">
        <f t="shared" si="50"/>
        <v>0</v>
      </c>
      <c r="AW21" s="49">
        <f t="shared" si="51"/>
        <v>10.129999999999997</v>
      </c>
      <c r="AX21" s="49">
        <f t="shared" si="52"/>
        <v>0</v>
      </c>
      <c r="AY21" s="49">
        <f t="shared" si="53"/>
        <v>0</v>
      </c>
      <c r="AZ21" s="49">
        <f t="shared" si="54"/>
        <v>0.17</v>
      </c>
      <c r="BA21" s="49">
        <f t="shared" si="55"/>
        <v>0</v>
      </c>
      <c r="BB21" s="49">
        <f t="shared" si="56"/>
        <v>0</v>
      </c>
      <c r="BC21" s="49">
        <f t="shared" si="57"/>
        <v>8.1199999999999974</v>
      </c>
      <c r="BD21" s="49">
        <f t="shared" si="58"/>
        <v>0</v>
      </c>
      <c r="BE21" s="49">
        <f t="shared" si="59"/>
        <v>0</v>
      </c>
      <c r="BF21" s="49">
        <f t="shared" si="60"/>
        <v>7.0599999999999987</v>
      </c>
      <c r="BG21" s="49">
        <f t="shared" si="4"/>
        <v>0</v>
      </c>
      <c r="BH21" s="49">
        <f t="shared" si="5"/>
        <v>0</v>
      </c>
      <c r="BI21" s="49">
        <f t="shared" si="61"/>
        <v>6.139999999999997</v>
      </c>
      <c r="BJ21" s="49">
        <f t="shared" si="62"/>
        <v>0</v>
      </c>
      <c r="BK21" s="49">
        <f t="shared" si="63"/>
        <v>0</v>
      </c>
      <c r="BL21" s="49">
        <f t="shared" si="64"/>
        <v>0.17</v>
      </c>
      <c r="BM21" s="49">
        <f t="shared" si="65"/>
        <v>0</v>
      </c>
      <c r="BN21" s="49">
        <f t="shared" si="66"/>
        <v>0</v>
      </c>
      <c r="BO21" s="49">
        <f t="shared" si="67"/>
        <v>4.1499999999999968</v>
      </c>
      <c r="BP21" s="49">
        <f t="shared" si="68"/>
        <v>0</v>
      </c>
      <c r="BQ21" s="49">
        <f t="shared" si="69"/>
        <v>0</v>
      </c>
      <c r="BR21" s="49">
        <f t="shared" si="70"/>
        <v>0.17</v>
      </c>
      <c r="BS21" s="49">
        <f t="shared" si="71"/>
        <v>0</v>
      </c>
      <c r="BT21" s="49">
        <f t="shared" si="72"/>
        <v>0</v>
      </c>
      <c r="BU21" s="49">
        <f t="shared" si="73"/>
        <v>0.17</v>
      </c>
      <c r="BV21" s="49">
        <f t="shared" si="74"/>
        <v>0</v>
      </c>
      <c r="BW21" s="49">
        <f t="shared" si="75"/>
        <v>0</v>
      </c>
      <c r="BX21" s="49">
        <f t="shared" si="76"/>
        <v>0.17</v>
      </c>
      <c r="BY21" s="49">
        <f t="shared" si="77"/>
        <v>0</v>
      </c>
      <c r="BZ21" s="49">
        <f t="shared" si="78"/>
        <v>0</v>
      </c>
      <c r="CA21" s="49"/>
      <c r="CB21" s="49"/>
      <c r="CC21" s="49"/>
      <c r="CD21" s="24">
        <f t="shared" si="79"/>
        <v>8</v>
      </c>
      <c r="CE21" s="24" t="str">
        <f>LOOKUP(CD21,BC$4:BC$28,BD$4:BD$28)</f>
        <v>DSX</v>
      </c>
      <c r="CF21" s="47">
        <f>LOOKUP(CD21,BC$4:BC$28,BE$4:BE$28)</f>
        <v>3.3242323068458698E-3</v>
      </c>
      <c r="CH21" s="48" t="str">
        <f t="shared" si="6"/>
        <v>GCE</v>
      </c>
      <c r="CI21" s="24">
        <f t="shared" si="7"/>
        <v>8</v>
      </c>
      <c r="CJ21" s="48">
        <f t="shared" si="0"/>
        <v>1</v>
      </c>
      <c r="CK21" s="50">
        <f t="shared" si="80"/>
        <v>-1</v>
      </c>
      <c r="CL21" s="51">
        <f xml:space="preserve"> RTD("cqg.rtd",,"StudyData",CE21, "VolBB^",,"c1",$B$1,"-9",,,,,"T")</f>
        <v>4.1071099999999998E-3</v>
      </c>
      <c r="CM21" s="47">
        <f xml:space="preserve"> RTD("cqg.rtd",,"StudyData",CE21, "VolBB^",,"c1",$B$1,"-8",,,,,"T")</f>
        <v>4.0764299999999998E-3</v>
      </c>
      <c r="CN21" s="47">
        <f xml:space="preserve"> RTD("cqg.rtd",,"StudyData",CE21, "VolBB^",,"c1",$B$1,"-7",,,,,"T")</f>
        <v>4.0050600000000004E-3</v>
      </c>
      <c r="CO21" s="47">
        <f xml:space="preserve"> RTD("cqg.rtd",,"StudyData",CE21, "VolBB^",,"c1",$B$1,"-6",,,,,"T")</f>
        <v>3.9677499999999999E-3</v>
      </c>
      <c r="CP21" s="47">
        <f xml:space="preserve"> RTD("cqg.rtd",,"StudyData",CE21, "VolBB^",,"c1",$B$1,"-5",,,,,"T")</f>
        <v>3.8459000000000002E-3</v>
      </c>
      <c r="CQ21" s="47">
        <f xml:space="preserve"> RTD("cqg.rtd",,"StudyData",CE21, "VolBB^",,"c1",$B$1,"-4",,,,,"T")</f>
        <v>3.8056399999999999E-3</v>
      </c>
      <c r="CR21" s="47">
        <f xml:space="preserve"> RTD("cqg.rtd",,"StudyData",CE21, "VolBB^",,"c1",$B$1,"-3",,,,,"T")</f>
        <v>3.7632099999999999E-3</v>
      </c>
      <c r="CS21" s="47">
        <f xml:space="preserve"> RTD("cqg.rtd",,"StudyData",CE21, "VolBB^",,"c1",$B$1,"-2",,,,,"T")</f>
        <v>3.5333399999999998E-3</v>
      </c>
      <c r="CT21" s="47">
        <f xml:space="preserve"> RTD("cqg.rtd",,"StudyData",CE21, "VolBB^",,"c1",$B$1,"-1",,,,,"T")</f>
        <v>3.3300500000000002E-3</v>
      </c>
      <c r="CU21" s="47">
        <f xml:space="preserve"> RTD("cqg.rtd",,"StudyData",CE21, "VolBB^",,"c1",$B$1,"0",,,,,"T")</f>
        <v>3.3242300000000001E-3</v>
      </c>
    </row>
    <row r="22" spans="1:99" x14ac:dyDescent="0.25">
      <c r="A22" s="46" t="str">
        <f>Symbols1!A22</f>
        <v>RBE</v>
      </c>
      <c r="B22" s="47">
        <f xml:space="preserve"> RTD("cqg.rtd",,"StudyData", A22, "BDIF", "InputChoice=Close,MAType=Sim,Period1="&amp;$C$1&amp;",Percent="&amp;$D$1&amp;"", "BDIF",$B$1,,"all",,,,"T")/RTD("cqg.rtd",,"StudyData",A22, "BBnds", "MAType=Sim,InputChoice=Close,Period1="&amp;$C$1&amp;",Percent="&amp;$D$1&amp;",Divisor=0", "BMA",$B$1,"0","ALL",,,"TRUE","T")</f>
        <v>4.7412774919311342E-3</v>
      </c>
      <c r="C22" s="48">
        <f>RANK(B22,$B$4:$B$28,0)+COUNTIF($B$4:B22,B22)-1</f>
        <v>2</v>
      </c>
      <c r="D22" s="25">
        <f t="shared" si="8"/>
        <v>25.050000000000008</v>
      </c>
      <c r="E22" s="49">
        <f t="shared" si="2"/>
        <v>0</v>
      </c>
      <c r="F22" s="49">
        <f t="shared" si="3"/>
        <v>0</v>
      </c>
      <c r="G22" s="49">
        <f t="shared" si="9"/>
        <v>0.18000000000000002</v>
      </c>
      <c r="H22" s="49">
        <f t="shared" si="10"/>
        <v>0</v>
      </c>
      <c r="I22" s="49">
        <f t="shared" si="11"/>
        <v>0</v>
      </c>
      <c r="J22" s="49">
        <f t="shared" si="12"/>
        <v>23.060000000000009</v>
      </c>
      <c r="K22" s="49">
        <f t="shared" si="13"/>
        <v>0</v>
      </c>
      <c r="L22" s="49">
        <f t="shared" si="14"/>
        <v>0</v>
      </c>
      <c r="M22" s="49">
        <f t="shared" si="15"/>
        <v>22.040000000000006</v>
      </c>
      <c r="N22" s="49">
        <f t="shared" si="16"/>
        <v>0</v>
      </c>
      <c r="O22" s="49">
        <f t="shared" si="17"/>
        <v>0</v>
      </c>
      <c r="P22" s="49">
        <f t="shared" si="18"/>
        <v>21.100000000000016</v>
      </c>
      <c r="Q22" s="49">
        <f t="shared" si="19"/>
        <v>0</v>
      </c>
      <c r="R22" s="49">
        <f t="shared" si="20"/>
        <v>0</v>
      </c>
      <c r="S22" s="49">
        <f t="shared" si="21"/>
        <v>20.120000000000019</v>
      </c>
      <c r="T22" s="49">
        <f t="shared" si="22"/>
        <v>0</v>
      </c>
      <c r="U22" s="49">
        <f t="shared" si="23"/>
        <v>0</v>
      </c>
      <c r="V22" s="49">
        <f t="shared" si="24"/>
        <v>19.090000000000014</v>
      </c>
      <c r="W22" s="49">
        <f t="shared" si="25"/>
        <v>0</v>
      </c>
      <c r="X22" s="49">
        <f t="shared" si="26"/>
        <v>0</v>
      </c>
      <c r="Y22" s="49">
        <f t="shared" si="27"/>
        <v>18.110000000000017</v>
      </c>
      <c r="Z22" s="49">
        <f t="shared" si="28"/>
        <v>0</v>
      </c>
      <c r="AA22" s="49">
        <f t="shared" si="29"/>
        <v>0</v>
      </c>
      <c r="AB22" s="49">
        <f t="shared" si="30"/>
        <v>17.080000000000013</v>
      </c>
      <c r="AC22" s="49">
        <f t="shared" si="31"/>
        <v>0</v>
      </c>
      <c r="AD22" s="49">
        <f t="shared" si="32"/>
        <v>0</v>
      </c>
      <c r="AE22" s="49">
        <f t="shared" si="33"/>
        <v>0.18000000000000002</v>
      </c>
      <c r="AF22" s="49">
        <f t="shared" si="34"/>
        <v>0</v>
      </c>
      <c r="AG22" s="49">
        <f t="shared" si="35"/>
        <v>0</v>
      </c>
      <c r="AH22" s="49">
        <f t="shared" si="36"/>
        <v>15.03</v>
      </c>
      <c r="AI22" s="49">
        <f t="shared" si="37"/>
        <v>0</v>
      </c>
      <c r="AJ22" s="49">
        <f t="shared" si="38"/>
        <v>0</v>
      </c>
      <c r="AK22" s="49">
        <f t="shared" si="39"/>
        <v>14.169999999999996</v>
      </c>
      <c r="AL22" s="49">
        <f t="shared" si="40"/>
        <v>0</v>
      </c>
      <c r="AM22" s="49">
        <f t="shared" si="41"/>
        <v>0</v>
      </c>
      <c r="AN22" s="49">
        <f t="shared" si="42"/>
        <v>13.02</v>
      </c>
      <c r="AO22" s="49">
        <f t="shared" si="43"/>
        <v>0</v>
      </c>
      <c r="AP22" s="49">
        <f t="shared" si="44"/>
        <v>0</v>
      </c>
      <c r="AQ22" s="49">
        <f t="shared" si="45"/>
        <v>12.01</v>
      </c>
      <c r="AR22" s="49">
        <f t="shared" si="46"/>
        <v>0</v>
      </c>
      <c r="AS22" s="49">
        <f t="shared" si="47"/>
        <v>0</v>
      </c>
      <c r="AT22" s="49">
        <f t="shared" si="48"/>
        <v>11.179999999999996</v>
      </c>
      <c r="AU22" s="49">
        <f t="shared" si="49"/>
        <v>0</v>
      </c>
      <c r="AV22" s="49">
        <f t="shared" si="50"/>
        <v>0</v>
      </c>
      <c r="AW22" s="49">
        <f t="shared" si="51"/>
        <v>10.139999999999997</v>
      </c>
      <c r="AX22" s="49">
        <f t="shared" si="52"/>
        <v>0</v>
      </c>
      <c r="AY22" s="49">
        <f t="shared" si="53"/>
        <v>0</v>
      </c>
      <c r="AZ22" s="49">
        <f t="shared" si="54"/>
        <v>0.18000000000000002</v>
      </c>
      <c r="BA22" s="49">
        <f t="shared" si="55"/>
        <v>0</v>
      </c>
      <c r="BB22" s="49">
        <f t="shared" si="56"/>
        <v>0</v>
      </c>
      <c r="BC22" s="49">
        <f t="shared" si="57"/>
        <v>8.1299999999999972</v>
      </c>
      <c r="BD22" s="49">
        <f t="shared" si="58"/>
        <v>0</v>
      </c>
      <c r="BE22" s="49">
        <f t="shared" si="59"/>
        <v>0</v>
      </c>
      <c r="BF22" s="49">
        <f t="shared" si="60"/>
        <v>7.0699999999999985</v>
      </c>
      <c r="BG22" s="49">
        <f t="shared" si="4"/>
        <v>0</v>
      </c>
      <c r="BH22" s="49">
        <f t="shared" si="5"/>
        <v>0</v>
      </c>
      <c r="BI22" s="49">
        <f t="shared" si="61"/>
        <v>6.1499999999999968</v>
      </c>
      <c r="BJ22" s="49">
        <f t="shared" si="62"/>
        <v>0</v>
      </c>
      <c r="BK22" s="49">
        <f t="shared" si="63"/>
        <v>0</v>
      </c>
      <c r="BL22" s="49">
        <f t="shared" si="64"/>
        <v>0.18000000000000002</v>
      </c>
      <c r="BM22" s="49">
        <f t="shared" si="65"/>
        <v>0</v>
      </c>
      <c r="BN22" s="49">
        <f t="shared" si="66"/>
        <v>0</v>
      </c>
      <c r="BO22" s="49">
        <f t="shared" si="67"/>
        <v>4.1599999999999966</v>
      </c>
      <c r="BP22" s="49">
        <f t="shared" si="68"/>
        <v>0</v>
      </c>
      <c r="BQ22" s="49">
        <f t="shared" si="69"/>
        <v>0</v>
      </c>
      <c r="BR22" s="49">
        <f t="shared" si="70"/>
        <v>0.18000000000000002</v>
      </c>
      <c r="BS22" s="49">
        <f t="shared" si="71"/>
        <v>0</v>
      </c>
      <c r="BT22" s="49">
        <f t="shared" si="72"/>
        <v>0</v>
      </c>
      <c r="BU22" s="49">
        <f t="shared" si="73"/>
        <v>2</v>
      </c>
      <c r="BV22" s="49" t="str">
        <f t="shared" si="74"/>
        <v>RBE</v>
      </c>
      <c r="BW22" s="49">
        <f t="shared" si="75"/>
        <v>4.7412774919311342E-3</v>
      </c>
      <c r="BX22" s="49">
        <f t="shared" si="76"/>
        <v>0.18000000000000002</v>
      </c>
      <c r="BY22" s="49">
        <f t="shared" si="77"/>
        <v>0</v>
      </c>
      <c r="BZ22" s="49">
        <f t="shared" si="78"/>
        <v>0</v>
      </c>
      <c r="CA22" s="49"/>
      <c r="CB22" s="49"/>
      <c r="CC22" s="49"/>
      <c r="CD22" s="24">
        <f t="shared" si="79"/>
        <v>7</v>
      </c>
      <c r="CE22" s="24" t="str">
        <f>LOOKUP(CD22,BF$4:BF$28,BG$4:BG$28)</f>
        <v>GCE</v>
      </c>
      <c r="CF22" s="47">
        <f>LOOKUP(CD22,BF$4:BF$28,BH$4:BH$28)</f>
        <v>3.4093744578313251E-3</v>
      </c>
      <c r="CH22" s="48" t="str">
        <f t="shared" si="6"/>
        <v>DSX</v>
      </c>
      <c r="CI22" s="24">
        <f t="shared" si="7"/>
        <v>7</v>
      </c>
      <c r="CJ22" s="48">
        <f t="shared" si="0"/>
        <v>1</v>
      </c>
      <c r="CK22" s="50">
        <f t="shared" si="80"/>
        <v>1</v>
      </c>
      <c r="CL22" s="51">
        <f xml:space="preserve"> RTD("cqg.rtd",,"StudyData",CE22, "VolBB^",,"c1",$B$1,"-9",,,,,"T")</f>
        <v>1.105858E-2</v>
      </c>
      <c r="CM22" s="47">
        <f xml:space="preserve"> RTD("cqg.rtd",,"StudyData",CE22, "VolBB^",,"c1",$B$1,"-8",,,,,"T")</f>
        <v>1.0504940000000001E-2</v>
      </c>
      <c r="CN22" s="47">
        <f xml:space="preserve"> RTD("cqg.rtd",,"StudyData",CE22, "VolBB^",,"c1",$B$1,"-7",,,,,"T")</f>
        <v>9.70093E-3</v>
      </c>
      <c r="CO22" s="47">
        <f xml:space="preserve"> RTD("cqg.rtd",,"StudyData",CE22, "VolBB^",,"c1",$B$1,"-6",,,,,"T")</f>
        <v>8.7849599999999996E-3</v>
      </c>
      <c r="CP22" s="47">
        <f xml:space="preserve"> RTD("cqg.rtd",,"StudyData",CE22, "VolBB^",,"c1",$B$1,"-5",,,,,"T")</f>
        <v>7.68426E-3</v>
      </c>
      <c r="CQ22" s="47">
        <f xml:space="preserve"> RTD("cqg.rtd",,"StudyData",CE22, "VolBB^",,"c1",$B$1,"-4",,,,,"T")</f>
        <v>6.5642399999999998E-3</v>
      </c>
      <c r="CR22" s="47">
        <f xml:space="preserve"> RTD("cqg.rtd",,"StudyData",CE22, "VolBB^",,"c1",$B$1,"-3",,,,,"T")</f>
        <v>4.6658000000000003E-3</v>
      </c>
      <c r="CS22" s="47">
        <f xml:space="preserve"> RTD("cqg.rtd",,"StudyData",CE22, "VolBB^",,"c1",$B$1,"-2",,,,,"T")</f>
        <v>2.74961E-3</v>
      </c>
      <c r="CT22" s="47">
        <f xml:space="preserve"> RTD("cqg.rtd",,"StudyData",CE22, "VolBB^",,"c1",$B$1,"-1",,,,,"T")</f>
        <v>3.0076E-3</v>
      </c>
      <c r="CU22" s="47">
        <f xml:space="preserve"> RTD("cqg.rtd",,"StudyData",CE22, "VolBB^",,"c1",$B$1,"0",,,,,"T")</f>
        <v>3.4093700000000001E-3</v>
      </c>
    </row>
    <row r="23" spans="1:99" x14ac:dyDescent="0.25">
      <c r="A23" s="46" t="str">
        <f>Symbols1!A23</f>
        <v>QO</v>
      </c>
      <c r="B23" s="47">
        <f xml:space="preserve"> RTD("cqg.rtd",,"StudyData", A23, "BDIF", "InputChoice=Close,MAType=Sim,Period1="&amp;$C$1&amp;",Percent="&amp;$D$1&amp;"", "BDIF",$B$1,,"all",,,,"T")/RTD("cqg.rtd",,"StudyData",A23, "BBnds", "MAType=Sim,InputChoice=Close,Period1="&amp;$C$1&amp;",Percent="&amp;$D$1&amp;",Divisor=0", "BMA",$B$1,"0","ALL",,,"TRUE","T")</f>
        <v>4.1777219682610474E-3</v>
      </c>
      <c r="C23" s="48">
        <f>RANK(B23,$B$4:$B$28,0)+COUNTIF($B$4:B23,B23)-1</f>
        <v>5</v>
      </c>
      <c r="D23" s="25">
        <f t="shared" si="8"/>
        <v>25.060000000000009</v>
      </c>
      <c r="E23" s="49">
        <f t="shared" si="2"/>
        <v>0</v>
      </c>
      <c r="F23" s="49">
        <f t="shared" si="3"/>
        <v>0</v>
      </c>
      <c r="G23" s="49">
        <f t="shared" si="9"/>
        <v>0.19000000000000003</v>
      </c>
      <c r="H23" s="49">
        <f t="shared" si="10"/>
        <v>0</v>
      </c>
      <c r="I23" s="49">
        <f t="shared" si="11"/>
        <v>0</v>
      </c>
      <c r="J23" s="49">
        <f t="shared" si="12"/>
        <v>23.070000000000011</v>
      </c>
      <c r="K23" s="49">
        <f t="shared" si="13"/>
        <v>0</v>
      </c>
      <c r="L23" s="49">
        <f t="shared" si="14"/>
        <v>0</v>
      </c>
      <c r="M23" s="49">
        <f t="shared" si="15"/>
        <v>22.050000000000008</v>
      </c>
      <c r="N23" s="49">
        <f t="shared" si="16"/>
        <v>0</v>
      </c>
      <c r="O23" s="49">
        <f t="shared" si="17"/>
        <v>0</v>
      </c>
      <c r="P23" s="49">
        <f t="shared" si="18"/>
        <v>21.110000000000017</v>
      </c>
      <c r="Q23" s="49">
        <f t="shared" si="19"/>
        <v>0</v>
      </c>
      <c r="R23" s="49">
        <f t="shared" si="20"/>
        <v>0</v>
      </c>
      <c r="S23" s="49">
        <f t="shared" si="21"/>
        <v>20.13000000000002</v>
      </c>
      <c r="T23" s="49">
        <f t="shared" si="22"/>
        <v>0</v>
      </c>
      <c r="U23" s="49">
        <f t="shared" si="23"/>
        <v>0</v>
      </c>
      <c r="V23" s="49">
        <f t="shared" si="24"/>
        <v>19.100000000000016</v>
      </c>
      <c r="W23" s="49">
        <f t="shared" si="25"/>
        <v>0</v>
      </c>
      <c r="X23" s="49">
        <f t="shared" si="26"/>
        <v>0</v>
      </c>
      <c r="Y23" s="49">
        <f t="shared" si="27"/>
        <v>18.120000000000019</v>
      </c>
      <c r="Z23" s="49">
        <f t="shared" si="28"/>
        <v>0</v>
      </c>
      <c r="AA23" s="49">
        <f t="shared" si="29"/>
        <v>0</v>
      </c>
      <c r="AB23" s="49">
        <f t="shared" si="30"/>
        <v>17.090000000000014</v>
      </c>
      <c r="AC23" s="49">
        <f t="shared" si="31"/>
        <v>0</v>
      </c>
      <c r="AD23" s="49">
        <f t="shared" si="32"/>
        <v>0</v>
      </c>
      <c r="AE23" s="49">
        <f t="shared" si="33"/>
        <v>0.19000000000000003</v>
      </c>
      <c r="AF23" s="49">
        <f t="shared" si="34"/>
        <v>0</v>
      </c>
      <c r="AG23" s="49">
        <f t="shared" si="35"/>
        <v>0</v>
      </c>
      <c r="AH23" s="49">
        <f t="shared" si="36"/>
        <v>15.04</v>
      </c>
      <c r="AI23" s="49">
        <f t="shared" si="37"/>
        <v>0</v>
      </c>
      <c r="AJ23" s="49">
        <f t="shared" si="38"/>
        <v>0</v>
      </c>
      <c r="AK23" s="49">
        <f t="shared" si="39"/>
        <v>14.179999999999996</v>
      </c>
      <c r="AL23" s="49">
        <f t="shared" si="40"/>
        <v>0</v>
      </c>
      <c r="AM23" s="49">
        <f t="shared" si="41"/>
        <v>0</v>
      </c>
      <c r="AN23" s="49">
        <f t="shared" si="42"/>
        <v>13.03</v>
      </c>
      <c r="AO23" s="49">
        <f t="shared" si="43"/>
        <v>0</v>
      </c>
      <c r="AP23" s="49">
        <f t="shared" si="44"/>
        <v>0</v>
      </c>
      <c r="AQ23" s="49">
        <f t="shared" si="45"/>
        <v>12.02</v>
      </c>
      <c r="AR23" s="49">
        <f t="shared" si="46"/>
        <v>0</v>
      </c>
      <c r="AS23" s="49">
        <f t="shared" si="47"/>
        <v>0</v>
      </c>
      <c r="AT23" s="49">
        <f t="shared" si="48"/>
        <v>11.189999999999996</v>
      </c>
      <c r="AU23" s="49">
        <f t="shared" si="49"/>
        <v>0</v>
      </c>
      <c r="AV23" s="49">
        <f t="shared" si="50"/>
        <v>0</v>
      </c>
      <c r="AW23" s="49">
        <f t="shared" si="51"/>
        <v>10.149999999999997</v>
      </c>
      <c r="AX23" s="49">
        <f t="shared" si="52"/>
        <v>0</v>
      </c>
      <c r="AY23" s="49">
        <f t="shared" si="53"/>
        <v>0</v>
      </c>
      <c r="AZ23" s="49">
        <f t="shared" si="54"/>
        <v>0.19000000000000003</v>
      </c>
      <c r="BA23" s="49">
        <f t="shared" si="55"/>
        <v>0</v>
      </c>
      <c r="BB23" s="49">
        <f t="shared" si="56"/>
        <v>0</v>
      </c>
      <c r="BC23" s="49">
        <f t="shared" si="57"/>
        <v>8.139999999999997</v>
      </c>
      <c r="BD23" s="49">
        <f t="shared" si="58"/>
        <v>0</v>
      </c>
      <c r="BE23" s="49">
        <f t="shared" si="59"/>
        <v>0</v>
      </c>
      <c r="BF23" s="49">
        <f t="shared" si="60"/>
        <v>7.0799999999999983</v>
      </c>
      <c r="BG23" s="49">
        <f t="shared" si="4"/>
        <v>0</v>
      </c>
      <c r="BH23" s="49">
        <f t="shared" si="5"/>
        <v>0</v>
      </c>
      <c r="BI23" s="49">
        <f t="shared" si="61"/>
        <v>6.1599999999999966</v>
      </c>
      <c r="BJ23" s="49">
        <f t="shared" si="62"/>
        <v>0</v>
      </c>
      <c r="BK23" s="49">
        <f t="shared" si="63"/>
        <v>0</v>
      </c>
      <c r="BL23" s="49">
        <f t="shared" si="64"/>
        <v>5</v>
      </c>
      <c r="BM23" s="49" t="str">
        <f t="shared" si="65"/>
        <v>QO</v>
      </c>
      <c r="BN23" s="49">
        <f t="shared" si="66"/>
        <v>4.1777219682610474E-3</v>
      </c>
      <c r="BO23" s="49">
        <f t="shared" si="67"/>
        <v>4.1699999999999964</v>
      </c>
      <c r="BP23" s="49">
        <f t="shared" si="68"/>
        <v>0</v>
      </c>
      <c r="BQ23" s="49">
        <f t="shared" si="69"/>
        <v>0</v>
      </c>
      <c r="BR23" s="49">
        <f t="shared" si="70"/>
        <v>0.19000000000000003</v>
      </c>
      <c r="BS23" s="49">
        <f t="shared" si="71"/>
        <v>0</v>
      </c>
      <c r="BT23" s="49">
        <f t="shared" si="72"/>
        <v>0</v>
      </c>
      <c r="BU23" s="49">
        <f t="shared" si="73"/>
        <v>2.0099999999999998</v>
      </c>
      <c r="BV23" s="49">
        <f t="shared" si="74"/>
        <v>0</v>
      </c>
      <c r="BW23" s="49">
        <f t="shared" si="75"/>
        <v>0</v>
      </c>
      <c r="BX23" s="49">
        <f t="shared" si="76"/>
        <v>0.19000000000000003</v>
      </c>
      <c r="BY23" s="49">
        <f t="shared" si="77"/>
        <v>0</v>
      </c>
      <c r="BZ23" s="49">
        <f t="shared" si="78"/>
        <v>0</v>
      </c>
      <c r="CA23" s="49"/>
      <c r="CB23" s="49"/>
      <c r="CC23" s="49"/>
      <c r="CD23" s="24">
        <f t="shared" si="79"/>
        <v>6</v>
      </c>
      <c r="CE23" s="24" t="str">
        <f>LOOKUP(CD23,BI$4:BI$28,BJ$4:BJ$28)</f>
        <v>YM</v>
      </c>
      <c r="CF23" s="47">
        <f>LOOKUP(CD23,BI$4:BI$28,BK$4:BK$28)</f>
        <v>3.7618719499417242E-3</v>
      </c>
      <c r="CH23" s="48" t="str">
        <f t="shared" si="6"/>
        <v>YM</v>
      </c>
      <c r="CI23" s="24">
        <f t="shared" si="7"/>
        <v>6</v>
      </c>
      <c r="CJ23" s="48">
        <f t="shared" si="0"/>
        <v>0</v>
      </c>
      <c r="CK23" s="50">
        <f t="shared" si="80"/>
        <v>0</v>
      </c>
      <c r="CL23" s="51">
        <f xml:space="preserve"> RTD("cqg.rtd",,"StudyData",CE23, "VolBB^",,"c1",$B$1,"-9",,,,,"T")</f>
        <v>3.9347799999999997E-3</v>
      </c>
      <c r="CM23" s="47">
        <f xml:space="preserve"> RTD("cqg.rtd",,"StudyData",CE23, "VolBB^",,"c1",$B$1,"-8",,,,,"T")</f>
        <v>4.0518400000000001E-3</v>
      </c>
      <c r="CN23" s="47">
        <f xml:space="preserve"> RTD("cqg.rtd",,"StudyData",CE23, "VolBB^",,"c1",$B$1,"-7",,,,,"T")</f>
        <v>4.1925399999999998E-3</v>
      </c>
      <c r="CO23" s="47">
        <f xml:space="preserve"> RTD("cqg.rtd",,"StudyData",CE23, "VolBB^",,"c1",$B$1,"-6",,,,,"T")</f>
        <v>4.1903699999999997E-3</v>
      </c>
      <c r="CP23" s="47">
        <f xml:space="preserve"> RTD("cqg.rtd",,"StudyData",CE23, "VolBB^",,"c1",$B$1,"-5",,,,,"T")</f>
        <v>4.1891300000000001E-3</v>
      </c>
      <c r="CQ23" s="47">
        <f xml:space="preserve"> RTD("cqg.rtd",,"StudyData",CE23, "VolBB^",,"c1",$B$1,"-4",,,,,"T")</f>
        <v>4.1704799999999998E-3</v>
      </c>
      <c r="CR23" s="47">
        <f xml:space="preserve"> RTD("cqg.rtd",,"StudyData",CE23, "VolBB^",,"c1",$B$1,"-3",,,,,"T")</f>
        <v>4.156E-3</v>
      </c>
      <c r="CS23" s="47">
        <f xml:space="preserve"> RTD("cqg.rtd",,"StudyData",CE23, "VolBB^",,"c1",$B$1,"-2",,,,,"T")</f>
        <v>4.0156799999999998E-3</v>
      </c>
      <c r="CT23" s="47">
        <f xml:space="preserve"> RTD("cqg.rtd",,"StudyData",CE23, "VolBB^",,"c1",$B$1,"-1",,,,,"T")</f>
        <v>3.8886699999999999E-3</v>
      </c>
      <c r="CU23" s="47">
        <f xml:space="preserve"> RTD("cqg.rtd",,"StudyData",CE23, "VolBB^",,"c1",$B$1,"0",,,,,"T")</f>
        <v>3.7618700000000001E-3</v>
      </c>
    </row>
    <row r="24" spans="1:99" x14ac:dyDescent="0.25">
      <c r="A24" s="46" t="str">
        <f>Symbols1!A24</f>
        <v>CLE</v>
      </c>
      <c r="B24" s="47">
        <f xml:space="preserve"> RTD("cqg.rtd",,"StudyData", A24, "BDIF", "InputChoice=Close,MAType=Sim,Period1="&amp;$C$1&amp;",Percent="&amp;$D$1&amp;"", "BDIF",$B$1,,"all",,,,"T")/RTD("cqg.rtd",,"StudyData",A24, "BBnds", "MAType=Sim,InputChoice=Close,Period1="&amp;$C$1&amp;",Percent="&amp;$D$1&amp;",Divisor=0", "BMA",$B$1,"0","ALL",,,"TRUE","T")</f>
        <v>5.0955221565400699E-3</v>
      </c>
      <c r="C24" s="48">
        <f>RANK(B24,$B$4:$B$28,0)+COUNTIF($B$4:B24,B24)-1</f>
        <v>1</v>
      </c>
      <c r="D24" s="25">
        <f t="shared" si="8"/>
        <v>25.070000000000011</v>
      </c>
      <c r="E24" s="49">
        <f t="shared" si="2"/>
        <v>0</v>
      </c>
      <c r="F24" s="49">
        <f t="shared" si="3"/>
        <v>0</v>
      </c>
      <c r="G24" s="49">
        <f t="shared" si="9"/>
        <v>0.20000000000000004</v>
      </c>
      <c r="H24" s="49">
        <f t="shared" si="10"/>
        <v>0</v>
      </c>
      <c r="I24" s="49">
        <f t="shared" si="11"/>
        <v>0</v>
      </c>
      <c r="J24" s="49">
        <f t="shared" si="12"/>
        <v>23.080000000000013</v>
      </c>
      <c r="K24" s="49">
        <f t="shared" si="13"/>
        <v>0</v>
      </c>
      <c r="L24" s="49">
        <f t="shared" si="14"/>
        <v>0</v>
      </c>
      <c r="M24" s="49">
        <f t="shared" si="15"/>
        <v>22.060000000000009</v>
      </c>
      <c r="N24" s="49">
        <f t="shared" si="16"/>
        <v>0</v>
      </c>
      <c r="O24" s="49">
        <f t="shared" si="17"/>
        <v>0</v>
      </c>
      <c r="P24" s="49">
        <f t="shared" si="18"/>
        <v>21.120000000000019</v>
      </c>
      <c r="Q24" s="49">
        <f t="shared" si="19"/>
        <v>0</v>
      </c>
      <c r="R24" s="49">
        <f t="shared" si="20"/>
        <v>0</v>
      </c>
      <c r="S24" s="49">
        <f t="shared" si="21"/>
        <v>20.140000000000022</v>
      </c>
      <c r="T24" s="49">
        <f t="shared" si="22"/>
        <v>0</v>
      </c>
      <c r="U24" s="49">
        <f t="shared" si="23"/>
        <v>0</v>
      </c>
      <c r="V24" s="49">
        <f t="shared" si="24"/>
        <v>19.110000000000017</v>
      </c>
      <c r="W24" s="49">
        <f t="shared" si="25"/>
        <v>0</v>
      </c>
      <c r="X24" s="49">
        <f t="shared" si="26"/>
        <v>0</v>
      </c>
      <c r="Y24" s="49">
        <f t="shared" si="27"/>
        <v>18.13000000000002</v>
      </c>
      <c r="Z24" s="49">
        <f t="shared" si="28"/>
        <v>0</v>
      </c>
      <c r="AA24" s="49">
        <f t="shared" si="29"/>
        <v>0</v>
      </c>
      <c r="AB24" s="49">
        <f t="shared" si="30"/>
        <v>17.100000000000016</v>
      </c>
      <c r="AC24" s="49">
        <f t="shared" si="31"/>
        <v>0</v>
      </c>
      <c r="AD24" s="49">
        <f t="shared" si="32"/>
        <v>0</v>
      </c>
      <c r="AE24" s="49">
        <f t="shared" si="33"/>
        <v>0.20000000000000004</v>
      </c>
      <c r="AF24" s="49">
        <f t="shared" si="34"/>
        <v>0</v>
      </c>
      <c r="AG24" s="49">
        <f t="shared" si="35"/>
        <v>0</v>
      </c>
      <c r="AH24" s="49">
        <f t="shared" si="36"/>
        <v>15.049999999999999</v>
      </c>
      <c r="AI24" s="49">
        <f t="shared" si="37"/>
        <v>0</v>
      </c>
      <c r="AJ24" s="49">
        <f t="shared" si="38"/>
        <v>0</v>
      </c>
      <c r="AK24" s="49">
        <f t="shared" si="39"/>
        <v>14.189999999999996</v>
      </c>
      <c r="AL24" s="49">
        <f t="shared" si="40"/>
        <v>0</v>
      </c>
      <c r="AM24" s="49">
        <f t="shared" si="41"/>
        <v>0</v>
      </c>
      <c r="AN24" s="49">
        <f t="shared" si="42"/>
        <v>13.04</v>
      </c>
      <c r="AO24" s="49">
        <f t="shared" si="43"/>
        <v>0</v>
      </c>
      <c r="AP24" s="49">
        <f t="shared" si="44"/>
        <v>0</v>
      </c>
      <c r="AQ24" s="49">
        <f t="shared" si="45"/>
        <v>12.03</v>
      </c>
      <c r="AR24" s="49">
        <f t="shared" si="46"/>
        <v>0</v>
      </c>
      <c r="AS24" s="49">
        <f t="shared" si="47"/>
        <v>0</v>
      </c>
      <c r="AT24" s="49">
        <f t="shared" si="48"/>
        <v>11.199999999999996</v>
      </c>
      <c r="AU24" s="49">
        <f t="shared" si="49"/>
        <v>0</v>
      </c>
      <c r="AV24" s="49">
        <f t="shared" si="50"/>
        <v>0</v>
      </c>
      <c r="AW24" s="49">
        <f t="shared" si="51"/>
        <v>10.159999999999997</v>
      </c>
      <c r="AX24" s="49">
        <f t="shared" si="52"/>
        <v>0</v>
      </c>
      <c r="AY24" s="49">
        <f t="shared" si="53"/>
        <v>0</v>
      </c>
      <c r="AZ24" s="49">
        <f t="shared" si="54"/>
        <v>0.20000000000000004</v>
      </c>
      <c r="BA24" s="49">
        <f t="shared" si="55"/>
        <v>0</v>
      </c>
      <c r="BB24" s="49">
        <f t="shared" si="56"/>
        <v>0</v>
      </c>
      <c r="BC24" s="49">
        <f t="shared" si="57"/>
        <v>8.1499999999999968</v>
      </c>
      <c r="BD24" s="49">
        <f t="shared" si="58"/>
        <v>0</v>
      </c>
      <c r="BE24" s="49">
        <f t="shared" si="59"/>
        <v>0</v>
      </c>
      <c r="BF24" s="49">
        <f t="shared" si="60"/>
        <v>7.0899999999999981</v>
      </c>
      <c r="BG24" s="49">
        <f t="shared" si="4"/>
        <v>0</v>
      </c>
      <c r="BH24" s="49">
        <f t="shared" si="5"/>
        <v>0</v>
      </c>
      <c r="BI24" s="49">
        <f t="shared" si="61"/>
        <v>6.1699999999999964</v>
      </c>
      <c r="BJ24" s="49">
        <f t="shared" si="62"/>
        <v>0</v>
      </c>
      <c r="BK24" s="49">
        <f t="shared" si="63"/>
        <v>0</v>
      </c>
      <c r="BL24" s="49">
        <f t="shared" si="64"/>
        <v>5.01</v>
      </c>
      <c r="BM24" s="49">
        <f t="shared" si="65"/>
        <v>0</v>
      </c>
      <c r="BN24" s="49">
        <f t="shared" si="66"/>
        <v>0</v>
      </c>
      <c r="BO24" s="49">
        <f t="shared" si="67"/>
        <v>4.1799999999999962</v>
      </c>
      <c r="BP24" s="49">
        <f t="shared" si="68"/>
        <v>0</v>
      </c>
      <c r="BQ24" s="49">
        <f t="shared" si="69"/>
        <v>0</v>
      </c>
      <c r="BR24" s="49">
        <f t="shared" si="70"/>
        <v>0.20000000000000004</v>
      </c>
      <c r="BS24" s="49">
        <f t="shared" si="71"/>
        <v>0</v>
      </c>
      <c r="BT24" s="49">
        <f t="shared" si="72"/>
        <v>0</v>
      </c>
      <c r="BU24" s="49">
        <f t="shared" si="73"/>
        <v>2.0199999999999996</v>
      </c>
      <c r="BV24" s="49">
        <f t="shared" si="74"/>
        <v>0</v>
      </c>
      <c r="BW24" s="49">
        <f t="shared" si="75"/>
        <v>0</v>
      </c>
      <c r="BX24" s="49">
        <f t="shared" si="76"/>
        <v>1</v>
      </c>
      <c r="BY24" s="49" t="str">
        <f t="shared" si="77"/>
        <v>CLE</v>
      </c>
      <c r="BZ24" s="49">
        <f t="shared" si="78"/>
        <v>5.0955221565400699E-3</v>
      </c>
      <c r="CA24" s="49"/>
      <c r="CB24" s="49"/>
      <c r="CC24" s="49"/>
      <c r="CD24" s="24">
        <f t="shared" si="79"/>
        <v>5</v>
      </c>
      <c r="CE24" s="24" t="str">
        <f>LOOKUP(CD24,BL$4:BL$28,BM$4:BM$28)</f>
        <v>QO</v>
      </c>
      <c r="CF24" s="47">
        <f>LOOKUP(CD24,BL$4:BL$28,BN$4:BN$28)</f>
        <v>4.1777219682610474E-3</v>
      </c>
      <c r="CH24" s="48" t="str">
        <f t="shared" si="6"/>
        <v>QO</v>
      </c>
      <c r="CI24" s="24">
        <f t="shared" si="7"/>
        <v>5</v>
      </c>
      <c r="CJ24" s="48">
        <f t="shared" si="0"/>
        <v>0</v>
      </c>
      <c r="CK24" s="50">
        <f t="shared" si="80"/>
        <v>0</v>
      </c>
      <c r="CL24" s="51">
        <f xml:space="preserve"> RTD("cqg.rtd",,"StudyData",CE24, "VolBB^",,"c1",$B$1,"-9",,,,,"T")</f>
        <v>3.04207E-3</v>
      </c>
      <c r="CM24" s="47">
        <f xml:space="preserve"> RTD("cqg.rtd",,"StudyData",CE24, "VolBB^",,"c1",$B$1,"-8",,,,,"T")</f>
        <v>2.9835399999999998E-3</v>
      </c>
      <c r="CN24" s="47">
        <f xml:space="preserve"> RTD("cqg.rtd",,"StudyData",CE24, "VolBB^",,"c1",$B$1,"-7",,,,,"T")</f>
        <v>2.8191900000000001E-3</v>
      </c>
      <c r="CO24" s="47">
        <f xml:space="preserve"> RTD("cqg.rtd",,"StudyData",CE24, "VolBB^",,"c1",$B$1,"-6",,,,,"T")</f>
        <v>2.8514E-3</v>
      </c>
      <c r="CP24" s="47">
        <f xml:space="preserve"> RTD("cqg.rtd",,"StudyData",CE24, "VolBB^",,"c1",$B$1,"-5",,,,,"T")</f>
        <v>2.9314900000000001E-3</v>
      </c>
      <c r="CQ24" s="47">
        <f xml:space="preserve"> RTD("cqg.rtd",,"StudyData",CE24, "VolBB^",,"c1",$B$1,"-4",,,,,"T")</f>
        <v>3.1680800000000002E-3</v>
      </c>
      <c r="CR24" s="47">
        <f xml:space="preserve"> RTD("cqg.rtd",,"StudyData",CE24, "VolBB^",,"c1",$B$1,"-3",,,,,"T")</f>
        <v>3.4851299999999999E-3</v>
      </c>
      <c r="CS24" s="47">
        <f xml:space="preserve"> RTD("cqg.rtd",,"StudyData",CE24, "VolBB^",,"c1",$B$1,"-2",,,,,"T")</f>
        <v>3.85404E-3</v>
      </c>
      <c r="CT24" s="47">
        <f xml:space="preserve"> RTD("cqg.rtd",,"StudyData",CE24, "VolBB^",,"c1",$B$1,"-1",,,,,"T")</f>
        <v>4.0892699999999999E-3</v>
      </c>
      <c r="CU24" s="47">
        <f xml:space="preserve"> RTD("cqg.rtd",,"StudyData",CE24, "VolBB^",,"c1",$B$1,"0",,,,,"T")</f>
        <v>4.1777200000000002E-3</v>
      </c>
    </row>
    <row r="25" spans="1:99" x14ac:dyDescent="0.25">
      <c r="A25" s="46" t="str">
        <f>Symbols1!A25</f>
        <v>QP</v>
      </c>
      <c r="B25" s="47">
        <f xml:space="preserve"> RTD("cqg.rtd",,"StudyData", A25, "BDIF", "InputChoice=Close,MAType=Sim,Period1="&amp;$C$1&amp;",Percent="&amp;$D$1&amp;"", "BDIF",$B$1,,"all",,,,"T")/RTD("cqg.rtd",,"StudyData",A25, "BBnds", "MAType=Sim,InputChoice=Close,Period1="&amp;$C$1&amp;",Percent="&amp;$D$1&amp;",Divisor=0", "BMA",$B$1,"0","ALL",,,"TRUE","T")</f>
        <v>4.6042158556217705E-3</v>
      </c>
      <c r="C25" s="48">
        <f>RANK(B25,$B$4:$B$28,0)+COUNTIF($B$4:B25,B25)-1</f>
        <v>3</v>
      </c>
      <c r="D25" s="25">
        <f t="shared" si="8"/>
        <v>25.080000000000013</v>
      </c>
      <c r="E25" s="49">
        <f t="shared" si="2"/>
        <v>0</v>
      </c>
      <c r="F25" s="49">
        <f t="shared" si="3"/>
        <v>0</v>
      </c>
      <c r="G25" s="49">
        <f t="shared" si="9"/>
        <v>0.21000000000000005</v>
      </c>
      <c r="H25" s="49">
        <f t="shared" si="10"/>
        <v>0</v>
      </c>
      <c r="I25" s="49">
        <f t="shared" si="11"/>
        <v>0</v>
      </c>
      <c r="J25" s="49">
        <f t="shared" si="12"/>
        <v>23.090000000000014</v>
      </c>
      <c r="K25" s="49">
        <f t="shared" si="13"/>
        <v>0</v>
      </c>
      <c r="L25" s="49">
        <f t="shared" si="14"/>
        <v>0</v>
      </c>
      <c r="M25" s="49">
        <f t="shared" si="15"/>
        <v>22.070000000000011</v>
      </c>
      <c r="N25" s="49">
        <f t="shared" si="16"/>
        <v>0</v>
      </c>
      <c r="O25" s="49">
        <f t="shared" si="17"/>
        <v>0</v>
      </c>
      <c r="P25" s="49">
        <f t="shared" si="18"/>
        <v>21.13000000000002</v>
      </c>
      <c r="Q25" s="49">
        <f t="shared" si="19"/>
        <v>0</v>
      </c>
      <c r="R25" s="49">
        <f t="shared" si="20"/>
        <v>0</v>
      </c>
      <c r="S25" s="49">
        <f t="shared" si="21"/>
        <v>20.150000000000023</v>
      </c>
      <c r="T25" s="49">
        <f t="shared" si="22"/>
        <v>0</v>
      </c>
      <c r="U25" s="49">
        <f t="shared" si="23"/>
        <v>0</v>
      </c>
      <c r="V25" s="49">
        <f t="shared" si="24"/>
        <v>19.120000000000019</v>
      </c>
      <c r="W25" s="49">
        <f t="shared" si="25"/>
        <v>0</v>
      </c>
      <c r="X25" s="49">
        <f t="shared" si="26"/>
        <v>0</v>
      </c>
      <c r="Y25" s="49">
        <f t="shared" si="27"/>
        <v>18.140000000000022</v>
      </c>
      <c r="Z25" s="49">
        <f t="shared" si="28"/>
        <v>0</v>
      </c>
      <c r="AA25" s="49">
        <f t="shared" si="29"/>
        <v>0</v>
      </c>
      <c r="AB25" s="49">
        <f t="shared" si="30"/>
        <v>17.110000000000017</v>
      </c>
      <c r="AC25" s="49">
        <f t="shared" si="31"/>
        <v>0</v>
      </c>
      <c r="AD25" s="49">
        <f t="shared" si="32"/>
        <v>0</v>
      </c>
      <c r="AE25" s="49">
        <f t="shared" si="33"/>
        <v>0.21000000000000005</v>
      </c>
      <c r="AF25" s="49">
        <f t="shared" si="34"/>
        <v>0</v>
      </c>
      <c r="AG25" s="49">
        <f t="shared" si="35"/>
        <v>0</v>
      </c>
      <c r="AH25" s="49">
        <f t="shared" si="36"/>
        <v>15.059999999999999</v>
      </c>
      <c r="AI25" s="49">
        <f t="shared" si="37"/>
        <v>0</v>
      </c>
      <c r="AJ25" s="49">
        <f t="shared" si="38"/>
        <v>0</v>
      </c>
      <c r="AK25" s="49">
        <f t="shared" si="39"/>
        <v>14.199999999999996</v>
      </c>
      <c r="AL25" s="49">
        <f t="shared" si="40"/>
        <v>0</v>
      </c>
      <c r="AM25" s="49">
        <f t="shared" si="41"/>
        <v>0</v>
      </c>
      <c r="AN25" s="49">
        <f t="shared" si="42"/>
        <v>13.049999999999999</v>
      </c>
      <c r="AO25" s="49">
        <f t="shared" si="43"/>
        <v>0</v>
      </c>
      <c r="AP25" s="49">
        <f t="shared" si="44"/>
        <v>0</v>
      </c>
      <c r="AQ25" s="49">
        <f t="shared" si="45"/>
        <v>12.04</v>
      </c>
      <c r="AR25" s="49">
        <f t="shared" si="46"/>
        <v>0</v>
      </c>
      <c r="AS25" s="49">
        <f t="shared" si="47"/>
        <v>0</v>
      </c>
      <c r="AT25" s="49">
        <f t="shared" si="48"/>
        <v>11.209999999999996</v>
      </c>
      <c r="AU25" s="49">
        <f t="shared" si="49"/>
        <v>0</v>
      </c>
      <c r="AV25" s="49">
        <f t="shared" si="50"/>
        <v>0</v>
      </c>
      <c r="AW25" s="49">
        <f t="shared" si="51"/>
        <v>10.169999999999996</v>
      </c>
      <c r="AX25" s="49">
        <f t="shared" si="52"/>
        <v>0</v>
      </c>
      <c r="AY25" s="49">
        <f t="shared" si="53"/>
        <v>0</v>
      </c>
      <c r="AZ25" s="49">
        <f t="shared" si="54"/>
        <v>0.21000000000000005</v>
      </c>
      <c r="BA25" s="49">
        <f t="shared" si="55"/>
        <v>0</v>
      </c>
      <c r="BB25" s="49">
        <f t="shared" si="56"/>
        <v>0</v>
      </c>
      <c r="BC25" s="49">
        <f t="shared" si="57"/>
        <v>8.1599999999999966</v>
      </c>
      <c r="BD25" s="49">
        <f t="shared" si="58"/>
        <v>0</v>
      </c>
      <c r="BE25" s="49">
        <f t="shared" si="59"/>
        <v>0</v>
      </c>
      <c r="BF25" s="49">
        <f t="shared" si="60"/>
        <v>7.0999999999999979</v>
      </c>
      <c r="BG25" s="49">
        <f t="shared" si="4"/>
        <v>0</v>
      </c>
      <c r="BH25" s="49">
        <f t="shared" si="5"/>
        <v>0</v>
      </c>
      <c r="BI25" s="49">
        <f t="shared" si="61"/>
        <v>6.1799999999999962</v>
      </c>
      <c r="BJ25" s="49">
        <f t="shared" si="62"/>
        <v>0</v>
      </c>
      <c r="BK25" s="49">
        <f t="shared" si="63"/>
        <v>0</v>
      </c>
      <c r="BL25" s="49">
        <f t="shared" si="64"/>
        <v>5.0199999999999996</v>
      </c>
      <c r="BM25" s="49">
        <f t="shared" si="65"/>
        <v>0</v>
      </c>
      <c r="BN25" s="49">
        <f t="shared" si="66"/>
        <v>0</v>
      </c>
      <c r="BO25" s="49">
        <f t="shared" si="67"/>
        <v>4.1899999999999959</v>
      </c>
      <c r="BP25" s="49">
        <f t="shared" si="68"/>
        <v>0</v>
      </c>
      <c r="BQ25" s="49">
        <f t="shared" si="69"/>
        <v>0</v>
      </c>
      <c r="BR25" s="49">
        <f t="shared" si="70"/>
        <v>3</v>
      </c>
      <c r="BS25" s="49" t="str">
        <f t="shared" si="71"/>
        <v>QP</v>
      </c>
      <c r="BT25" s="49">
        <f t="shared" si="72"/>
        <v>4.6042158556217705E-3</v>
      </c>
      <c r="BU25" s="49">
        <f t="shared" si="73"/>
        <v>2.0299999999999994</v>
      </c>
      <c r="BV25" s="49">
        <f t="shared" si="74"/>
        <v>0</v>
      </c>
      <c r="BW25" s="49">
        <f t="shared" si="75"/>
        <v>0</v>
      </c>
      <c r="BX25" s="49">
        <f t="shared" si="76"/>
        <v>1.01</v>
      </c>
      <c r="BY25" s="49">
        <f t="shared" si="77"/>
        <v>0</v>
      </c>
      <c r="BZ25" s="49">
        <f t="shared" si="78"/>
        <v>0</v>
      </c>
      <c r="CA25" s="49"/>
      <c r="CB25" s="49"/>
      <c r="CC25" s="49"/>
      <c r="CD25" s="24">
        <f t="shared" si="79"/>
        <v>4</v>
      </c>
      <c r="CE25" s="24" t="str">
        <f>LOOKUP(CD25,BO$4:BO$28,BP$4:BP$28)</f>
        <v>EMD</v>
      </c>
      <c r="CF25" s="47">
        <f>LOOKUP(CD25,BO$4:BO$28,BQ$4:BQ$28)</f>
        <v>4.2724224154985302E-3</v>
      </c>
      <c r="CH25" s="48" t="str">
        <f t="shared" si="6"/>
        <v>QP</v>
      </c>
      <c r="CI25" s="24">
        <f t="shared" si="7"/>
        <v>4</v>
      </c>
      <c r="CJ25" s="48">
        <f t="shared" si="0"/>
        <v>1</v>
      </c>
      <c r="CK25" s="50">
        <f t="shared" si="80"/>
        <v>-1</v>
      </c>
      <c r="CL25" s="51">
        <f xml:space="preserve"> RTD("cqg.rtd",,"StudyData",CE25, "VolBB^",,"c1",$B$1,"-9",,,,,"T")</f>
        <v>3.8242200000000001E-3</v>
      </c>
      <c r="CM25" s="47">
        <f xml:space="preserve"> RTD("cqg.rtd",,"StudyData",CE25, "VolBB^",,"c1",$B$1,"-8",,,,,"T")</f>
        <v>4.2178399999999996E-3</v>
      </c>
      <c r="CN25" s="47">
        <f xml:space="preserve"> RTD("cqg.rtd",,"StudyData",CE25, "VolBB^",,"c1",$B$1,"-7",,,,,"T")</f>
        <v>4.1927900000000001E-3</v>
      </c>
      <c r="CO25" s="47">
        <f xml:space="preserve"> RTD("cqg.rtd",,"StudyData",CE25, "VolBB^",,"c1",$B$1,"-6",,,,,"T")</f>
        <v>4.6488500000000004E-3</v>
      </c>
      <c r="CP25" s="47">
        <f xml:space="preserve"> RTD("cqg.rtd",,"StudyData",CE25, "VolBB^",,"c1",$B$1,"-5",,,,,"T")</f>
        <v>4.8258099999999998E-3</v>
      </c>
      <c r="CQ25" s="47">
        <f xml:space="preserve"> RTD("cqg.rtd",,"StudyData",CE25, "VolBB^",,"c1",$B$1,"-4",,,,,"T")</f>
        <v>5.0744900000000001E-3</v>
      </c>
      <c r="CR25" s="47">
        <f xml:space="preserve"> RTD("cqg.rtd",,"StudyData",CE25, "VolBB^",,"c1",$B$1,"-3",,,,,"T")</f>
        <v>5.04675E-3</v>
      </c>
      <c r="CS25" s="47">
        <f xml:space="preserve"> RTD("cqg.rtd",,"StudyData",CE25, "VolBB^",,"c1",$B$1,"-2",,,,,"T")</f>
        <v>4.8794600000000004E-3</v>
      </c>
      <c r="CT25" s="47">
        <f xml:space="preserve"> RTD("cqg.rtd",,"StudyData",CE25, "VolBB^",,"c1",$B$1,"-1",,,,,"T")</f>
        <v>4.5771400000000004E-3</v>
      </c>
      <c r="CU25" s="47">
        <f xml:space="preserve"> RTD("cqg.rtd",,"StudyData",CE25, "VolBB^",,"c1",$B$1,"0",,,,,"T")</f>
        <v>4.2724199999999999E-3</v>
      </c>
    </row>
    <row r="26" spans="1:99" x14ac:dyDescent="0.25">
      <c r="A26" s="46" t="str">
        <f>Symbols1!A26</f>
        <v>TYA</v>
      </c>
      <c r="B26" s="47">
        <f xml:space="preserve"> RTD("cqg.rtd",,"StudyData", A26, "BDIF", "InputChoice=Close,MAType=Sim,Period1="&amp;$C$1&amp;",Percent="&amp;$D$1&amp;"", "BDIF",$B$1,,"all",,,,"T")/RTD("cqg.rtd",,"StudyData",A26, "BBnds", "MAType=Sim,InputChoice=Close,Period1="&amp;$C$1&amp;",Percent="&amp;$D$1&amp;",Divisor=0", "BMA",$B$1,"0","ALL",,,"TRUE","T")</f>
        <v>9.9813784057264932E-4</v>
      </c>
      <c r="C26" s="48">
        <f>RANK(B26,$B$4:$B$28,0)+COUNTIF($B$4:B26,B26)-1</f>
        <v>16</v>
      </c>
      <c r="D26" s="25">
        <f t="shared" si="8"/>
        <v>25.090000000000014</v>
      </c>
      <c r="E26" s="49">
        <f t="shared" si="2"/>
        <v>0</v>
      </c>
      <c r="F26" s="49">
        <f t="shared" si="3"/>
        <v>0</v>
      </c>
      <c r="G26" s="49">
        <f t="shared" si="9"/>
        <v>0.22000000000000006</v>
      </c>
      <c r="H26" s="49">
        <f t="shared" si="10"/>
        <v>0</v>
      </c>
      <c r="I26" s="49">
        <f t="shared" si="11"/>
        <v>0</v>
      </c>
      <c r="J26" s="49">
        <f t="shared" si="12"/>
        <v>23.100000000000016</v>
      </c>
      <c r="K26" s="49">
        <f t="shared" si="13"/>
        <v>0</v>
      </c>
      <c r="L26" s="49">
        <f t="shared" si="14"/>
        <v>0</v>
      </c>
      <c r="M26" s="49">
        <f t="shared" si="15"/>
        <v>22.080000000000013</v>
      </c>
      <c r="N26" s="49">
        <f t="shared" si="16"/>
        <v>0</v>
      </c>
      <c r="O26" s="49">
        <f t="shared" si="17"/>
        <v>0</v>
      </c>
      <c r="P26" s="49">
        <f t="shared" si="18"/>
        <v>21.140000000000022</v>
      </c>
      <c r="Q26" s="49">
        <f t="shared" si="19"/>
        <v>0</v>
      </c>
      <c r="R26" s="49">
        <f t="shared" si="20"/>
        <v>0</v>
      </c>
      <c r="S26" s="49">
        <f t="shared" si="21"/>
        <v>20.160000000000025</v>
      </c>
      <c r="T26" s="49">
        <f t="shared" si="22"/>
        <v>0</v>
      </c>
      <c r="U26" s="49">
        <f t="shared" si="23"/>
        <v>0</v>
      </c>
      <c r="V26" s="49">
        <f t="shared" si="24"/>
        <v>19.13000000000002</v>
      </c>
      <c r="W26" s="49">
        <f t="shared" si="25"/>
        <v>0</v>
      </c>
      <c r="X26" s="49">
        <f t="shared" si="26"/>
        <v>0</v>
      </c>
      <c r="Y26" s="49">
        <f t="shared" si="27"/>
        <v>18.150000000000023</v>
      </c>
      <c r="Z26" s="49">
        <f t="shared" si="28"/>
        <v>0</v>
      </c>
      <c r="AA26" s="49">
        <f t="shared" si="29"/>
        <v>0</v>
      </c>
      <c r="AB26" s="49">
        <f t="shared" si="30"/>
        <v>17.120000000000019</v>
      </c>
      <c r="AC26" s="49">
        <f t="shared" si="31"/>
        <v>0</v>
      </c>
      <c r="AD26" s="49">
        <f t="shared" si="32"/>
        <v>0</v>
      </c>
      <c r="AE26" s="49">
        <f t="shared" si="33"/>
        <v>16</v>
      </c>
      <c r="AF26" s="49" t="str">
        <f t="shared" si="34"/>
        <v>TYA</v>
      </c>
      <c r="AG26" s="49">
        <f t="shared" si="35"/>
        <v>9.9813784057264932E-4</v>
      </c>
      <c r="AH26" s="49">
        <f t="shared" si="36"/>
        <v>15.069999999999999</v>
      </c>
      <c r="AI26" s="49">
        <f t="shared" si="37"/>
        <v>0</v>
      </c>
      <c r="AJ26" s="49">
        <f t="shared" si="38"/>
        <v>0</v>
      </c>
      <c r="AK26" s="49">
        <f t="shared" si="39"/>
        <v>14.209999999999996</v>
      </c>
      <c r="AL26" s="49">
        <f t="shared" si="40"/>
        <v>0</v>
      </c>
      <c r="AM26" s="49">
        <f t="shared" si="41"/>
        <v>0</v>
      </c>
      <c r="AN26" s="49">
        <f t="shared" si="42"/>
        <v>13.059999999999999</v>
      </c>
      <c r="AO26" s="49">
        <f t="shared" si="43"/>
        <v>0</v>
      </c>
      <c r="AP26" s="49">
        <f t="shared" si="44"/>
        <v>0</v>
      </c>
      <c r="AQ26" s="49">
        <f t="shared" si="45"/>
        <v>12.049999999999999</v>
      </c>
      <c r="AR26" s="49">
        <f t="shared" si="46"/>
        <v>0</v>
      </c>
      <c r="AS26" s="49">
        <f t="shared" si="47"/>
        <v>0</v>
      </c>
      <c r="AT26" s="49">
        <f t="shared" si="48"/>
        <v>11.219999999999995</v>
      </c>
      <c r="AU26" s="49">
        <f t="shared" si="49"/>
        <v>0</v>
      </c>
      <c r="AV26" s="49">
        <f t="shared" si="50"/>
        <v>0</v>
      </c>
      <c r="AW26" s="49">
        <f t="shared" si="51"/>
        <v>10.179999999999996</v>
      </c>
      <c r="AX26" s="49">
        <f t="shared" si="52"/>
        <v>0</v>
      </c>
      <c r="AY26" s="49">
        <f t="shared" si="53"/>
        <v>0</v>
      </c>
      <c r="AZ26" s="49">
        <f t="shared" si="54"/>
        <v>0.22000000000000006</v>
      </c>
      <c r="BA26" s="49">
        <f t="shared" si="55"/>
        <v>0</v>
      </c>
      <c r="BB26" s="49">
        <f t="shared" si="56"/>
        <v>0</v>
      </c>
      <c r="BC26" s="49">
        <f t="shared" si="57"/>
        <v>8.1699999999999964</v>
      </c>
      <c r="BD26" s="49">
        <f t="shared" si="58"/>
        <v>0</v>
      </c>
      <c r="BE26" s="49">
        <f t="shared" si="59"/>
        <v>0</v>
      </c>
      <c r="BF26" s="49">
        <f t="shared" si="60"/>
        <v>7.1099999999999977</v>
      </c>
      <c r="BG26" s="49">
        <f t="shared" si="4"/>
        <v>0</v>
      </c>
      <c r="BH26" s="49">
        <f t="shared" si="5"/>
        <v>0</v>
      </c>
      <c r="BI26" s="49">
        <f t="shared" si="61"/>
        <v>6.1899999999999959</v>
      </c>
      <c r="BJ26" s="49">
        <f t="shared" si="62"/>
        <v>0</v>
      </c>
      <c r="BK26" s="49">
        <f t="shared" si="63"/>
        <v>0</v>
      </c>
      <c r="BL26" s="49">
        <f t="shared" si="64"/>
        <v>5.0299999999999994</v>
      </c>
      <c r="BM26" s="49">
        <f t="shared" si="65"/>
        <v>0</v>
      </c>
      <c r="BN26" s="49">
        <f t="shared" si="66"/>
        <v>0</v>
      </c>
      <c r="BO26" s="49">
        <f t="shared" si="67"/>
        <v>4.1999999999999957</v>
      </c>
      <c r="BP26" s="49">
        <f t="shared" si="68"/>
        <v>0</v>
      </c>
      <c r="BQ26" s="49">
        <f t="shared" si="69"/>
        <v>0</v>
      </c>
      <c r="BR26" s="49">
        <f t="shared" si="70"/>
        <v>3.01</v>
      </c>
      <c r="BS26" s="49">
        <f t="shared" si="71"/>
        <v>0</v>
      </c>
      <c r="BT26" s="49">
        <f t="shared" si="72"/>
        <v>0</v>
      </c>
      <c r="BU26" s="49">
        <f t="shared" si="73"/>
        <v>2.0399999999999991</v>
      </c>
      <c r="BV26" s="49">
        <f t="shared" si="74"/>
        <v>0</v>
      </c>
      <c r="BW26" s="49">
        <f t="shared" si="75"/>
        <v>0</v>
      </c>
      <c r="BX26" s="49">
        <f t="shared" si="76"/>
        <v>1.02</v>
      </c>
      <c r="BY26" s="49">
        <f t="shared" si="77"/>
        <v>0</v>
      </c>
      <c r="BZ26" s="49">
        <f t="shared" si="78"/>
        <v>0</v>
      </c>
      <c r="CA26" s="49"/>
      <c r="CB26" s="49"/>
      <c r="CC26" s="49"/>
      <c r="CD26" s="24">
        <f t="shared" si="79"/>
        <v>3</v>
      </c>
      <c r="CE26" s="24" t="str">
        <f>LOOKUP(CD26,BR$4:BR$28,BS$4:BS$28)</f>
        <v>QP</v>
      </c>
      <c r="CF26" s="47">
        <f>LOOKUP(CD26,BR$4:BR$28,BT$4:BT$28)</f>
        <v>4.6042158556217705E-3</v>
      </c>
      <c r="CH26" s="48" t="str">
        <f t="shared" si="6"/>
        <v>EMD</v>
      </c>
      <c r="CI26" s="24">
        <f t="shared" si="7"/>
        <v>3</v>
      </c>
      <c r="CJ26" s="48">
        <f t="shared" si="0"/>
        <v>1</v>
      </c>
      <c r="CK26" s="50">
        <f t="shared" si="80"/>
        <v>1</v>
      </c>
      <c r="CL26" s="51">
        <f xml:space="preserve"> RTD("cqg.rtd",,"StudyData",CE26, "VolBB^",,"c1",$B$1,"-9",,,,,"T")</f>
        <v>2.2173599999999998E-3</v>
      </c>
      <c r="CM26" s="47">
        <f xml:space="preserve"> RTD("cqg.rtd",,"StudyData",CE26, "VolBB^",,"c1",$B$1,"-8",,,,,"T")</f>
        <v>2.2173599999999998E-3</v>
      </c>
      <c r="CN26" s="47">
        <f xml:space="preserve"> RTD("cqg.rtd",,"StudyData",CE26, "VolBB^",,"c1",$B$1,"-7",,,,,"T")</f>
        <v>2.1115399999999999E-3</v>
      </c>
      <c r="CO26" s="47">
        <f xml:space="preserve"> RTD("cqg.rtd",,"StudyData",CE26, "VolBB^",,"c1",$B$1,"-6",,,,,"T")</f>
        <v>2.2176100000000001E-3</v>
      </c>
      <c r="CP26" s="47">
        <f xml:space="preserve"> RTD("cqg.rtd",,"StudyData",CE26, "VolBB^",,"c1",$B$1,"-5",,,,,"T")</f>
        <v>2.51081E-3</v>
      </c>
      <c r="CQ26" s="47">
        <f xml:space="preserve"> RTD("cqg.rtd",,"StudyData",CE26, "VolBB^",,"c1",$B$1,"-4",,,,,"T")</f>
        <v>2.89814E-3</v>
      </c>
      <c r="CR26" s="47">
        <f xml:space="preserve"> RTD("cqg.rtd",,"StudyData",CE26, "VolBB^",,"c1",$B$1,"-3",,,,,"T")</f>
        <v>3.4889999999999999E-3</v>
      </c>
      <c r="CS26" s="47">
        <f xml:space="preserve"> RTD("cqg.rtd",,"StudyData",CE26, "VolBB^",,"c1",$B$1,"-2",,,,,"T")</f>
        <v>3.8564300000000001E-3</v>
      </c>
      <c r="CT26" s="47">
        <f xml:space="preserve"> RTD("cqg.rtd",,"StudyData",CE26, "VolBB^",,"c1",$B$1,"-1",,,,,"T")</f>
        <v>4.37288E-3</v>
      </c>
      <c r="CU26" s="47">
        <f xml:space="preserve"> RTD("cqg.rtd",,"StudyData",CE26, "VolBB^",,"c1",$B$1,"0",,,,,"T")</f>
        <v>4.60422E-3</v>
      </c>
    </row>
    <row r="27" spans="1:99" x14ac:dyDescent="0.25">
      <c r="A27" s="46" t="str">
        <f>Symbols1!A27</f>
        <v>DB</v>
      </c>
      <c r="B27" s="47">
        <f xml:space="preserve"> RTD("cqg.rtd",,"StudyData", A27, "BDIF", "InputChoice=Close,MAType=Sim,Period1="&amp;$C$1&amp;",Percent="&amp;$D$1&amp;"", "BDIF",$B$1,,"all",,,,"T")/RTD("cqg.rtd",,"StudyData",A27, "BBnds", "MAType=Sim,InputChoice=Close,Period1="&amp;$C$1&amp;",Percent="&amp;$D$1&amp;",Divisor=0", "BMA",$B$1,"0","ALL",,,"TRUE","T")</f>
        <v>3.429569579068664E-4</v>
      </c>
      <c r="C27" s="48">
        <f>RANK(B27,$B$4:$B$28,0)+COUNTIF($B$4:B27,B27)-1</f>
        <v>24</v>
      </c>
      <c r="D27" s="25">
        <f t="shared" si="8"/>
        <v>25.100000000000016</v>
      </c>
      <c r="E27" s="49">
        <f t="shared" si="2"/>
        <v>0</v>
      </c>
      <c r="F27" s="49">
        <f t="shared" si="3"/>
        <v>0</v>
      </c>
      <c r="G27" s="49">
        <f t="shared" si="9"/>
        <v>24</v>
      </c>
      <c r="H27" s="49" t="str">
        <f t="shared" si="10"/>
        <v>DB</v>
      </c>
      <c r="I27" s="49">
        <f t="shared" si="11"/>
        <v>3.429569579068664E-4</v>
      </c>
      <c r="J27" s="49">
        <f t="shared" si="12"/>
        <v>23.110000000000017</v>
      </c>
      <c r="K27" s="49">
        <f t="shared" si="13"/>
        <v>0</v>
      </c>
      <c r="L27" s="49">
        <f t="shared" si="14"/>
        <v>0</v>
      </c>
      <c r="M27" s="49">
        <f t="shared" si="15"/>
        <v>22.090000000000014</v>
      </c>
      <c r="N27" s="49">
        <f t="shared" si="16"/>
        <v>0</v>
      </c>
      <c r="O27" s="49">
        <f t="shared" si="17"/>
        <v>0</v>
      </c>
      <c r="P27" s="49">
        <f t="shared" si="18"/>
        <v>21.150000000000023</v>
      </c>
      <c r="Q27" s="49">
        <f t="shared" si="19"/>
        <v>0</v>
      </c>
      <c r="R27" s="49">
        <f t="shared" si="20"/>
        <v>0</v>
      </c>
      <c r="S27" s="49">
        <f t="shared" si="21"/>
        <v>20.170000000000027</v>
      </c>
      <c r="T27" s="49">
        <f t="shared" si="22"/>
        <v>0</v>
      </c>
      <c r="U27" s="49">
        <f t="shared" si="23"/>
        <v>0</v>
      </c>
      <c r="V27" s="49">
        <f t="shared" si="24"/>
        <v>19.140000000000022</v>
      </c>
      <c r="W27" s="49">
        <f t="shared" si="25"/>
        <v>0</v>
      </c>
      <c r="X27" s="49">
        <f t="shared" si="26"/>
        <v>0</v>
      </c>
      <c r="Y27" s="49">
        <f t="shared" si="27"/>
        <v>18.160000000000025</v>
      </c>
      <c r="Z27" s="49">
        <f t="shared" si="28"/>
        <v>0</v>
      </c>
      <c r="AA27" s="49">
        <f t="shared" si="29"/>
        <v>0</v>
      </c>
      <c r="AB27" s="49">
        <f t="shared" si="30"/>
        <v>17.13000000000002</v>
      </c>
      <c r="AC27" s="49">
        <f t="shared" si="31"/>
        <v>0</v>
      </c>
      <c r="AD27" s="49">
        <f t="shared" si="32"/>
        <v>0</v>
      </c>
      <c r="AE27" s="49">
        <f t="shared" si="33"/>
        <v>16.010000000000002</v>
      </c>
      <c r="AF27" s="49">
        <f t="shared" si="34"/>
        <v>0</v>
      </c>
      <c r="AG27" s="49">
        <f t="shared" si="35"/>
        <v>0</v>
      </c>
      <c r="AH27" s="49">
        <f t="shared" si="36"/>
        <v>15.079999999999998</v>
      </c>
      <c r="AI27" s="49">
        <f t="shared" si="37"/>
        <v>0</v>
      </c>
      <c r="AJ27" s="49">
        <f t="shared" si="38"/>
        <v>0</v>
      </c>
      <c r="AK27" s="49">
        <f t="shared" si="39"/>
        <v>14.219999999999995</v>
      </c>
      <c r="AL27" s="49">
        <f t="shared" si="40"/>
        <v>0</v>
      </c>
      <c r="AM27" s="49">
        <f t="shared" si="41"/>
        <v>0</v>
      </c>
      <c r="AN27" s="49">
        <f t="shared" si="42"/>
        <v>13.069999999999999</v>
      </c>
      <c r="AO27" s="49">
        <f t="shared" si="43"/>
        <v>0</v>
      </c>
      <c r="AP27" s="49">
        <f t="shared" si="44"/>
        <v>0</v>
      </c>
      <c r="AQ27" s="49">
        <f t="shared" si="45"/>
        <v>12.059999999999999</v>
      </c>
      <c r="AR27" s="49">
        <f t="shared" si="46"/>
        <v>0</v>
      </c>
      <c r="AS27" s="49">
        <f t="shared" si="47"/>
        <v>0</v>
      </c>
      <c r="AT27" s="49">
        <f t="shared" si="48"/>
        <v>11.229999999999995</v>
      </c>
      <c r="AU27" s="49">
        <f t="shared" si="49"/>
        <v>0</v>
      </c>
      <c r="AV27" s="49">
        <f t="shared" si="50"/>
        <v>0</v>
      </c>
      <c r="AW27" s="49">
        <f t="shared" si="51"/>
        <v>10.189999999999996</v>
      </c>
      <c r="AX27" s="49">
        <f t="shared" si="52"/>
        <v>0</v>
      </c>
      <c r="AY27" s="49">
        <f t="shared" si="53"/>
        <v>0</v>
      </c>
      <c r="AZ27" s="49">
        <f t="shared" si="54"/>
        <v>0.23000000000000007</v>
      </c>
      <c r="BA27" s="49">
        <f t="shared" si="55"/>
        <v>0</v>
      </c>
      <c r="BB27" s="49">
        <f t="shared" si="56"/>
        <v>0</v>
      </c>
      <c r="BC27" s="49">
        <f t="shared" si="57"/>
        <v>8.1799999999999962</v>
      </c>
      <c r="BD27" s="49">
        <f t="shared" si="58"/>
        <v>0</v>
      </c>
      <c r="BE27" s="49">
        <f t="shared" si="59"/>
        <v>0</v>
      </c>
      <c r="BF27" s="49">
        <f t="shared" si="60"/>
        <v>7.1199999999999974</v>
      </c>
      <c r="BG27" s="49">
        <f t="shared" si="4"/>
        <v>0</v>
      </c>
      <c r="BH27" s="49">
        <f t="shared" si="5"/>
        <v>0</v>
      </c>
      <c r="BI27" s="49">
        <f t="shared" si="61"/>
        <v>6.1999999999999957</v>
      </c>
      <c r="BJ27" s="49">
        <f t="shared" si="62"/>
        <v>0</v>
      </c>
      <c r="BK27" s="49">
        <f t="shared" si="63"/>
        <v>0</v>
      </c>
      <c r="BL27" s="49">
        <f t="shared" si="64"/>
        <v>5.0399999999999991</v>
      </c>
      <c r="BM27" s="49">
        <f t="shared" si="65"/>
        <v>0</v>
      </c>
      <c r="BN27" s="49">
        <f t="shared" si="66"/>
        <v>0</v>
      </c>
      <c r="BO27" s="49">
        <f t="shared" si="67"/>
        <v>4.2099999999999955</v>
      </c>
      <c r="BP27" s="49">
        <f t="shared" si="68"/>
        <v>0</v>
      </c>
      <c r="BQ27" s="49">
        <f t="shared" si="69"/>
        <v>0</v>
      </c>
      <c r="BR27" s="49">
        <f t="shared" si="70"/>
        <v>3.0199999999999996</v>
      </c>
      <c r="BS27" s="49">
        <f t="shared" si="71"/>
        <v>0</v>
      </c>
      <c r="BT27" s="49">
        <f t="shared" si="72"/>
        <v>0</v>
      </c>
      <c r="BU27" s="49">
        <f t="shared" si="73"/>
        <v>2.0499999999999989</v>
      </c>
      <c r="BV27" s="49">
        <f t="shared" si="74"/>
        <v>0</v>
      </c>
      <c r="BW27" s="49">
        <f t="shared" si="75"/>
        <v>0</v>
      </c>
      <c r="BX27" s="49">
        <f t="shared" si="76"/>
        <v>1.03</v>
      </c>
      <c r="BY27" s="49">
        <f t="shared" si="77"/>
        <v>0</v>
      </c>
      <c r="BZ27" s="49">
        <f t="shared" si="78"/>
        <v>0</v>
      </c>
      <c r="CA27" s="49"/>
      <c r="CB27" s="49"/>
      <c r="CC27" s="49"/>
      <c r="CD27" s="24">
        <f t="shared" si="79"/>
        <v>2</v>
      </c>
      <c r="CE27" s="24" t="str">
        <f>LOOKUP(CD27,BU$4:BU$28,BV$4:BV$28)</f>
        <v>RBE</v>
      </c>
      <c r="CF27" s="47">
        <f>LOOKUP(CD27,BU$4:BU$28,BW$4:BW$28)</f>
        <v>4.7412774919311342E-3</v>
      </c>
      <c r="CH27" s="48" t="str">
        <f t="shared" si="6"/>
        <v>RBE</v>
      </c>
      <c r="CI27" s="24">
        <f t="shared" si="7"/>
        <v>2</v>
      </c>
      <c r="CJ27" s="48">
        <f t="shared" si="0"/>
        <v>0</v>
      </c>
      <c r="CK27" s="50">
        <f t="shared" si="80"/>
        <v>0</v>
      </c>
      <c r="CL27" s="51">
        <f xml:space="preserve"> RTD("cqg.rtd",,"StudyData",CE27, "VolBB^",,"c1",$B$1,"-9",,,,,"T")</f>
        <v>3.4077999999999999E-3</v>
      </c>
      <c r="CM27" s="47">
        <f xml:space="preserve"> RTD("cqg.rtd",,"StudyData",CE27, "VolBB^",,"c1",$B$1,"-8",,,,,"T")</f>
        <v>3.5481000000000002E-3</v>
      </c>
      <c r="CN27" s="47">
        <f xml:space="preserve"> RTD("cqg.rtd",,"StudyData",CE27, "VolBB^",,"c1",$B$1,"-7",,,,,"T")</f>
        <v>3.5499500000000001E-3</v>
      </c>
      <c r="CO27" s="47">
        <f xml:space="preserve"> RTD("cqg.rtd",,"StudyData",CE27, "VolBB^",,"c1",$B$1,"-6",,,,,"T")</f>
        <v>3.5366E-3</v>
      </c>
      <c r="CP27" s="47">
        <f xml:space="preserve"> RTD("cqg.rtd",,"StudyData",CE27, "VolBB^",,"c1",$B$1,"-5",,,,,"T")</f>
        <v>3.5872899999999999E-3</v>
      </c>
      <c r="CQ27" s="47">
        <f xml:space="preserve"> RTD("cqg.rtd",,"StudyData",CE27, "VolBB^",,"c1",$B$1,"-4",,,,,"T")</f>
        <v>3.6983699999999999E-3</v>
      </c>
      <c r="CR27" s="47">
        <f xml:space="preserve"> RTD("cqg.rtd",,"StudyData",CE27, "VolBB^",,"c1",$B$1,"-3",,,,,"T")</f>
        <v>4.1684900000000004E-3</v>
      </c>
      <c r="CS27" s="47">
        <f xml:space="preserve"> RTD("cqg.rtd",,"StudyData",CE27, "VolBB^",,"c1",$B$1,"-2",,,,,"T")</f>
        <v>4.5043599999999998E-3</v>
      </c>
      <c r="CT27" s="47">
        <f xml:space="preserve"> RTD("cqg.rtd",,"StudyData",CE27, "VolBB^",,"c1",$B$1,"-1",,,,,"T")</f>
        <v>4.7218900000000003E-3</v>
      </c>
      <c r="CU27" s="47">
        <f xml:space="preserve"> RTD("cqg.rtd",,"StudyData",CE27, "VolBB^",,"c1",$B$1,"0",,,,,"T")</f>
        <v>4.7412799999999996E-3</v>
      </c>
    </row>
    <row r="28" spans="1:99" x14ac:dyDescent="0.25">
      <c r="A28" s="46" t="str">
        <f>Symbols1!A28</f>
        <v>SIE</v>
      </c>
      <c r="B28" s="47">
        <f xml:space="preserve"> RTD("cqg.rtd",,"StudyData", A28, "BDIF", "InputChoice=Close,MAType=Sim,Period1="&amp;$C$1&amp;",Percent="&amp;$D$1&amp;"", "BDIF",$B$1,,"all",,,,"T")/RTD("cqg.rtd",,"StudyData",A28, "BBnds", "MAType=Sim,InputChoice=Close,Period1="&amp;$C$1&amp;",Percent="&amp;$D$1&amp;",Divisor=0", "BMA",$B$1,"0","ALL",,,"TRUE","T")</f>
        <v>3.1315730695429356E-3</v>
      </c>
      <c r="C28" s="48">
        <f>RANK(B28,$B$4:$B$28,0)+COUNTIF($B$4:B28,B28)-1</f>
        <v>9</v>
      </c>
      <c r="D28" s="25">
        <f t="shared" si="8"/>
        <v>25.110000000000017</v>
      </c>
      <c r="E28" s="49">
        <f t="shared" si="2"/>
        <v>0</v>
      </c>
      <c r="F28" s="49">
        <f t="shared" si="3"/>
        <v>0</v>
      </c>
      <c r="G28" s="49">
        <f t="shared" si="9"/>
        <v>24.01</v>
      </c>
      <c r="H28" s="49">
        <f t="shared" si="10"/>
        <v>0</v>
      </c>
      <c r="I28" s="49">
        <f t="shared" si="11"/>
        <v>0</v>
      </c>
      <c r="J28" s="49">
        <f t="shared" si="12"/>
        <v>23.120000000000019</v>
      </c>
      <c r="K28" s="49">
        <f t="shared" si="13"/>
        <v>0</v>
      </c>
      <c r="L28" s="49">
        <f t="shared" si="14"/>
        <v>0</v>
      </c>
      <c r="M28" s="49">
        <f t="shared" si="15"/>
        <v>22.100000000000016</v>
      </c>
      <c r="N28" s="49">
        <f t="shared" si="16"/>
        <v>0</v>
      </c>
      <c r="O28" s="49">
        <f t="shared" si="17"/>
        <v>0</v>
      </c>
      <c r="P28" s="49">
        <f t="shared" si="18"/>
        <v>21.160000000000025</v>
      </c>
      <c r="Q28" s="49">
        <f t="shared" si="19"/>
        <v>0</v>
      </c>
      <c r="R28" s="49">
        <f t="shared" si="20"/>
        <v>0</v>
      </c>
      <c r="S28" s="49">
        <f t="shared" si="21"/>
        <v>20.180000000000028</v>
      </c>
      <c r="T28" s="49">
        <f t="shared" si="22"/>
        <v>0</v>
      </c>
      <c r="U28" s="49">
        <f t="shared" si="23"/>
        <v>0</v>
      </c>
      <c r="V28" s="49">
        <f t="shared" si="24"/>
        <v>19.150000000000023</v>
      </c>
      <c r="W28" s="49">
        <f t="shared" si="25"/>
        <v>0</v>
      </c>
      <c r="X28" s="49">
        <f t="shared" si="26"/>
        <v>0</v>
      </c>
      <c r="Y28" s="49">
        <f t="shared" si="27"/>
        <v>18.170000000000027</v>
      </c>
      <c r="Z28" s="49">
        <f t="shared" si="28"/>
        <v>0</v>
      </c>
      <c r="AA28" s="49">
        <f t="shared" si="29"/>
        <v>0</v>
      </c>
      <c r="AB28" s="49">
        <f t="shared" si="30"/>
        <v>17.140000000000022</v>
      </c>
      <c r="AC28" s="49">
        <f t="shared" si="31"/>
        <v>0</v>
      </c>
      <c r="AD28" s="49">
        <f t="shared" si="32"/>
        <v>0</v>
      </c>
      <c r="AE28" s="49">
        <f t="shared" si="33"/>
        <v>16.020000000000003</v>
      </c>
      <c r="AF28" s="49">
        <f t="shared" si="34"/>
        <v>0</v>
      </c>
      <c r="AG28" s="49">
        <f t="shared" si="35"/>
        <v>0</v>
      </c>
      <c r="AH28" s="49">
        <f t="shared" si="36"/>
        <v>15.089999999999998</v>
      </c>
      <c r="AI28" s="49">
        <f t="shared" si="37"/>
        <v>0</v>
      </c>
      <c r="AJ28" s="49">
        <f t="shared" si="38"/>
        <v>0</v>
      </c>
      <c r="AK28" s="49">
        <f t="shared" si="39"/>
        <v>14.229999999999995</v>
      </c>
      <c r="AL28" s="49">
        <f t="shared" si="40"/>
        <v>0</v>
      </c>
      <c r="AM28" s="49">
        <f t="shared" si="41"/>
        <v>0</v>
      </c>
      <c r="AN28" s="49">
        <f t="shared" si="42"/>
        <v>13.079999999999998</v>
      </c>
      <c r="AO28" s="49">
        <f t="shared" si="43"/>
        <v>0</v>
      </c>
      <c r="AP28" s="49">
        <f t="shared" si="44"/>
        <v>0</v>
      </c>
      <c r="AQ28" s="49">
        <f t="shared" si="45"/>
        <v>12.069999999999999</v>
      </c>
      <c r="AR28" s="49">
        <f t="shared" si="46"/>
        <v>0</v>
      </c>
      <c r="AS28" s="49">
        <f t="shared" si="47"/>
        <v>0</v>
      </c>
      <c r="AT28" s="49">
        <f t="shared" si="48"/>
        <v>11.239999999999995</v>
      </c>
      <c r="AU28" s="49">
        <f t="shared" si="49"/>
        <v>0</v>
      </c>
      <c r="AV28" s="49">
        <f t="shared" si="50"/>
        <v>0</v>
      </c>
      <c r="AW28" s="49">
        <f t="shared" si="51"/>
        <v>10.199999999999996</v>
      </c>
      <c r="AX28" s="49">
        <f t="shared" si="52"/>
        <v>0</v>
      </c>
      <c r="AY28" s="49">
        <f t="shared" si="53"/>
        <v>0</v>
      </c>
      <c r="AZ28" s="49">
        <f t="shared" si="54"/>
        <v>9</v>
      </c>
      <c r="BA28" s="49" t="str">
        <f t="shared" si="55"/>
        <v>SIE</v>
      </c>
      <c r="BB28" s="49">
        <f t="shared" si="56"/>
        <v>3.1315730695429356E-3</v>
      </c>
      <c r="BC28" s="49">
        <f t="shared" si="57"/>
        <v>8.1899999999999959</v>
      </c>
      <c r="BD28" s="49">
        <f t="shared" si="58"/>
        <v>0</v>
      </c>
      <c r="BE28" s="49">
        <f t="shared" si="59"/>
        <v>0</v>
      </c>
      <c r="BF28" s="49">
        <f t="shared" si="60"/>
        <v>7.1299999999999972</v>
      </c>
      <c r="BG28" s="49">
        <f t="shared" si="4"/>
        <v>0</v>
      </c>
      <c r="BH28" s="49">
        <f t="shared" si="5"/>
        <v>0</v>
      </c>
      <c r="BI28" s="49">
        <f t="shared" si="61"/>
        <v>6.2099999999999955</v>
      </c>
      <c r="BJ28" s="49">
        <f t="shared" si="62"/>
        <v>0</v>
      </c>
      <c r="BK28" s="49">
        <f t="shared" si="63"/>
        <v>0</v>
      </c>
      <c r="BL28" s="49">
        <f t="shared" si="64"/>
        <v>5.0499999999999989</v>
      </c>
      <c r="BM28" s="49">
        <f t="shared" si="65"/>
        <v>0</v>
      </c>
      <c r="BN28" s="49">
        <f t="shared" si="66"/>
        <v>0</v>
      </c>
      <c r="BO28" s="49">
        <f t="shared" si="67"/>
        <v>4.2199999999999953</v>
      </c>
      <c r="BP28" s="49">
        <f t="shared" si="68"/>
        <v>0</v>
      </c>
      <c r="BQ28" s="49">
        <f t="shared" si="69"/>
        <v>0</v>
      </c>
      <c r="BR28" s="49">
        <f t="shared" si="70"/>
        <v>3.0299999999999994</v>
      </c>
      <c r="BS28" s="49">
        <f t="shared" si="71"/>
        <v>0</v>
      </c>
      <c r="BT28" s="49">
        <f t="shared" si="72"/>
        <v>0</v>
      </c>
      <c r="BU28" s="49">
        <f t="shared" si="73"/>
        <v>2.0599999999999987</v>
      </c>
      <c r="BV28" s="49">
        <f t="shared" si="74"/>
        <v>0</v>
      </c>
      <c r="BW28" s="49">
        <f t="shared" si="75"/>
        <v>0</v>
      </c>
      <c r="BX28" s="49">
        <f t="shared" si="76"/>
        <v>1.04</v>
      </c>
      <c r="BY28" s="49">
        <f t="shared" si="77"/>
        <v>0</v>
      </c>
      <c r="BZ28" s="49">
        <f t="shared" si="78"/>
        <v>0</v>
      </c>
      <c r="CA28" s="49"/>
      <c r="CB28" s="49"/>
      <c r="CC28" s="49"/>
      <c r="CD28" s="24">
        <f t="shared" si="79"/>
        <v>1</v>
      </c>
      <c r="CE28" s="24" t="str">
        <f>LOOKUP(CD28,BX$4:BX$28,BY$4:BY$28)</f>
        <v>CLE</v>
      </c>
      <c r="CF28" s="47">
        <f>LOOKUP(CD28,BX$4:BX$28,BZ$4:BZ$28)</f>
        <v>5.0955221565400699E-3</v>
      </c>
      <c r="CH28" s="48" t="str">
        <f t="shared" si="6"/>
        <v>CLE</v>
      </c>
      <c r="CI28" s="24">
        <f t="shared" si="7"/>
        <v>1</v>
      </c>
      <c r="CJ28" s="48">
        <f t="shared" si="0"/>
        <v>0</v>
      </c>
      <c r="CK28" s="50">
        <f t="shared" si="80"/>
        <v>0</v>
      </c>
      <c r="CL28" s="51">
        <f xml:space="preserve"> RTD("cqg.rtd",,"StudyData",CE28, "VolBB^",,"c1",$B$1,"-9",,,,,"T")</f>
        <v>3.51177E-3</v>
      </c>
      <c r="CM28" s="47">
        <f xml:space="preserve"> RTD("cqg.rtd",,"StudyData",CE28, "VolBB^",,"c1",$B$1,"-8",,,,,"T")</f>
        <v>3.5573800000000002E-3</v>
      </c>
      <c r="CN28" s="47">
        <f xml:space="preserve"> RTD("cqg.rtd",,"StudyData",CE28, "VolBB^",,"c1",$B$1,"-7",,,,,"T")</f>
        <v>3.5350999999999998E-3</v>
      </c>
      <c r="CO28" s="47">
        <f xml:space="preserve"> RTD("cqg.rtd",,"StudyData",CE28, "VolBB^",,"c1",$B$1,"-6",,,,,"T")</f>
        <v>3.6448399999999999E-3</v>
      </c>
      <c r="CP28" s="47">
        <f xml:space="preserve"> RTD("cqg.rtd",,"StudyData",CE28, "VolBB^",,"c1",$B$1,"-5",,,,,"T")</f>
        <v>3.7408900000000002E-3</v>
      </c>
      <c r="CQ28" s="47">
        <f xml:space="preserve"> RTD("cqg.rtd",,"StudyData",CE28, "VolBB^",,"c1",$B$1,"-4",,,,,"T")</f>
        <v>4.1994299999999997E-3</v>
      </c>
      <c r="CR28" s="47">
        <f xml:space="preserve"> RTD("cqg.rtd",,"StudyData",CE28, "VolBB^",,"c1",$B$1,"-3",,,,,"T")</f>
        <v>4.4479100000000002E-3</v>
      </c>
      <c r="CS28" s="47">
        <f xml:space="preserve"> RTD("cqg.rtd",,"StudyData",CE28, "VolBB^",,"c1",$B$1,"-2",,,,,"T")</f>
        <v>5.0137300000000001E-3</v>
      </c>
      <c r="CT28" s="47">
        <f xml:space="preserve"> RTD("cqg.rtd",,"StudyData",CE28, "VolBB^",,"c1",$B$1,"-1",,,,,"T")</f>
        <v>5.1574400000000001E-3</v>
      </c>
      <c r="CU28" s="47">
        <f xml:space="preserve"> RTD("cqg.rtd",,"StudyData",CE28, "VolBB^",,"c1",$B$1,"0",,,,,"T")</f>
        <v>5.0955200000000001E-3</v>
      </c>
    </row>
    <row r="29" spans="1:99" x14ac:dyDescent="0.25">
      <c r="B29" s="47"/>
      <c r="C29" s="48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F29" s="47"/>
      <c r="CH29" s="47"/>
      <c r="CJ29" s="47"/>
      <c r="CK29" s="47"/>
    </row>
    <row r="30" spans="1:99" x14ac:dyDescent="0.25">
      <c r="B30" s="47"/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F30" s="47"/>
      <c r="CH30" s="47"/>
      <c r="CJ30" s="47"/>
      <c r="CK30" s="47"/>
    </row>
    <row r="31" spans="1:99" x14ac:dyDescent="0.25">
      <c r="D31" s="24">
        <v>25</v>
      </c>
      <c r="G31" s="24">
        <v>24</v>
      </c>
      <c r="J31" s="24">
        <v>23</v>
      </c>
      <c r="M31" s="24">
        <v>22</v>
      </c>
      <c r="P31" s="24">
        <v>21</v>
      </c>
      <c r="S31" s="24">
        <v>20</v>
      </c>
      <c r="V31" s="24">
        <v>19</v>
      </c>
      <c r="Y31" s="24">
        <v>18</v>
      </c>
      <c r="AB31" s="24">
        <v>17</v>
      </c>
      <c r="AE31" s="24">
        <v>16</v>
      </c>
      <c r="AH31" s="24">
        <v>15</v>
      </c>
      <c r="AK31" s="24">
        <v>14</v>
      </c>
      <c r="AN31" s="24">
        <v>13</v>
      </c>
      <c r="AQ31" s="24">
        <v>12</v>
      </c>
      <c r="AT31" s="24">
        <v>11</v>
      </c>
      <c r="AW31" s="24">
        <v>10</v>
      </c>
      <c r="AZ31" s="24">
        <v>9</v>
      </c>
      <c r="BC31" s="24">
        <v>8</v>
      </c>
      <c r="BF31" s="24">
        <v>7</v>
      </c>
      <c r="BI31" s="24">
        <v>6</v>
      </c>
      <c r="BL31" s="24">
        <v>5</v>
      </c>
      <c r="BO31" s="24">
        <v>4</v>
      </c>
      <c r="BR31" s="24">
        <v>3</v>
      </c>
      <c r="BU31" s="24">
        <v>2</v>
      </c>
      <c r="BX31" s="24">
        <v>1</v>
      </c>
    </row>
    <row r="32" spans="1:99" x14ac:dyDescent="0.25">
      <c r="A32" s="24" t="s">
        <v>24</v>
      </c>
      <c r="B32" s="47"/>
      <c r="D32" s="24" t="s">
        <v>11</v>
      </c>
      <c r="E32" s="24" t="s">
        <v>0</v>
      </c>
      <c r="F32" s="24" t="s">
        <v>6</v>
      </c>
      <c r="G32" s="24" t="s">
        <v>11</v>
      </c>
      <c r="H32" s="24" t="s">
        <v>0</v>
      </c>
      <c r="I32" s="24" t="s">
        <v>6</v>
      </c>
      <c r="J32" s="24" t="s">
        <v>11</v>
      </c>
      <c r="K32" s="24" t="s">
        <v>0</v>
      </c>
      <c r="L32" s="24" t="s">
        <v>6</v>
      </c>
      <c r="M32" s="24" t="s">
        <v>11</v>
      </c>
      <c r="N32" s="24" t="s">
        <v>0</v>
      </c>
      <c r="O32" s="24" t="s">
        <v>6</v>
      </c>
      <c r="P32" s="24" t="s">
        <v>11</v>
      </c>
      <c r="Q32" s="24" t="s">
        <v>0</v>
      </c>
      <c r="R32" s="24" t="s">
        <v>6</v>
      </c>
      <c r="S32" s="24" t="s">
        <v>11</v>
      </c>
      <c r="T32" s="24" t="s">
        <v>0</v>
      </c>
      <c r="U32" s="24" t="s">
        <v>6</v>
      </c>
      <c r="V32" s="24" t="s">
        <v>11</v>
      </c>
      <c r="W32" s="24" t="s">
        <v>0</v>
      </c>
      <c r="X32" s="24" t="s">
        <v>6</v>
      </c>
      <c r="Y32" s="24" t="s">
        <v>11</v>
      </c>
      <c r="Z32" s="24" t="s">
        <v>0</v>
      </c>
      <c r="AA32" s="24" t="s">
        <v>6</v>
      </c>
      <c r="AB32" s="24" t="s">
        <v>11</v>
      </c>
      <c r="AC32" s="24" t="s">
        <v>0</v>
      </c>
      <c r="AD32" s="24" t="s">
        <v>6</v>
      </c>
      <c r="AE32" s="24" t="s">
        <v>11</v>
      </c>
      <c r="AF32" s="24" t="s">
        <v>0</v>
      </c>
      <c r="AG32" s="24" t="s">
        <v>6</v>
      </c>
      <c r="AH32" s="24" t="s">
        <v>11</v>
      </c>
      <c r="AI32" s="24" t="s">
        <v>0</v>
      </c>
      <c r="AJ32" s="24" t="s">
        <v>6</v>
      </c>
      <c r="AK32" s="24" t="s">
        <v>11</v>
      </c>
      <c r="AL32" s="24" t="s">
        <v>0</v>
      </c>
      <c r="AM32" s="24" t="s">
        <v>6</v>
      </c>
      <c r="AN32" s="24" t="s">
        <v>11</v>
      </c>
      <c r="AO32" s="24" t="s">
        <v>0</v>
      </c>
      <c r="AP32" s="24" t="s">
        <v>6</v>
      </c>
      <c r="AQ32" s="24" t="s">
        <v>11</v>
      </c>
      <c r="AR32" s="24" t="s">
        <v>0</v>
      </c>
      <c r="AS32" s="24" t="s">
        <v>6</v>
      </c>
      <c r="AT32" s="24" t="s">
        <v>11</v>
      </c>
      <c r="AU32" s="24" t="s">
        <v>0</v>
      </c>
      <c r="AV32" s="24" t="s">
        <v>6</v>
      </c>
      <c r="AW32" s="24" t="s">
        <v>11</v>
      </c>
      <c r="AX32" s="24" t="s">
        <v>0</v>
      </c>
      <c r="AY32" s="24" t="s">
        <v>6</v>
      </c>
      <c r="AZ32" s="24" t="s">
        <v>11</v>
      </c>
      <c r="BA32" s="24" t="s">
        <v>0</v>
      </c>
      <c r="BB32" s="24" t="s">
        <v>6</v>
      </c>
      <c r="BC32" s="24" t="s">
        <v>11</v>
      </c>
      <c r="BD32" s="24" t="s">
        <v>0</v>
      </c>
      <c r="BE32" s="24" t="s">
        <v>6</v>
      </c>
      <c r="BF32" s="24" t="s">
        <v>11</v>
      </c>
      <c r="BG32" s="24" t="s">
        <v>0</v>
      </c>
      <c r="BH32" s="24" t="s">
        <v>6</v>
      </c>
      <c r="BI32" s="24" t="s">
        <v>11</v>
      </c>
      <c r="BJ32" s="24" t="s">
        <v>0</v>
      </c>
      <c r="BK32" s="24" t="s">
        <v>6</v>
      </c>
      <c r="BL32" s="24" t="s">
        <v>11</v>
      </c>
      <c r="BM32" s="24" t="s">
        <v>0</v>
      </c>
      <c r="BN32" s="24" t="s">
        <v>6</v>
      </c>
      <c r="BO32" s="24" t="s">
        <v>11</v>
      </c>
      <c r="BP32" s="24" t="s">
        <v>0</v>
      </c>
      <c r="BQ32" s="24" t="s">
        <v>6</v>
      </c>
      <c r="BR32" s="24" t="s">
        <v>11</v>
      </c>
      <c r="BS32" s="24" t="s">
        <v>0</v>
      </c>
      <c r="BT32" s="24" t="s">
        <v>6</v>
      </c>
      <c r="BU32" s="24" t="s">
        <v>11</v>
      </c>
      <c r="BV32" s="24" t="s">
        <v>0</v>
      </c>
      <c r="BW32" s="24" t="s">
        <v>6</v>
      </c>
      <c r="BX32" s="24" t="s">
        <v>11</v>
      </c>
      <c r="BY32" s="24" t="s">
        <v>0</v>
      </c>
      <c r="BZ32" s="24" t="s">
        <v>6</v>
      </c>
    </row>
    <row r="33" spans="1:85" x14ac:dyDescent="0.25">
      <c r="A33" s="24" t="str">
        <f>A4</f>
        <v>ENQ</v>
      </c>
      <c r="B33" s="47">
        <f xml:space="preserve"> RTD("cqg.rtd",,"StudyData", A33, "BDIF", "InputChoice=Close,MAType=Sim,Period1="&amp;$C$1&amp;",Percent="&amp;$D$1&amp;"", "BDIF",$B$1,"-1","all",,,,"T")/RTD("cqg.rtd",,"StudyData",A33, "BBnds", "MAType=Sim,InputChoice=Close,Period1="&amp;$C$1&amp;",Percent="&amp;$D$1&amp;",Divisor=0", "BMA",$B$1,"-1","ALL",,,"TRUE","T")</f>
        <v>1.8349455053777168E-3</v>
      </c>
      <c r="C33" s="48">
        <f>RANK(B33,$B$33:$B$57,0)+COUNTIF($B$33:B33,B33)-1</f>
        <v>12</v>
      </c>
      <c r="D33" s="49">
        <f>IF($C33=$D$31,$C33,0)</f>
        <v>0</v>
      </c>
      <c r="E33" s="49">
        <f>IF(C33=$D$31,$A33,0)</f>
        <v>0</v>
      </c>
      <c r="F33" s="49">
        <f>IF(D33=$D$31,$B33,0)</f>
        <v>0</v>
      </c>
      <c r="G33" s="49">
        <f>IF($C33=$G$31,$C33,0)</f>
        <v>0</v>
      </c>
      <c r="H33" s="49">
        <f>IF(G33=$G$31,$A33,0)</f>
        <v>0</v>
      </c>
      <c r="I33" s="49">
        <f>IF(G33=$G$31,$B33,0)</f>
        <v>0</v>
      </c>
      <c r="J33" s="49">
        <f>IF($C33=$J$31,$C33,0)</f>
        <v>0</v>
      </c>
      <c r="K33" s="49">
        <f>IF(J33=$J$31,$A33,0)</f>
        <v>0</v>
      </c>
      <c r="L33" s="49">
        <f>IF(J33=$J$31,$B33,0)</f>
        <v>0</v>
      </c>
      <c r="M33" s="49">
        <f>IF($C33=$M$31,$C33,0)</f>
        <v>0</v>
      </c>
      <c r="N33" s="49">
        <f>IF(M33=$M$31,$A33,0)</f>
        <v>0</v>
      </c>
      <c r="O33" s="49">
        <f>IF(M33=$M$31,$B33,0)</f>
        <v>0</v>
      </c>
      <c r="P33" s="49">
        <f>IF($C33=$P$31,$C33,0)</f>
        <v>0</v>
      </c>
      <c r="Q33" s="49">
        <f>IF(P33=$P$31,$A33,0)</f>
        <v>0</v>
      </c>
      <c r="R33" s="49">
        <f>IF(P33=$P$31,$B33,0)</f>
        <v>0</v>
      </c>
      <c r="S33" s="49">
        <f>IF($C33=$S$31,$C33,0)</f>
        <v>0</v>
      </c>
      <c r="T33" s="49">
        <f>IF(S33=$S$31,$A33,0)</f>
        <v>0</v>
      </c>
      <c r="U33" s="49">
        <f>IF(S33=$S$31,$B33,0)</f>
        <v>0</v>
      </c>
      <c r="V33" s="49">
        <f>IF($C33=$V$31,$C33,0)</f>
        <v>0</v>
      </c>
      <c r="W33" s="49">
        <f>IF(V33=$V$31,$A33,0)</f>
        <v>0</v>
      </c>
      <c r="X33" s="49">
        <f>IF(V33=$V$31,$B33,0)</f>
        <v>0</v>
      </c>
      <c r="Y33" s="49">
        <f>IF($C33=$Y$31,$C33,0)</f>
        <v>0</v>
      </c>
      <c r="Z33" s="49">
        <f>IF(Y33=$Y$31,$A33,0)</f>
        <v>0</v>
      </c>
      <c r="AA33" s="49">
        <f>IF(Y33=$Y$31,$B33,0)</f>
        <v>0</v>
      </c>
      <c r="AB33" s="49">
        <f>IF($C33=$AB$31,$C33,0)</f>
        <v>0</v>
      </c>
      <c r="AC33" s="49">
        <f>IF(AB33=$AB$31,$A33,0)</f>
        <v>0</v>
      </c>
      <c r="AD33" s="49">
        <f>IF(AB33=$AB$31,$B33,0)</f>
        <v>0</v>
      </c>
      <c r="AE33" s="49">
        <f>IF($C33=$AE$31,$C33,0)</f>
        <v>0</v>
      </c>
      <c r="AF33" s="49">
        <f>IF(AE33=$AE$31,$A33,0)</f>
        <v>0</v>
      </c>
      <c r="AG33" s="49">
        <f>IF(AE33=$AE$31,$B33,0)</f>
        <v>0</v>
      </c>
      <c r="AH33" s="49">
        <f>IF($C33=$AH$31,$C33,0)</f>
        <v>0</v>
      </c>
      <c r="AI33" s="49">
        <f>IF(AH33=$AH$31,$A33,0)</f>
        <v>0</v>
      </c>
      <c r="AJ33" s="49">
        <f>IF(AH33=$AH$31,$B33,0)</f>
        <v>0</v>
      </c>
      <c r="AK33" s="49">
        <f>IF($C33=$AK$31,$C33,0)</f>
        <v>0</v>
      </c>
      <c r="AL33" s="49">
        <f>IF(AK33=$AK$31,$A33,0)</f>
        <v>0</v>
      </c>
      <c r="AM33" s="49">
        <f>IF(AK33=$AK$31,$B33,0)</f>
        <v>0</v>
      </c>
      <c r="AN33" s="49">
        <f>IF($C33=$AN$31,$C33,0)</f>
        <v>0</v>
      </c>
      <c r="AO33" s="49">
        <f>IF(AN33=$AN$31,$A33,0)</f>
        <v>0</v>
      </c>
      <c r="AP33" s="49">
        <f>IF(AN33=$AN$31,$B33,0)</f>
        <v>0</v>
      </c>
      <c r="AQ33" s="49">
        <f>IF($C33=$AQ$31,$C33,0)</f>
        <v>12</v>
      </c>
      <c r="AR33" s="49" t="str">
        <f>IF(AQ33=$AQ$31,$A33,0)</f>
        <v>ENQ</v>
      </c>
      <c r="AS33" s="49">
        <f>IF(AQ33=$AQ$31,$B33,0)</f>
        <v>1.8349455053777168E-3</v>
      </c>
      <c r="AT33" s="49">
        <f>IF($C33=$AT$31,$C33,0)</f>
        <v>0</v>
      </c>
      <c r="AU33" s="49">
        <f>IF(AT33=$AT$31,$A33,0)</f>
        <v>0</v>
      </c>
      <c r="AV33" s="49">
        <f>IF(AT33=$AT$31,$B33,0)</f>
        <v>0</v>
      </c>
      <c r="AW33" s="49">
        <f>IF($C33=$AW$31,$C33,0)</f>
        <v>0</v>
      </c>
      <c r="AX33" s="49">
        <f>IF(AW33=$AW$31,$A33,0)</f>
        <v>0</v>
      </c>
      <c r="AY33" s="49">
        <f>IF(AW33=$AW$31,$B33,0)</f>
        <v>0</v>
      </c>
      <c r="AZ33" s="49">
        <f>IF($C33=$AZ$31,$C33,0)</f>
        <v>0</v>
      </c>
      <c r="BA33" s="49">
        <f>IF(AZ33=$AZ$31,$A33,0)</f>
        <v>0</v>
      </c>
      <c r="BB33" s="49">
        <f>IF(AZ33=$AZ$31,$B33,0)</f>
        <v>0</v>
      </c>
      <c r="BC33" s="49">
        <f>IF($C33=$BC$31,$C33,0)</f>
        <v>0</v>
      </c>
      <c r="BD33" s="49">
        <f>IF(BC33=$BC$31,$A33,0)</f>
        <v>0</v>
      </c>
      <c r="BE33" s="49">
        <f>IF(BC33=$BC$31,$B33,0)</f>
        <v>0</v>
      </c>
      <c r="BF33" s="49">
        <f>IF($C33=$BF$31,$C33,0)</f>
        <v>0</v>
      </c>
      <c r="BG33" s="49">
        <f>IF(BF33=$BF$31,$A33,0)</f>
        <v>0</v>
      </c>
      <c r="BH33" s="49">
        <f>IF(BF33=$BF$31,$B33,0)</f>
        <v>0</v>
      </c>
      <c r="BI33" s="49">
        <f>IF($C33=$BI$31,$C33,0)</f>
        <v>0</v>
      </c>
      <c r="BJ33" s="49">
        <f>IF(BI33=$BI$31,$A33,0)</f>
        <v>0</v>
      </c>
      <c r="BK33" s="49">
        <f>IF(BI33=$BI$31,$B33,0)</f>
        <v>0</v>
      </c>
      <c r="BL33" s="49">
        <f>IF($C33=$BL$31,$C33,0)</f>
        <v>0</v>
      </c>
      <c r="BM33" s="49">
        <f>IF(BL33=$BL$31,$A33,0)</f>
        <v>0</v>
      </c>
      <c r="BN33" s="49">
        <f>IF(BL33=$BL$31,$B33,0)</f>
        <v>0</v>
      </c>
      <c r="BO33" s="49">
        <f>IF($C33=$BO$31,$C33,0)</f>
        <v>0</v>
      </c>
      <c r="BP33" s="49">
        <f>IF(BO33=$BO$31,$A33,0)</f>
        <v>0</v>
      </c>
      <c r="BQ33" s="49">
        <f>IF(BO33=$BO$31,$B33,0)</f>
        <v>0</v>
      </c>
      <c r="BR33" s="49">
        <f>IF($C33=$BR$31,$C33,0)</f>
        <v>0</v>
      </c>
      <c r="BS33" s="49">
        <f>IF(BR33=$BR$31,$A33,0)</f>
        <v>0</v>
      </c>
      <c r="BT33" s="49">
        <f>IF(BR33=$BR$31,$B33,0)</f>
        <v>0</v>
      </c>
      <c r="BU33" s="49">
        <f>IF($C33=$BU$31,$C33,0)</f>
        <v>0</v>
      </c>
      <c r="BV33" s="49">
        <f>IF(BU33=$BU$31,$A33,0)</f>
        <v>0</v>
      </c>
      <c r="BW33" s="49">
        <f>IF(BU33=$BU$31,$B33,0)</f>
        <v>0</v>
      </c>
      <c r="BX33" s="49">
        <f>IF($C33=$BU$31,$C33,0)</f>
        <v>0</v>
      </c>
      <c r="BY33" s="49">
        <f>IF(BX33=$BX$31,$A33,0)</f>
        <v>0</v>
      </c>
      <c r="BZ33" s="49">
        <f>IF(BX33=$BX$31,$B33,0)</f>
        <v>0</v>
      </c>
      <c r="CD33" s="24">
        <v>25</v>
      </c>
      <c r="CE33" s="24" t="str">
        <f>LOOKUP(CD33,D$33:D$57,E$33:E$57)</f>
        <v>TUA</v>
      </c>
      <c r="CF33" s="24">
        <f>CD33</f>
        <v>25</v>
      </c>
      <c r="CG33" s="47">
        <f>LOOKUP(CD33,D$33:D$57,F$33:F$57)</f>
        <v>2.0920316574617095E-4</v>
      </c>
    </row>
    <row r="34" spans="1:85" x14ac:dyDescent="0.25">
      <c r="A34" s="24" t="str">
        <f t="shared" ref="A34:A57" si="81">A5</f>
        <v>EP</v>
      </c>
      <c r="B34" s="47">
        <f xml:space="preserve"> RTD("cqg.rtd",,"StudyData", A34, "BDIF", "InputChoice=Close,MAType=Sim,Period1="&amp;$C$1&amp;",Percent="&amp;$D$1&amp;"", "BDIF",$B$1,"-1","all",,,,"T")/RTD("cqg.rtd",,"StudyData",A34, "BBnds", "MAType=Sim,InputChoice=Close,Period1="&amp;$C$1&amp;",Percent="&amp;$D$1&amp;",Divisor=0", "BMA",$B$1,"-1","ALL",,,"TRUE","T")</f>
        <v>1.007834152341942E-3</v>
      </c>
      <c r="C34" s="48">
        <f>RANK(B34,$B$33:$B$57,0)+COUNTIF($B$33:B34,B34)-1</f>
        <v>14</v>
      </c>
      <c r="D34" s="49">
        <f>IF($C34=$D$31,$C34,D33+0.01)</f>
        <v>0.01</v>
      </c>
      <c r="E34" s="49">
        <f>IF(C34=$D$31,$A34,0)</f>
        <v>0</v>
      </c>
      <c r="F34" s="49">
        <f>IF(D34=$D$31,$B34,0)</f>
        <v>0</v>
      </c>
      <c r="G34" s="49">
        <f>IF($C34=$G$31,$C34,G33+0.01)</f>
        <v>0.01</v>
      </c>
      <c r="H34" s="49">
        <f>IF(G34=$G$31,$A34,0)</f>
        <v>0</v>
      </c>
      <c r="I34" s="49">
        <f>IF(G34=$G$31,$B34,0)</f>
        <v>0</v>
      </c>
      <c r="J34" s="49">
        <f>IF($C34=$J$31,$C34,J33+0.01)</f>
        <v>0.01</v>
      </c>
      <c r="K34" s="49">
        <f>IF(J34=$J$31,$A34,0)</f>
        <v>0</v>
      </c>
      <c r="L34" s="49">
        <f>IF(J34=$J$31,$B34,0)</f>
        <v>0</v>
      </c>
      <c r="M34" s="49">
        <f>IF($C34=$M$31,$C34,M33+0.01)</f>
        <v>0.01</v>
      </c>
      <c r="N34" s="49">
        <f>IF(M34=$M$31,$A34,0)</f>
        <v>0</v>
      </c>
      <c r="O34" s="49">
        <f>IF(M34=$M$31,$B34,0)</f>
        <v>0</v>
      </c>
      <c r="P34" s="49">
        <f>IF($C34=$P$31,$C34,P33+0.01)</f>
        <v>0.01</v>
      </c>
      <c r="Q34" s="49">
        <f>IF(P34=$P$31,$A34,0)</f>
        <v>0</v>
      </c>
      <c r="R34" s="49">
        <f>IF(P34=$P$31,$B34,0)</f>
        <v>0</v>
      </c>
      <c r="S34" s="49">
        <f>IF($C34=$S$31,$C34,S33+0.01)</f>
        <v>0.01</v>
      </c>
      <c r="T34" s="49">
        <f>IF(S34=$S$31,$A34,0)</f>
        <v>0</v>
      </c>
      <c r="U34" s="49">
        <f>IF(S34=$S$31,$B34,0)</f>
        <v>0</v>
      </c>
      <c r="V34" s="49">
        <f>IF($C34=$V$31,$C34,V33+0.01)</f>
        <v>0.01</v>
      </c>
      <c r="W34" s="49">
        <f t="shared" ref="W34:W57" si="82">IF(V34=$V$31,$A34,0)</f>
        <v>0</v>
      </c>
      <c r="X34" s="49">
        <f t="shared" ref="X34:X57" si="83">IF(V34=$V$31,$B34,0)</f>
        <v>0</v>
      </c>
      <c r="Y34" s="49">
        <f>IF($C34=$Y$31,$C34,Y33+0.01)</f>
        <v>0.01</v>
      </c>
      <c r="Z34" s="49">
        <f>IF(Y34=$Y$31,$A34,0)</f>
        <v>0</v>
      </c>
      <c r="AA34" s="49">
        <f>IF(Y34=$Y$31,$B34,0)</f>
        <v>0</v>
      </c>
      <c r="AB34" s="49">
        <f>IF($C34=$AB$31,$C34,AB33+0.01)</f>
        <v>0.01</v>
      </c>
      <c r="AC34" s="49">
        <f t="shared" ref="AC34:AC57" si="84">IF(AB34=$AB$31,$A34,0)</f>
        <v>0</v>
      </c>
      <c r="AD34" s="49">
        <f t="shared" ref="AD34:AD57" si="85">IF(AB34=$AB$31,$B34,0)</f>
        <v>0</v>
      </c>
      <c r="AE34" s="49">
        <f>IF($C34=$AE$31,$C34,AE33+0.01)</f>
        <v>0.01</v>
      </c>
      <c r="AF34" s="49">
        <f>IF(AE34=$AE$31,$A34,0)</f>
        <v>0</v>
      </c>
      <c r="AG34" s="49">
        <f>IF(AE34=$AE$31,$B34,0)</f>
        <v>0</v>
      </c>
      <c r="AH34" s="49">
        <f>IF($C34=$AH$31,$C34,AH33+0.01)</f>
        <v>0.01</v>
      </c>
      <c r="AI34" s="49">
        <f>IF(AH34=$AH$31,$A34,0)</f>
        <v>0</v>
      </c>
      <c r="AJ34" s="49">
        <f>IF(AH34=$AH$31,$B34,0)</f>
        <v>0</v>
      </c>
      <c r="AK34" s="49">
        <f>IF($C34=$AK$31,$C34,AK33+0.01)</f>
        <v>14</v>
      </c>
      <c r="AL34" s="49" t="str">
        <f>IF(AK34=$AK$31,$A34,0)</f>
        <v>EP</v>
      </c>
      <c r="AM34" s="49">
        <f>IF(AK34=$AK$31,$B34,0)</f>
        <v>1.007834152341942E-3</v>
      </c>
      <c r="AN34" s="49">
        <f>IF($C34=$AN$31,$C34,AN33+0.01)</f>
        <v>0.01</v>
      </c>
      <c r="AO34" s="49">
        <f>IF(AN34=$AN$31,$A34,0)</f>
        <v>0</v>
      </c>
      <c r="AP34" s="49">
        <f>IF(AN34=$AN$31,$B34,0)</f>
        <v>0</v>
      </c>
      <c r="AQ34" s="49">
        <f>IF($C34=$AQ$31,$C34,AQ33+0.01)</f>
        <v>12.01</v>
      </c>
      <c r="AR34" s="49">
        <f>IF(AQ34=$AQ$31,$A34,0)</f>
        <v>0</v>
      </c>
      <c r="AS34" s="49">
        <f>IF(AQ34=$AQ$31,$B34,0)</f>
        <v>0</v>
      </c>
      <c r="AT34" s="49">
        <f>IF($C34=$AT$31,$C34,AT33+0.01)</f>
        <v>0.01</v>
      </c>
      <c r="AU34" s="49">
        <f>IF(AT34=$AT$31,$A34,0)</f>
        <v>0</v>
      </c>
      <c r="AV34" s="49">
        <f>IF(AT34=$AT$31,$B34,0)</f>
        <v>0</v>
      </c>
      <c r="AW34" s="49">
        <f>IF($C34=$AW$31,$C34,AW33+0.01)</f>
        <v>0.01</v>
      </c>
      <c r="AX34" s="49">
        <f>IF(AW34=$AW$31,$A34,0)</f>
        <v>0</v>
      </c>
      <c r="AY34" s="49">
        <f>IF(AW34=$AW$31,$B34,0)</f>
        <v>0</v>
      </c>
      <c r="AZ34" s="49">
        <f>IF($C34=$AZ$31,$C34,AZ33+0.01)</f>
        <v>0.01</v>
      </c>
      <c r="BA34" s="49">
        <f>IF(AZ34=$AZ$31,$A34,0)</f>
        <v>0</v>
      </c>
      <c r="BB34" s="49">
        <f>IF(AZ34=$AZ$31,$B34,0)</f>
        <v>0</v>
      </c>
      <c r="BC34" s="49">
        <f>IF($C34=$BC$31,$C34,BC33+0.01)</f>
        <v>0.01</v>
      </c>
      <c r="BD34" s="49">
        <f>IF(BC34=$BC$31,$A34,0)</f>
        <v>0</v>
      </c>
      <c r="BE34" s="49">
        <f>IF(BC34=$BC$31,$B34,0)</f>
        <v>0</v>
      </c>
      <c r="BF34" s="49">
        <f>IF($C34=$BF$31,$C34,BF33+0.01)</f>
        <v>0.01</v>
      </c>
      <c r="BG34" s="49">
        <f>IF(BF34=$BF$31,$A34,0)</f>
        <v>0</v>
      </c>
      <c r="BH34" s="49">
        <f>IF(BF34=$BF$31,$B34,0)</f>
        <v>0</v>
      </c>
      <c r="BI34" s="49">
        <f>IF($C34=$BI$31,$C34,BI33+0.01)</f>
        <v>0.01</v>
      </c>
      <c r="BJ34" s="49">
        <f>IF(BI34=$BI$31,$A34,0)</f>
        <v>0</v>
      </c>
      <c r="BK34" s="49">
        <f>IF(BI34=$BI$31,$B34,0)</f>
        <v>0</v>
      </c>
      <c r="BL34" s="49">
        <f>IF($C34=$BL$31,$C34,BL33+0.01)</f>
        <v>0.01</v>
      </c>
      <c r="BM34" s="49">
        <f>IF(BL34=$BL$31,$A34,0)</f>
        <v>0</v>
      </c>
      <c r="BN34" s="49">
        <f>IF(BL34=$BL$31,$B34,0)</f>
        <v>0</v>
      </c>
      <c r="BO34" s="49">
        <f>IF($C34=$BO$31,$C34,BO33+0.01)</f>
        <v>0.01</v>
      </c>
      <c r="BP34" s="49">
        <f>IF(BO34=$BO$31,$A34,0)</f>
        <v>0</v>
      </c>
      <c r="BQ34" s="49">
        <f>IF(BO34=$BO$31,$B34,0)</f>
        <v>0</v>
      </c>
      <c r="BR34" s="49">
        <f>IF($C34=$BR$31,$C34,BR33+0.01)</f>
        <v>0.01</v>
      </c>
      <c r="BS34" s="49">
        <f>IF(BR34=$BR$31,$A34,0)</f>
        <v>0</v>
      </c>
      <c r="BT34" s="49">
        <f>IF(BR34=$BR$31,$B34,0)</f>
        <v>0</v>
      </c>
      <c r="BU34" s="49">
        <f>IF($C34=$BU$31,$C34,BU33+0.01)</f>
        <v>0.01</v>
      </c>
      <c r="BV34" s="49">
        <f>IF(BU34=$BU$31,$A34,0)</f>
        <v>0</v>
      </c>
      <c r="BW34" s="49">
        <f>IF(BU34=$BU$31,$B34,0)</f>
        <v>0</v>
      </c>
      <c r="BX34" s="49">
        <f>IF($C34=$BX$31,$C34,BX33+0.01)</f>
        <v>0.01</v>
      </c>
      <c r="BY34" s="49">
        <f t="shared" ref="BY34:BY57" si="86">IF(BX34=$BX$31,$A34,0)</f>
        <v>0</v>
      </c>
      <c r="BZ34" s="49">
        <f t="shared" ref="BZ34:BZ57" si="87">IF(BX34=$BX$31,$B34,0)</f>
        <v>0</v>
      </c>
      <c r="CD34" s="24">
        <f>CD33-1</f>
        <v>24</v>
      </c>
      <c r="CE34" s="24" t="str">
        <f>LOOKUP(CD34,G$33:G$57,H$33:H$57)</f>
        <v>DB</v>
      </c>
      <c r="CF34" s="24">
        <f t="shared" ref="CF34:CF57" si="88">CD34</f>
        <v>24</v>
      </c>
      <c r="CG34" s="47">
        <f>LOOKUP(CD34,G$33:G$57,I$33:I$57)</f>
        <v>3.5636341452668463E-4</v>
      </c>
    </row>
    <row r="35" spans="1:85" x14ac:dyDescent="0.25">
      <c r="A35" s="24" t="str">
        <f t="shared" si="81"/>
        <v>EMD</v>
      </c>
      <c r="B35" s="47">
        <f xml:space="preserve"> RTD("cqg.rtd",,"StudyData", A35, "BDIF", "InputChoice=Close,MAType=Sim,Period1="&amp;$C$1&amp;",Percent="&amp;$D$1&amp;"", "BDIF",$B$1,"-1","all",,,,"T")/RTD("cqg.rtd",,"StudyData",A35, "BBnds", "MAType=Sim,InputChoice=Close,Period1="&amp;$C$1&amp;",Percent="&amp;$D$1&amp;",Divisor=0", "BMA",$B$1,"-1","ALL",,,"TRUE","T")</f>
        <v>4.5771447515295383E-3</v>
      </c>
      <c r="C35" s="48">
        <f>RANK(B35,$B$33:$B$57,0)+COUNTIF($B$33:B35,B35)-1</f>
        <v>3</v>
      </c>
      <c r="D35" s="49">
        <f t="shared" ref="D35:D57" si="89">IF($C35=$D$31,$C35,D34+0.01)</f>
        <v>0.02</v>
      </c>
      <c r="E35" s="49">
        <f t="shared" ref="E35:E57" si="90">IF(C35=$D$31,$A35,0)</f>
        <v>0</v>
      </c>
      <c r="F35" s="49">
        <f t="shared" ref="F35:F57" si="91">IF(D35=$D$31,$B35,0)</f>
        <v>0</v>
      </c>
      <c r="G35" s="49">
        <f t="shared" ref="G35:G57" si="92">IF($C35=$G$31,$C35,G34+0.01)</f>
        <v>0.02</v>
      </c>
      <c r="H35" s="49">
        <f t="shared" ref="H35:H57" si="93">IF(G35=$G$31,$A35,0)</f>
        <v>0</v>
      </c>
      <c r="I35" s="49">
        <f t="shared" ref="I35:I57" si="94">IF(G35=$G$31,$B35,0)</f>
        <v>0</v>
      </c>
      <c r="J35" s="49">
        <f t="shared" ref="J35:J57" si="95">IF($C35=$J$31,$C35,J34+0.01)</f>
        <v>0.02</v>
      </c>
      <c r="K35" s="49">
        <f t="shared" ref="K35:K57" si="96">IF(J35=$J$31,$A35,0)</f>
        <v>0</v>
      </c>
      <c r="L35" s="49">
        <f t="shared" ref="L35:L57" si="97">IF(J35=$J$31,$B35,0)</f>
        <v>0</v>
      </c>
      <c r="M35" s="49">
        <f t="shared" ref="M35:M57" si="98">IF($C35=$M$31,$C35,M34+0.01)</f>
        <v>0.02</v>
      </c>
      <c r="N35" s="49">
        <f t="shared" ref="N35:N57" si="99">IF(M35=$M$31,$A35,0)</f>
        <v>0</v>
      </c>
      <c r="O35" s="49">
        <f t="shared" ref="O35:O57" si="100">IF(M35=$M$31,$B35,0)</f>
        <v>0</v>
      </c>
      <c r="P35" s="49">
        <f t="shared" ref="P35:P57" si="101">IF($C35=$P$31,$C35,P34+0.01)</f>
        <v>0.02</v>
      </c>
      <c r="Q35" s="49">
        <f t="shared" ref="Q35:Q57" si="102">IF(P35=$P$31,$A35,0)</f>
        <v>0</v>
      </c>
      <c r="R35" s="49">
        <f t="shared" ref="R35:R57" si="103">IF(P35=$P$31,$B35,0)</f>
        <v>0</v>
      </c>
      <c r="S35" s="49">
        <f t="shared" ref="S35:S57" si="104">IF($C35=$S$31,$C35,S34+0.01)</f>
        <v>0.02</v>
      </c>
      <c r="T35" s="49">
        <f t="shared" ref="T35:T57" si="105">IF(S35=$S$31,$A35,0)</f>
        <v>0</v>
      </c>
      <c r="U35" s="49">
        <f t="shared" ref="U35:U57" si="106">IF(S35=$S$31,$B35,0)</f>
        <v>0</v>
      </c>
      <c r="V35" s="49">
        <f t="shared" ref="V35:V57" si="107">IF($C35=$V$31,$C35,V34+0.01)</f>
        <v>0.02</v>
      </c>
      <c r="W35" s="49">
        <f t="shared" si="82"/>
        <v>0</v>
      </c>
      <c r="X35" s="49">
        <f t="shared" si="83"/>
        <v>0</v>
      </c>
      <c r="Y35" s="49">
        <f t="shared" ref="Y35:Y57" si="108">IF($C35=$Y$31,$C35,Y34+0.01)</f>
        <v>0.02</v>
      </c>
      <c r="Z35" s="49">
        <f t="shared" ref="Z35:Z57" si="109">IF(Y35=$Y$31,$A35,0)</f>
        <v>0</v>
      </c>
      <c r="AA35" s="49">
        <f t="shared" ref="AA35:AA57" si="110">IF(Y35=$Y$31,$B35,0)</f>
        <v>0</v>
      </c>
      <c r="AB35" s="49">
        <f t="shared" ref="AB35:AB57" si="111">IF($C35=$AB$31,$C35,AB34+0.01)</f>
        <v>0.02</v>
      </c>
      <c r="AC35" s="49">
        <f t="shared" si="84"/>
        <v>0</v>
      </c>
      <c r="AD35" s="49">
        <f t="shared" si="85"/>
        <v>0</v>
      </c>
      <c r="AE35" s="49">
        <f t="shared" ref="AE35:AE57" si="112">IF($C35=$AE$31,$C35,AE34+0.01)</f>
        <v>0.02</v>
      </c>
      <c r="AF35" s="49">
        <f t="shared" ref="AF35:AF57" si="113">IF(AE35=$AE$31,$A35,0)</f>
        <v>0</v>
      </c>
      <c r="AG35" s="49">
        <f t="shared" ref="AG35:AG57" si="114">IF(AE35=$AE$31,$B35,0)</f>
        <v>0</v>
      </c>
      <c r="AH35" s="49">
        <f t="shared" ref="AH35:AH57" si="115">IF($C35=$AH$31,$C35,AH34+0.01)</f>
        <v>0.02</v>
      </c>
      <c r="AI35" s="49">
        <f t="shared" ref="AI35:AI57" si="116">IF(AH35=$AH$31,$A35,0)</f>
        <v>0</v>
      </c>
      <c r="AJ35" s="49">
        <f t="shared" ref="AJ35:AJ57" si="117">IF(AH35=$AH$31,$B35,0)</f>
        <v>0</v>
      </c>
      <c r="AK35" s="49">
        <f t="shared" ref="AK35:AK57" si="118">IF($C35=$AK$31,$C35,AK34+0.01)</f>
        <v>14.01</v>
      </c>
      <c r="AL35" s="49">
        <f t="shared" ref="AL35:AL57" si="119">IF(AK35=$AK$31,$A35,0)</f>
        <v>0</v>
      </c>
      <c r="AM35" s="49">
        <f t="shared" ref="AM35:AM57" si="120">IF(AK35=$AK$31,$B35,0)</f>
        <v>0</v>
      </c>
      <c r="AN35" s="49">
        <f t="shared" ref="AN35:AN57" si="121">IF($C35=$AN$31,$C35,AN34+0.01)</f>
        <v>0.02</v>
      </c>
      <c r="AO35" s="49">
        <f t="shared" ref="AO35:AO57" si="122">IF(AN35=$AN$31,$A35,0)</f>
        <v>0</v>
      </c>
      <c r="AP35" s="49">
        <f t="shared" ref="AP35:AP57" si="123">IF(AN35=$AN$31,$B35,0)</f>
        <v>0</v>
      </c>
      <c r="AQ35" s="49">
        <f t="shared" ref="AQ35:AQ57" si="124">IF($C35=$AQ$31,$C35,AQ34+0.01)</f>
        <v>12.02</v>
      </c>
      <c r="AR35" s="49">
        <f t="shared" ref="AR35:AR57" si="125">IF(AQ35=$AQ$31,$A35,0)</f>
        <v>0</v>
      </c>
      <c r="AS35" s="49">
        <f t="shared" ref="AS35:AS57" si="126">IF(AQ35=$AQ$31,$B35,0)</f>
        <v>0</v>
      </c>
      <c r="AT35" s="49">
        <f t="shared" ref="AT35:AT57" si="127">IF($C35=$AT$31,$C35,AT34+0.01)</f>
        <v>0.02</v>
      </c>
      <c r="AU35" s="49">
        <f t="shared" ref="AU35:AU57" si="128">IF(AT35=$AT$31,$A35,0)</f>
        <v>0</v>
      </c>
      <c r="AV35" s="49">
        <f t="shared" ref="AV35:AV57" si="129">IF(AT35=$AT$31,$B35,0)</f>
        <v>0</v>
      </c>
      <c r="AW35" s="49">
        <f t="shared" ref="AW35:AW57" si="130">IF($C35=$AW$31,$C35,AW34+0.01)</f>
        <v>0.02</v>
      </c>
      <c r="AX35" s="49">
        <f t="shared" ref="AX35:AX57" si="131">IF(AW35=$AW$31,$A35,0)</f>
        <v>0</v>
      </c>
      <c r="AY35" s="49">
        <f t="shared" ref="AY35:AY57" si="132">IF(AW35=$AW$31,$B35,0)</f>
        <v>0</v>
      </c>
      <c r="AZ35" s="49">
        <f t="shared" ref="AZ35:AZ57" si="133">IF($C35=$AZ$31,$C35,AZ34+0.01)</f>
        <v>0.02</v>
      </c>
      <c r="BA35" s="49">
        <f t="shared" ref="BA35:BA57" si="134">IF(AZ35=$AZ$31,$A35,0)</f>
        <v>0</v>
      </c>
      <c r="BB35" s="49">
        <f t="shared" ref="BB35:BB57" si="135">IF(AZ35=$AZ$31,$B35,0)</f>
        <v>0</v>
      </c>
      <c r="BC35" s="49">
        <f t="shared" ref="BC35:BC57" si="136">IF($C35=$BC$31,$C35,BC34+0.01)</f>
        <v>0.02</v>
      </c>
      <c r="BD35" s="49">
        <f t="shared" ref="BD35:BD57" si="137">IF(BC35=$BC$31,$A35,0)</f>
        <v>0</v>
      </c>
      <c r="BE35" s="49">
        <f t="shared" ref="BE35:BE57" si="138">IF(BC35=$BC$31,$B35,0)</f>
        <v>0</v>
      </c>
      <c r="BF35" s="49">
        <f t="shared" ref="BF35:BF57" si="139">IF($C35=$BF$31,$C35,BF34+0.01)</f>
        <v>0.02</v>
      </c>
      <c r="BG35" s="49">
        <f t="shared" ref="BG35:BG57" si="140">IF(BF35=$BF$31,$A35,0)</f>
        <v>0</v>
      </c>
      <c r="BH35" s="49">
        <f t="shared" ref="BH35:BH57" si="141">IF(BF35=$BF$31,$B35,0)</f>
        <v>0</v>
      </c>
      <c r="BI35" s="49">
        <f t="shared" ref="BI35:BI57" si="142">IF($C35=$BI$31,$C35,BI34+0.01)</f>
        <v>0.02</v>
      </c>
      <c r="BJ35" s="49">
        <f t="shared" ref="BJ35:BJ57" si="143">IF(BI35=$BI$31,$A35,0)</f>
        <v>0</v>
      </c>
      <c r="BK35" s="49">
        <f t="shared" ref="BK35:BK57" si="144">IF(BI35=$BI$31,$B35,0)</f>
        <v>0</v>
      </c>
      <c r="BL35" s="49">
        <f t="shared" ref="BL35:BL57" si="145">IF($C35=$BL$31,$C35,BL34+0.01)</f>
        <v>0.02</v>
      </c>
      <c r="BM35" s="49">
        <f t="shared" ref="BM35:BM57" si="146">IF(BL35=$BL$31,$A35,0)</f>
        <v>0</v>
      </c>
      <c r="BN35" s="49">
        <f t="shared" ref="BN35:BN57" si="147">IF(BL35=$BL$31,$B35,0)</f>
        <v>0</v>
      </c>
      <c r="BO35" s="49">
        <f t="shared" ref="BO35:BO57" si="148">IF($C35=$BO$31,$C35,BO34+0.01)</f>
        <v>0.02</v>
      </c>
      <c r="BP35" s="49">
        <f t="shared" ref="BP35:BP57" si="149">IF(BO35=$BO$31,$A35,0)</f>
        <v>0</v>
      </c>
      <c r="BQ35" s="49">
        <f t="shared" ref="BQ35:BQ57" si="150">IF(BO35=$BO$31,$B35,0)</f>
        <v>0</v>
      </c>
      <c r="BR35" s="49">
        <f t="shared" ref="BR35:BR57" si="151">IF($C35=$BR$31,$C35,BR34+0.01)</f>
        <v>3</v>
      </c>
      <c r="BS35" s="49" t="str">
        <f t="shared" ref="BS35:BS57" si="152">IF(BR35=$BR$31,$A35,0)</f>
        <v>EMD</v>
      </c>
      <c r="BT35" s="49">
        <f t="shared" ref="BT35:BT57" si="153">IF(BR35=$BR$31,$B35,0)</f>
        <v>4.5771447515295383E-3</v>
      </c>
      <c r="BU35" s="49">
        <f t="shared" ref="BU35:BU57" si="154">IF($C35=$BU$31,$C35,BU34+0.01)</f>
        <v>0.02</v>
      </c>
      <c r="BV35" s="49">
        <f t="shared" ref="BV35:BV57" si="155">IF(BU35=$BU$31,$A35,0)</f>
        <v>0</v>
      </c>
      <c r="BW35" s="49">
        <f t="shared" ref="BW35:BW57" si="156">IF(BU35=$BU$31,$B35,0)</f>
        <v>0</v>
      </c>
      <c r="BX35" s="49">
        <f t="shared" ref="BX35:BX57" si="157">IF($C35=$BX$31,$C35,BX34+0.01)</f>
        <v>0.02</v>
      </c>
      <c r="BY35" s="49">
        <f t="shared" si="86"/>
        <v>0</v>
      </c>
      <c r="BZ35" s="49">
        <f t="shared" si="87"/>
        <v>0</v>
      </c>
      <c r="CD35" s="24">
        <f t="shared" ref="CD35:CD57" si="158">CD34-1</f>
        <v>23</v>
      </c>
      <c r="CE35" s="24" t="str">
        <f>LOOKUP(CD35,J$33:J$57,K$33:K$57)</f>
        <v>FVA</v>
      </c>
      <c r="CF35" s="24">
        <f t="shared" si="88"/>
        <v>23</v>
      </c>
      <c r="CG35" s="47">
        <f>LOOKUP(CD35,J$33:J$57,L$33:L$57)</f>
        <v>5.6128936071678161E-4</v>
      </c>
    </row>
    <row r="36" spans="1:85" x14ac:dyDescent="0.25">
      <c r="A36" s="24" t="str">
        <f t="shared" si="81"/>
        <v>YM</v>
      </c>
      <c r="B36" s="47">
        <f xml:space="preserve"> RTD("cqg.rtd",,"StudyData", A36, "BDIF", "InputChoice=Close,MAType=Sim,Period1="&amp;$C$1&amp;",Percent="&amp;$D$1&amp;"", "BDIF",$B$1,"-1","all",,,,"T")/RTD("cqg.rtd",,"StudyData",A36, "BBnds", "MAType=Sim,InputChoice=Close,Period1="&amp;$C$1&amp;",Percent="&amp;$D$1&amp;",Divisor=0", "BMA",$B$1,"-1","ALL",,,"TRUE","T")</f>
        <v>3.888668487763525E-3</v>
      </c>
      <c r="C36" s="48">
        <f>RANK(B36,$B$33:$B$57,0)+COUNTIF($B$33:B36,B36)-1</f>
        <v>6</v>
      </c>
      <c r="D36" s="49">
        <f t="shared" si="89"/>
        <v>0.03</v>
      </c>
      <c r="E36" s="49">
        <f t="shared" si="90"/>
        <v>0</v>
      </c>
      <c r="F36" s="49">
        <f t="shared" si="91"/>
        <v>0</v>
      </c>
      <c r="G36" s="49">
        <f t="shared" si="92"/>
        <v>0.03</v>
      </c>
      <c r="H36" s="49">
        <f t="shared" si="93"/>
        <v>0</v>
      </c>
      <c r="I36" s="49">
        <f t="shared" si="94"/>
        <v>0</v>
      </c>
      <c r="J36" s="49">
        <f t="shared" si="95"/>
        <v>0.03</v>
      </c>
      <c r="K36" s="49">
        <f t="shared" si="96"/>
        <v>0</v>
      </c>
      <c r="L36" s="49">
        <f t="shared" si="97"/>
        <v>0</v>
      </c>
      <c r="M36" s="49">
        <f t="shared" si="98"/>
        <v>0.03</v>
      </c>
      <c r="N36" s="49">
        <f t="shared" si="99"/>
        <v>0</v>
      </c>
      <c r="O36" s="49">
        <f t="shared" si="100"/>
        <v>0</v>
      </c>
      <c r="P36" s="49">
        <f t="shared" si="101"/>
        <v>0.03</v>
      </c>
      <c r="Q36" s="49">
        <f t="shared" si="102"/>
        <v>0</v>
      </c>
      <c r="R36" s="49">
        <f t="shared" si="103"/>
        <v>0</v>
      </c>
      <c r="S36" s="49">
        <f t="shared" si="104"/>
        <v>0.03</v>
      </c>
      <c r="T36" s="49">
        <f t="shared" si="105"/>
        <v>0</v>
      </c>
      <c r="U36" s="49">
        <f t="shared" si="106"/>
        <v>0</v>
      </c>
      <c r="V36" s="49">
        <f t="shared" si="107"/>
        <v>0.03</v>
      </c>
      <c r="W36" s="49">
        <f t="shared" si="82"/>
        <v>0</v>
      </c>
      <c r="X36" s="49">
        <f t="shared" si="83"/>
        <v>0</v>
      </c>
      <c r="Y36" s="49">
        <f t="shared" si="108"/>
        <v>0.03</v>
      </c>
      <c r="Z36" s="49">
        <f t="shared" si="109"/>
        <v>0</v>
      </c>
      <c r="AA36" s="49">
        <f t="shared" si="110"/>
        <v>0</v>
      </c>
      <c r="AB36" s="49">
        <f t="shared" si="111"/>
        <v>0.03</v>
      </c>
      <c r="AC36" s="49">
        <f t="shared" si="84"/>
        <v>0</v>
      </c>
      <c r="AD36" s="49">
        <f t="shared" si="85"/>
        <v>0</v>
      </c>
      <c r="AE36" s="49">
        <f t="shared" si="112"/>
        <v>0.03</v>
      </c>
      <c r="AF36" s="49">
        <f t="shared" si="113"/>
        <v>0</v>
      </c>
      <c r="AG36" s="49">
        <f t="shared" si="114"/>
        <v>0</v>
      </c>
      <c r="AH36" s="49">
        <f t="shared" si="115"/>
        <v>0.03</v>
      </c>
      <c r="AI36" s="49">
        <f t="shared" si="116"/>
        <v>0</v>
      </c>
      <c r="AJ36" s="49">
        <f t="shared" si="117"/>
        <v>0</v>
      </c>
      <c r="AK36" s="49">
        <f t="shared" si="118"/>
        <v>14.02</v>
      </c>
      <c r="AL36" s="49">
        <f t="shared" si="119"/>
        <v>0</v>
      </c>
      <c r="AM36" s="49">
        <f t="shared" si="120"/>
        <v>0</v>
      </c>
      <c r="AN36" s="49">
        <f t="shared" si="121"/>
        <v>0.03</v>
      </c>
      <c r="AO36" s="49">
        <f t="shared" si="122"/>
        <v>0</v>
      </c>
      <c r="AP36" s="49">
        <f t="shared" si="123"/>
        <v>0</v>
      </c>
      <c r="AQ36" s="49">
        <f t="shared" si="124"/>
        <v>12.03</v>
      </c>
      <c r="AR36" s="49">
        <f t="shared" si="125"/>
        <v>0</v>
      </c>
      <c r="AS36" s="49">
        <f t="shared" si="126"/>
        <v>0</v>
      </c>
      <c r="AT36" s="49">
        <f t="shared" si="127"/>
        <v>0.03</v>
      </c>
      <c r="AU36" s="49">
        <f t="shared" si="128"/>
        <v>0</v>
      </c>
      <c r="AV36" s="49">
        <f t="shared" si="129"/>
        <v>0</v>
      </c>
      <c r="AW36" s="49">
        <f t="shared" si="130"/>
        <v>0.03</v>
      </c>
      <c r="AX36" s="49">
        <f t="shared" si="131"/>
        <v>0</v>
      </c>
      <c r="AY36" s="49">
        <f t="shared" si="132"/>
        <v>0</v>
      </c>
      <c r="AZ36" s="49">
        <f t="shared" si="133"/>
        <v>0.03</v>
      </c>
      <c r="BA36" s="49">
        <f t="shared" si="134"/>
        <v>0</v>
      </c>
      <c r="BB36" s="49">
        <f t="shared" si="135"/>
        <v>0</v>
      </c>
      <c r="BC36" s="49">
        <f t="shared" si="136"/>
        <v>0.03</v>
      </c>
      <c r="BD36" s="49">
        <f t="shared" si="137"/>
        <v>0</v>
      </c>
      <c r="BE36" s="49">
        <f t="shared" si="138"/>
        <v>0</v>
      </c>
      <c r="BF36" s="49">
        <f t="shared" si="139"/>
        <v>0.03</v>
      </c>
      <c r="BG36" s="49">
        <f t="shared" si="140"/>
        <v>0</v>
      </c>
      <c r="BH36" s="49">
        <f t="shared" si="141"/>
        <v>0</v>
      </c>
      <c r="BI36" s="49">
        <f t="shared" si="142"/>
        <v>6</v>
      </c>
      <c r="BJ36" s="49" t="str">
        <f t="shared" si="143"/>
        <v>YM</v>
      </c>
      <c r="BK36" s="49">
        <f t="shared" si="144"/>
        <v>3.888668487763525E-3</v>
      </c>
      <c r="BL36" s="49">
        <f t="shared" si="145"/>
        <v>0.03</v>
      </c>
      <c r="BM36" s="49">
        <f t="shared" si="146"/>
        <v>0</v>
      </c>
      <c r="BN36" s="49">
        <f t="shared" si="147"/>
        <v>0</v>
      </c>
      <c r="BO36" s="49">
        <f t="shared" si="148"/>
        <v>0.03</v>
      </c>
      <c r="BP36" s="49">
        <f t="shared" si="149"/>
        <v>0</v>
      </c>
      <c r="BQ36" s="49">
        <f t="shared" si="150"/>
        <v>0</v>
      </c>
      <c r="BR36" s="49">
        <f t="shared" si="151"/>
        <v>3.01</v>
      </c>
      <c r="BS36" s="49">
        <f t="shared" si="152"/>
        <v>0</v>
      </c>
      <c r="BT36" s="49">
        <f t="shared" si="153"/>
        <v>0</v>
      </c>
      <c r="BU36" s="49">
        <f t="shared" si="154"/>
        <v>0.03</v>
      </c>
      <c r="BV36" s="49">
        <f t="shared" si="155"/>
        <v>0</v>
      </c>
      <c r="BW36" s="49">
        <f t="shared" si="156"/>
        <v>0</v>
      </c>
      <c r="BX36" s="49">
        <f t="shared" si="157"/>
        <v>0.03</v>
      </c>
      <c r="BY36" s="49">
        <f t="shared" si="86"/>
        <v>0</v>
      </c>
      <c r="BZ36" s="49">
        <f t="shared" si="87"/>
        <v>0</v>
      </c>
      <c r="CD36" s="24">
        <f t="shared" si="158"/>
        <v>22</v>
      </c>
      <c r="CE36" s="24" t="str">
        <f>LOOKUP(CD36,M$33:M$57,N$33:N$57)</f>
        <v>BP6</v>
      </c>
      <c r="CF36" s="24">
        <f t="shared" si="88"/>
        <v>22</v>
      </c>
      <c r="CG36" s="47">
        <f>LOOKUP(CD36,M$33:M$57,O$33:O$57)</f>
        <v>6.1675497872016357E-4</v>
      </c>
    </row>
    <row r="37" spans="1:85" x14ac:dyDescent="0.25">
      <c r="A37" s="24" t="str">
        <f t="shared" si="81"/>
        <v>DD</v>
      </c>
      <c r="B37" s="47">
        <f xml:space="preserve"> RTD("cqg.rtd",,"StudyData", A37, "BDIF", "InputChoice=Close,MAType=Sim,Period1="&amp;$C$1&amp;",Percent="&amp;$D$1&amp;"", "BDIF",$B$1,"-1","all",,,,"T")/RTD("cqg.rtd",,"StudyData",A37, "BBnds", "MAType=Sim,InputChoice=Close,Period1="&amp;$C$1&amp;",Percent="&amp;$D$1&amp;",Divisor=0", "BMA",$B$1,"-1","ALL",,,"TRUE","T")</f>
        <v>2.8803199709279263E-3</v>
      </c>
      <c r="C37" s="48">
        <f>RANK(B37,$B$33:$B$57,0)+COUNTIF($B$33:B37,B37)-1</f>
        <v>9</v>
      </c>
      <c r="D37" s="49">
        <f t="shared" si="89"/>
        <v>0.04</v>
      </c>
      <c r="E37" s="49">
        <f t="shared" si="90"/>
        <v>0</v>
      </c>
      <c r="F37" s="49">
        <f t="shared" si="91"/>
        <v>0</v>
      </c>
      <c r="G37" s="49">
        <f t="shared" si="92"/>
        <v>0.04</v>
      </c>
      <c r="H37" s="49">
        <f t="shared" si="93"/>
        <v>0</v>
      </c>
      <c r="I37" s="49">
        <f t="shared" si="94"/>
        <v>0</v>
      </c>
      <c r="J37" s="49">
        <f t="shared" si="95"/>
        <v>0.04</v>
      </c>
      <c r="K37" s="49">
        <f t="shared" si="96"/>
        <v>0</v>
      </c>
      <c r="L37" s="49">
        <f t="shared" si="97"/>
        <v>0</v>
      </c>
      <c r="M37" s="49">
        <f t="shared" si="98"/>
        <v>0.04</v>
      </c>
      <c r="N37" s="49">
        <f t="shared" si="99"/>
        <v>0</v>
      </c>
      <c r="O37" s="49">
        <f t="shared" si="100"/>
        <v>0</v>
      </c>
      <c r="P37" s="49">
        <f t="shared" si="101"/>
        <v>0.04</v>
      </c>
      <c r="Q37" s="49">
        <f t="shared" si="102"/>
        <v>0</v>
      </c>
      <c r="R37" s="49">
        <f t="shared" si="103"/>
        <v>0</v>
      </c>
      <c r="S37" s="49">
        <f t="shared" si="104"/>
        <v>0.04</v>
      </c>
      <c r="T37" s="49">
        <f t="shared" si="105"/>
        <v>0</v>
      </c>
      <c r="U37" s="49">
        <f t="shared" si="106"/>
        <v>0</v>
      </c>
      <c r="V37" s="49">
        <f t="shared" si="107"/>
        <v>0.04</v>
      </c>
      <c r="W37" s="49">
        <f t="shared" si="82"/>
        <v>0</v>
      </c>
      <c r="X37" s="49">
        <f t="shared" si="83"/>
        <v>0</v>
      </c>
      <c r="Y37" s="49">
        <f t="shared" si="108"/>
        <v>0.04</v>
      </c>
      <c r="Z37" s="49">
        <f t="shared" si="109"/>
        <v>0</v>
      </c>
      <c r="AA37" s="49">
        <f t="shared" si="110"/>
        <v>0</v>
      </c>
      <c r="AB37" s="49">
        <f t="shared" si="111"/>
        <v>0.04</v>
      </c>
      <c r="AC37" s="49">
        <f t="shared" si="84"/>
        <v>0</v>
      </c>
      <c r="AD37" s="49">
        <f t="shared" si="85"/>
        <v>0</v>
      </c>
      <c r="AE37" s="49">
        <f t="shared" si="112"/>
        <v>0.04</v>
      </c>
      <c r="AF37" s="49">
        <f t="shared" si="113"/>
        <v>0</v>
      </c>
      <c r="AG37" s="49">
        <f t="shared" si="114"/>
        <v>0</v>
      </c>
      <c r="AH37" s="49">
        <f t="shared" si="115"/>
        <v>0.04</v>
      </c>
      <c r="AI37" s="49">
        <f t="shared" si="116"/>
        <v>0</v>
      </c>
      <c r="AJ37" s="49">
        <f t="shared" si="117"/>
        <v>0</v>
      </c>
      <c r="AK37" s="49">
        <f t="shared" si="118"/>
        <v>14.03</v>
      </c>
      <c r="AL37" s="49">
        <f t="shared" si="119"/>
        <v>0</v>
      </c>
      <c r="AM37" s="49">
        <f t="shared" si="120"/>
        <v>0</v>
      </c>
      <c r="AN37" s="49">
        <f t="shared" si="121"/>
        <v>0.04</v>
      </c>
      <c r="AO37" s="49">
        <f t="shared" si="122"/>
        <v>0</v>
      </c>
      <c r="AP37" s="49">
        <f t="shared" si="123"/>
        <v>0</v>
      </c>
      <c r="AQ37" s="49">
        <f t="shared" si="124"/>
        <v>12.04</v>
      </c>
      <c r="AR37" s="49">
        <f t="shared" si="125"/>
        <v>0</v>
      </c>
      <c r="AS37" s="49">
        <f t="shared" si="126"/>
        <v>0</v>
      </c>
      <c r="AT37" s="49">
        <f t="shared" si="127"/>
        <v>0.04</v>
      </c>
      <c r="AU37" s="49">
        <f t="shared" si="128"/>
        <v>0</v>
      </c>
      <c r="AV37" s="49">
        <f t="shared" si="129"/>
        <v>0</v>
      </c>
      <c r="AW37" s="49">
        <f t="shared" si="130"/>
        <v>0.04</v>
      </c>
      <c r="AX37" s="49">
        <f t="shared" si="131"/>
        <v>0</v>
      </c>
      <c r="AY37" s="49">
        <f t="shared" si="132"/>
        <v>0</v>
      </c>
      <c r="AZ37" s="49">
        <f t="shared" si="133"/>
        <v>9</v>
      </c>
      <c r="BA37" s="49" t="str">
        <f t="shared" si="134"/>
        <v>DD</v>
      </c>
      <c r="BB37" s="49">
        <f t="shared" si="135"/>
        <v>2.8803199709279263E-3</v>
      </c>
      <c r="BC37" s="49">
        <f t="shared" si="136"/>
        <v>0.04</v>
      </c>
      <c r="BD37" s="49">
        <f t="shared" si="137"/>
        <v>0</v>
      </c>
      <c r="BE37" s="49">
        <f t="shared" si="138"/>
        <v>0</v>
      </c>
      <c r="BF37" s="49">
        <f t="shared" si="139"/>
        <v>0.04</v>
      </c>
      <c r="BG37" s="49">
        <f t="shared" si="140"/>
        <v>0</v>
      </c>
      <c r="BH37" s="49">
        <f t="shared" si="141"/>
        <v>0</v>
      </c>
      <c r="BI37" s="49">
        <f t="shared" si="142"/>
        <v>6.01</v>
      </c>
      <c r="BJ37" s="49">
        <f t="shared" si="143"/>
        <v>0</v>
      </c>
      <c r="BK37" s="49">
        <f t="shared" si="144"/>
        <v>0</v>
      </c>
      <c r="BL37" s="49">
        <f t="shared" si="145"/>
        <v>0.04</v>
      </c>
      <c r="BM37" s="49">
        <f t="shared" si="146"/>
        <v>0</v>
      </c>
      <c r="BN37" s="49">
        <f t="shared" si="147"/>
        <v>0</v>
      </c>
      <c r="BO37" s="49">
        <f t="shared" si="148"/>
        <v>0.04</v>
      </c>
      <c r="BP37" s="49">
        <f t="shared" si="149"/>
        <v>0</v>
      </c>
      <c r="BQ37" s="49">
        <f t="shared" si="150"/>
        <v>0</v>
      </c>
      <c r="BR37" s="49">
        <f t="shared" si="151"/>
        <v>3.0199999999999996</v>
      </c>
      <c r="BS37" s="49">
        <f t="shared" si="152"/>
        <v>0</v>
      </c>
      <c r="BT37" s="49">
        <f t="shared" si="153"/>
        <v>0</v>
      </c>
      <c r="BU37" s="49">
        <f t="shared" si="154"/>
        <v>0.04</v>
      </c>
      <c r="BV37" s="49">
        <f t="shared" si="155"/>
        <v>0</v>
      </c>
      <c r="BW37" s="49">
        <f t="shared" si="156"/>
        <v>0</v>
      </c>
      <c r="BX37" s="49">
        <f t="shared" si="157"/>
        <v>0.04</v>
      </c>
      <c r="BY37" s="49">
        <f t="shared" si="86"/>
        <v>0</v>
      </c>
      <c r="BZ37" s="49">
        <f t="shared" si="87"/>
        <v>0</v>
      </c>
      <c r="CD37" s="24">
        <f t="shared" si="158"/>
        <v>21</v>
      </c>
      <c r="CE37" s="24" t="str">
        <f>LOOKUP(CD37,P$33:P$57,Q$33:Q$57)</f>
        <v>EU6</v>
      </c>
      <c r="CF37" s="24">
        <f t="shared" si="88"/>
        <v>21</v>
      </c>
      <c r="CG37" s="47">
        <f>LOOKUP(CD37,P$33:P$57,R$33:R$57)</f>
        <v>6.5911159390505273E-4</v>
      </c>
    </row>
    <row r="38" spans="1:85" x14ac:dyDescent="0.25">
      <c r="A38" s="24" t="str">
        <f t="shared" si="81"/>
        <v>DSX</v>
      </c>
      <c r="B38" s="47">
        <f xml:space="preserve"> RTD("cqg.rtd",,"StudyData", A38, "BDIF", "InputChoice=Close,MAType=Sim,Period1="&amp;$C$1&amp;",Percent="&amp;$D$1&amp;"", "BDIF",$B$1,"-1","all",,,,"T")/RTD("cqg.rtd",,"StudyData",A38, "BBnds", "MAType=Sim,InputChoice=Close,Period1="&amp;$C$1&amp;",Percent="&amp;$D$1&amp;",Divisor=0", "BMA",$B$1,"-1","ALL",,,"TRUE","T")</f>
        <v>3.3300512027167246E-3</v>
      </c>
      <c r="C38" s="48">
        <f>RANK(B38,$B$33:$B$57,0)+COUNTIF($B$33:B38,B38)-1</f>
        <v>7</v>
      </c>
      <c r="D38" s="49">
        <f t="shared" si="89"/>
        <v>0.05</v>
      </c>
      <c r="E38" s="49">
        <f t="shared" si="90"/>
        <v>0</v>
      </c>
      <c r="F38" s="49">
        <f t="shared" si="91"/>
        <v>0</v>
      </c>
      <c r="G38" s="49">
        <f t="shared" si="92"/>
        <v>0.05</v>
      </c>
      <c r="H38" s="49">
        <f t="shared" si="93"/>
        <v>0</v>
      </c>
      <c r="I38" s="49">
        <f t="shared" si="94"/>
        <v>0</v>
      </c>
      <c r="J38" s="49">
        <f t="shared" si="95"/>
        <v>0.05</v>
      </c>
      <c r="K38" s="49">
        <f t="shared" si="96"/>
        <v>0</v>
      </c>
      <c r="L38" s="49">
        <f t="shared" si="97"/>
        <v>0</v>
      </c>
      <c r="M38" s="49">
        <f t="shared" si="98"/>
        <v>0.05</v>
      </c>
      <c r="N38" s="49">
        <f t="shared" si="99"/>
        <v>0</v>
      </c>
      <c r="O38" s="49">
        <f t="shared" si="100"/>
        <v>0</v>
      </c>
      <c r="P38" s="49">
        <f t="shared" si="101"/>
        <v>0.05</v>
      </c>
      <c r="Q38" s="49">
        <f t="shared" si="102"/>
        <v>0</v>
      </c>
      <c r="R38" s="49">
        <f t="shared" si="103"/>
        <v>0</v>
      </c>
      <c r="S38" s="49">
        <f t="shared" si="104"/>
        <v>0.05</v>
      </c>
      <c r="T38" s="49">
        <f t="shared" si="105"/>
        <v>0</v>
      </c>
      <c r="U38" s="49">
        <f t="shared" si="106"/>
        <v>0</v>
      </c>
      <c r="V38" s="49">
        <f t="shared" si="107"/>
        <v>0.05</v>
      </c>
      <c r="W38" s="49">
        <f t="shared" si="82"/>
        <v>0</v>
      </c>
      <c r="X38" s="49">
        <f t="shared" si="83"/>
        <v>0</v>
      </c>
      <c r="Y38" s="49">
        <f t="shared" si="108"/>
        <v>0.05</v>
      </c>
      <c r="Z38" s="49">
        <f t="shared" si="109"/>
        <v>0</v>
      </c>
      <c r="AA38" s="49">
        <f t="shared" si="110"/>
        <v>0</v>
      </c>
      <c r="AB38" s="49">
        <f t="shared" si="111"/>
        <v>0.05</v>
      </c>
      <c r="AC38" s="49">
        <f t="shared" si="84"/>
        <v>0</v>
      </c>
      <c r="AD38" s="49">
        <f t="shared" si="85"/>
        <v>0</v>
      </c>
      <c r="AE38" s="49">
        <f t="shared" si="112"/>
        <v>0.05</v>
      </c>
      <c r="AF38" s="49">
        <f t="shared" si="113"/>
        <v>0</v>
      </c>
      <c r="AG38" s="49">
        <f t="shared" si="114"/>
        <v>0</v>
      </c>
      <c r="AH38" s="49">
        <f t="shared" si="115"/>
        <v>0.05</v>
      </c>
      <c r="AI38" s="49">
        <f t="shared" si="116"/>
        <v>0</v>
      </c>
      <c r="AJ38" s="49">
        <f t="shared" si="117"/>
        <v>0</v>
      </c>
      <c r="AK38" s="49">
        <f t="shared" si="118"/>
        <v>14.04</v>
      </c>
      <c r="AL38" s="49">
        <f t="shared" si="119"/>
        <v>0</v>
      </c>
      <c r="AM38" s="49">
        <f t="shared" si="120"/>
        <v>0</v>
      </c>
      <c r="AN38" s="49">
        <f t="shared" si="121"/>
        <v>0.05</v>
      </c>
      <c r="AO38" s="49">
        <f t="shared" si="122"/>
        <v>0</v>
      </c>
      <c r="AP38" s="49">
        <f t="shared" si="123"/>
        <v>0</v>
      </c>
      <c r="AQ38" s="49">
        <f t="shared" si="124"/>
        <v>12.049999999999999</v>
      </c>
      <c r="AR38" s="49">
        <f t="shared" si="125"/>
        <v>0</v>
      </c>
      <c r="AS38" s="49">
        <f t="shared" si="126"/>
        <v>0</v>
      </c>
      <c r="AT38" s="49">
        <f t="shared" si="127"/>
        <v>0.05</v>
      </c>
      <c r="AU38" s="49">
        <f t="shared" si="128"/>
        <v>0</v>
      </c>
      <c r="AV38" s="49">
        <f t="shared" si="129"/>
        <v>0</v>
      </c>
      <c r="AW38" s="49">
        <f t="shared" si="130"/>
        <v>0.05</v>
      </c>
      <c r="AX38" s="49">
        <f t="shared" si="131"/>
        <v>0</v>
      </c>
      <c r="AY38" s="49">
        <f t="shared" si="132"/>
        <v>0</v>
      </c>
      <c r="AZ38" s="49">
        <f t="shared" si="133"/>
        <v>9.01</v>
      </c>
      <c r="BA38" s="49">
        <f t="shared" si="134"/>
        <v>0</v>
      </c>
      <c r="BB38" s="49">
        <f t="shared" si="135"/>
        <v>0</v>
      </c>
      <c r="BC38" s="49">
        <f t="shared" si="136"/>
        <v>0.05</v>
      </c>
      <c r="BD38" s="49">
        <f t="shared" si="137"/>
        <v>0</v>
      </c>
      <c r="BE38" s="49">
        <f t="shared" si="138"/>
        <v>0</v>
      </c>
      <c r="BF38" s="49">
        <f t="shared" si="139"/>
        <v>7</v>
      </c>
      <c r="BG38" s="49" t="str">
        <f t="shared" si="140"/>
        <v>DSX</v>
      </c>
      <c r="BH38" s="49">
        <f t="shared" si="141"/>
        <v>3.3300512027167246E-3</v>
      </c>
      <c r="BI38" s="49">
        <f t="shared" si="142"/>
        <v>6.02</v>
      </c>
      <c r="BJ38" s="49">
        <f t="shared" si="143"/>
        <v>0</v>
      </c>
      <c r="BK38" s="49">
        <f t="shared" si="144"/>
        <v>0</v>
      </c>
      <c r="BL38" s="49">
        <f t="shared" si="145"/>
        <v>0.05</v>
      </c>
      <c r="BM38" s="49">
        <f t="shared" si="146"/>
        <v>0</v>
      </c>
      <c r="BN38" s="49">
        <f t="shared" si="147"/>
        <v>0</v>
      </c>
      <c r="BO38" s="49">
        <f t="shared" si="148"/>
        <v>0.05</v>
      </c>
      <c r="BP38" s="49">
        <f t="shared" si="149"/>
        <v>0</v>
      </c>
      <c r="BQ38" s="49">
        <f t="shared" si="150"/>
        <v>0</v>
      </c>
      <c r="BR38" s="49">
        <f t="shared" si="151"/>
        <v>3.0299999999999994</v>
      </c>
      <c r="BS38" s="49">
        <f t="shared" si="152"/>
        <v>0</v>
      </c>
      <c r="BT38" s="49">
        <f t="shared" si="153"/>
        <v>0</v>
      </c>
      <c r="BU38" s="49">
        <f t="shared" si="154"/>
        <v>0.05</v>
      </c>
      <c r="BV38" s="49">
        <f t="shared" si="155"/>
        <v>0</v>
      </c>
      <c r="BW38" s="49">
        <f t="shared" si="156"/>
        <v>0</v>
      </c>
      <c r="BX38" s="49">
        <f t="shared" si="157"/>
        <v>0.05</v>
      </c>
      <c r="BY38" s="49">
        <f t="shared" si="86"/>
        <v>0</v>
      </c>
      <c r="BZ38" s="49">
        <f t="shared" si="87"/>
        <v>0</v>
      </c>
      <c r="CD38" s="24">
        <f t="shared" si="158"/>
        <v>20</v>
      </c>
      <c r="CE38" s="24" t="str">
        <f>LOOKUP(CD38,S$33:S$57,T$33:T$57)</f>
        <v>MX6</v>
      </c>
      <c r="CF38" s="24">
        <f t="shared" si="88"/>
        <v>20</v>
      </c>
      <c r="CG38" s="47">
        <f>LOOKUP(CD38,S$33:S$57,U$33:U$57)</f>
        <v>6.6508963656624503E-4</v>
      </c>
    </row>
    <row r="39" spans="1:85" x14ac:dyDescent="0.25">
      <c r="A39" s="24" t="str">
        <f t="shared" si="81"/>
        <v>EU6</v>
      </c>
      <c r="B39" s="47">
        <f xml:space="preserve"> RTD("cqg.rtd",,"StudyData", A39, "BDIF", "InputChoice=Close,MAType=Sim,Period1="&amp;$C$1&amp;",Percent="&amp;$D$1&amp;"", "BDIF",$B$1,"-1","all",,,,"T")/RTD("cqg.rtd",,"StudyData",A39, "BBnds", "MAType=Sim,InputChoice=Close,Period1="&amp;$C$1&amp;",Percent="&amp;$D$1&amp;",Divisor=0", "BMA",$B$1,"-1","ALL",,,"TRUE","T")</f>
        <v>6.5911159390505273E-4</v>
      </c>
      <c r="C39" s="48">
        <f>RANK(B39,$B$33:$B$57,0)+COUNTIF($B$33:B39,B39)-1</f>
        <v>21</v>
      </c>
      <c r="D39" s="49">
        <f t="shared" si="89"/>
        <v>6.0000000000000005E-2</v>
      </c>
      <c r="E39" s="49">
        <f t="shared" si="90"/>
        <v>0</v>
      </c>
      <c r="F39" s="49">
        <f t="shared" si="91"/>
        <v>0</v>
      </c>
      <c r="G39" s="49">
        <f t="shared" si="92"/>
        <v>6.0000000000000005E-2</v>
      </c>
      <c r="H39" s="49">
        <f t="shared" si="93"/>
        <v>0</v>
      </c>
      <c r="I39" s="49">
        <f t="shared" si="94"/>
        <v>0</v>
      </c>
      <c r="J39" s="49">
        <f t="shared" si="95"/>
        <v>6.0000000000000005E-2</v>
      </c>
      <c r="K39" s="49">
        <f t="shared" si="96"/>
        <v>0</v>
      </c>
      <c r="L39" s="49">
        <f t="shared" si="97"/>
        <v>0</v>
      </c>
      <c r="M39" s="49">
        <f t="shared" si="98"/>
        <v>6.0000000000000005E-2</v>
      </c>
      <c r="N39" s="49">
        <f t="shared" si="99"/>
        <v>0</v>
      </c>
      <c r="O39" s="49">
        <f t="shared" si="100"/>
        <v>0</v>
      </c>
      <c r="P39" s="49">
        <f t="shared" si="101"/>
        <v>21</v>
      </c>
      <c r="Q39" s="49" t="str">
        <f t="shared" si="102"/>
        <v>EU6</v>
      </c>
      <c r="R39" s="49">
        <f t="shared" si="103"/>
        <v>6.5911159390505273E-4</v>
      </c>
      <c r="S39" s="49">
        <f t="shared" si="104"/>
        <v>6.0000000000000005E-2</v>
      </c>
      <c r="T39" s="49">
        <f t="shared" si="105"/>
        <v>0</v>
      </c>
      <c r="U39" s="49">
        <f t="shared" si="106"/>
        <v>0</v>
      </c>
      <c r="V39" s="49">
        <f t="shared" si="107"/>
        <v>6.0000000000000005E-2</v>
      </c>
      <c r="W39" s="49">
        <f t="shared" si="82"/>
        <v>0</v>
      </c>
      <c r="X39" s="49">
        <f t="shared" si="83"/>
        <v>0</v>
      </c>
      <c r="Y39" s="49">
        <f t="shared" si="108"/>
        <v>6.0000000000000005E-2</v>
      </c>
      <c r="Z39" s="49">
        <f t="shared" si="109"/>
        <v>0</v>
      </c>
      <c r="AA39" s="49">
        <f t="shared" si="110"/>
        <v>0</v>
      </c>
      <c r="AB39" s="49">
        <f t="shared" si="111"/>
        <v>6.0000000000000005E-2</v>
      </c>
      <c r="AC39" s="49">
        <f t="shared" si="84"/>
        <v>0</v>
      </c>
      <c r="AD39" s="49">
        <f t="shared" si="85"/>
        <v>0</v>
      </c>
      <c r="AE39" s="49">
        <f t="shared" si="112"/>
        <v>6.0000000000000005E-2</v>
      </c>
      <c r="AF39" s="49">
        <f t="shared" si="113"/>
        <v>0</v>
      </c>
      <c r="AG39" s="49">
        <f t="shared" si="114"/>
        <v>0</v>
      </c>
      <c r="AH39" s="49">
        <f t="shared" si="115"/>
        <v>6.0000000000000005E-2</v>
      </c>
      <c r="AI39" s="49">
        <f t="shared" si="116"/>
        <v>0</v>
      </c>
      <c r="AJ39" s="49">
        <f t="shared" si="117"/>
        <v>0</v>
      </c>
      <c r="AK39" s="49">
        <f t="shared" si="118"/>
        <v>14.049999999999999</v>
      </c>
      <c r="AL39" s="49">
        <f t="shared" si="119"/>
        <v>0</v>
      </c>
      <c r="AM39" s="49">
        <f t="shared" si="120"/>
        <v>0</v>
      </c>
      <c r="AN39" s="49">
        <f t="shared" si="121"/>
        <v>6.0000000000000005E-2</v>
      </c>
      <c r="AO39" s="49">
        <f t="shared" si="122"/>
        <v>0</v>
      </c>
      <c r="AP39" s="49">
        <f t="shared" si="123"/>
        <v>0</v>
      </c>
      <c r="AQ39" s="49">
        <f t="shared" si="124"/>
        <v>12.059999999999999</v>
      </c>
      <c r="AR39" s="49">
        <f t="shared" si="125"/>
        <v>0</v>
      </c>
      <c r="AS39" s="49">
        <f t="shared" si="126"/>
        <v>0</v>
      </c>
      <c r="AT39" s="49">
        <f t="shared" si="127"/>
        <v>6.0000000000000005E-2</v>
      </c>
      <c r="AU39" s="49">
        <f t="shared" si="128"/>
        <v>0</v>
      </c>
      <c r="AV39" s="49">
        <f t="shared" si="129"/>
        <v>0</v>
      </c>
      <c r="AW39" s="49">
        <f t="shared" si="130"/>
        <v>6.0000000000000005E-2</v>
      </c>
      <c r="AX39" s="49">
        <f t="shared" si="131"/>
        <v>0</v>
      </c>
      <c r="AY39" s="49">
        <f t="shared" si="132"/>
        <v>0</v>
      </c>
      <c r="AZ39" s="49">
        <f t="shared" si="133"/>
        <v>9.02</v>
      </c>
      <c r="BA39" s="49">
        <f t="shared" si="134"/>
        <v>0</v>
      </c>
      <c r="BB39" s="49">
        <f t="shared" si="135"/>
        <v>0</v>
      </c>
      <c r="BC39" s="49">
        <f t="shared" si="136"/>
        <v>6.0000000000000005E-2</v>
      </c>
      <c r="BD39" s="49">
        <f t="shared" si="137"/>
        <v>0</v>
      </c>
      <c r="BE39" s="49">
        <f t="shared" si="138"/>
        <v>0</v>
      </c>
      <c r="BF39" s="49">
        <f t="shared" si="139"/>
        <v>7.01</v>
      </c>
      <c r="BG39" s="49">
        <f t="shared" si="140"/>
        <v>0</v>
      </c>
      <c r="BH39" s="49">
        <f t="shared" si="141"/>
        <v>0</v>
      </c>
      <c r="BI39" s="49">
        <f t="shared" si="142"/>
        <v>6.0299999999999994</v>
      </c>
      <c r="BJ39" s="49">
        <f t="shared" si="143"/>
        <v>0</v>
      </c>
      <c r="BK39" s="49">
        <f t="shared" si="144"/>
        <v>0</v>
      </c>
      <c r="BL39" s="49">
        <f t="shared" si="145"/>
        <v>6.0000000000000005E-2</v>
      </c>
      <c r="BM39" s="49">
        <f t="shared" si="146"/>
        <v>0</v>
      </c>
      <c r="BN39" s="49">
        <f t="shared" si="147"/>
        <v>0</v>
      </c>
      <c r="BO39" s="49">
        <f t="shared" si="148"/>
        <v>6.0000000000000005E-2</v>
      </c>
      <c r="BP39" s="49">
        <f t="shared" si="149"/>
        <v>0</v>
      </c>
      <c r="BQ39" s="49">
        <f t="shared" si="150"/>
        <v>0</v>
      </c>
      <c r="BR39" s="49">
        <f t="shared" si="151"/>
        <v>3.0399999999999991</v>
      </c>
      <c r="BS39" s="49">
        <f t="shared" si="152"/>
        <v>0</v>
      </c>
      <c r="BT39" s="49">
        <f t="shared" si="153"/>
        <v>0</v>
      </c>
      <c r="BU39" s="49">
        <f t="shared" si="154"/>
        <v>6.0000000000000005E-2</v>
      </c>
      <c r="BV39" s="49">
        <f t="shared" si="155"/>
        <v>0</v>
      </c>
      <c r="BW39" s="49">
        <f t="shared" si="156"/>
        <v>0</v>
      </c>
      <c r="BX39" s="49">
        <f t="shared" si="157"/>
        <v>6.0000000000000005E-2</v>
      </c>
      <c r="BY39" s="49">
        <f t="shared" si="86"/>
        <v>0</v>
      </c>
      <c r="BZ39" s="49">
        <f t="shared" si="87"/>
        <v>0</v>
      </c>
      <c r="CD39" s="24">
        <f t="shared" si="158"/>
        <v>19</v>
      </c>
      <c r="CE39" s="24" t="str">
        <f>LOOKUP(CD39,V$33:V$57,W$33:W$57)</f>
        <v>JY6</v>
      </c>
      <c r="CF39" s="24">
        <f t="shared" si="88"/>
        <v>19</v>
      </c>
      <c r="CG39" s="47">
        <f>LOOKUP(CD39,V$33:V$57,X$33:X$57)</f>
        <v>6.8336320297308678E-4</v>
      </c>
    </row>
    <row r="40" spans="1:85" x14ac:dyDescent="0.25">
      <c r="A40" s="24" t="str">
        <f t="shared" si="81"/>
        <v>JY6</v>
      </c>
      <c r="B40" s="47">
        <f xml:space="preserve"> RTD("cqg.rtd",,"StudyData", A40, "BDIF", "InputChoice=Close,MAType=Sim,Period1="&amp;$C$1&amp;",Percent="&amp;$D$1&amp;"", "BDIF",$B$1,"-1","all",,,,"T")/RTD("cqg.rtd",,"StudyData",A40, "BBnds", "MAType=Sim,InputChoice=Close,Period1="&amp;$C$1&amp;",Percent="&amp;$D$1&amp;",Divisor=0", "BMA",$B$1,"-1","ALL",,,"TRUE","T")</f>
        <v>6.8336320297308678E-4</v>
      </c>
      <c r="C40" s="48">
        <f>RANK(B40,$B$33:$B$57,0)+COUNTIF($B$33:B40,B40)-1</f>
        <v>19</v>
      </c>
      <c r="D40" s="49">
        <f t="shared" si="89"/>
        <v>7.0000000000000007E-2</v>
      </c>
      <c r="E40" s="49">
        <f t="shared" si="90"/>
        <v>0</v>
      </c>
      <c r="F40" s="49">
        <f t="shared" si="91"/>
        <v>0</v>
      </c>
      <c r="G40" s="49">
        <f t="shared" si="92"/>
        <v>7.0000000000000007E-2</v>
      </c>
      <c r="H40" s="49">
        <f t="shared" si="93"/>
        <v>0</v>
      </c>
      <c r="I40" s="49">
        <f t="shared" si="94"/>
        <v>0</v>
      </c>
      <c r="J40" s="49">
        <f t="shared" si="95"/>
        <v>7.0000000000000007E-2</v>
      </c>
      <c r="K40" s="49">
        <f t="shared" si="96"/>
        <v>0</v>
      </c>
      <c r="L40" s="49">
        <f t="shared" si="97"/>
        <v>0</v>
      </c>
      <c r="M40" s="49">
        <f t="shared" si="98"/>
        <v>7.0000000000000007E-2</v>
      </c>
      <c r="N40" s="49">
        <f t="shared" si="99"/>
        <v>0</v>
      </c>
      <c r="O40" s="49">
        <f t="shared" si="100"/>
        <v>0</v>
      </c>
      <c r="P40" s="49">
        <f t="shared" si="101"/>
        <v>21.01</v>
      </c>
      <c r="Q40" s="49">
        <f t="shared" si="102"/>
        <v>0</v>
      </c>
      <c r="R40" s="49">
        <f t="shared" si="103"/>
        <v>0</v>
      </c>
      <c r="S40" s="49">
        <f t="shared" si="104"/>
        <v>7.0000000000000007E-2</v>
      </c>
      <c r="T40" s="49">
        <f t="shared" si="105"/>
        <v>0</v>
      </c>
      <c r="U40" s="49">
        <f t="shared" si="106"/>
        <v>0</v>
      </c>
      <c r="V40" s="49">
        <f t="shared" si="107"/>
        <v>19</v>
      </c>
      <c r="W40" s="49" t="str">
        <f t="shared" si="82"/>
        <v>JY6</v>
      </c>
      <c r="X40" s="49">
        <f t="shared" si="83"/>
        <v>6.8336320297308678E-4</v>
      </c>
      <c r="Y40" s="49">
        <f t="shared" si="108"/>
        <v>7.0000000000000007E-2</v>
      </c>
      <c r="Z40" s="49">
        <f t="shared" si="109"/>
        <v>0</v>
      </c>
      <c r="AA40" s="49">
        <f t="shared" si="110"/>
        <v>0</v>
      </c>
      <c r="AB40" s="49">
        <f t="shared" si="111"/>
        <v>7.0000000000000007E-2</v>
      </c>
      <c r="AC40" s="49">
        <f t="shared" si="84"/>
        <v>0</v>
      </c>
      <c r="AD40" s="49">
        <f t="shared" si="85"/>
        <v>0</v>
      </c>
      <c r="AE40" s="49">
        <f t="shared" si="112"/>
        <v>7.0000000000000007E-2</v>
      </c>
      <c r="AF40" s="49">
        <f t="shared" si="113"/>
        <v>0</v>
      </c>
      <c r="AG40" s="49">
        <f t="shared" si="114"/>
        <v>0</v>
      </c>
      <c r="AH40" s="49">
        <f t="shared" si="115"/>
        <v>7.0000000000000007E-2</v>
      </c>
      <c r="AI40" s="49">
        <f t="shared" si="116"/>
        <v>0</v>
      </c>
      <c r="AJ40" s="49">
        <f t="shared" si="117"/>
        <v>0</v>
      </c>
      <c r="AK40" s="49">
        <f t="shared" si="118"/>
        <v>14.059999999999999</v>
      </c>
      <c r="AL40" s="49">
        <f t="shared" si="119"/>
        <v>0</v>
      </c>
      <c r="AM40" s="49">
        <f t="shared" si="120"/>
        <v>0</v>
      </c>
      <c r="AN40" s="49">
        <f t="shared" si="121"/>
        <v>7.0000000000000007E-2</v>
      </c>
      <c r="AO40" s="49">
        <f t="shared" si="122"/>
        <v>0</v>
      </c>
      <c r="AP40" s="49">
        <f t="shared" si="123"/>
        <v>0</v>
      </c>
      <c r="AQ40" s="49">
        <f t="shared" si="124"/>
        <v>12.069999999999999</v>
      </c>
      <c r="AR40" s="49">
        <f t="shared" si="125"/>
        <v>0</v>
      </c>
      <c r="AS40" s="49">
        <f t="shared" si="126"/>
        <v>0</v>
      </c>
      <c r="AT40" s="49">
        <f t="shared" si="127"/>
        <v>7.0000000000000007E-2</v>
      </c>
      <c r="AU40" s="49">
        <f t="shared" si="128"/>
        <v>0</v>
      </c>
      <c r="AV40" s="49">
        <f t="shared" si="129"/>
        <v>0</v>
      </c>
      <c r="AW40" s="49">
        <f t="shared" si="130"/>
        <v>7.0000000000000007E-2</v>
      </c>
      <c r="AX40" s="49">
        <f t="shared" si="131"/>
        <v>0</v>
      </c>
      <c r="AY40" s="49">
        <f t="shared" si="132"/>
        <v>0</v>
      </c>
      <c r="AZ40" s="49">
        <f t="shared" si="133"/>
        <v>9.0299999999999994</v>
      </c>
      <c r="BA40" s="49">
        <f t="shared" si="134"/>
        <v>0</v>
      </c>
      <c r="BB40" s="49">
        <f t="shared" si="135"/>
        <v>0</v>
      </c>
      <c r="BC40" s="49">
        <f t="shared" si="136"/>
        <v>7.0000000000000007E-2</v>
      </c>
      <c r="BD40" s="49">
        <f t="shared" si="137"/>
        <v>0</v>
      </c>
      <c r="BE40" s="49">
        <f t="shared" si="138"/>
        <v>0</v>
      </c>
      <c r="BF40" s="49">
        <f t="shared" si="139"/>
        <v>7.02</v>
      </c>
      <c r="BG40" s="49">
        <f t="shared" si="140"/>
        <v>0</v>
      </c>
      <c r="BH40" s="49">
        <f t="shared" si="141"/>
        <v>0</v>
      </c>
      <c r="BI40" s="49">
        <f t="shared" si="142"/>
        <v>6.0399999999999991</v>
      </c>
      <c r="BJ40" s="49">
        <f t="shared" si="143"/>
        <v>0</v>
      </c>
      <c r="BK40" s="49">
        <f t="shared" si="144"/>
        <v>0</v>
      </c>
      <c r="BL40" s="49">
        <f t="shared" si="145"/>
        <v>7.0000000000000007E-2</v>
      </c>
      <c r="BM40" s="49">
        <f t="shared" si="146"/>
        <v>0</v>
      </c>
      <c r="BN40" s="49">
        <f t="shared" si="147"/>
        <v>0</v>
      </c>
      <c r="BO40" s="49">
        <f t="shared" si="148"/>
        <v>7.0000000000000007E-2</v>
      </c>
      <c r="BP40" s="49">
        <f t="shared" si="149"/>
        <v>0</v>
      </c>
      <c r="BQ40" s="49">
        <f t="shared" si="150"/>
        <v>0</v>
      </c>
      <c r="BR40" s="49">
        <f t="shared" si="151"/>
        <v>3.0499999999999989</v>
      </c>
      <c r="BS40" s="49">
        <f t="shared" si="152"/>
        <v>0</v>
      </c>
      <c r="BT40" s="49">
        <f t="shared" si="153"/>
        <v>0</v>
      </c>
      <c r="BU40" s="49">
        <f t="shared" si="154"/>
        <v>7.0000000000000007E-2</v>
      </c>
      <c r="BV40" s="49">
        <f t="shared" si="155"/>
        <v>0</v>
      </c>
      <c r="BW40" s="49">
        <f t="shared" si="156"/>
        <v>0</v>
      </c>
      <c r="BX40" s="49">
        <f t="shared" si="157"/>
        <v>7.0000000000000007E-2</v>
      </c>
      <c r="BY40" s="49">
        <f t="shared" si="86"/>
        <v>0</v>
      </c>
      <c r="BZ40" s="49">
        <f t="shared" si="87"/>
        <v>0</v>
      </c>
      <c r="CD40" s="24">
        <f t="shared" si="158"/>
        <v>18</v>
      </c>
      <c r="CE40" s="24" t="str">
        <f>LOOKUP(CD40,Y$33:Y$57,Z$33:Z$57)</f>
        <v>DA6</v>
      </c>
      <c r="CF40" s="24">
        <f t="shared" si="88"/>
        <v>18</v>
      </c>
      <c r="CG40" s="47">
        <f>LOOKUP(CD40,Y$33:Y$57,AA$33:AA$57)</f>
        <v>7.4207898029235333E-4</v>
      </c>
    </row>
    <row r="41" spans="1:85" x14ac:dyDescent="0.25">
      <c r="A41" s="24" t="str">
        <f t="shared" si="81"/>
        <v>BP6</v>
      </c>
      <c r="B41" s="47">
        <f xml:space="preserve"> RTD("cqg.rtd",,"StudyData", A41, "BDIF", "InputChoice=Close,MAType=Sim,Period1="&amp;$C$1&amp;",Percent="&amp;$D$1&amp;"", "BDIF",$B$1,"-1","all",,,,"T")/RTD("cqg.rtd",,"StudyData",A41, "BBnds", "MAType=Sim,InputChoice=Close,Period1="&amp;$C$1&amp;",Percent="&amp;$D$1&amp;",Divisor=0", "BMA",$B$1,"-1","ALL",,,"TRUE","T")</f>
        <v>6.1675497872016357E-4</v>
      </c>
      <c r="C41" s="48">
        <f>RANK(B41,$B$33:$B$57,0)+COUNTIF($B$33:B41,B41)-1</f>
        <v>22</v>
      </c>
      <c r="D41" s="49">
        <f t="shared" si="89"/>
        <v>0.08</v>
      </c>
      <c r="E41" s="49">
        <f t="shared" si="90"/>
        <v>0</v>
      </c>
      <c r="F41" s="49">
        <f t="shared" si="91"/>
        <v>0</v>
      </c>
      <c r="G41" s="49">
        <f t="shared" si="92"/>
        <v>0.08</v>
      </c>
      <c r="H41" s="49">
        <f t="shared" si="93"/>
        <v>0</v>
      </c>
      <c r="I41" s="49">
        <f t="shared" si="94"/>
        <v>0</v>
      </c>
      <c r="J41" s="49">
        <f t="shared" si="95"/>
        <v>0.08</v>
      </c>
      <c r="K41" s="49">
        <f t="shared" si="96"/>
        <v>0</v>
      </c>
      <c r="L41" s="49">
        <f t="shared" si="97"/>
        <v>0</v>
      </c>
      <c r="M41" s="49">
        <f t="shared" si="98"/>
        <v>22</v>
      </c>
      <c r="N41" s="49" t="str">
        <f t="shared" si="99"/>
        <v>BP6</v>
      </c>
      <c r="O41" s="49">
        <f t="shared" si="100"/>
        <v>6.1675497872016357E-4</v>
      </c>
      <c r="P41" s="49">
        <f t="shared" si="101"/>
        <v>21.020000000000003</v>
      </c>
      <c r="Q41" s="49">
        <f t="shared" si="102"/>
        <v>0</v>
      </c>
      <c r="R41" s="49">
        <f t="shared" si="103"/>
        <v>0</v>
      </c>
      <c r="S41" s="49">
        <f t="shared" si="104"/>
        <v>0.08</v>
      </c>
      <c r="T41" s="49">
        <f t="shared" si="105"/>
        <v>0</v>
      </c>
      <c r="U41" s="49">
        <f t="shared" si="106"/>
        <v>0</v>
      </c>
      <c r="V41" s="49">
        <f t="shared" si="107"/>
        <v>19.010000000000002</v>
      </c>
      <c r="W41" s="49">
        <f t="shared" si="82"/>
        <v>0</v>
      </c>
      <c r="X41" s="49">
        <f t="shared" si="83"/>
        <v>0</v>
      </c>
      <c r="Y41" s="49">
        <f t="shared" si="108"/>
        <v>0.08</v>
      </c>
      <c r="Z41" s="49">
        <f t="shared" si="109"/>
        <v>0</v>
      </c>
      <c r="AA41" s="49">
        <f t="shared" si="110"/>
        <v>0</v>
      </c>
      <c r="AB41" s="49">
        <f t="shared" si="111"/>
        <v>0.08</v>
      </c>
      <c r="AC41" s="49">
        <f t="shared" si="84"/>
        <v>0</v>
      </c>
      <c r="AD41" s="49">
        <f t="shared" si="85"/>
        <v>0</v>
      </c>
      <c r="AE41" s="49">
        <f t="shared" si="112"/>
        <v>0.08</v>
      </c>
      <c r="AF41" s="49">
        <f t="shared" si="113"/>
        <v>0</v>
      </c>
      <c r="AG41" s="49">
        <f t="shared" si="114"/>
        <v>0</v>
      </c>
      <c r="AH41" s="49">
        <f t="shared" si="115"/>
        <v>0.08</v>
      </c>
      <c r="AI41" s="49">
        <f t="shared" si="116"/>
        <v>0</v>
      </c>
      <c r="AJ41" s="49">
        <f t="shared" si="117"/>
        <v>0</v>
      </c>
      <c r="AK41" s="49">
        <f t="shared" si="118"/>
        <v>14.069999999999999</v>
      </c>
      <c r="AL41" s="49">
        <f t="shared" si="119"/>
        <v>0</v>
      </c>
      <c r="AM41" s="49">
        <f t="shared" si="120"/>
        <v>0</v>
      </c>
      <c r="AN41" s="49">
        <f t="shared" si="121"/>
        <v>0.08</v>
      </c>
      <c r="AO41" s="49">
        <f t="shared" si="122"/>
        <v>0</v>
      </c>
      <c r="AP41" s="49">
        <f t="shared" si="123"/>
        <v>0</v>
      </c>
      <c r="AQ41" s="49">
        <f t="shared" si="124"/>
        <v>12.079999999999998</v>
      </c>
      <c r="AR41" s="49">
        <f t="shared" si="125"/>
        <v>0</v>
      </c>
      <c r="AS41" s="49">
        <f t="shared" si="126"/>
        <v>0</v>
      </c>
      <c r="AT41" s="49">
        <f t="shared" si="127"/>
        <v>0.08</v>
      </c>
      <c r="AU41" s="49">
        <f t="shared" si="128"/>
        <v>0</v>
      </c>
      <c r="AV41" s="49">
        <f t="shared" si="129"/>
        <v>0</v>
      </c>
      <c r="AW41" s="49">
        <f t="shared" si="130"/>
        <v>0.08</v>
      </c>
      <c r="AX41" s="49">
        <f t="shared" si="131"/>
        <v>0</v>
      </c>
      <c r="AY41" s="49">
        <f t="shared" si="132"/>
        <v>0</v>
      </c>
      <c r="AZ41" s="49">
        <f t="shared" si="133"/>
        <v>9.0399999999999991</v>
      </c>
      <c r="BA41" s="49">
        <f t="shared" si="134"/>
        <v>0</v>
      </c>
      <c r="BB41" s="49">
        <f t="shared" si="135"/>
        <v>0</v>
      </c>
      <c r="BC41" s="49">
        <f t="shared" si="136"/>
        <v>0.08</v>
      </c>
      <c r="BD41" s="49">
        <f t="shared" si="137"/>
        <v>0</v>
      </c>
      <c r="BE41" s="49">
        <f t="shared" si="138"/>
        <v>0</v>
      </c>
      <c r="BF41" s="49">
        <f t="shared" si="139"/>
        <v>7.0299999999999994</v>
      </c>
      <c r="BG41" s="49">
        <f t="shared" si="140"/>
        <v>0</v>
      </c>
      <c r="BH41" s="49">
        <f t="shared" si="141"/>
        <v>0</v>
      </c>
      <c r="BI41" s="49">
        <f t="shared" si="142"/>
        <v>6.0499999999999989</v>
      </c>
      <c r="BJ41" s="49">
        <f t="shared" si="143"/>
        <v>0</v>
      </c>
      <c r="BK41" s="49">
        <f t="shared" si="144"/>
        <v>0</v>
      </c>
      <c r="BL41" s="49">
        <f t="shared" si="145"/>
        <v>0.08</v>
      </c>
      <c r="BM41" s="49">
        <f t="shared" si="146"/>
        <v>0</v>
      </c>
      <c r="BN41" s="49">
        <f t="shared" si="147"/>
        <v>0</v>
      </c>
      <c r="BO41" s="49">
        <f t="shared" si="148"/>
        <v>0.08</v>
      </c>
      <c r="BP41" s="49">
        <f t="shared" si="149"/>
        <v>0</v>
      </c>
      <c r="BQ41" s="49">
        <f t="shared" si="150"/>
        <v>0</v>
      </c>
      <c r="BR41" s="49">
        <f t="shared" si="151"/>
        <v>3.0599999999999987</v>
      </c>
      <c r="BS41" s="49">
        <f t="shared" si="152"/>
        <v>0</v>
      </c>
      <c r="BT41" s="49">
        <f t="shared" si="153"/>
        <v>0</v>
      </c>
      <c r="BU41" s="49">
        <f t="shared" si="154"/>
        <v>0.08</v>
      </c>
      <c r="BV41" s="49">
        <f t="shared" si="155"/>
        <v>0</v>
      </c>
      <c r="BW41" s="49">
        <f t="shared" si="156"/>
        <v>0</v>
      </c>
      <c r="BX41" s="49">
        <f t="shared" si="157"/>
        <v>0.08</v>
      </c>
      <c r="BY41" s="49">
        <f t="shared" si="86"/>
        <v>0</v>
      </c>
      <c r="BZ41" s="49">
        <f t="shared" si="87"/>
        <v>0</v>
      </c>
      <c r="CD41" s="24">
        <f t="shared" si="158"/>
        <v>17</v>
      </c>
      <c r="CE41" s="24" t="str">
        <f>LOOKUP(CD41,AB$33:AB$57,AC$33:AC$57)</f>
        <v>CA6</v>
      </c>
      <c r="CF41" s="24">
        <f t="shared" si="88"/>
        <v>17</v>
      </c>
      <c r="CG41" s="47">
        <f>LOOKUP(CD41,AB$33:AB$57,AD$33:AD$57)</f>
        <v>8.3680632071161758E-4</v>
      </c>
    </row>
    <row r="42" spans="1:85" x14ac:dyDescent="0.25">
      <c r="A42" s="24" t="str">
        <f t="shared" si="81"/>
        <v>DA6</v>
      </c>
      <c r="B42" s="47">
        <f xml:space="preserve"> RTD("cqg.rtd",,"StudyData", A42, "BDIF", "InputChoice=Close,MAType=Sim,Period1="&amp;$C$1&amp;",Percent="&amp;$D$1&amp;"", "BDIF",$B$1,"-1","all",,,,"T")/RTD("cqg.rtd",,"StudyData",A42, "BBnds", "MAType=Sim,InputChoice=Close,Period1="&amp;$C$1&amp;",Percent="&amp;$D$1&amp;",Divisor=0", "BMA",$B$1,"-1","ALL",,,"TRUE","T")</f>
        <v>7.4207898029235333E-4</v>
      </c>
      <c r="C42" s="48">
        <f>RANK(B42,$B$33:$B$57,0)+COUNTIF($B$33:B42,B42)-1</f>
        <v>18</v>
      </c>
      <c r="D42" s="49">
        <f t="shared" si="89"/>
        <v>0.09</v>
      </c>
      <c r="E42" s="49">
        <f t="shared" si="90"/>
        <v>0</v>
      </c>
      <c r="F42" s="49">
        <f t="shared" si="91"/>
        <v>0</v>
      </c>
      <c r="G42" s="49">
        <f t="shared" si="92"/>
        <v>0.09</v>
      </c>
      <c r="H42" s="49">
        <f t="shared" si="93"/>
        <v>0</v>
      </c>
      <c r="I42" s="49">
        <f t="shared" si="94"/>
        <v>0</v>
      </c>
      <c r="J42" s="49">
        <f t="shared" si="95"/>
        <v>0.09</v>
      </c>
      <c r="K42" s="49">
        <f t="shared" si="96"/>
        <v>0</v>
      </c>
      <c r="L42" s="49">
        <f t="shared" si="97"/>
        <v>0</v>
      </c>
      <c r="M42" s="49">
        <f t="shared" si="98"/>
        <v>22.01</v>
      </c>
      <c r="N42" s="49">
        <f t="shared" si="99"/>
        <v>0</v>
      </c>
      <c r="O42" s="49">
        <f t="shared" si="100"/>
        <v>0</v>
      </c>
      <c r="P42" s="49">
        <f t="shared" si="101"/>
        <v>21.030000000000005</v>
      </c>
      <c r="Q42" s="49">
        <f t="shared" si="102"/>
        <v>0</v>
      </c>
      <c r="R42" s="49">
        <f t="shared" si="103"/>
        <v>0</v>
      </c>
      <c r="S42" s="49">
        <f t="shared" si="104"/>
        <v>0.09</v>
      </c>
      <c r="T42" s="49">
        <f t="shared" si="105"/>
        <v>0</v>
      </c>
      <c r="U42" s="49">
        <f t="shared" si="106"/>
        <v>0</v>
      </c>
      <c r="V42" s="49">
        <f t="shared" si="107"/>
        <v>19.020000000000003</v>
      </c>
      <c r="W42" s="49">
        <f t="shared" si="82"/>
        <v>0</v>
      </c>
      <c r="X42" s="49">
        <f t="shared" si="83"/>
        <v>0</v>
      </c>
      <c r="Y42" s="49">
        <f t="shared" si="108"/>
        <v>18</v>
      </c>
      <c r="Z42" s="49" t="str">
        <f t="shared" si="109"/>
        <v>DA6</v>
      </c>
      <c r="AA42" s="49">
        <f t="shared" si="110"/>
        <v>7.4207898029235333E-4</v>
      </c>
      <c r="AB42" s="49">
        <f t="shared" si="111"/>
        <v>0.09</v>
      </c>
      <c r="AC42" s="49">
        <f t="shared" si="84"/>
        <v>0</v>
      </c>
      <c r="AD42" s="49">
        <f t="shared" si="85"/>
        <v>0</v>
      </c>
      <c r="AE42" s="49">
        <f t="shared" si="112"/>
        <v>0.09</v>
      </c>
      <c r="AF42" s="49">
        <f t="shared" si="113"/>
        <v>0</v>
      </c>
      <c r="AG42" s="49">
        <f t="shared" si="114"/>
        <v>0</v>
      </c>
      <c r="AH42" s="49">
        <f t="shared" si="115"/>
        <v>0.09</v>
      </c>
      <c r="AI42" s="49">
        <f t="shared" si="116"/>
        <v>0</v>
      </c>
      <c r="AJ42" s="49">
        <f t="shared" si="117"/>
        <v>0</v>
      </c>
      <c r="AK42" s="49">
        <f t="shared" si="118"/>
        <v>14.079999999999998</v>
      </c>
      <c r="AL42" s="49">
        <f t="shared" si="119"/>
        <v>0</v>
      </c>
      <c r="AM42" s="49">
        <f t="shared" si="120"/>
        <v>0</v>
      </c>
      <c r="AN42" s="49">
        <f t="shared" si="121"/>
        <v>0.09</v>
      </c>
      <c r="AO42" s="49">
        <f t="shared" si="122"/>
        <v>0</v>
      </c>
      <c r="AP42" s="49">
        <f t="shared" si="123"/>
        <v>0</v>
      </c>
      <c r="AQ42" s="49">
        <f t="shared" si="124"/>
        <v>12.089999999999998</v>
      </c>
      <c r="AR42" s="49">
        <f t="shared" si="125"/>
        <v>0</v>
      </c>
      <c r="AS42" s="49">
        <f t="shared" si="126"/>
        <v>0</v>
      </c>
      <c r="AT42" s="49">
        <f t="shared" si="127"/>
        <v>0.09</v>
      </c>
      <c r="AU42" s="49">
        <f t="shared" si="128"/>
        <v>0</v>
      </c>
      <c r="AV42" s="49">
        <f t="shared" si="129"/>
        <v>0</v>
      </c>
      <c r="AW42" s="49">
        <f t="shared" si="130"/>
        <v>0.09</v>
      </c>
      <c r="AX42" s="49">
        <f t="shared" si="131"/>
        <v>0</v>
      </c>
      <c r="AY42" s="49">
        <f t="shared" si="132"/>
        <v>0</v>
      </c>
      <c r="AZ42" s="49">
        <f t="shared" si="133"/>
        <v>9.0499999999999989</v>
      </c>
      <c r="BA42" s="49">
        <f t="shared" si="134"/>
        <v>0</v>
      </c>
      <c r="BB42" s="49">
        <f t="shared" si="135"/>
        <v>0</v>
      </c>
      <c r="BC42" s="49">
        <f t="shared" si="136"/>
        <v>0.09</v>
      </c>
      <c r="BD42" s="49">
        <f t="shared" si="137"/>
        <v>0</v>
      </c>
      <c r="BE42" s="49">
        <f t="shared" si="138"/>
        <v>0</v>
      </c>
      <c r="BF42" s="49">
        <f t="shared" si="139"/>
        <v>7.0399999999999991</v>
      </c>
      <c r="BG42" s="49">
        <f t="shared" si="140"/>
        <v>0</v>
      </c>
      <c r="BH42" s="49">
        <f t="shared" si="141"/>
        <v>0</v>
      </c>
      <c r="BI42" s="49">
        <f t="shared" si="142"/>
        <v>6.0599999999999987</v>
      </c>
      <c r="BJ42" s="49">
        <f t="shared" si="143"/>
        <v>0</v>
      </c>
      <c r="BK42" s="49">
        <f t="shared" si="144"/>
        <v>0</v>
      </c>
      <c r="BL42" s="49">
        <f t="shared" si="145"/>
        <v>0.09</v>
      </c>
      <c r="BM42" s="49">
        <f t="shared" si="146"/>
        <v>0</v>
      </c>
      <c r="BN42" s="49">
        <f t="shared" si="147"/>
        <v>0</v>
      </c>
      <c r="BO42" s="49">
        <f t="shared" si="148"/>
        <v>0.09</v>
      </c>
      <c r="BP42" s="49">
        <f t="shared" si="149"/>
        <v>0</v>
      </c>
      <c r="BQ42" s="49">
        <f t="shared" si="150"/>
        <v>0</v>
      </c>
      <c r="BR42" s="49">
        <f t="shared" si="151"/>
        <v>3.0699999999999985</v>
      </c>
      <c r="BS42" s="49">
        <f t="shared" si="152"/>
        <v>0</v>
      </c>
      <c r="BT42" s="49">
        <f t="shared" si="153"/>
        <v>0</v>
      </c>
      <c r="BU42" s="49">
        <f t="shared" si="154"/>
        <v>0.09</v>
      </c>
      <c r="BV42" s="49">
        <f t="shared" si="155"/>
        <v>0</v>
      </c>
      <c r="BW42" s="49">
        <f t="shared" si="156"/>
        <v>0</v>
      </c>
      <c r="BX42" s="49">
        <f t="shared" si="157"/>
        <v>0.09</v>
      </c>
      <c r="BY42" s="49">
        <f t="shared" si="86"/>
        <v>0</v>
      </c>
      <c r="BZ42" s="49">
        <f t="shared" si="87"/>
        <v>0</v>
      </c>
      <c r="CD42" s="24">
        <f t="shared" si="158"/>
        <v>16</v>
      </c>
      <c r="CE42" s="24" t="str">
        <f>LOOKUP(CD42,AE$33:AE$57,AF$33:AF$57)</f>
        <v>TYA</v>
      </c>
      <c r="CF42" s="24">
        <f t="shared" si="88"/>
        <v>16</v>
      </c>
      <c r="CG42" s="47">
        <f>LOOKUP(CD42,AE$33:AE$57,AG$33:AG$57)</f>
        <v>9.9811290302432199E-4</v>
      </c>
    </row>
    <row r="43" spans="1:85" x14ac:dyDescent="0.25">
      <c r="A43" s="24" t="str">
        <f t="shared" si="81"/>
        <v>CA6</v>
      </c>
      <c r="B43" s="47">
        <f xml:space="preserve"> RTD("cqg.rtd",,"StudyData", A43, "BDIF", "InputChoice=Close,MAType=Sim,Period1="&amp;$C$1&amp;",Percent="&amp;$D$1&amp;"", "BDIF",$B$1,"-1","all",,,,"T")/RTD("cqg.rtd",,"StudyData",A43, "BBnds", "MAType=Sim,InputChoice=Close,Period1="&amp;$C$1&amp;",Percent="&amp;$D$1&amp;",Divisor=0", "BMA",$B$1,"-1","ALL",,,"TRUE","T")</f>
        <v>8.3680632071161758E-4</v>
      </c>
      <c r="C43" s="48">
        <f>RANK(B43,$B$33:$B$57,0)+COUNTIF($B$33:B43,B43)-1</f>
        <v>17</v>
      </c>
      <c r="D43" s="49">
        <f t="shared" si="89"/>
        <v>9.9999999999999992E-2</v>
      </c>
      <c r="E43" s="49">
        <f t="shared" si="90"/>
        <v>0</v>
      </c>
      <c r="F43" s="49">
        <f t="shared" si="91"/>
        <v>0</v>
      </c>
      <c r="G43" s="49">
        <f t="shared" si="92"/>
        <v>9.9999999999999992E-2</v>
      </c>
      <c r="H43" s="49">
        <f t="shared" si="93"/>
        <v>0</v>
      </c>
      <c r="I43" s="49">
        <f t="shared" si="94"/>
        <v>0</v>
      </c>
      <c r="J43" s="49">
        <f t="shared" si="95"/>
        <v>9.9999999999999992E-2</v>
      </c>
      <c r="K43" s="49">
        <f t="shared" si="96"/>
        <v>0</v>
      </c>
      <c r="L43" s="49">
        <f t="shared" si="97"/>
        <v>0</v>
      </c>
      <c r="M43" s="49">
        <f t="shared" si="98"/>
        <v>22.020000000000003</v>
      </c>
      <c r="N43" s="49">
        <f t="shared" si="99"/>
        <v>0</v>
      </c>
      <c r="O43" s="49">
        <f t="shared" si="100"/>
        <v>0</v>
      </c>
      <c r="P43" s="49">
        <f t="shared" si="101"/>
        <v>21.040000000000006</v>
      </c>
      <c r="Q43" s="49">
        <f t="shared" si="102"/>
        <v>0</v>
      </c>
      <c r="R43" s="49">
        <f t="shared" si="103"/>
        <v>0</v>
      </c>
      <c r="S43" s="49">
        <f t="shared" si="104"/>
        <v>9.9999999999999992E-2</v>
      </c>
      <c r="T43" s="49">
        <f t="shared" si="105"/>
        <v>0</v>
      </c>
      <c r="U43" s="49">
        <f t="shared" si="106"/>
        <v>0</v>
      </c>
      <c r="V43" s="49">
        <f t="shared" si="107"/>
        <v>19.030000000000005</v>
      </c>
      <c r="W43" s="49">
        <f t="shared" si="82"/>
        <v>0</v>
      </c>
      <c r="X43" s="49">
        <f t="shared" si="83"/>
        <v>0</v>
      </c>
      <c r="Y43" s="49">
        <f t="shared" si="108"/>
        <v>18.010000000000002</v>
      </c>
      <c r="Z43" s="49">
        <f t="shared" si="109"/>
        <v>0</v>
      </c>
      <c r="AA43" s="49">
        <f t="shared" si="110"/>
        <v>0</v>
      </c>
      <c r="AB43" s="49">
        <f t="shared" si="111"/>
        <v>17</v>
      </c>
      <c r="AC43" s="49" t="str">
        <f t="shared" si="84"/>
        <v>CA6</v>
      </c>
      <c r="AD43" s="49">
        <f t="shared" si="85"/>
        <v>8.3680632071161758E-4</v>
      </c>
      <c r="AE43" s="49">
        <f t="shared" si="112"/>
        <v>9.9999999999999992E-2</v>
      </c>
      <c r="AF43" s="49">
        <f t="shared" si="113"/>
        <v>0</v>
      </c>
      <c r="AG43" s="49">
        <f t="shared" si="114"/>
        <v>0</v>
      </c>
      <c r="AH43" s="49">
        <f t="shared" si="115"/>
        <v>9.9999999999999992E-2</v>
      </c>
      <c r="AI43" s="49">
        <f t="shared" si="116"/>
        <v>0</v>
      </c>
      <c r="AJ43" s="49">
        <f t="shared" si="117"/>
        <v>0</v>
      </c>
      <c r="AK43" s="49">
        <f t="shared" si="118"/>
        <v>14.089999999999998</v>
      </c>
      <c r="AL43" s="49">
        <f t="shared" si="119"/>
        <v>0</v>
      </c>
      <c r="AM43" s="49">
        <f t="shared" si="120"/>
        <v>0</v>
      </c>
      <c r="AN43" s="49">
        <f t="shared" si="121"/>
        <v>9.9999999999999992E-2</v>
      </c>
      <c r="AO43" s="49">
        <f t="shared" si="122"/>
        <v>0</v>
      </c>
      <c r="AP43" s="49">
        <f t="shared" si="123"/>
        <v>0</v>
      </c>
      <c r="AQ43" s="49">
        <f t="shared" si="124"/>
        <v>12.099999999999998</v>
      </c>
      <c r="AR43" s="49">
        <f t="shared" si="125"/>
        <v>0</v>
      </c>
      <c r="AS43" s="49">
        <f t="shared" si="126"/>
        <v>0</v>
      </c>
      <c r="AT43" s="49">
        <f t="shared" si="127"/>
        <v>9.9999999999999992E-2</v>
      </c>
      <c r="AU43" s="49">
        <f t="shared" si="128"/>
        <v>0</v>
      </c>
      <c r="AV43" s="49">
        <f t="shared" si="129"/>
        <v>0</v>
      </c>
      <c r="AW43" s="49">
        <f t="shared" si="130"/>
        <v>9.9999999999999992E-2</v>
      </c>
      <c r="AX43" s="49">
        <f t="shared" si="131"/>
        <v>0</v>
      </c>
      <c r="AY43" s="49">
        <f t="shared" si="132"/>
        <v>0</v>
      </c>
      <c r="AZ43" s="49">
        <f t="shared" si="133"/>
        <v>9.0599999999999987</v>
      </c>
      <c r="BA43" s="49">
        <f t="shared" si="134"/>
        <v>0</v>
      </c>
      <c r="BB43" s="49">
        <f t="shared" si="135"/>
        <v>0</v>
      </c>
      <c r="BC43" s="49">
        <f t="shared" si="136"/>
        <v>9.9999999999999992E-2</v>
      </c>
      <c r="BD43" s="49">
        <f t="shared" si="137"/>
        <v>0</v>
      </c>
      <c r="BE43" s="49">
        <f t="shared" si="138"/>
        <v>0</v>
      </c>
      <c r="BF43" s="49">
        <f t="shared" si="139"/>
        <v>7.0499999999999989</v>
      </c>
      <c r="BG43" s="49">
        <f t="shared" si="140"/>
        <v>0</v>
      </c>
      <c r="BH43" s="49">
        <f t="shared" si="141"/>
        <v>0</v>
      </c>
      <c r="BI43" s="49">
        <f t="shared" si="142"/>
        <v>6.0699999999999985</v>
      </c>
      <c r="BJ43" s="49">
        <f t="shared" si="143"/>
        <v>0</v>
      </c>
      <c r="BK43" s="49">
        <f t="shared" si="144"/>
        <v>0</v>
      </c>
      <c r="BL43" s="49">
        <f t="shared" si="145"/>
        <v>9.9999999999999992E-2</v>
      </c>
      <c r="BM43" s="49">
        <f t="shared" si="146"/>
        <v>0</v>
      </c>
      <c r="BN43" s="49">
        <f t="shared" si="147"/>
        <v>0</v>
      </c>
      <c r="BO43" s="49">
        <f t="shared" si="148"/>
        <v>9.9999999999999992E-2</v>
      </c>
      <c r="BP43" s="49">
        <f t="shared" si="149"/>
        <v>0</v>
      </c>
      <c r="BQ43" s="49">
        <f t="shared" si="150"/>
        <v>0</v>
      </c>
      <c r="BR43" s="49">
        <f t="shared" si="151"/>
        <v>3.0799999999999983</v>
      </c>
      <c r="BS43" s="49">
        <f t="shared" si="152"/>
        <v>0</v>
      </c>
      <c r="BT43" s="49">
        <f t="shared" si="153"/>
        <v>0</v>
      </c>
      <c r="BU43" s="49">
        <f t="shared" si="154"/>
        <v>9.9999999999999992E-2</v>
      </c>
      <c r="BV43" s="49">
        <f t="shared" si="155"/>
        <v>0</v>
      </c>
      <c r="BW43" s="49">
        <f t="shared" si="156"/>
        <v>0</v>
      </c>
      <c r="BX43" s="49">
        <f t="shared" si="157"/>
        <v>9.9999999999999992E-2</v>
      </c>
      <c r="BY43" s="49">
        <f t="shared" si="86"/>
        <v>0</v>
      </c>
      <c r="BZ43" s="49">
        <f t="shared" si="87"/>
        <v>0</v>
      </c>
      <c r="CD43" s="24">
        <f t="shared" si="158"/>
        <v>15</v>
      </c>
      <c r="CE43" s="24" t="str">
        <f>LOOKUP(CD43,AH$33:AH$57,AI$33:AI$57)</f>
        <v>TYA</v>
      </c>
      <c r="CF43" s="24">
        <f t="shared" si="88"/>
        <v>15</v>
      </c>
      <c r="CG43" s="47">
        <f>LOOKUP(CD43,AH$33:AH$57,AJ$33:AJ$57)</f>
        <v>9.9811290302432199E-4</v>
      </c>
    </row>
    <row r="44" spans="1:85" x14ac:dyDescent="0.25">
      <c r="A44" s="24" t="str">
        <f t="shared" si="81"/>
        <v>GCE</v>
      </c>
      <c r="B44" s="47">
        <f xml:space="preserve"> RTD("cqg.rtd",,"StudyData", A44, "BDIF", "InputChoice=Close,MAType=Sim,Period1="&amp;$C$1&amp;",Percent="&amp;$D$1&amp;"", "BDIF",$B$1,"-1","all",,,,"T")/RTD("cqg.rtd",,"StudyData",A44, "BBnds", "MAType=Sim,InputChoice=Close,Period1="&amp;$C$1&amp;",Percent="&amp;$D$1&amp;",Divisor=0", "BMA",$B$1,"-1","ALL",,,"TRUE","T")</f>
        <v>3.0075990972208942E-3</v>
      </c>
      <c r="C44" s="48">
        <f>RANK(B44,$B$33:$B$57,0)+COUNTIF($B$33:B44,B44)-1</f>
        <v>8</v>
      </c>
      <c r="D44" s="49">
        <f t="shared" si="89"/>
        <v>0.10999999999999999</v>
      </c>
      <c r="E44" s="49">
        <f t="shared" si="90"/>
        <v>0</v>
      </c>
      <c r="F44" s="49">
        <f t="shared" si="91"/>
        <v>0</v>
      </c>
      <c r="G44" s="49">
        <f t="shared" si="92"/>
        <v>0.10999999999999999</v>
      </c>
      <c r="H44" s="49">
        <f t="shared" si="93"/>
        <v>0</v>
      </c>
      <c r="I44" s="49">
        <f t="shared" si="94"/>
        <v>0</v>
      </c>
      <c r="J44" s="49">
        <f t="shared" si="95"/>
        <v>0.10999999999999999</v>
      </c>
      <c r="K44" s="49">
        <f t="shared" si="96"/>
        <v>0</v>
      </c>
      <c r="L44" s="49">
        <f t="shared" si="97"/>
        <v>0</v>
      </c>
      <c r="M44" s="49">
        <f t="shared" si="98"/>
        <v>22.030000000000005</v>
      </c>
      <c r="N44" s="49">
        <f t="shared" si="99"/>
        <v>0</v>
      </c>
      <c r="O44" s="49">
        <f t="shared" si="100"/>
        <v>0</v>
      </c>
      <c r="P44" s="49">
        <f t="shared" si="101"/>
        <v>21.050000000000008</v>
      </c>
      <c r="Q44" s="49">
        <f t="shared" si="102"/>
        <v>0</v>
      </c>
      <c r="R44" s="49">
        <f t="shared" si="103"/>
        <v>0</v>
      </c>
      <c r="S44" s="49">
        <f t="shared" si="104"/>
        <v>0.10999999999999999</v>
      </c>
      <c r="T44" s="49">
        <f t="shared" si="105"/>
        <v>0</v>
      </c>
      <c r="U44" s="49">
        <f t="shared" si="106"/>
        <v>0</v>
      </c>
      <c r="V44" s="49">
        <f t="shared" si="107"/>
        <v>19.040000000000006</v>
      </c>
      <c r="W44" s="49">
        <f t="shared" si="82"/>
        <v>0</v>
      </c>
      <c r="X44" s="49">
        <f t="shared" si="83"/>
        <v>0</v>
      </c>
      <c r="Y44" s="49">
        <f t="shared" si="108"/>
        <v>18.020000000000003</v>
      </c>
      <c r="Z44" s="49">
        <f t="shared" si="109"/>
        <v>0</v>
      </c>
      <c r="AA44" s="49">
        <f t="shared" si="110"/>
        <v>0</v>
      </c>
      <c r="AB44" s="49">
        <f t="shared" si="111"/>
        <v>17.010000000000002</v>
      </c>
      <c r="AC44" s="49">
        <f t="shared" si="84"/>
        <v>0</v>
      </c>
      <c r="AD44" s="49">
        <f t="shared" si="85"/>
        <v>0</v>
      </c>
      <c r="AE44" s="49">
        <f t="shared" si="112"/>
        <v>0.10999999999999999</v>
      </c>
      <c r="AF44" s="49">
        <f t="shared" si="113"/>
        <v>0</v>
      </c>
      <c r="AG44" s="49">
        <f t="shared" si="114"/>
        <v>0</v>
      </c>
      <c r="AH44" s="49">
        <f t="shared" si="115"/>
        <v>0.10999999999999999</v>
      </c>
      <c r="AI44" s="49">
        <f t="shared" si="116"/>
        <v>0</v>
      </c>
      <c r="AJ44" s="49">
        <f t="shared" si="117"/>
        <v>0</v>
      </c>
      <c r="AK44" s="49">
        <f t="shared" si="118"/>
        <v>14.099999999999998</v>
      </c>
      <c r="AL44" s="49">
        <f t="shared" si="119"/>
        <v>0</v>
      </c>
      <c r="AM44" s="49">
        <f t="shared" si="120"/>
        <v>0</v>
      </c>
      <c r="AN44" s="49">
        <f t="shared" si="121"/>
        <v>0.10999999999999999</v>
      </c>
      <c r="AO44" s="49">
        <f t="shared" si="122"/>
        <v>0</v>
      </c>
      <c r="AP44" s="49">
        <f t="shared" si="123"/>
        <v>0</v>
      </c>
      <c r="AQ44" s="49">
        <f t="shared" si="124"/>
        <v>12.109999999999998</v>
      </c>
      <c r="AR44" s="49">
        <f t="shared" si="125"/>
        <v>0</v>
      </c>
      <c r="AS44" s="49">
        <f t="shared" si="126"/>
        <v>0</v>
      </c>
      <c r="AT44" s="49">
        <f t="shared" si="127"/>
        <v>0.10999999999999999</v>
      </c>
      <c r="AU44" s="49">
        <f t="shared" si="128"/>
        <v>0</v>
      </c>
      <c r="AV44" s="49">
        <f t="shared" si="129"/>
        <v>0</v>
      </c>
      <c r="AW44" s="49">
        <f t="shared" si="130"/>
        <v>0.10999999999999999</v>
      </c>
      <c r="AX44" s="49">
        <f t="shared" si="131"/>
        <v>0</v>
      </c>
      <c r="AY44" s="49">
        <f t="shared" si="132"/>
        <v>0</v>
      </c>
      <c r="AZ44" s="49">
        <f t="shared" si="133"/>
        <v>9.0699999999999985</v>
      </c>
      <c r="BA44" s="49">
        <f t="shared" si="134"/>
        <v>0</v>
      </c>
      <c r="BB44" s="49">
        <f t="shared" si="135"/>
        <v>0</v>
      </c>
      <c r="BC44" s="49">
        <f t="shared" si="136"/>
        <v>8</v>
      </c>
      <c r="BD44" s="49" t="str">
        <f t="shared" si="137"/>
        <v>GCE</v>
      </c>
      <c r="BE44" s="49">
        <f t="shared" si="138"/>
        <v>3.0075990972208942E-3</v>
      </c>
      <c r="BF44" s="49">
        <f t="shared" si="139"/>
        <v>7.0599999999999987</v>
      </c>
      <c r="BG44" s="49">
        <f t="shared" si="140"/>
        <v>0</v>
      </c>
      <c r="BH44" s="49">
        <f t="shared" si="141"/>
        <v>0</v>
      </c>
      <c r="BI44" s="49">
        <f t="shared" si="142"/>
        <v>6.0799999999999983</v>
      </c>
      <c r="BJ44" s="49">
        <f t="shared" si="143"/>
        <v>0</v>
      </c>
      <c r="BK44" s="49">
        <f t="shared" si="144"/>
        <v>0</v>
      </c>
      <c r="BL44" s="49">
        <f t="shared" si="145"/>
        <v>0.10999999999999999</v>
      </c>
      <c r="BM44" s="49">
        <f t="shared" si="146"/>
        <v>0</v>
      </c>
      <c r="BN44" s="49">
        <f t="shared" si="147"/>
        <v>0</v>
      </c>
      <c r="BO44" s="49">
        <f t="shared" si="148"/>
        <v>0.10999999999999999</v>
      </c>
      <c r="BP44" s="49">
        <f t="shared" si="149"/>
        <v>0</v>
      </c>
      <c r="BQ44" s="49">
        <f t="shared" si="150"/>
        <v>0</v>
      </c>
      <c r="BR44" s="49">
        <f t="shared" si="151"/>
        <v>3.0899999999999981</v>
      </c>
      <c r="BS44" s="49">
        <f t="shared" si="152"/>
        <v>0</v>
      </c>
      <c r="BT44" s="49">
        <f t="shared" si="153"/>
        <v>0</v>
      </c>
      <c r="BU44" s="49">
        <f t="shared" si="154"/>
        <v>0.10999999999999999</v>
      </c>
      <c r="BV44" s="49">
        <f t="shared" si="155"/>
        <v>0</v>
      </c>
      <c r="BW44" s="49">
        <f t="shared" si="156"/>
        <v>0</v>
      </c>
      <c r="BX44" s="49">
        <f t="shared" si="157"/>
        <v>0.10999999999999999</v>
      </c>
      <c r="BY44" s="49">
        <f t="shared" si="86"/>
        <v>0</v>
      </c>
      <c r="BZ44" s="49">
        <f t="shared" si="87"/>
        <v>0</v>
      </c>
      <c r="CD44" s="24">
        <f t="shared" si="158"/>
        <v>14</v>
      </c>
      <c r="CE44" s="24" t="str">
        <f>LOOKUP(CD44,AK$33:AK$57,AL$33:AL$57)</f>
        <v>EP</v>
      </c>
      <c r="CF44" s="24">
        <f t="shared" si="88"/>
        <v>14</v>
      </c>
      <c r="CG44" s="47">
        <f>LOOKUP(CD44,AK$33:AK$57,AM$33:AM$57)</f>
        <v>1.007834152341942E-3</v>
      </c>
    </row>
    <row r="45" spans="1:85" x14ac:dyDescent="0.25">
      <c r="A45" s="24" t="str">
        <f t="shared" si="81"/>
        <v>MX6</v>
      </c>
      <c r="B45" s="47">
        <f xml:space="preserve"> RTD("cqg.rtd",,"StudyData", A45, "BDIF", "InputChoice=Close,MAType=Sim,Period1="&amp;$C$1&amp;",Percent="&amp;$D$1&amp;"", "BDIF",$B$1,"-1","all",,,,"T")/RTD("cqg.rtd",,"StudyData",A45, "BBnds", "MAType=Sim,InputChoice=Close,Period1="&amp;$C$1&amp;",Percent="&amp;$D$1&amp;",Divisor=0", "BMA",$B$1,"-1","ALL",,,"TRUE","T")</f>
        <v>6.6508963656624503E-4</v>
      </c>
      <c r="C45" s="48">
        <f>RANK(B45,$B$33:$B$57,0)+COUNTIF($B$33:B45,B45)-1</f>
        <v>20</v>
      </c>
      <c r="D45" s="49">
        <f t="shared" si="89"/>
        <v>0.11999999999999998</v>
      </c>
      <c r="E45" s="49">
        <f t="shared" si="90"/>
        <v>0</v>
      </c>
      <c r="F45" s="49">
        <f t="shared" si="91"/>
        <v>0</v>
      </c>
      <c r="G45" s="49">
        <f t="shared" si="92"/>
        <v>0.11999999999999998</v>
      </c>
      <c r="H45" s="49">
        <f t="shared" si="93"/>
        <v>0</v>
      </c>
      <c r="I45" s="49">
        <f t="shared" si="94"/>
        <v>0</v>
      </c>
      <c r="J45" s="49">
        <f t="shared" si="95"/>
        <v>0.11999999999999998</v>
      </c>
      <c r="K45" s="49">
        <f t="shared" si="96"/>
        <v>0</v>
      </c>
      <c r="L45" s="49">
        <f t="shared" si="97"/>
        <v>0</v>
      </c>
      <c r="M45" s="49">
        <f t="shared" si="98"/>
        <v>22.040000000000006</v>
      </c>
      <c r="N45" s="49">
        <f t="shared" si="99"/>
        <v>0</v>
      </c>
      <c r="O45" s="49">
        <f t="shared" si="100"/>
        <v>0</v>
      </c>
      <c r="P45" s="49">
        <f t="shared" si="101"/>
        <v>21.060000000000009</v>
      </c>
      <c r="Q45" s="49">
        <f t="shared" si="102"/>
        <v>0</v>
      </c>
      <c r="R45" s="49">
        <f t="shared" si="103"/>
        <v>0</v>
      </c>
      <c r="S45" s="49">
        <f t="shared" si="104"/>
        <v>20</v>
      </c>
      <c r="T45" s="49" t="str">
        <f t="shared" si="105"/>
        <v>MX6</v>
      </c>
      <c r="U45" s="49">
        <f t="shared" si="106"/>
        <v>6.6508963656624503E-4</v>
      </c>
      <c r="V45" s="49">
        <f t="shared" si="107"/>
        <v>19.050000000000008</v>
      </c>
      <c r="W45" s="49">
        <f t="shared" si="82"/>
        <v>0</v>
      </c>
      <c r="X45" s="49">
        <f t="shared" si="83"/>
        <v>0</v>
      </c>
      <c r="Y45" s="49">
        <f t="shared" si="108"/>
        <v>18.030000000000005</v>
      </c>
      <c r="Z45" s="49">
        <f t="shared" si="109"/>
        <v>0</v>
      </c>
      <c r="AA45" s="49">
        <f t="shared" si="110"/>
        <v>0</v>
      </c>
      <c r="AB45" s="49">
        <f t="shared" si="111"/>
        <v>17.020000000000003</v>
      </c>
      <c r="AC45" s="49">
        <f t="shared" si="84"/>
        <v>0</v>
      </c>
      <c r="AD45" s="49">
        <f t="shared" si="85"/>
        <v>0</v>
      </c>
      <c r="AE45" s="49">
        <f t="shared" si="112"/>
        <v>0.11999999999999998</v>
      </c>
      <c r="AF45" s="49">
        <f t="shared" si="113"/>
        <v>0</v>
      </c>
      <c r="AG45" s="49">
        <f t="shared" si="114"/>
        <v>0</v>
      </c>
      <c r="AH45" s="49">
        <f t="shared" si="115"/>
        <v>0.11999999999999998</v>
      </c>
      <c r="AI45" s="49">
        <f t="shared" si="116"/>
        <v>0</v>
      </c>
      <c r="AJ45" s="49">
        <f t="shared" si="117"/>
        <v>0</v>
      </c>
      <c r="AK45" s="49">
        <f t="shared" si="118"/>
        <v>14.109999999999998</v>
      </c>
      <c r="AL45" s="49">
        <f t="shared" si="119"/>
        <v>0</v>
      </c>
      <c r="AM45" s="49">
        <f t="shared" si="120"/>
        <v>0</v>
      </c>
      <c r="AN45" s="49">
        <f t="shared" si="121"/>
        <v>0.11999999999999998</v>
      </c>
      <c r="AO45" s="49">
        <f t="shared" si="122"/>
        <v>0</v>
      </c>
      <c r="AP45" s="49">
        <f t="shared" si="123"/>
        <v>0</v>
      </c>
      <c r="AQ45" s="49">
        <f t="shared" si="124"/>
        <v>12.119999999999997</v>
      </c>
      <c r="AR45" s="49">
        <f t="shared" si="125"/>
        <v>0</v>
      </c>
      <c r="AS45" s="49">
        <f t="shared" si="126"/>
        <v>0</v>
      </c>
      <c r="AT45" s="49">
        <f t="shared" si="127"/>
        <v>0.11999999999999998</v>
      </c>
      <c r="AU45" s="49">
        <f t="shared" si="128"/>
        <v>0</v>
      </c>
      <c r="AV45" s="49">
        <f t="shared" si="129"/>
        <v>0</v>
      </c>
      <c r="AW45" s="49">
        <f t="shared" si="130"/>
        <v>0.11999999999999998</v>
      </c>
      <c r="AX45" s="49">
        <f t="shared" si="131"/>
        <v>0</v>
      </c>
      <c r="AY45" s="49">
        <f t="shared" si="132"/>
        <v>0</v>
      </c>
      <c r="AZ45" s="49">
        <f t="shared" si="133"/>
        <v>9.0799999999999983</v>
      </c>
      <c r="BA45" s="49">
        <f t="shared" si="134"/>
        <v>0</v>
      </c>
      <c r="BB45" s="49">
        <f t="shared" si="135"/>
        <v>0</v>
      </c>
      <c r="BC45" s="49">
        <f t="shared" si="136"/>
        <v>8.01</v>
      </c>
      <c r="BD45" s="49">
        <f t="shared" si="137"/>
        <v>0</v>
      </c>
      <c r="BE45" s="49">
        <f t="shared" si="138"/>
        <v>0</v>
      </c>
      <c r="BF45" s="49">
        <f t="shared" si="139"/>
        <v>7.0699999999999985</v>
      </c>
      <c r="BG45" s="49">
        <f t="shared" si="140"/>
        <v>0</v>
      </c>
      <c r="BH45" s="49">
        <f t="shared" si="141"/>
        <v>0</v>
      </c>
      <c r="BI45" s="49">
        <f t="shared" si="142"/>
        <v>6.0899999999999981</v>
      </c>
      <c r="BJ45" s="49">
        <f t="shared" si="143"/>
        <v>0</v>
      </c>
      <c r="BK45" s="49">
        <f t="shared" si="144"/>
        <v>0</v>
      </c>
      <c r="BL45" s="49">
        <f t="shared" si="145"/>
        <v>0.11999999999999998</v>
      </c>
      <c r="BM45" s="49">
        <f t="shared" si="146"/>
        <v>0</v>
      </c>
      <c r="BN45" s="49">
        <f t="shared" si="147"/>
        <v>0</v>
      </c>
      <c r="BO45" s="49">
        <f t="shared" si="148"/>
        <v>0.11999999999999998</v>
      </c>
      <c r="BP45" s="49">
        <f t="shared" si="149"/>
        <v>0</v>
      </c>
      <c r="BQ45" s="49">
        <f t="shared" si="150"/>
        <v>0</v>
      </c>
      <c r="BR45" s="49">
        <f t="shared" si="151"/>
        <v>3.0999999999999979</v>
      </c>
      <c r="BS45" s="49">
        <f t="shared" si="152"/>
        <v>0</v>
      </c>
      <c r="BT45" s="49">
        <f t="shared" si="153"/>
        <v>0</v>
      </c>
      <c r="BU45" s="49">
        <f t="shared" si="154"/>
        <v>0.11999999999999998</v>
      </c>
      <c r="BV45" s="49">
        <f t="shared" si="155"/>
        <v>0</v>
      </c>
      <c r="BW45" s="49">
        <f t="shared" si="156"/>
        <v>0</v>
      </c>
      <c r="BX45" s="49">
        <f t="shared" si="157"/>
        <v>0.11999999999999998</v>
      </c>
      <c r="BY45" s="49">
        <f t="shared" si="86"/>
        <v>0</v>
      </c>
      <c r="BZ45" s="49">
        <f t="shared" si="87"/>
        <v>0</v>
      </c>
      <c r="CD45" s="24">
        <f t="shared" si="158"/>
        <v>13</v>
      </c>
      <c r="CE45" s="24" t="str">
        <f>LOOKUP(CD45,AN$33:AN$57,AO$33:AO$57)</f>
        <v>USA</v>
      </c>
      <c r="CF45" s="24">
        <f t="shared" si="88"/>
        <v>13</v>
      </c>
      <c r="CG45" s="47">
        <f>LOOKUP(CD45,AN$33:AN$57,AP$33:AP$57)</f>
        <v>1.6921606999236736E-3</v>
      </c>
    </row>
    <row r="46" spans="1:85" x14ac:dyDescent="0.25">
      <c r="A46" s="24" t="str">
        <f t="shared" si="81"/>
        <v>TUA</v>
      </c>
      <c r="B46" s="47">
        <f xml:space="preserve"> RTD("cqg.rtd",,"StudyData", A46, "BDIF", "InputChoice=Close,MAType=Sim,Period1="&amp;$C$1&amp;",Percent="&amp;$D$1&amp;"", "BDIF",$B$1,"-1","all",,,,"T")/RTD("cqg.rtd",,"StudyData",A46, "BBnds", "MAType=Sim,InputChoice=Close,Period1="&amp;$C$1&amp;",Percent="&amp;$D$1&amp;",Divisor=0", "BMA",$B$1,"-1","ALL",,,"TRUE","T")</f>
        <v>2.0920316574617095E-4</v>
      </c>
      <c r="C46" s="48">
        <f>RANK(B46,$B$33:$B$57,0)+COUNTIF($B$33:B46,B46)-1</f>
        <v>25</v>
      </c>
      <c r="D46" s="49">
        <f t="shared" si="89"/>
        <v>25</v>
      </c>
      <c r="E46" s="49" t="str">
        <f t="shared" si="90"/>
        <v>TUA</v>
      </c>
      <c r="F46" s="49">
        <f t="shared" si="91"/>
        <v>2.0920316574617095E-4</v>
      </c>
      <c r="G46" s="49">
        <f t="shared" si="92"/>
        <v>0.12999999999999998</v>
      </c>
      <c r="H46" s="49">
        <f t="shared" si="93"/>
        <v>0</v>
      </c>
      <c r="I46" s="49">
        <f t="shared" si="94"/>
        <v>0</v>
      </c>
      <c r="J46" s="49">
        <f t="shared" si="95"/>
        <v>0.12999999999999998</v>
      </c>
      <c r="K46" s="49">
        <f t="shared" si="96"/>
        <v>0</v>
      </c>
      <c r="L46" s="49">
        <f t="shared" si="97"/>
        <v>0</v>
      </c>
      <c r="M46" s="49">
        <f t="shared" si="98"/>
        <v>22.050000000000008</v>
      </c>
      <c r="N46" s="49">
        <f t="shared" si="99"/>
        <v>0</v>
      </c>
      <c r="O46" s="49">
        <f t="shared" si="100"/>
        <v>0</v>
      </c>
      <c r="P46" s="49">
        <f t="shared" si="101"/>
        <v>21.070000000000011</v>
      </c>
      <c r="Q46" s="49">
        <f t="shared" si="102"/>
        <v>0</v>
      </c>
      <c r="R46" s="49">
        <f t="shared" si="103"/>
        <v>0</v>
      </c>
      <c r="S46" s="49">
        <f t="shared" si="104"/>
        <v>20.010000000000002</v>
      </c>
      <c r="T46" s="49">
        <f t="shared" si="105"/>
        <v>0</v>
      </c>
      <c r="U46" s="49">
        <f t="shared" si="106"/>
        <v>0</v>
      </c>
      <c r="V46" s="49">
        <f t="shared" si="107"/>
        <v>19.060000000000009</v>
      </c>
      <c r="W46" s="49">
        <f t="shared" si="82"/>
        <v>0</v>
      </c>
      <c r="X46" s="49">
        <f t="shared" si="83"/>
        <v>0</v>
      </c>
      <c r="Y46" s="49">
        <f t="shared" si="108"/>
        <v>18.040000000000006</v>
      </c>
      <c r="Z46" s="49">
        <f t="shared" si="109"/>
        <v>0</v>
      </c>
      <c r="AA46" s="49">
        <f t="shared" si="110"/>
        <v>0</v>
      </c>
      <c r="AB46" s="49">
        <f t="shared" si="111"/>
        <v>17.030000000000005</v>
      </c>
      <c r="AC46" s="49">
        <f t="shared" si="84"/>
        <v>0</v>
      </c>
      <c r="AD46" s="49">
        <f t="shared" si="85"/>
        <v>0</v>
      </c>
      <c r="AE46" s="49">
        <f t="shared" si="112"/>
        <v>0.12999999999999998</v>
      </c>
      <c r="AF46" s="49">
        <f t="shared" si="113"/>
        <v>0</v>
      </c>
      <c r="AG46" s="49">
        <f t="shared" si="114"/>
        <v>0</v>
      </c>
      <c r="AH46" s="49">
        <f t="shared" si="115"/>
        <v>0.12999999999999998</v>
      </c>
      <c r="AI46" s="49">
        <f t="shared" si="116"/>
        <v>0</v>
      </c>
      <c r="AJ46" s="49">
        <f t="shared" si="117"/>
        <v>0</v>
      </c>
      <c r="AK46" s="49">
        <f t="shared" si="118"/>
        <v>14.119999999999997</v>
      </c>
      <c r="AL46" s="49">
        <f t="shared" si="119"/>
        <v>0</v>
      </c>
      <c r="AM46" s="49">
        <f t="shared" si="120"/>
        <v>0</v>
      </c>
      <c r="AN46" s="49">
        <f t="shared" si="121"/>
        <v>0.12999999999999998</v>
      </c>
      <c r="AO46" s="49">
        <f t="shared" si="122"/>
        <v>0</v>
      </c>
      <c r="AP46" s="49">
        <f t="shared" si="123"/>
        <v>0</v>
      </c>
      <c r="AQ46" s="49">
        <f t="shared" si="124"/>
        <v>12.129999999999997</v>
      </c>
      <c r="AR46" s="49">
        <f t="shared" si="125"/>
        <v>0</v>
      </c>
      <c r="AS46" s="49">
        <f t="shared" si="126"/>
        <v>0</v>
      </c>
      <c r="AT46" s="49">
        <f t="shared" si="127"/>
        <v>0.12999999999999998</v>
      </c>
      <c r="AU46" s="49">
        <f t="shared" si="128"/>
        <v>0</v>
      </c>
      <c r="AV46" s="49">
        <f t="shared" si="129"/>
        <v>0</v>
      </c>
      <c r="AW46" s="49">
        <f t="shared" si="130"/>
        <v>0.12999999999999998</v>
      </c>
      <c r="AX46" s="49">
        <f t="shared" si="131"/>
        <v>0</v>
      </c>
      <c r="AY46" s="49">
        <f t="shared" si="132"/>
        <v>0</v>
      </c>
      <c r="AZ46" s="49">
        <f t="shared" si="133"/>
        <v>9.0899999999999981</v>
      </c>
      <c r="BA46" s="49">
        <f t="shared" si="134"/>
        <v>0</v>
      </c>
      <c r="BB46" s="49">
        <f t="shared" si="135"/>
        <v>0</v>
      </c>
      <c r="BC46" s="49">
        <f t="shared" si="136"/>
        <v>8.02</v>
      </c>
      <c r="BD46" s="49">
        <f t="shared" si="137"/>
        <v>0</v>
      </c>
      <c r="BE46" s="49">
        <f t="shared" si="138"/>
        <v>0</v>
      </c>
      <c r="BF46" s="49">
        <f t="shared" si="139"/>
        <v>7.0799999999999983</v>
      </c>
      <c r="BG46" s="49">
        <f t="shared" si="140"/>
        <v>0</v>
      </c>
      <c r="BH46" s="49">
        <f t="shared" si="141"/>
        <v>0</v>
      </c>
      <c r="BI46" s="49">
        <f t="shared" si="142"/>
        <v>6.0999999999999979</v>
      </c>
      <c r="BJ46" s="49">
        <f t="shared" si="143"/>
        <v>0</v>
      </c>
      <c r="BK46" s="49">
        <f t="shared" si="144"/>
        <v>0</v>
      </c>
      <c r="BL46" s="49">
        <f t="shared" si="145"/>
        <v>0.12999999999999998</v>
      </c>
      <c r="BM46" s="49">
        <f t="shared" si="146"/>
        <v>0</v>
      </c>
      <c r="BN46" s="49">
        <f t="shared" si="147"/>
        <v>0</v>
      </c>
      <c r="BO46" s="49">
        <f t="shared" si="148"/>
        <v>0.12999999999999998</v>
      </c>
      <c r="BP46" s="49">
        <f t="shared" si="149"/>
        <v>0</v>
      </c>
      <c r="BQ46" s="49">
        <f t="shared" si="150"/>
        <v>0</v>
      </c>
      <c r="BR46" s="49">
        <f t="shared" si="151"/>
        <v>3.1099999999999977</v>
      </c>
      <c r="BS46" s="49">
        <f t="shared" si="152"/>
        <v>0</v>
      </c>
      <c r="BT46" s="49">
        <f t="shared" si="153"/>
        <v>0</v>
      </c>
      <c r="BU46" s="49">
        <f t="shared" si="154"/>
        <v>0.12999999999999998</v>
      </c>
      <c r="BV46" s="49">
        <f t="shared" si="155"/>
        <v>0</v>
      </c>
      <c r="BW46" s="49">
        <f t="shared" si="156"/>
        <v>0</v>
      </c>
      <c r="BX46" s="49">
        <f t="shared" si="157"/>
        <v>0.12999999999999998</v>
      </c>
      <c r="BY46" s="49">
        <f t="shared" si="86"/>
        <v>0</v>
      </c>
      <c r="BZ46" s="49">
        <f t="shared" si="87"/>
        <v>0</v>
      </c>
      <c r="CD46" s="24">
        <f t="shared" si="158"/>
        <v>12</v>
      </c>
      <c r="CE46" s="24" t="str">
        <f>LOOKUP(CD46,AQ$33:AQ$57,AR$33:AR$57)</f>
        <v>ENQ</v>
      </c>
      <c r="CF46" s="24">
        <f t="shared" si="88"/>
        <v>12</v>
      </c>
      <c r="CG46" s="47">
        <f>LOOKUP(CD46,AQ$33:AQ$57,AS$33:AS$57)</f>
        <v>1.8349455053777168E-3</v>
      </c>
    </row>
    <row r="47" spans="1:85" x14ac:dyDescent="0.25">
      <c r="A47" s="24" t="str">
        <f t="shared" si="81"/>
        <v>FVA</v>
      </c>
      <c r="B47" s="47">
        <f xml:space="preserve"> RTD("cqg.rtd",,"StudyData", A47, "BDIF", "InputChoice=Close,MAType=Sim,Period1="&amp;$C$1&amp;",Percent="&amp;$D$1&amp;"", "BDIF",$B$1,"-1","all",,,,"T")/RTD("cqg.rtd",,"StudyData",A47, "BBnds", "MAType=Sim,InputChoice=Close,Period1="&amp;$C$1&amp;",Percent="&amp;$D$1&amp;",Divisor=0", "BMA",$B$1,"-1","ALL",,,"TRUE","T")</f>
        <v>5.6128936071678161E-4</v>
      </c>
      <c r="C47" s="48">
        <f>RANK(B47,$B$33:$B$57,0)+COUNTIF($B$33:B47,B47)-1</f>
        <v>23</v>
      </c>
      <c r="D47" s="49">
        <f t="shared" si="89"/>
        <v>25.01</v>
      </c>
      <c r="E47" s="49">
        <f t="shared" si="90"/>
        <v>0</v>
      </c>
      <c r="F47" s="49">
        <f t="shared" si="91"/>
        <v>0</v>
      </c>
      <c r="G47" s="49">
        <f t="shared" si="92"/>
        <v>0.13999999999999999</v>
      </c>
      <c r="H47" s="49">
        <f t="shared" si="93"/>
        <v>0</v>
      </c>
      <c r="I47" s="49">
        <f t="shared" si="94"/>
        <v>0</v>
      </c>
      <c r="J47" s="49">
        <f t="shared" si="95"/>
        <v>23</v>
      </c>
      <c r="K47" s="49" t="str">
        <f t="shared" si="96"/>
        <v>FVA</v>
      </c>
      <c r="L47" s="49">
        <f t="shared" si="97"/>
        <v>5.6128936071678161E-4</v>
      </c>
      <c r="M47" s="49">
        <f t="shared" si="98"/>
        <v>22.060000000000009</v>
      </c>
      <c r="N47" s="49">
        <f t="shared" si="99"/>
        <v>0</v>
      </c>
      <c r="O47" s="49">
        <f t="shared" si="100"/>
        <v>0</v>
      </c>
      <c r="P47" s="49">
        <f t="shared" si="101"/>
        <v>21.080000000000013</v>
      </c>
      <c r="Q47" s="49">
        <f t="shared" si="102"/>
        <v>0</v>
      </c>
      <c r="R47" s="49">
        <f t="shared" si="103"/>
        <v>0</v>
      </c>
      <c r="S47" s="49">
        <f t="shared" si="104"/>
        <v>20.020000000000003</v>
      </c>
      <c r="T47" s="49">
        <f t="shared" si="105"/>
        <v>0</v>
      </c>
      <c r="U47" s="49">
        <f t="shared" si="106"/>
        <v>0</v>
      </c>
      <c r="V47" s="49">
        <f t="shared" si="107"/>
        <v>19.070000000000011</v>
      </c>
      <c r="W47" s="49">
        <f t="shared" si="82"/>
        <v>0</v>
      </c>
      <c r="X47" s="49">
        <f t="shared" si="83"/>
        <v>0</v>
      </c>
      <c r="Y47" s="49">
        <f t="shared" si="108"/>
        <v>18.050000000000008</v>
      </c>
      <c r="Z47" s="49">
        <f t="shared" si="109"/>
        <v>0</v>
      </c>
      <c r="AA47" s="49">
        <f t="shared" si="110"/>
        <v>0</v>
      </c>
      <c r="AB47" s="49">
        <f t="shared" si="111"/>
        <v>17.040000000000006</v>
      </c>
      <c r="AC47" s="49">
        <f t="shared" si="84"/>
        <v>0</v>
      </c>
      <c r="AD47" s="49">
        <f t="shared" si="85"/>
        <v>0</v>
      </c>
      <c r="AE47" s="49">
        <f t="shared" si="112"/>
        <v>0.13999999999999999</v>
      </c>
      <c r="AF47" s="49">
        <f t="shared" si="113"/>
        <v>0</v>
      </c>
      <c r="AG47" s="49">
        <f t="shared" si="114"/>
        <v>0</v>
      </c>
      <c r="AH47" s="49">
        <f t="shared" si="115"/>
        <v>0.13999999999999999</v>
      </c>
      <c r="AI47" s="49">
        <f t="shared" si="116"/>
        <v>0</v>
      </c>
      <c r="AJ47" s="49">
        <f t="shared" si="117"/>
        <v>0</v>
      </c>
      <c r="AK47" s="49">
        <f t="shared" si="118"/>
        <v>14.129999999999997</v>
      </c>
      <c r="AL47" s="49">
        <f t="shared" si="119"/>
        <v>0</v>
      </c>
      <c r="AM47" s="49">
        <f t="shared" si="120"/>
        <v>0</v>
      </c>
      <c r="AN47" s="49">
        <f t="shared" si="121"/>
        <v>0.13999999999999999</v>
      </c>
      <c r="AO47" s="49">
        <f t="shared" si="122"/>
        <v>0</v>
      </c>
      <c r="AP47" s="49">
        <f t="shared" si="123"/>
        <v>0</v>
      </c>
      <c r="AQ47" s="49">
        <f t="shared" si="124"/>
        <v>12.139999999999997</v>
      </c>
      <c r="AR47" s="49">
        <f t="shared" si="125"/>
        <v>0</v>
      </c>
      <c r="AS47" s="49">
        <f t="shared" si="126"/>
        <v>0</v>
      </c>
      <c r="AT47" s="49">
        <f t="shared" si="127"/>
        <v>0.13999999999999999</v>
      </c>
      <c r="AU47" s="49">
        <f t="shared" si="128"/>
        <v>0</v>
      </c>
      <c r="AV47" s="49">
        <f t="shared" si="129"/>
        <v>0</v>
      </c>
      <c r="AW47" s="49">
        <f t="shared" si="130"/>
        <v>0.13999999999999999</v>
      </c>
      <c r="AX47" s="49">
        <f t="shared" si="131"/>
        <v>0</v>
      </c>
      <c r="AY47" s="49">
        <f t="shared" si="132"/>
        <v>0</v>
      </c>
      <c r="AZ47" s="49">
        <f t="shared" si="133"/>
        <v>9.0999999999999979</v>
      </c>
      <c r="BA47" s="49">
        <f t="shared" si="134"/>
        <v>0</v>
      </c>
      <c r="BB47" s="49">
        <f t="shared" si="135"/>
        <v>0</v>
      </c>
      <c r="BC47" s="49">
        <f t="shared" si="136"/>
        <v>8.0299999999999994</v>
      </c>
      <c r="BD47" s="49">
        <f t="shared" si="137"/>
        <v>0</v>
      </c>
      <c r="BE47" s="49">
        <f t="shared" si="138"/>
        <v>0</v>
      </c>
      <c r="BF47" s="49">
        <f t="shared" si="139"/>
        <v>7.0899999999999981</v>
      </c>
      <c r="BG47" s="49">
        <f t="shared" si="140"/>
        <v>0</v>
      </c>
      <c r="BH47" s="49">
        <f t="shared" si="141"/>
        <v>0</v>
      </c>
      <c r="BI47" s="49">
        <f t="shared" si="142"/>
        <v>6.1099999999999977</v>
      </c>
      <c r="BJ47" s="49">
        <f t="shared" si="143"/>
        <v>0</v>
      </c>
      <c r="BK47" s="49">
        <f t="shared" si="144"/>
        <v>0</v>
      </c>
      <c r="BL47" s="49">
        <f t="shared" si="145"/>
        <v>0.13999999999999999</v>
      </c>
      <c r="BM47" s="49">
        <f t="shared" si="146"/>
        <v>0</v>
      </c>
      <c r="BN47" s="49">
        <f t="shared" si="147"/>
        <v>0</v>
      </c>
      <c r="BO47" s="49">
        <f t="shared" si="148"/>
        <v>0.13999999999999999</v>
      </c>
      <c r="BP47" s="49">
        <f t="shared" si="149"/>
        <v>0</v>
      </c>
      <c r="BQ47" s="49">
        <f t="shared" si="150"/>
        <v>0</v>
      </c>
      <c r="BR47" s="49">
        <f t="shared" si="151"/>
        <v>3.1199999999999974</v>
      </c>
      <c r="BS47" s="49">
        <f t="shared" si="152"/>
        <v>0</v>
      </c>
      <c r="BT47" s="49">
        <f t="shared" si="153"/>
        <v>0</v>
      </c>
      <c r="BU47" s="49">
        <f t="shared" si="154"/>
        <v>0.13999999999999999</v>
      </c>
      <c r="BV47" s="49">
        <f t="shared" si="155"/>
        <v>0</v>
      </c>
      <c r="BW47" s="49">
        <f t="shared" si="156"/>
        <v>0</v>
      </c>
      <c r="BX47" s="49">
        <f t="shared" si="157"/>
        <v>0.13999999999999999</v>
      </c>
      <c r="BY47" s="49">
        <f t="shared" si="86"/>
        <v>0</v>
      </c>
      <c r="BZ47" s="49">
        <f t="shared" si="87"/>
        <v>0</v>
      </c>
      <c r="CD47" s="24">
        <f t="shared" si="158"/>
        <v>11</v>
      </c>
      <c r="CE47" s="24" t="str">
        <f>LOOKUP(CD47,AT$33:AT$57,AU$33:AU$57)</f>
        <v>ULA</v>
      </c>
      <c r="CF47" s="24">
        <f t="shared" si="88"/>
        <v>11</v>
      </c>
      <c r="CG47" s="47">
        <f>LOOKUP(CD47,AT$33:AT$57,AV$33:AV$57)</f>
        <v>2.070265561932589E-3</v>
      </c>
    </row>
    <row r="48" spans="1:85" x14ac:dyDescent="0.25">
      <c r="A48" s="24" t="str">
        <f t="shared" si="81"/>
        <v>TYA</v>
      </c>
      <c r="B48" s="47">
        <f xml:space="preserve"> RTD("cqg.rtd",,"StudyData", A48, "BDIF", "InputChoice=Close,MAType=Sim,Period1="&amp;$C$1&amp;",Percent="&amp;$D$1&amp;"", "BDIF",$B$1,"-1","all",,,,"T")/RTD("cqg.rtd",,"StudyData",A48, "BBnds", "MAType=Sim,InputChoice=Close,Period1="&amp;$C$1&amp;",Percent="&amp;$D$1&amp;",Divisor=0", "BMA",$B$1,"-1","ALL",,,"TRUE","T")</f>
        <v>9.9811290302432199E-4</v>
      </c>
      <c r="C48" s="48">
        <f>RANK(B48,$B$33:$B$57,0)+COUNTIF($B$33:B48,B48)-1</f>
        <v>15</v>
      </c>
      <c r="D48" s="49">
        <f t="shared" si="89"/>
        <v>25.020000000000003</v>
      </c>
      <c r="E48" s="49">
        <f t="shared" si="90"/>
        <v>0</v>
      </c>
      <c r="F48" s="49">
        <f t="shared" si="91"/>
        <v>0</v>
      </c>
      <c r="G48" s="49">
        <f t="shared" si="92"/>
        <v>0.15</v>
      </c>
      <c r="H48" s="49">
        <f t="shared" si="93"/>
        <v>0</v>
      </c>
      <c r="I48" s="49">
        <f t="shared" si="94"/>
        <v>0</v>
      </c>
      <c r="J48" s="49">
        <f t="shared" si="95"/>
        <v>23.01</v>
      </c>
      <c r="K48" s="49">
        <f t="shared" si="96"/>
        <v>0</v>
      </c>
      <c r="L48" s="49">
        <f t="shared" si="97"/>
        <v>0</v>
      </c>
      <c r="M48" s="49">
        <f t="shared" si="98"/>
        <v>22.070000000000011</v>
      </c>
      <c r="N48" s="49">
        <f t="shared" si="99"/>
        <v>0</v>
      </c>
      <c r="O48" s="49">
        <f t="shared" si="100"/>
        <v>0</v>
      </c>
      <c r="P48" s="49">
        <f t="shared" si="101"/>
        <v>21.090000000000014</v>
      </c>
      <c r="Q48" s="49">
        <f t="shared" si="102"/>
        <v>0</v>
      </c>
      <c r="R48" s="49">
        <f t="shared" si="103"/>
        <v>0</v>
      </c>
      <c r="S48" s="49">
        <f t="shared" si="104"/>
        <v>20.030000000000005</v>
      </c>
      <c r="T48" s="49">
        <f t="shared" si="105"/>
        <v>0</v>
      </c>
      <c r="U48" s="49">
        <f t="shared" si="106"/>
        <v>0</v>
      </c>
      <c r="V48" s="49">
        <f t="shared" si="107"/>
        <v>19.080000000000013</v>
      </c>
      <c r="W48" s="49">
        <f t="shared" si="82"/>
        <v>0</v>
      </c>
      <c r="X48" s="49">
        <f t="shared" si="83"/>
        <v>0</v>
      </c>
      <c r="Y48" s="49">
        <f t="shared" si="108"/>
        <v>18.060000000000009</v>
      </c>
      <c r="Z48" s="49">
        <f t="shared" si="109"/>
        <v>0</v>
      </c>
      <c r="AA48" s="49">
        <f t="shared" si="110"/>
        <v>0</v>
      </c>
      <c r="AB48" s="49">
        <f t="shared" si="111"/>
        <v>17.050000000000008</v>
      </c>
      <c r="AC48" s="49">
        <f t="shared" si="84"/>
        <v>0</v>
      </c>
      <c r="AD48" s="49">
        <f t="shared" si="85"/>
        <v>0</v>
      </c>
      <c r="AE48" s="49">
        <f t="shared" si="112"/>
        <v>0.15</v>
      </c>
      <c r="AF48" s="49">
        <f t="shared" si="113"/>
        <v>0</v>
      </c>
      <c r="AG48" s="49">
        <f t="shared" si="114"/>
        <v>0</v>
      </c>
      <c r="AH48" s="49">
        <f t="shared" si="115"/>
        <v>15</v>
      </c>
      <c r="AI48" s="49" t="str">
        <f t="shared" si="116"/>
        <v>TYA</v>
      </c>
      <c r="AJ48" s="49">
        <f t="shared" si="117"/>
        <v>9.9811290302432199E-4</v>
      </c>
      <c r="AK48" s="49">
        <f t="shared" si="118"/>
        <v>14.139999999999997</v>
      </c>
      <c r="AL48" s="49">
        <f t="shared" si="119"/>
        <v>0</v>
      </c>
      <c r="AM48" s="49">
        <f t="shared" si="120"/>
        <v>0</v>
      </c>
      <c r="AN48" s="49">
        <f t="shared" si="121"/>
        <v>0.15</v>
      </c>
      <c r="AO48" s="49">
        <f t="shared" si="122"/>
        <v>0</v>
      </c>
      <c r="AP48" s="49">
        <f t="shared" si="123"/>
        <v>0</v>
      </c>
      <c r="AQ48" s="49">
        <f t="shared" si="124"/>
        <v>12.149999999999997</v>
      </c>
      <c r="AR48" s="49">
        <f t="shared" si="125"/>
        <v>0</v>
      </c>
      <c r="AS48" s="49">
        <f t="shared" si="126"/>
        <v>0</v>
      </c>
      <c r="AT48" s="49">
        <f t="shared" si="127"/>
        <v>0.15</v>
      </c>
      <c r="AU48" s="49">
        <f t="shared" si="128"/>
        <v>0</v>
      </c>
      <c r="AV48" s="49">
        <f t="shared" si="129"/>
        <v>0</v>
      </c>
      <c r="AW48" s="49">
        <f t="shared" si="130"/>
        <v>0.15</v>
      </c>
      <c r="AX48" s="49">
        <f t="shared" si="131"/>
        <v>0</v>
      </c>
      <c r="AY48" s="49">
        <f t="shared" si="132"/>
        <v>0</v>
      </c>
      <c r="AZ48" s="49">
        <f t="shared" si="133"/>
        <v>9.1099999999999977</v>
      </c>
      <c r="BA48" s="49">
        <f t="shared" si="134"/>
        <v>0</v>
      </c>
      <c r="BB48" s="49">
        <f t="shared" si="135"/>
        <v>0</v>
      </c>
      <c r="BC48" s="49">
        <f t="shared" si="136"/>
        <v>8.0399999999999991</v>
      </c>
      <c r="BD48" s="49">
        <f t="shared" si="137"/>
        <v>0</v>
      </c>
      <c r="BE48" s="49">
        <f t="shared" si="138"/>
        <v>0</v>
      </c>
      <c r="BF48" s="49">
        <f t="shared" si="139"/>
        <v>7.0999999999999979</v>
      </c>
      <c r="BG48" s="49">
        <f t="shared" si="140"/>
        <v>0</v>
      </c>
      <c r="BH48" s="49">
        <f t="shared" si="141"/>
        <v>0</v>
      </c>
      <c r="BI48" s="49">
        <f t="shared" si="142"/>
        <v>6.1199999999999974</v>
      </c>
      <c r="BJ48" s="49">
        <f t="shared" si="143"/>
        <v>0</v>
      </c>
      <c r="BK48" s="49">
        <f t="shared" si="144"/>
        <v>0</v>
      </c>
      <c r="BL48" s="49">
        <f t="shared" si="145"/>
        <v>0.15</v>
      </c>
      <c r="BM48" s="49">
        <f t="shared" si="146"/>
        <v>0</v>
      </c>
      <c r="BN48" s="49">
        <f t="shared" si="147"/>
        <v>0</v>
      </c>
      <c r="BO48" s="49">
        <f t="shared" si="148"/>
        <v>0.15</v>
      </c>
      <c r="BP48" s="49">
        <f t="shared" si="149"/>
        <v>0</v>
      </c>
      <c r="BQ48" s="49">
        <f t="shared" si="150"/>
        <v>0</v>
      </c>
      <c r="BR48" s="49">
        <f t="shared" si="151"/>
        <v>3.1299999999999972</v>
      </c>
      <c r="BS48" s="49">
        <f t="shared" si="152"/>
        <v>0</v>
      </c>
      <c r="BT48" s="49">
        <f t="shared" si="153"/>
        <v>0</v>
      </c>
      <c r="BU48" s="49">
        <f t="shared" si="154"/>
        <v>0.15</v>
      </c>
      <c r="BV48" s="49">
        <f t="shared" si="155"/>
        <v>0</v>
      </c>
      <c r="BW48" s="49">
        <f t="shared" si="156"/>
        <v>0</v>
      </c>
      <c r="BX48" s="49">
        <f t="shared" si="157"/>
        <v>0.15</v>
      </c>
      <c r="BY48" s="49">
        <f t="shared" si="86"/>
        <v>0</v>
      </c>
      <c r="BZ48" s="49">
        <f t="shared" si="87"/>
        <v>0</v>
      </c>
      <c r="CD48" s="24">
        <f t="shared" si="158"/>
        <v>10</v>
      </c>
      <c r="CE48" s="24" t="str">
        <f>LOOKUP(CD48,AW$33:AW$57,AX$33:AX$57)</f>
        <v>SIE</v>
      </c>
      <c r="CF48" s="24">
        <f t="shared" si="88"/>
        <v>10</v>
      </c>
      <c r="CG48" s="47">
        <f>LOOKUP(CD48,AW$33:AW$57,AY$33:AY$57)</f>
        <v>2.789880585486793E-3</v>
      </c>
    </row>
    <row r="49" spans="1:85" x14ac:dyDescent="0.25">
      <c r="A49" s="24" t="str">
        <f t="shared" si="81"/>
        <v>USA</v>
      </c>
      <c r="B49" s="47">
        <f xml:space="preserve"> RTD("cqg.rtd",,"StudyData", A49, "BDIF", "InputChoice=Close,MAType=Sim,Period1="&amp;$C$1&amp;",Percent="&amp;$D$1&amp;"", "BDIF",$B$1,"-1","all",,,,"T")/RTD("cqg.rtd",,"StudyData",A49, "BBnds", "MAType=Sim,InputChoice=Close,Period1="&amp;$C$1&amp;",Percent="&amp;$D$1&amp;",Divisor=0", "BMA",$B$1,"-1","ALL",,,"TRUE","T")</f>
        <v>1.6921606999236736E-3</v>
      </c>
      <c r="C49" s="48">
        <f>RANK(B49,$B$33:$B$57,0)+COUNTIF($B$33:B49,B49)-1</f>
        <v>13</v>
      </c>
      <c r="D49" s="49">
        <f t="shared" si="89"/>
        <v>25.030000000000005</v>
      </c>
      <c r="E49" s="49">
        <f t="shared" si="90"/>
        <v>0</v>
      </c>
      <c r="F49" s="49">
        <f t="shared" si="91"/>
        <v>0</v>
      </c>
      <c r="G49" s="49">
        <f t="shared" si="92"/>
        <v>0.16</v>
      </c>
      <c r="H49" s="49">
        <f t="shared" si="93"/>
        <v>0</v>
      </c>
      <c r="I49" s="49">
        <f t="shared" si="94"/>
        <v>0</v>
      </c>
      <c r="J49" s="49">
        <f t="shared" si="95"/>
        <v>23.020000000000003</v>
      </c>
      <c r="K49" s="49">
        <f t="shared" si="96"/>
        <v>0</v>
      </c>
      <c r="L49" s="49">
        <f t="shared" si="97"/>
        <v>0</v>
      </c>
      <c r="M49" s="49">
        <f t="shared" si="98"/>
        <v>22.080000000000013</v>
      </c>
      <c r="N49" s="49">
        <f t="shared" si="99"/>
        <v>0</v>
      </c>
      <c r="O49" s="49">
        <f t="shared" si="100"/>
        <v>0</v>
      </c>
      <c r="P49" s="49">
        <f t="shared" si="101"/>
        <v>21.100000000000016</v>
      </c>
      <c r="Q49" s="49">
        <f t="shared" si="102"/>
        <v>0</v>
      </c>
      <c r="R49" s="49">
        <f t="shared" si="103"/>
        <v>0</v>
      </c>
      <c r="S49" s="49">
        <f t="shared" si="104"/>
        <v>20.040000000000006</v>
      </c>
      <c r="T49" s="49">
        <f t="shared" si="105"/>
        <v>0</v>
      </c>
      <c r="U49" s="49">
        <f t="shared" si="106"/>
        <v>0</v>
      </c>
      <c r="V49" s="49">
        <f t="shared" si="107"/>
        <v>19.090000000000014</v>
      </c>
      <c r="W49" s="49">
        <f t="shared" si="82"/>
        <v>0</v>
      </c>
      <c r="X49" s="49">
        <f t="shared" si="83"/>
        <v>0</v>
      </c>
      <c r="Y49" s="49">
        <f t="shared" si="108"/>
        <v>18.070000000000011</v>
      </c>
      <c r="Z49" s="49">
        <f t="shared" si="109"/>
        <v>0</v>
      </c>
      <c r="AA49" s="49">
        <f t="shared" si="110"/>
        <v>0</v>
      </c>
      <c r="AB49" s="49">
        <f t="shared" si="111"/>
        <v>17.060000000000009</v>
      </c>
      <c r="AC49" s="49">
        <f t="shared" si="84"/>
        <v>0</v>
      </c>
      <c r="AD49" s="49">
        <f t="shared" si="85"/>
        <v>0</v>
      </c>
      <c r="AE49" s="49">
        <f t="shared" si="112"/>
        <v>0.16</v>
      </c>
      <c r="AF49" s="49">
        <f t="shared" si="113"/>
        <v>0</v>
      </c>
      <c r="AG49" s="49">
        <f t="shared" si="114"/>
        <v>0</v>
      </c>
      <c r="AH49" s="49">
        <f t="shared" si="115"/>
        <v>15.01</v>
      </c>
      <c r="AI49" s="49">
        <f t="shared" si="116"/>
        <v>0</v>
      </c>
      <c r="AJ49" s="49">
        <f t="shared" si="117"/>
        <v>0</v>
      </c>
      <c r="AK49" s="49">
        <f t="shared" si="118"/>
        <v>14.149999999999997</v>
      </c>
      <c r="AL49" s="49">
        <f t="shared" si="119"/>
        <v>0</v>
      </c>
      <c r="AM49" s="49">
        <f t="shared" si="120"/>
        <v>0</v>
      </c>
      <c r="AN49" s="49">
        <f t="shared" si="121"/>
        <v>13</v>
      </c>
      <c r="AO49" s="49" t="str">
        <f t="shared" si="122"/>
        <v>USA</v>
      </c>
      <c r="AP49" s="49">
        <f t="shared" si="123"/>
        <v>1.6921606999236736E-3</v>
      </c>
      <c r="AQ49" s="49">
        <f t="shared" si="124"/>
        <v>12.159999999999997</v>
      </c>
      <c r="AR49" s="49">
        <f t="shared" si="125"/>
        <v>0</v>
      </c>
      <c r="AS49" s="49">
        <f t="shared" si="126"/>
        <v>0</v>
      </c>
      <c r="AT49" s="49">
        <f t="shared" si="127"/>
        <v>0.16</v>
      </c>
      <c r="AU49" s="49">
        <f t="shared" si="128"/>
        <v>0</v>
      </c>
      <c r="AV49" s="49">
        <f t="shared" si="129"/>
        <v>0</v>
      </c>
      <c r="AW49" s="49">
        <f t="shared" si="130"/>
        <v>0.16</v>
      </c>
      <c r="AX49" s="49">
        <f t="shared" si="131"/>
        <v>0</v>
      </c>
      <c r="AY49" s="49">
        <f t="shared" si="132"/>
        <v>0</v>
      </c>
      <c r="AZ49" s="49">
        <f t="shared" si="133"/>
        <v>9.1199999999999974</v>
      </c>
      <c r="BA49" s="49">
        <f t="shared" si="134"/>
        <v>0</v>
      </c>
      <c r="BB49" s="49">
        <f t="shared" si="135"/>
        <v>0</v>
      </c>
      <c r="BC49" s="49">
        <f t="shared" si="136"/>
        <v>8.0499999999999989</v>
      </c>
      <c r="BD49" s="49">
        <f t="shared" si="137"/>
        <v>0</v>
      </c>
      <c r="BE49" s="49">
        <f t="shared" si="138"/>
        <v>0</v>
      </c>
      <c r="BF49" s="49">
        <f t="shared" si="139"/>
        <v>7.1099999999999977</v>
      </c>
      <c r="BG49" s="49">
        <f t="shared" si="140"/>
        <v>0</v>
      </c>
      <c r="BH49" s="49">
        <f t="shared" si="141"/>
        <v>0</v>
      </c>
      <c r="BI49" s="49">
        <f t="shared" si="142"/>
        <v>6.1299999999999972</v>
      </c>
      <c r="BJ49" s="49">
        <f t="shared" si="143"/>
        <v>0</v>
      </c>
      <c r="BK49" s="49">
        <f t="shared" si="144"/>
        <v>0</v>
      </c>
      <c r="BL49" s="49">
        <f t="shared" si="145"/>
        <v>0.16</v>
      </c>
      <c r="BM49" s="49">
        <f t="shared" si="146"/>
        <v>0</v>
      </c>
      <c r="BN49" s="49">
        <f t="shared" si="147"/>
        <v>0</v>
      </c>
      <c r="BO49" s="49">
        <f t="shared" si="148"/>
        <v>0.16</v>
      </c>
      <c r="BP49" s="49">
        <f t="shared" si="149"/>
        <v>0</v>
      </c>
      <c r="BQ49" s="49">
        <f t="shared" si="150"/>
        <v>0</v>
      </c>
      <c r="BR49" s="49">
        <f t="shared" si="151"/>
        <v>3.139999999999997</v>
      </c>
      <c r="BS49" s="49">
        <f t="shared" si="152"/>
        <v>0</v>
      </c>
      <c r="BT49" s="49">
        <f t="shared" si="153"/>
        <v>0</v>
      </c>
      <c r="BU49" s="49">
        <f t="shared" si="154"/>
        <v>0.16</v>
      </c>
      <c r="BV49" s="49">
        <f t="shared" si="155"/>
        <v>0</v>
      </c>
      <c r="BW49" s="49">
        <f t="shared" si="156"/>
        <v>0</v>
      </c>
      <c r="BX49" s="49">
        <f t="shared" si="157"/>
        <v>0.16</v>
      </c>
      <c r="BY49" s="49">
        <f t="shared" si="86"/>
        <v>0</v>
      </c>
      <c r="BZ49" s="49">
        <f t="shared" si="87"/>
        <v>0</v>
      </c>
      <c r="CD49" s="24">
        <f t="shared" si="158"/>
        <v>9</v>
      </c>
      <c r="CE49" s="24" t="str">
        <f>LOOKUP(CD49,AZ$33:AZ$57,BA$33:BA$57)</f>
        <v>DD</v>
      </c>
      <c r="CF49" s="24">
        <f t="shared" si="88"/>
        <v>9</v>
      </c>
      <c r="CG49" s="47">
        <f>LOOKUP(CD49,AZ$33:AZ$57,BB$33:BB$57)</f>
        <v>2.8803199709279263E-3</v>
      </c>
    </row>
    <row r="50" spans="1:85" x14ac:dyDescent="0.25">
      <c r="A50" s="24" t="str">
        <f t="shared" si="81"/>
        <v>ULA</v>
      </c>
      <c r="B50" s="47">
        <f xml:space="preserve"> RTD("cqg.rtd",,"StudyData", A50, "BDIF", "InputChoice=Close,MAType=Sim,Period1="&amp;$C$1&amp;",Percent="&amp;$D$1&amp;"", "BDIF",$B$1,"-1","all",,,,"T")/RTD("cqg.rtd",,"StudyData",A50, "BBnds", "MAType=Sim,InputChoice=Close,Period1="&amp;$C$1&amp;",Percent="&amp;$D$1&amp;",Divisor=0", "BMA",$B$1,"-1","ALL",,,"TRUE","T")</f>
        <v>2.070265561932589E-3</v>
      </c>
      <c r="C50" s="48">
        <f>RANK(B50,$B$33:$B$57,0)+COUNTIF($B$33:B50,B50)-1</f>
        <v>11</v>
      </c>
      <c r="D50" s="49">
        <f t="shared" si="89"/>
        <v>25.040000000000006</v>
      </c>
      <c r="E50" s="49">
        <f t="shared" si="90"/>
        <v>0</v>
      </c>
      <c r="F50" s="49">
        <f t="shared" si="91"/>
        <v>0</v>
      </c>
      <c r="G50" s="49">
        <f t="shared" si="92"/>
        <v>0.17</v>
      </c>
      <c r="H50" s="49">
        <f t="shared" si="93"/>
        <v>0</v>
      </c>
      <c r="I50" s="49">
        <f t="shared" si="94"/>
        <v>0</v>
      </c>
      <c r="J50" s="49">
        <f t="shared" si="95"/>
        <v>23.030000000000005</v>
      </c>
      <c r="K50" s="49">
        <f t="shared" si="96"/>
        <v>0</v>
      </c>
      <c r="L50" s="49">
        <f t="shared" si="97"/>
        <v>0</v>
      </c>
      <c r="M50" s="49">
        <f t="shared" si="98"/>
        <v>22.090000000000014</v>
      </c>
      <c r="N50" s="49">
        <f t="shared" si="99"/>
        <v>0</v>
      </c>
      <c r="O50" s="49">
        <f t="shared" si="100"/>
        <v>0</v>
      </c>
      <c r="P50" s="49">
        <f t="shared" si="101"/>
        <v>21.110000000000017</v>
      </c>
      <c r="Q50" s="49">
        <f t="shared" si="102"/>
        <v>0</v>
      </c>
      <c r="R50" s="49">
        <f t="shared" si="103"/>
        <v>0</v>
      </c>
      <c r="S50" s="49">
        <f t="shared" si="104"/>
        <v>20.050000000000008</v>
      </c>
      <c r="T50" s="49">
        <f t="shared" si="105"/>
        <v>0</v>
      </c>
      <c r="U50" s="49">
        <f t="shared" si="106"/>
        <v>0</v>
      </c>
      <c r="V50" s="49">
        <f t="shared" si="107"/>
        <v>19.100000000000016</v>
      </c>
      <c r="W50" s="49">
        <f t="shared" si="82"/>
        <v>0</v>
      </c>
      <c r="X50" s="49">
        <f t="shared" si="83"/>
        <v>0</v>
      </c>
      <c r="Y50" s="49">
        <f t="shared" si="108"/>
        <v>18.080000000000013</v>
      </c>
      <c r="Z50" s="49">
        <f t="shared" si="109"/>
        <v>0</v>
      </c>
      <c r="AA50" s="49">
        <f t="shared" si="110"/>
        <v>0</v>
      </c>
      <c r="AB50" s="49">
        <f t="shared" si="111"/>
        <v>17.070000000000011</v>
      </c>
      <c r="AC50" s="49">
        <f t="shared" si="84"/>
        <v>0</v>
      </c>
      <c r="AD50" s="49">
        <f t="shared" si="85"/>
        <v>0</v>
      </c>
      <c r="AE50" s="49">
        <f t="shared" si="112"/>
        <v>0.17</v>
      </c>
      <c r="AF50" s="49">
        <f t="shared" si="113"/>
        <v>0</v>
      </c>
      <c r="AG50" s="49">
        <f t="shared" si="114"/>
        <v>0</v>
      </c>
      <c r="AH50" s="49">
        <f t="shared" si="115"/>
        <v>15.02</v>
      </c>
      <c r="AI50" s="49">
        <f t="shared" si="116"/>
        <v>0</v>
      </c>
      <c r="AJ50" s="49">
        <f t="shared" si="117"/>
        <v>0</v>
      </c>
      <c r="AK50" s="49">
        <f t="shared" si="118"/>
        <v>14.159999999999997</v>
      </c>
      <c r="AL50" s="49">
        <f t="shared" si="119"/>
        <v>0</v>
      </c>
      <c r="AM50" s="49">
        <f t="shared" si="120"/>
        <v>0</v>
      </c>
      <c r="AN50" s="49">
        <f t="shared" si="121"/>
        <v>13.01</v>
      </c>
      <c r="AO50" s="49">
        <f t="shared" si="122"/>
        <v>0</v>
      </c>
      <c r="AP50" s="49">
        <f t="shared" si="123"/>
        <v>0</v>
      </c>
      <c r="AQ50" s="49">
        <f t="shared" si="124"/>
        <v>12.169999999999996</v>
      </c>
      <c r="AR50" s="49">
        <f t="shared" si="125"/>
        <v>0</v>
      </c>
      <c r="AS50" s="49">
        <f t="shared" si="126"/>
        <v>0</v>
      </c>
      <c r="AT50" s="49">
        <f t="shared" si="127"/>
        <v>11</v>
      </c>
      <c r="AU50" s="49" t="str">
        <f t="shared" si="128"/>
        <v>ULA</v>
      </c>
      <c r="AV50" s="49">
        <f t="shared" si="129"/>
        <v>2.070265561932589E-3</v>
      </c>
      <c r="AW50" s="49">
        <f t="shared" si="130"/>
        <v>0.17</v>
      </c>
      <c r="AX50" s="49">
        <f t="shared" si="131"/>
        <v>0</v>
      </c>
      <c r="AY50" s="49">
        <f t="shared" si="132"/>
        <v>0</v>
      </c>
      <c r="AZ50" s="49">
        <f t="shared" si="133"/>
        <v>9.1299999999999972</v>
      </c>
      <c r="BA50" s="49">
        <f t="shared" si="134"/>
        <v>0</v>
      </c>
      <c r="BB50" s="49">
        <f t="shared" si="135"/>
        <v>0</v>
      </c>
      <c r="BC50" s="49">
        <f t="shared" si="136"/>
        <v>8.0599999999999987</v>
      </c>
      <c r="BD50" s="49">
        <f t="shared" si="137"/>
        <v>0</v>
      </c>
      <c r="BE50" s="49">
        <f t="shared" si="138"/>
        <v>0</v>
      </c>
      <c r="BF50" s="49">
        <f t="shared" si="139"/>
        <v>7.1199999999999974</v>
      </c>
      <c r="BG50" s="49">
        <f t="shared" si="140"/>
        <v>0</v>
      </c>
      <c r="BH50" s="49">
        <f t="shared" si="141"/>
        <v>0</v>
      </c>
      <c r="BI50" s="49">
        <f t="shared" si="142"/>
        <v>6.139999999999997</v>
      </c>
      <c r="BJ50" s="49">
        <f t="shared" si="143"/>
        <v>0</v>
      </c>
      <c r="BK50" s="49">
        <f t="shared" si="144"/>
        <v>0</v>
      </c>
      <c r="BL50" s="49">
        <f t="shared" si="145"/>
        <v>0.17</v>
      </c>
      <c r="BM50" s="49">
        <f t="shared" si="146"/>
        <v>0</v>
      </c>
      <c r="BN50" s="49">
        <f t="shared" si="147"/>
        <v>0</v>
      </c>
      <c r="BO50" s="49">
        <f t="shared" si="148"/>
        <v>0.17</v>
      </c>
      <c r="BP50" s="49">
        <f t="shared" si="149"/>
        <v>0</v>
      </c>
      <c r="BQ50" s="49">
        <f t="shared" si="150"/>
        <v>0</v>
      </c>
      <c r="BR50" s="49">
        <f t="shared" si="151"/>
        <v>3.1499999999999968</v>
      </c>
      <c r="BS50" s="49">
        <f t="shared" si="152"/>
        <v>0</v>
      </c>
      <c r="BT50" s="49">
        <f t="shared" si="153"/>
        <v>0</v>
      </c>
      <c r="BU50" s="49">
        <f t="shared" si="154"/>
        <v>0.17</v>
      </c>
      <c r="BV50" s="49">
        <f t="shared" si="155"/>
        <v>0</v>
      </c>
      <c r="BW50" s="49">
        <f t="shared" si="156"/>
        <v>0</v>
      </c>
      <c r="BX50" s="49">
        <f t="shared" si="157"/>
        <v>0.17</v>
      </c>
      <c r="BY50" s="49">
        <f t="shared" si="86"/>
        <v>0</v>
      </c>
      <c r="BZ50" s="49">
        <f t="shared" si="87"/>
        <v>0</v>
      </c>
      <c r="CD50" s="24">
        <f t="shared" si="158"/>
        <v>8</v>
      </c>
      <c r="CE50" s="24" t="str">
        <f>LOOKUP(CD50,BC$33:BC$57,BD$33:BD$57)</f>
        <v>GCE</v>
      </c>
      <c r="CF50" s="24">
        <f t="shared" si="88"/>
        <v>8</v>
      </c>
      <c r="CG50" s="47">
        <f>LOOKUP(CD50,BC$33:BC$57,BE$33:BE$57)</f>
        <v>3.0075990972208942E-3</v>
      </c>
    </row>
    <row r="51" spans="1:85" x14ac:dyDescent="0.25">
      <c r="A51" s="24" t="str">
        <f t="shared" si="81"/>
        <v>RBE</v>
      </c>
      <c r="B51" s="47">
        <f xml:space="preserve"> RTD("cqg.rtd",,"StudyData", A51, "BDIF", "InputChoice=Close,MAType=Sim,Period1="&amp;$C$1&amp;",Percent="&amp;$D$1&amp;"", "BDIF",$B$1,"-1","all",,,,"T")/RTD("cqg.rtd",,"StudyData",A51, "BBnds", "MAType=Sim,InputChoice=Close,Period1="&amp;$C$1&amp;",Percent="&amp;$D$1&amp;",Divisor=0", "BMA",$B$1,"-1","ALL",,,"TRUE","T")</f>
        <v>4.7218862781890523E-3</v>
      </c>
      <c r="C51" s="48">
        <f>RANK(B51,$B$33:$B$57,0)+COUNTIF($B$33:B51,B51)-1</f>
        <v>2</v>
      </c>
      <c r="D51" s="49">
        <f t="shared" si="89"/>
        <v>25.050000000000008</v>
      </c>
      <c r="E51" s="49">
        <f t="shared" si="90"/>
        <v>0</v>
      </c>
      <c r="F51" s="49">
        <f t="shared" si="91"/>
        <v>0</v>
      </c>
      <c r="G51" s="49">
        <f t="shared" si="92"/>
        <v>0.18000000000000002</v>
      </c>
      <c r="H51" s="49">
        <f t="shared" si="93"/>
        <v>0</v>
      </c>
      <c r="I51" s="49">
        <f t="shared" si="94"/>
        <v>0</v>
      </c>
      <c r="J51" s="49">
        <f t="shared" si="95"/>
        <v>23.040000000000006</v>
      </c>
      <c r="K51" s="49">
        <f t="shared" si="96"/>
        <v>0</v>
      </c>
      <c r="L51" s="49">
        <f t="shared" si="97"/>
        <v>0</v>
      </c>
      <c r="M51" s="49">
        <f t="shared" si="98"/>
        <v>22.100000000000016</v>
      </c>
      <c r="N51" s="49">
        <f t="shared" si="99"/>
        <v>0</v>
      </c>
      <c r="O51" s="49">
        <f t="shared" si="100"/>
        <v>0</v>
      </c>
      <c r="P51" s="49">
        <f t="shared" si="101"/>
        <v>21.120000000000019</v>
      </c>
      <c r="Q51" s="49">
        <f t="shared" si="102"/>
        <v>0</v>
      </c>
      <c r="R51" s="49">
        <f t="shared" si="103"/>
        <v>0</v>
      </c>
      <c r="S51" s="49">
        <f t="shared" si="104"/>
        <v>20.060000000000009</v>
      </c>
      <c r="T51" s="49">
        <f t="shared" si="105"/>
        <v>0</v>
      </c>
      <c r="U51" s="49">
        <f t="shared" si="106"/>
        <v>0</v>
      </c>
      <c r="V51" s="49">
        <f t="shared" si="107"/>
        <v>19.110000000000017</v>
      </c>
      <c r="W51" s="49">
        <f t="shared" si="82"/>
        <v>0</v>
      </c>
      <c r="X51" s="49">
        <f t="shared" si="83"/>
        <v>0</v>
      </c>
      <c r="Y51" s="49">
        <f t="shared" si="108"/>
        <v>18.090000000000014</v>
      </c>
      <c r="Z51" s="49">
        <f t="shared" si="109"/>
        <v>0</v>
      </c>
      <c r="AA51" s="49">
        <f t="shared" si="110"/>
        <v>0</v>
      </c>
      <c r="AB51" s="49">
        <f t="shared" si="111"/>
        <v>17.080000000000013</v>
      </c>
      <c r="AC51" s="49">
        <f t="shared" si="84"/>
        <v>0</v>
      </c>
      <c r="AD51" s="49">
        <f t="shared" si="85"/>
        <v>0</v>
      </c>
      <c r="AE51" s="49">
        <f t="shared" si="112"/>
        <v>0.18000000000000002</v>
      </c>
      <c r="AF51" s="49">
        <f t="shared" si="113"/>
        <v>0</v>
      </c>
      <c r="AG51" s="49">
        <f t="shared" si="114"/>
        <v>0</v>
      </c>
      <c r="AH51" s="49">
        <f t="shared" si="115"/>
        <v>15.03</v>
      </c>
      <c r="AI51" s="49">
        <f t="shared" si="116"/>
        <v>0</v>
      </c>
      <c r="AJ51" s="49">
        <f t="shared" si="117"/>
        <v>0</v>
      </c>
      <c r="AK51" s="49">
        <f t="shared" si="118"/>
        <v>14.169999999999996</v>
      </c>
      <c r="AL51" s="49">
        <f t="shared" si="119"/>
        <v>0</v>
      </c>
      <c r="AM51" s="49">
        <f t="shared" si="120"/>
        <v>0</v>
      </c>
      <c r="AN51" s="49">
        <f t="shared" si="121"/>
        <v>13.02</v>
      </c>
      <c r="AO51" s="49">
        <f t="shared" si="122"/>
        <v>0</v>
      </c>
      <c r="AP51" s="49">
        <f t="shared" si="123"/>
        <v>0</v>
      </c>
      <c r="AQ51" s="49">
        <f t="shared" si="124"/>
        <v>12.179999999999996</v>
      </c>
      <c r="AR51" s="49">
        <f t="shared" si="125"/>
        <v>0</v>
      </c>
      <c r="AS51" s="49">
        <f t="shared" si="126"/>
        <v>0</v>
      </c>
      <c r="AT51" s="49">
        <f t="shared" si="127"/>
        <v>11.01</v>
      </c>
      <c r="AU51" s="49">
        <f t="shared" si="128"/>
        <v>0</v>
      </c>
      <c r="AV51" s="49">
        <f t="shared" si="129"/>
        <v>0</v>
      </c>
      <c r="AW51" s="49">
        <f t="shared" si="130"/>
        <v>0.18000000000000002</v>
      </c>
      <c r="AX51" s="49">
        <f t="shared" si="131"/>
        <v>0</v>
      </c>
      <c r="AY51" s="49">
        <f t="shared" si="132"/>
        <v>0</v>
      </c>
      <c r="AZ51" s="49">
        <f t="shared" si="133"/>
        <v>9.139999999999997</v>
      </c>
      <c r="BA51" s="49">
        <f t="shared" si="134"/>
        <v>0</v>
      </c>
      <c r="BB51" s="49">
        <f t="shared" si="135"/>
        <v>0</v>
      </c>
      <c r="BC51" s="49">
        <f t="shared" si="136"/>
        <v>8.0699999999999985</v>
      </c>
      <c r="BD51" s="49">
        <f t="shared" si="137"/>
        <v>0</v>
      </c>
      <c r="BE51" s="49">
        <f t="shared" si="138"/>
        <v>0</v>
      </c>
      <c r="BF51" s="49">
        <f t="shared" si="139"/>
        <v>7.1299999999999972</v>
      </c>
      <c r="BG51" s="49">
        <f t="shared" si="140"/>
        <v>0</v>
      </c>
      <c r="BH51" s="49">
        <f t="shared" si="141"/>
        <v>0</v>
      </c>
      <c r="BI51" s="49">
        <f t="shared" si="142"/>
        <v>6.1499999999999968</v>
      </c>
      <c r="BJ51" s="49">
        <f t="shared" si="143"/>
        <v>0</v>
      </c>
      <c r="BK51" s="49">
        <f t="shared" si="144"/>
        <v>0</v>
      </c>
      <c r="BL51" s="49">
        <f t="shared" si="145"/>
        <v>0.18000000000000002</v>
      </c>
      <c r="BM51" s="49">
        <f t="shared" si="146"/>
        <v>0</v>
      </c>
      <c r="BN51" s="49">
        <f t="shared" si="147"/>
        <v>0</v>
      </c>
      <c r="BO51" s="49">
        <f t="shared" si="148"/>
        <v>0.18000000000000002</v>
      </c>
      <c r="BP51" s="49">
        <f t="shared" si="149"/>
        <v>0</v>
      </c>
      <c r="BQ51" s="49">
        <f t="shared" si="150"/>
        <v>0</v>
      </c>
      <c r="BR51" s="49">
        <f t="shared" si="151"/>
        <v>3.1599999999999966</v>
      </c>
      <c r="BS51" s="49">
        <f t="shared" si="152"/>
        <v>0</v>
      </c>
      <c r="BT51" s="49">
        <f t="shared" si="153"/>
        <v>0</v>
      </c>
      <c r="BU51" s="49">
        <f t="shared" si="154"/>
        <v>2</v>
      </c>
      <c r="BV51" s="49" t="str">
        <f t="shared" si="155"/>
        <v>RBE</v>
      </c>
      <c r="BW51" s="49">
        <f t="shared" si="156"/>
        <v>4.7218862781890523E-3</v>
      </c>
      <c r="BX51" s="49">
        <f t="shared" si="157"/>
        <v>0.18000000000000002</v>
      </c>
      <c r="BY51" s="49">
        <f t="shared" si="86"/>
        <v>0</v>
      </c>
      <c r="BZ51" s="49">
        <f t="shared" si="87"/>
        <v>0</v>
      </c>
      <c r="CD51" s="24">
        <f t="shared" si="158"/>
        <v>7</v>
      </c>
      <c r="CE51" s="24" t="str">
        <f>LOOKUP(CD51,BF$33:BF$57,BG$33:BG$57)</f>
        <v>DSX</v>
      </c>
      <c r="CF51" s="24">
        <f t="shared" si="88"/>
        <v>7</v>
      </c>
      <c r="CG51" s="47">
        <f>LOOKUP(CD51,BF$33:BF$57,BH$33:BH$57)</f>
        <v>3.3300512027167246E-3</v>
      </c>
    </row>
    <row r="52" spans="1:85" x14ac:dyDescent="0.25">
      <c r="A52" s="24" t="str">
        <f t="shared" si="81"/>
        <v>QO</v>
      </c>
      <c r="B52" s="47">
        <f xml:space="preserve"> RTD("cqg.rtd",,"StudyData", A52, "BDIF", "InputChoice=Close,MAType=Sim,Period1="&amp;$C$1&amp;",Percent="&amp;$D$1&amp;"", "BDIF",$B$1,"-1","all",,,,"T")/RTD("cqg.rtd",,"StudyData",A52, "BBnds", "MAType=Sim,InputChoice=Close,Period1="&amp;$C$1&amp;",Percent="&amp;$D$1&amp;",Divisor=0", "BMA",$B$1,"-1","ALL",,,"TRUE","T")</f>
        <v>4.089272418998955E-3</v>
      </c>
      <c r="C52" s="48">
        <f>RANK(B52,$B$33:$B$57,0)+COUNTIF($B$33:B52,B52)-1</f>
        <v>5</v>
      </c>
      <c r="D52" s="49">
        <f t="shared" si="89"/>
        <v>25.060000000000009</v>
      </c>
      <c r="E52" s="49">
        <f t="shared" si="90"/>
        <v>0</v>
      </c>
      <c r="F52" s="49">
        <f t="shared" si="91"/>
        <v>0</v>
      </c>
      <c r="G52" s="49">
        <f t="shared" si="92"/>
        <v>0.19000000000000003</v>
      </c>
      <c r="H52" s="49">
        <f t="shared" si="93"/>
        <v>0</v>
      </c>
      <c r="I52" s="49">
        <f t="shared" si="94"/>
        <v>0</v>
      </c>
      <c r="J52" s="49">
        <f t="shared" si="95"/>
        <v>23.050000000000008</v>
      </c>
      <c r="K52" s="49">
        <f t="shared" si="96"/>
        <v>0</v>
      </c>
      <c r="L52" s="49">
        <f t="shared" si="97"/>
        <v>0</v>
      </c>
      <c r="M52" s="49">
        <f t="shared" si="98"/>
        <v>22.110000000000017</v>
      </c>
      <c r="N52" s="49">
        <f t="shared" si="99"/>
        <v>0</v>
      </c>
      <c r="O52" s="49">
        <f t="shared" si="100"/>
        <v>0</v>
      </c>
      <c r="P52" s="49">
        <f t="shared" si="101"/>
        <v>21.13000000000002</v>
      </c>
      <c r="Q52" s="49">
        <f t="shared" si="102"/>
        <v>0</v>
      </c>
      <c r="R52" s="49">
        <f t="shared" si="103"/>
        <v>0</v>
      </c>
      <c r="S52" s="49">
        <f t="shared" si="104"/>
        <v>20.070000000000011</v>
      </c>
      <c r="T52" s="49">
        <f t="shared" si="105"/>
        <v>0</v>
      </c>
      <c r="U52" s="49">
        <f t="shared" si="106"/>
        <v>0</v>
      </c>
      <c r="V52" s="49">
        <f t="shared" si="107"/>
        <v>19.120000000000019</v>
      </c>
      <c r="W52" s="49">
        <f t="shared" si="82"/>
        <v>0</v>
      </c>
      <c r="X52" s="49">
        <f t="shared" si="83"/>
        <v>0</v>
      </c>
      <c r="Y52" s="49">
        <f t="shared" si="108"/>
        <v>18.100000000000016</v>
      </c>
      <c r="Z52" s="49">
        <f t="shared" si="109"/>
        <v>0</v>
      </c>
      <c r="AA52" s="49">
        <f t="shared" si="110"/>
        <v>0</v>
      </c>
      <c r="AB52" s="49">
        <f t="shared" si="111"/>
        <v>17.090000000000014</v>
      </c>
      <c r="AC52" s="49">
        <f t="shared" si="84"/>
        <v>0</v>
      </c>
      <c r="AD52" s="49">
        <f t="shared" si="85"/>
        <v>0</v>
      </c>
      <c r="AE52" s="49">
        <f t="shared" si="112"/>
        <v>0.19000000000000003</v>
      </c>
      <c r="AF52" s="49">
        <f t="shared" si="113"/>
        <v>0</v>
      </c>
      <c r="AG52" s="49">
        <f t="shared" si="114"/>
        <v>0</v>
      </c>
      <c r="AH52" s="49">
        <f t="shared" si="115"/>
        <v>15.04</v>
      </c>
      <c r="AI52" s="49">
        <f t="shared" si="116"/>
        <v>0</v>
      </c>
      <c r="AJ52" s="49">
        <f t="shared" si="117"/>
        <v>0</v>
      </c>
      <c r="AK52" s="49">
        <f t="shared" si="118"/>
        <v>14.179999999999996</v>
      </c>
      <c r="AL52" s="49">
        <f t="shared" si="119"/>
        <v>0</v>
      </c>
      <c r="AM52" s="49">
        <f t="shared" si="120"/>
        <v>0</v>
      </c>
      <c r="AN52" s="49">
        <f t="shared" si="121"/>
        <v>13.03</v>
      </c>
      <c r="AO52" s="49">
        <f t="shared" si="122"/>
        <v>0</v>
      </c>
      <c r="AP52" s="49">
        <f t="shared" si="123"/>
        <v>0</v>
      </c>
      <c r="AQ52" s="49">
        <f t="shared" si="124"/>
        <v>12.189999999999996</v>
      </c>
      <c r="AR52" s="49">
        <f t="shared" si="125"/>
        <v>0</v>
      </c>
      <c r="AS52" s="49">
        <f t="shared" si="126"/>
        <v>0</v>
      </c>
      <c r="AT52" s="49">
        <f t="shared" si="127"/>
        <v>11.02</v>
      </c>
      <c r="AU52" s="49">
        <f t="shared" si="128"/>
        <v>0</v>
      </c>
      <c r="AV52" s="49">
        <f t="shared" si="129"/>
        <v>0</v>
      </c>
      <c r="AW52" s="49">
        <f t="shared" si="130"/>
        <v>0.19000000000000003</v>
      </c>
      <c r="AX52" s="49">
        <f t="shared" si="131"/>
        <v>0</v>
      </c>
      <c r="AY52" s="49">
        <f t="shared" si="132"/>
        <v>0</v>
      </c>
      <c r="AZ52" s="49">
        <f t="shared" si="133"/>
        <v>9.1499999999999968</v>
      </c>
      <c r="BA52" s="49">
        <f t="shared" si="134"/>
        <v>0</v>
      </c>
      <c r="BB52" s="49">
        <f t="shared" si="135"/>
        <v>0</v>
      </c>
      <c r="BC52" s="49">
        <f t="shared" si="136"/>
        <v>8.0799999999999983</v>
      </c>
      <c r="BD52" s="49">
        <f t="shared" si="137"/>
        <v>0</v>
      </c>
      <c r="BE52" s="49">
        <f t="shared" si="138"/>
        <v>0</v>
      </c>
      <c r="BF52" s="49">
        <f t="shared" si="139"/>
        <v>7.139999999999997</v>
      </c>
      <c r="BG52" s="49">
        <f t="shared" si="140"/>
        <v>0</v>
      </c>
      <c r="BH52" s="49">
        <f t="shared" si="141"/>
        <v>0</v>
      </c>
      <c r="BI52" s="49">
        <f t="shared" si="142"/>
        <v>6.1599999999999966</v>
      </c>
      <c r="BJ52" s="49">
        <f t="shared" si="143"/>
        <v>0</v>
      </c>
      <c r="BK52" s="49">
        <f t="shared" si="144"/>
        <v>0</v>
      </c>
      <c r="BL52" s="49">
        <f t="shared" si="145"/>
        <v>5</v>
      </c>
      <c r="BM52" s="49" t="str">
        <f t="shared" si="146"/>
        <v>QO</v>
      </c>
      <c r="BN52" s="49">
        <f t="shared" si="147"/>
        <v>4.089272418998955E-3</v>
      </c>
      <c r="BO52" s="49">
        <f t="shared" si="148"/>
        <v>0.19000000000000003</v>
      </c>
      <c r="BP52" s="49">
        <f t="shared" si="149"/>
        <v>0</v>
      </c>
      <c r="BQ52" s="49">
        <f t="shared" si="150"/>
        <v>0</v>
      </c>
      <c r="BR52" s="49">
        <f t="shared" si="151"/>
        <v>3.1699999999999964</v>
      </c>
      <c r="BS52" s="49">
        <f t="shared" si="152"/>
        <v>0</v>
      </c>
      <c r="BT52" s="49">
        <f t="shared" si="153"/>
        <v>0</v>
      </c>
      <c r="BU52" s="49">
        <f t="shared" si="154"/>
        <v>2.0099999999999998</v>
      </c>
      <c r="BV52" s="49">
        <f t="shared" si="155"/>
        <v>0</v>
      </c>
      <c r="BW52" s="49">
        <f t="shared" si="156"/>
        <v>0</v>
      </c>
      <c r="BX52" s="49">
        <f t="shared" si="157"/>
        <v>0.19000000000000003</v>
      </c>
      <c r="BY52" s="49">
        <f t="shared" si="86"/>
        <v>0</v>
      </c>
      <c r="BZ52" s="49">
        <f t="shared" si="87"/>
        <v>0</v>
      </c>
      <c r="CD52" s="24">
        <f t="shared" si="158"/>
        <v>6</v>
      </c>
      <c r="CE52" s="24" t="str">
        <f>LOOKUP(CD52,BI$33:BI$57,BJ$33:BJ$57)</f>
        <v>YM</v>
      </c>
      <c r="CF52" s="24">
        <f t="shared" si="88"/>
        <v>6</v>
      </c>
      <c r="CG52" s="47">
        <f>LOOKUP(CD52,BI$33:BI$57,BK$33:BK$57)</f>
        <v>3.888668487763525E-3</v>
      </c>
    </row>
    <row r="53" spans="1:85" x14ac:dyDescent="0.25">
      <c r="A53" s="24" t="str">
        <f t="shared" si="81"/>
        <v>CLE</v>
      </c>
      <c r="B53" s="47">
        <f xml:space="preserve"> RTD("cqg.rtd",,"StudyData", A53, "BDIF", "InputChoice=Close,MAType=Sim,Period1="&amp;$C$1&amp;",Percent="&amp;$D$1&amp;"", "BDIF",$B$1,"-1","all",,,,"T")/RTD("cqg.rtd",,"StudyData",A53, "BBnds", "MAType=Sim,InputChoice=Close,Period1="&amp;$C$1&amp;",Percent="&amp;$D$1&amp;",Divisor=0", "BMA",$B$1,"-1","ALL",,,"TRUE","T")</f>
        <v>5.1574427957149609E-3</v>
      </c>
      <c r="C53" s="48">
        <f>RANK(B53,$B$33:$B$57,0)+COUNTIF($B$33:B53,B53)-1</f>
        <v>1</v>
      </c>
      <c r="D53" s="49">
        <f t="shared" si="89"/>
        <v>25.070000000000011</v>
      </c>
      <c r="E53" s="49">
        <f t="shared" si="90"/>
        <v>0</v>
      </c>
      <c r="F53" s="49">
        <f t="shared" si="91"/>
        <v>0</v>
      </c>
      <c r="G53" s="49">
        <f t="shared" si="92"/>
        <v>0.20000000000000004</v>
      </c>
      <c r="H53" s="49">
        <f t="shared" si="93"/>
        <v>0</v>
      </c>
      <c r="I53" s="49">
        <f t="shared" si="94"/>
        <v>0</v>
      </c>
      <c r="J53" s="49">
        <f t="shared" si="95"/>
        <v>23.060000000000009</v>
      </c>
      <c r="K53" s="49">
        <f t="shared" si="96"/>
        <v>0</v>
      </c>
      <c r="L53" s="49">
        <f t="shared" si="97"/>
        <v>0</v>
      </c>
      <c r="M53" s="49">
        <f t="shared" si="98"/>
        <v>22.120000000000019</v>
      </c>
      <c r="N53" s="49">
        <f t="shared" si="99"/>
        <v>0</v>
      </c>
      <c r="O53" s="49">
        <f t="shared" si="100"/>
        <v>0</v>
      </c>
      <c r="P53" s="49">
        <f t="shared" si="101"/>
        <v>21.140000000000022</v>
      </c>
      <c r="Q53" s="49">
        <f t="shared" si="102"/>
        <v>0</v>
      </c>
      <c r="R53" s="49">
        <f t="shared" si="103"/>
        <v>0</v>
      </c>
      <c r="S53" s="49">
        <f t="shared" si="104"/>
        <v>20.080000000000013</v>
      </c>
      <c r="T53" s="49">
        <f t="shared" si="105"/>
        <v>0</v>
      </c>
      <c r="U53" s="49">
        <f t="shared" si="106"/>
        <v>0</v>
      </c>
      <c r="V53" s="49">
        <f t="shared" si="107"/>
        <v>19.13000000000002</v>
      </c>
      <c r="W53" s="49">
        <f t="shared" si="82"/>
        <v>0</v>
      </c>
      <c r="X53" s="49">
        <f t="shared" si="83"/>
        <v>0</v>
      </c>
      <c r="Y53" s="49">
        <f t="shared" si="108"/>
        <v>18.110000000000017</v>
      </c>
      <c r="Z53" s="49">
        <f t="shared" si="109"/>
        <v>0</v>
      </c>
      <c r="AA53" s="49">
        <f t="shared" si="110"/>
        <v>0</v>
      </c>
      <c r="AB53" s="49">
        <f t="shared" si="111"/>
        <v>17.100000000000016</v>
      </c>
      <c r="AC53" s="49">
        <f t="shared" si="84"/>
        <v>0</v>
      </c>
      <c r="AD53" s="49">
        <f t="shared" si="85"/>
        <v>0</v>
      </c>
      <c r="AE53" s="49">
        <f t="shared" si="112"/>
        <v>0.20000000000000004</v>
      </c>
      <c r="AF53" s="49">
        <f t="shared" si="113"/>
        <v>0</v>
      </c>
      <c r="AG53" s="49">
        <f t="shared" si="114"/>
        <v>0</v>
      </c>
      <c r="AH53" s="49">
        <f t="shared" si="115"/>
        <v>15.049999999999999</v>
      </c>
      <c r="AI53" s="49">
        <f t="shared" si="116"/>
        <v>0</v>
      </c>
      <c r="AJ53" s="49">
        <f t="shared" si="117"/>
        <v>0</v>
      </c>
      <c r="AK53" s="49">
        <f t="shared" si="118"/>
        <v>14.189999999999996</v>
      </c>
      <c r="AL53" s="49">
        <f t="shared" si="119"/>
        <v>0</v>
      </c>
      <c r="AM53" s="49">
        <f t="shared" si="120"/>
        <v>0</v>
      </c>
      <c r="AN53" s="49">
        <f t="shared" si="121"/>
        <v>13.04</v>
      </c>
      <c r="AO53" s="49">
        <f t="shared" si="122"/>
        <v>0</v>
      </c>
      <c r="AP53" s="49">
        <f t="shared" si="123"/>
        <v>0</v>
      </c>
      <c r="AQ53" s="49">
        <f t="shared" si="124"/>
        <v>12.199999999999996</v>
      </c>
      <c r="AR53" s="49">
        <f t="shared" si="125"/>
        <v>0</v>
      </c>
      <c r="AS53" s="49">
        <f t="shared" si="126"/>
        <v>0</v>
      </c>
      <c r="AT53" s="49">
        <f t="shared" si="127"/>
        <v>11.03</v>
      </c>
      <c r="AU53" s="49">
        <f t="shared" si="128"/>
        <v>0</v>
      </c>
      <c r="AV53" s="49">
        <f t="shared" si="129"/>
        <v>0</v>
      </c>
      <c r="AW53" s="49">
        <f t="shared" si="130"/>
        <v>0.20000000000000004</v>
      </c>
      <c r="AX53" s="49">
        <f t="shared" si="131"/>
        <v>0</v>
      </c>
      <c r="AY53" s="49">
        <f t="shared" si="132"/>
        <v>0</v>
      </c>
      <c r="AZ53" s="49">
        <f t="shared" si="133"/>
        <v>9.1599999999999966</v>
      </c>
      <c r="BA53" s="49">
        <f t="shared" si="134"/>
        <v>0</v>
      </c>
      <c r="BB53" s="49">
        <f t="shared" si="135"/>
        <v>0</v>
      </c>
      <c r="BC53" s="49">
        <f t="shared" si="136"/>
        <v>8.0899999999999981</v>
      </c>
      <c r="BD53" s="49">
        <f t="shared" si="137"/>
        <v>0</v>
      </c>
      <c r="BE53" s="49">
        <f t="shared" si="138"/>
        <v>0</v>
      </c>
      <c r="BF53" s="49">
        <f t="shared" si="139"/>
        <v>7.1499999999999968</v>
      </c>
      <c r="BG53" s="49">
        <f t="shared" si="140"/>
        <v>0</v>
      </c>
      <c r="BH53" s="49">
        <f t="shared" si="141"/>
        <v>0</v>
      </c>
      <c r="BI53" s="49">
        <f t="shared" si="142"/>
        <v>6.1699999999999964</v>
      </c>
      <c r="BJ53" s="49">
        <f t="shared" si="143"/>
        <v>0</v>
      </c>
      <c r="BK53" s="49">
        <f t="shared" si="144"/>
        <v>0</v>
      </c>
      <c r="BL53" s="49">
        <f t="shared" si="145"/>
        <v>5.01</v>
      </c>
      <c r="BM53" s="49">
        <f t="shared" si="146"/>
        <v>0</v>
      </c>
      <c r="BN53" s="49">
        <f t="shared" si="147"/>
        <v>0</v>
      </c>
      <c r="BO53" s="49">
        <f t="shared" si="148"/>
        <v>0.20000000000000004</v>
      </c>
      <c r="BP53" s="49">
        <f t="shared" si="149"/>
        <v>0</v>
      </c>
      <c r="BQ53" s="49">
        <f t="shared" si="150"/>
        <v>0</v>
      </c>
      <c r="BR53" s="49">
        <f t="shared" si="151"/>
        <v>3.1799999999999962</v>
      </c>
      <c r="BS53" s="49">
        <f t="shared" si="152"/>
        <v>0</v>
      </c>
      <c r="BT53" s="49">
        <f t="shared" si="153"/>
        <v>0</v>
      </c>
      <c r="BU53" s="49">
        <f t="shared" si="154"/>
        <v>2.0199999999999996</v>
      </c>
      <c r="BV53" s="49">
        <f t="shared" si="155"/>
        <v>0</v>
      </c>
      <c r="BW53" s="49">
        <f t="shared" si="156"/>
        <v>0</v>
      </c>
      <c r="BX53" s="49">
        <f t="shared" si="157"/>
        <v>1</v>
      </c>
      <c r="BY53" s="49" t="str">
        <f t="shared" si="86"/>
        <v>CLE</v>
      </c>
      <c r="BZ53" s="49">
        <f t="shared" si="87"/>
        <v>5.1574427957149609E-3</v>
      </c>
      <c r="CD53" s="24">
        <f t="shared" si="158"/>
        <v>5</v>
      </c>
      <c r="CE53" s="24" t="str">
        <f>LOOKUP(CD53,BL$33:BL$57,BM$33:BM$57)</f>
        <v>QO</v>
      </c>
      <c r="CF53" s="24">
        <f t="shared" si="88"/>
        <v>5</v>
      </c>
      <c r="CG53" s="47">
        <f>LOOKUP(CD53,BL$33:BL$57,BN$33:BN$57)</f>
        <v>4.089272418998955E-3</v>
      </c>
    </row>
    <row r="54" spans="1:85" x14ac:dyDescent="0.25">
      <c r="A54" s="24" t="str">
        <f t="shared" si="81"/>
        <v>QP</v>
      </c>
      <c r="B54" s="47">
        <f xml:space="preserve"> RTD("cqg.rtd",,"StudyData", A54, "BDIF", "InputChoice=Close,MAType=Sim,Period1="&amp;$C$1&amp;",Percent="&amp;$D$1&amp;"", "BDIF",$B$1,"-1","all",,,,"T")/RTD("cqg.rtd",,"StudyData",A54, "BBnds", "MAType=Sim,InputChoice=Close,Period1="&amp;$C$1&amp;",Percent="&amp;$D$1&amp;",Divisor=0", "BMA",$B$1,"-1","ALL",,,"TRUE","T")</f>
        <v>4.3728844560536537E-3</v>
      </c>
      <c r="C54" s="48">
        <f>RANK(B54,$B$33:$B$57,0)+COUNTIF($B$33:B54,B54)-1</f>
        <v>4</v>
      </c>
      <c r="D54" s="49">
        <f t="shared" si="89"/>
        <v>25.080000000000013</v>
      </c>
      <c r="E54" s="49">
        <f t="shared" si="90"/>
        <v>0</v>
      </c>
      <c r="F54" s="49">
        <f t="shared" si="91"/>
        <v>0</v>
      </c>
      <c r="G54" s="49">
        <f t="shared" si="92"/>
        <v>0.21000000000000005</v>
      </c>
      <c r="H54" s="49">
        <f t="shared" si="93"/>
        <v>0</v>
      </c>
      <c r="I54" s="49">
        <f t="shared" si="94"/>
        <v>0</v>
      </c>
      <c r="J54" s="49">
        <f t="shared" si="95"/>
        <v>23.070000000000011</v>
      </c>
      <c r="K54" s="49">
        <f t="shared" si="96"/>
        <v>0</v>
      </c>
      <c r="L54" s="49">
        <f t="shared" si="97"/>
        <v>0</v>
      </c>
      <c r="M54" s="49">
        <f t="shared" si="98"/>
        <v>22.13000000000002</v>
      </c>
      <c r="N54" s="49">
        <f t="shared" si="99"/>
        <v>0</v>
      </c>
      <c r="O54" s="49">
        <f t="shared" si="100"/>
        <v>0</v>
      </c>
      <c r="P54" s="49">
        <f t="shared" si="101"/>
        <v>21.150000000000023</v>
      </c>
      <c r="Q54" s="49">
        <f t="shared" si="102"/>
        <v>0</v>
      </c>
      <c r="R54" s="49">
        <f t="shared" si="103"/>
        <v>0</v>
      </c>
      <c r="S54" s="49">
        <f t="shared" si="104"/>
        <v>20.090000000000014</v>
      </c>
      <c r="T54" s="49">
        <f t="shared" si="105"/>
        <v>0</v>
      </c>
      <c r="U54" s="49">
        <f t="shared" si="106"/>
        <v>0</v>
      </c>
      <c r="V54" s="49">
        <f t="shared" si="107"/>
        <v>19.140000000000022</v>
      </c>
      <c r="W54" s="49">
        <f t="shared" si="82"/>
        <v>0</v>
      </c>
      <c r="X54" s="49">
        <f t="shared" si="83"/>
        <v>0</v>
      </c>
      <c r="Y54" s="49">
        <f t="shared" si="108"/>
        <v>18.120000000000019</v>
      </c>
      <c r="Z54" s="49">
        <f t="shared" si="109"/>
        <v>0</v>
      </c>
      <c r="AA54" s="49">
        <f t="shared" si="110"/>
        <v>0</v>
      </c>
      <c r="AB54" s="49">
        <f t="shared" si="111"/>
        <v>17.110000000000017</v>
      </c>
      <c r="AC54" s="49">
        <f t="shared" si="84"/>
        <v>0</v>
      </c>
      <c r="AD54" s="49">
        <f t="shared" si="85"/>
        <v>0</v>
      </c>
      <c r="AE54" s="49">
        <f t="shared" si="112"/>
        <v>0.21000000000000005</v>
      </c>
      <c r="AF54" s="49">
        <f t="shared" si="113"/>
        <v>0</v>
      </c>
      <c r="AG54" s="49">
        <f t="shared" si="114"/>
        <v>0</v>
      </c>
      <c r="AH54" s="49">
        <f t="shared" si="115"/>
        <v>15.059999999999999</v>
      </c>
      <c r="AI54" s="49">
        <f t="shared" si="116"/>
        <v>0</v>
      </c>
      <c r="AJ54" s="49">
        <f t="shared" si="117"/>
        <v>0</v>
      </c>
      <c r="AK54" s="49">
        <f t="shared" si="118"/>
        <v>14.199999999999996</v>
      </c>
      <c r="AL54" s="49">
        <f t="shared" si="119"/>
        <v>0</v>
      </c>
      <c r="AM54" s="49">
        <f t="shared" si="120"/>
        <v>0</v>
      </c>
      <c r="AN54" s="49">
        <f t="shared" si="121"/>
        <v>13.049999999999999</v>
      </c>
      <c r="AO54" s="49">
        <f t="shared" si="122"/>
        <v>0</v>
      </c>
      <c r="AP54" s="49">
        <f t="shared" si="123"/>
        <v>0</v>
      </c>
      <c r="AQ54" s="49">
        <f t="shared" si="124"/>
        <v>12.209999999999996</v>
      </c>
      <c r="AR54" s="49">
        <f t="shared" si="125"/>
        <v>0</v>
      </c>
      <c r="AS54" s="49">
        <f t="shared" si="126"/>
        <v>0</v>
      </c>
      <c r="AT54" s="49">
        <f t="shared" si="127"/>
        <v>11.04</v>
      </c>
      <c r="AU54" s="49">
        <f t="shared" si="128"/>
        <v>0</v>
      </c>
      <c r="AV54" s="49">
        <f t="shared" si="129"/>
        <v>0</v>
      </c>
      <c r="AW54" s="49">
        <f t="shared" si="130"/>
        <v>0.21000000000000005</v>
      </c>
      <c r="AX54" s="49">
        <f t="shared" si="131"/>
        <v>0</v>
      </c>
      <c r="AY54" s="49">
        <f t="shared" si="132"/>
        <v>0</v>
      </c>
      <c r="AZ54" s="49">
        <f t="shared" si="133"/>
        <v>9.1699999999999964</v>
      </c>
      <c r="BA54" s="49">
        <f t="shared" si="134"/>
        <v>0</v>
      </c>
      <c r="BB54" s="49">
        <f t="shared" si="135"/>
        <v>0</v>
      </c>
      <c r="BC54" s="49">
        <f t="shared" si="136"/>
        <v>8.0999999999999979</v>
      </c>
      <c r="BD54" s="49">
        <f t="shared" si="137"/>
        <v>0</v>
      </c>
      <c r="BE54" s="49">
        <f t="shared" si="138"/>
        <v>0</v>
      </c>
      <c r="BF54" s="49">
        <f t="shared" si="139"/>
        <v>7.1599999999999966</v>
      </c>
      <c r="BG54" s="49">
        <f t="shared" si="140"/>
        <v>0</v>
      </c>
      <c r="BH54" s="49">
        <f t="shared" si="141"/>
        <v>0</v>
      </c>
      <c r="BI54" s="49">
        <f t="shared" si="142"/>
        <v>6.1799999999999962</v>
      </c>
      <c r="BJ54" s="49">
        <f t="shared" si="143"/>
        <v>0</v>
      </c>
      <c r="BK54" s="49">
        <f t="shared" si="144"/>
        <v>0</v>
      </c>
      <c r="BL54" s="49">
        <f t="shared" si="145"/>
        <v>5.0199999999999996</v>
      </c>
      <c r="BM54" s="49">
        <f t="shared" si="146"/>
        <v>0</v>
      </c>
      <c r="BN54" s="49">
        <f t="shared" si="147"/>
        <v>0</v>
      </c>
      <c r="BO54" s="49">
        <f t="shared" si="148"/>
        <v>4</v>
      </c>
      <c r="BP54" s="49" t="str">
        <f t="shared" si="149"/>
        <v>QP</v>
      </c>
      <c r="BQ54" s="49">
        <f t="shared" si="150"/>
        <v>4.3728844560536537E-3</v>
      </c>
      <c r="BR54" s="49">
        <f t="shared" si="151"/>
        <v>3.1899999999999959</v>
      </c>
      <c r="BS54" s="49">
        <f t="shared" si="152"/>
        <v>0</v>
      </c>
      <c r="BT54" s="49">
        <f t="shared" si="153"/>
        <v>0</v>
      </c>
      <c r="BU54" s="49">
        <f t="shared" si="154"/>
        <v>2.0299999999999994</v>
      </c>
      <c r="BV54" s="49">
        <f t="shared" si="155"/>
        <v>0</v>
      </c>
      <c r="BW54" s="49">
        <f t="shared" si="156"/>
        <v>0</v>
      </c>
      <c r="BX54" s="49">
        <f t="shared" si="157"/>
        <v>1.01</v>
      </c>
      <c r="BY54" s="49">
        <f t="shared" si="86"/>
        <v>0</v>
      </c>
      <c r="BZ54" s="49">
        <f t="shared" si="87"/>
        <v>0</v>
      </c>
      <c r="CD54" s="24">
        <f t="shared" si="158"/>
        <v>4</v>
      </c>
      <c r="CE54" s="24" t="str">
        <f>LOOKUP(CD54,BO$33:BO$57,BP$33:BP$57)</f>
        <v>QP</v>
      </c>
      <c r="CF54" s="24">
        <f t="shared" si="88"/>
        <v>4</v>
      </c>
      <c r="CG54" s="47">
        <f>LOOKUP(CD54,BO$33:BO$57,BQ$33:BQ$57)</f>
        <v>4.3728844560536537E-3</v>
      </c>
    </row>
    <row r="55" spans="1:85" x14ac:dyDescent="0.25">
      <c r="A55" s="24" t="str">
        <f t="shared" si="81"/>
        <v>TYA</v>
      </c>
      <c r="B55" s="47">
        <f xml:space="preserve"> RTD("cqg.rtd",,"StudyData", A55, "BDIF", "InputChoice=Close,MAType=Sim,Period1="&amp;$C$1&amp;",Percent="&amp;$D$1&amp;"", "BDIF",$B$1,"-1","all",,,,"T")/RTD("cqg.rtd",,"StudyData",A55, "BBnds", "MAType=Sim,InputChoice=Close,Period1="&amp;$C$1&amp;",Percent="&amp;$D$1&amp;",Divisor=0", "BMA",$B$1,"-1","ALL",,,"TRUE","T")</f>
        <v>9.9811290302432199E-4</v>
      </c>
      <c r="C55" s="48">
        <f>RANK(B55,$B$33:$B$57,0)+COUNTIF($B$33:B55,B55)-1</f>
        <v>16</v>
      </c>
      <c r="D55" s="49">
        <f t="shared" si="89"/>
        <v>25.090000000000014</v>
      </c>
      <c r="E55" s="49">
        <f t="shared" si="90"/>
        <v>0</v>
      </c>
      <c r="F55" s="49">
        <f>IF(D55=$D$31,$B55,0)</f>
        <v>0</v>
      </c>
      <c r="G55" s="49">
        <f t="shared" si="92"/>
        <v>0.22000000000000006</v>
      </c>
      <c r="H55" s="49">
        <f t="shared" si="93"/>
        <v>0</v>
      </c>
      <c r="I55" s="49">
        <f t="shared" si="94"/>
        <v>0</v>
      </c>
      <c r="J55" s="49">
        <f t="shared" si="95"/>
        <v>23.080000000000013</v>
      </c>
      <c r="K55" s="49">
        <f t="shared" si="96"/>
        <v>0</v>
      </c>
      <c r="L55" s="49">
        <f t="shared" si="97"/>
        <v>0</v>
      </c>
      <c r="M55" s="49">
        <f t="shared" si="98"/>
        <v>22.140000000000022</v>
      </c>
      <c r="N55" s="49">
        <f t="shared" si="99"/>
        <v>0</v>
      </c>
      <c r="O55" s="49">
        <f t="shared" si="100"/>
        <v>0</v>
      </c>
      <c r="P55" s="49">
        <f t="shared" si="101"/>
        <v>21.160000000000025</v>
      </c>
      <c r="Q55" s="49">
        <f t="shared" si="102"/>
        <v>0</v>
      </c>
      <c r="R55" s="49">
        <f t="shared" si="103"/>
        <v>0</v>
      </c>
      <c r="S55" s="49">
        <f t="shared" si="104"/>
        <v>20.100000000000016</v>
      </c>
      <c r="T55" s="49">
        <f t="shared" si="105"/>
        <v>0</v>
      </c>
      <c r="U55" s="49">
        <f t="shared" si="106"/>
        <v>0</v>
      </c>
      <c r="V55" s="49">
        <f t="shared" si="107"/>
        <v>19.150000000000023</v>
      </c>
      <c r="W55" s="49">
        <f t="shared" si="82"/>
        <v>0</v>
      </c>
      <c r="X55" s="49">
        <f t="shared" si="83"/>
        <v>0</v>
      </c>
      <c r="Y55" s="49">
        <f t="shared" si="108"/>
        <v>18.13000000000002</v>
      </c>
      <c r="Z55" s="49">
        <f t="shared" si="109"/>
        <v>0</v>
      </c>
      <c r="AA55" s="49">
        <f t="shared" si="110"/>
        <v>0</v>
      </c>
      <c r="AB55" s="49">
        <f t="shared" si="111"/>
        <v>17.120000000000019</v>
      </c>
      <c r="AC55" s="49">
        <f t="shared" si="84"/>
        <v>0</v>
      </c>
      <c r="AD55" s="49">
        <f t="shared" si="85"/>
        <v>0</v>
      </c>
      <c r="AE55" s="49">
        <f t="shared" si="112"/>
        <v>16</v>
      </c>
      <c r="AF55" s="49" t="str">
        <f t="shared" si="113"/>
        <v>TYA</v>
      </c>
      <c r="AG55" s="49">
        <f t="shared" si="114"/>
        <v>9.9811290302432199E-4</v>
      </c>
      <c r="AH55" s="49">
        <f t="shared" si="115"/>
        <v>15.069999999999999</v>
      </c>
      <c r="AI55" s="49">
        <f t="shared" si="116"/>
        <v>0</v>
      </c>
      <c r="AJ55" s="49">
        <f t="shared" si="117"/>
        <v>0</v>
      </c>
      <c r="AK55" s="49">
        <f t="shared" si="118"/>
        <v>14.209999999999996</v>
      </c>
      <c r="AL55" s="49">
        <f t="shared" si="119"/>
        <v>0</v>
      </c>
      <c r="AM55" s="49">
        <f t="shared" si="120"/>
        <v>0</v>
      </c>
      <c r="AN55" s="49">
        <f t="shared" si="121"/>
        <v>13.059999999999999</v>
      </c>
      <c r="AO55" s="49">
        <f t="shared" si="122"/>
        <v>0</v>
      </c>
      <c r="AP55" s="49">
        <f t="shared" si="123"/>
        <v>0</v>
      </c>
      <c r="AQ55" s="49">
        <f t="shared" si="124"/>
        <v>12.219999999999995</v>
      </c>
      <c r="AR55" s="49">
        <f t="shared" si="125"/>
        <v>0</v>
      </c>
      <c r="AS55" s="49">
        <f t="shared" si="126"/>
        <v>0</v>
      </c>
      <c r="AT55" s="49">
        <f t="shared" si="127"/>
        <v>11.049999999999999</v>
      </c>
      <c r="AU55" s="49">
        <f t="shared" si="128"/>
        <v>0</v>
      </c>
      <c r="AV55" s="49">
        <f t="shared" si="129"/>
        <v>0</v>
      </c>
      <c r="AW55" s="49">
        <f t="shared" si="130"/>
        <v>0.22000000000000006</v>
      </c>
      <c r="AX55" s="49">
        <f t="shared" si="131"/>
        <v>0</v>
      </c>
      <c r="AY55" s="49">
        <f t="shared" si="132"/>
        <v>0</v>
      </c>
      <c r="AZ55" s="49">
        <f t="shared" si="133"/>
        <v>9.1799999999999962</v>
      </c>
      <c r="BA55" s="49">
        <f t="shared" si="134"/>
        <v>0</v>
      </c>
      <c r="BB55" s="49">
        <f t="shared" si="135"/>
        <v>0</v>
      </c>
      <c r="BC55" s="49">
        <f t="shared" si="136"/>
        <v>8.1099999999999977</v>
      </c>
      <c r="BD55" s="49">
        <f t="shared" si="137"/>
        <v>0</v>
      </c>
      <c r="BE55" s="49">
        <f t="shared" si="138"/>
        <v>0</v>
      </c>
      <c r="BF55" s="49">
        <f t="shared" si="139"/>
        <v>7.1699999999999964</v>
      </c>
      <c r="BG55" s="49">
        <f t="shared" si="140"/>
        <v>0</v>
      </c>
      <c r="BH55" s="49">
        <f t="shared" si="141"/>
        <v>0</v>
      </c>
      <c r="BI55" s="49">
        <f t="shared" si="142"/>
        <v>6.1899999999999959</v>
      </c>
      <c r="BJ55" s="49">
        <f t="shared" si="143"/>
        <v>0</v>
      </c>
      <c r="BK55" s="49">
        <f t="shared" si="144"/>
        <v>0</v>
      </c>
      <c r="BL55" s="49">
        <f t="shared" si="145"/>
        <v>5.0299999999999994</v>
      </c>
      <c r="BM55" s="49">
        <f t="shared" si="146"/>
        <v>0</v>
      </c>
      <c r="BN55" s="49">
        <f t="shared" si="147"/>
        <v>0</v>
      </c>
      <c r="BO55" s="49">
        <f t="shared" si="148"/>
        <v>4.01</v>
      </c>
      <c r="BP55" s="49">
        <f t="shared" si="149"/>
        <v>0</v>
      </c>
      <c r="BQ55" s="49">
        <f t="shared" si="150"/>
        <v>0</v>
      </c>
      <c r="BR55" s="49">
        <f t="shared" si="151"/>
        <v>3.1999999999999957</v>
      </c>
      <c r="BS55" s="49">
        <f t="shared" si="152"/>
        <v>0</v>
      </c>
      <c r="BT55" s="49">
        <f t="shared" si="153"/>
        <v>0</v>
      </c>
      <c r="BU55" s="49">
        <f t="shared" si="154"/>
        <v>2.0399999999999991</v>
      </c>
      <c r="BV55" s="49">
        <f t="shared" si="155"/>
        <v>0</v>
      </c>
      <c r="BW55" s="49">
        <f t="shared" si="156"/>
        <v>0</v>
      </c>
      <c r="BX55" s="49">
        <f t="shared" si="157"/>
        <v>1.02</v>
      </c>
      <c r="BY55" s="49">
        <f t="shared" si="86"/>
        <v>0</v>
      </c>
      <c r="BZ55" s="49">
        <f t="shared" si="87"/>
        <v>0</v>
      </c>
      <c r="CD55" s="24">
        <f t="shared" si="158"/>
        <v>3</v>
      </c>
      <c r="CE55" s="24" t="str">
        <f>LOOKUP(CD55,BR$33:BR$57,BS$33:BS$57)</f>
        <v>EMD</v>
      </c>
      <c r="CF55" s="24">
        <f t="shared" si="88"/>
        <v>3</v>
      </c>
      <c r="CG55" s="47">
        <f>LOOKUP(CD55,BR$33:BR$57,BT$33:BT$57)</f>
        <v>4.5771447515295383E-3</v>
      </c>
    </row>
    <row r="56" spans="1:85" x14ac:dyDescent="0.25">
      <c r="A56" s="24" t="str">
        <f t="shared" si="81"/>
        <v>DB</v>
      </c>
      <c r="B56" s="47">
        <f xml:space="preserve"> RTD("cqg.rtd",,"StudyData", A56, "BDIF", "InputChoice=Close,MAType=Sim,Period1="&amp;$C$1&amp;",Percent="&amp;$D$1&amp;"", "BDIF",$B$1,"-1","all",,,,"T")/RTD("cqg.rtd",,"StudyData",A56, "BBnds", "MAType=Sim,InputChoice=Close,Period1="&amp;$C$1&amp;",Percent="&amp;$D$1&amp;",Divisor=0", "BMA",$B$1,"-1","ALL",,,"TRUE","T")</f>
        <v>3.5636341452668463E-4</v>
      </c>
      <c r="C56" s="48">
        <f>RANK(B56,$B$33:$B$57,0)+COUNTIF($B$33:B56,B56)-1</f>
        <v>24</v>
      </c>
      <c r="D56" s="49">
        <f t="shared" si="89"/>
        <v>25.100000000000016</v>
      </c>
      <c r="E56" s="49">
        <f t="shared" si="90"/>
        <v>0</v>
      </c>
      <c r="F56" s="49">
        <f t="shared" si="91"/>
        <v>0</v>
      </c>
      <c r="G56" s="49">
        <f t="shared" si="92"/>
        <v>24</v>
      </c>
      <c r="H56" s="49" t="str">
        <f t="shared" si="93"/>
        <v>DB</v>
      </c>
      <c r="I56" s="49">
        <f t="shared" si="94"/>
        <v>3.5636341452668463E-4</v>
      </c>
      <c r="J56" s="49">
        <f t="shared" si="95"/>
        <v>23.090000000000014</v>
      </c>
      <c r="K56" s="49">
        <f t="shared" si="96"/>
        <v>0</v>
      </c>
      <c r="L56" s="49">
        <f t="shared" si="97"/>
        <v>0</v>
      </c>
      <c r="M56" s="49">
        <f t="shared" si="98"/>
        <v>22.150000000000023</v>
      </c>
      <c r="N56" s="49">
        <f t="shared" si="99"/>
        <v>0</v>
      </c>
      <c r="O56" s="49">
        <f t="shared" si="100"/>
        <v>0</v>
      </c>
      <c r="P56" s="49">
        <f t="shared" si="101"/>
        <v>21.170000000000027</v>
      </c>
      <c r="Q56" s="49">
        <f t="shared" si="102"/>
        <v>0</v>
      </c>
      <c r="R56" s="49">
        <f t="shared" si="103"/>
        <v>0</v>
      </c>
      <c r="S56" s="49">
        <f t="shared" si="104"/>
        <v>20.110000000000017</v>
      </c>
      <c r="T56" s="49">
        <f t="shared" si="105"/>
        <v>0</v>
      </c>
      <c r="U56" s="49">
        <f t="shared" si="106"/>
        <v>0</v>
      </c>
      <c r="V56" s="49">
        <f t="shared" si="107"/>
        <v>19.160000000000025</v>
      </c>
      <c r="W56" s="49">
        <f t="shared" si="82"/>
        <v>0</v>
      </c>
      <c r="X56" s="49">
        <f t="shared" si="83"/>
        <v>0</v>
      </c>
      <c r="Y56" s="49">
        <f t="shared" si="108"/>
        <v>18.140000000000022</v>
      </c>
      <c r="Z56" s="49">
        <f t="shared" si="109"/>
        <v>0</v>
      </c>
      <c r="AA56" s="49">
        <f t="shared" si="110"/>
        <v>0</v>
      </c>
      <c r="AB56" s="49">
        <f t="shared" si="111"/>
        <v>17.13000000000002</v>
      </c>
      <c r="AC56" s="49">
        <f t="shared" si="84"/>
        <v>0</v>
      </c>
      <c r="AD56" s="49">
        <f t="shared" si="85"/>
        <v>0</v>
      </c>
      <c r="AE56" s="49">
        <f t="shared" si="112"/>
        <v>16.010000000000002</v>
      </c>
      <c r="AF56" s="49">
        <f t="shared" si="113"/>
        <v>0</v>
      </c>
      <c r="AG56" s="49">
        <f t="shared" si="114"/>
        <v>0</v>
      </c>
      <c r="AH56" s="49">
        <f t="shared" si="115"/>
        <v>15.079999999999998</v>
      </c>
      <c r="AI56" s="49">
        <f t="shared" si="116"/>
        <v>0</v>
      </c>
      <c r="AJ56" s="49">
        <f t="shared" si="117"/>
        <v>0</v>
      </c>
      <c r="AK56" s="49">
        <f t="shared" si="118"/>
        <v>14.219999999999995</v>
      </c>
      <c r="AL56" s="49">
        <f t="shared" si="119"/>
        <v>0</v>
      </c>
      <c r="AM56" s="49">
        <f t="shared" si="120"/>
        <v>0</v>
      </c>
      <c r="AN56" s="49">
        <f t="shared" si="121"/>
        <v>13.069999999999999</v>
      </c>
      <c r="AO56" s="49">
        <f t="shared" si="122"/>
        <v>0</v>
      </c>
      <c r="AP56" s="49">
        <f t="shared" si="123"/>
        <v>0</v>
      </c>
      <c r="AQ56" s="49">
        <f t="shared" si="124"/>
        <v>12.229999999999995</v>
      </c>
      <c r="AR56" s="49">
        <f t="shared" si="125"/>
        <v>0</v>
      </c>
      <c r="AS56" s="49">
        <f t="shared" si="126"/>
        <v>0</v>
      </c>
      <c r="AT56" s="49">
        <f t="shared" si="127"/>
        <v>11.059999999999999</v>
      </c>
      <c r="AU56" s="49">
        <f t="shared" si="128"/>
        <v>0</v>
      </c>
      <c r="AV56" s="49">
        <f t="shared" si="129"/>
        <v>0</v>
      </c>
      <c r="AW56" s="49">
        <f t="shared" si="130"/>
        <v>0.23000000000000007</v>
      </c>
      <c r="AX56" s="49">
        <f t="shared" si="131"/>
        <v>0</v>
      </c>
      <c r="AY56" s="49">
        <f t="shared" si="132"/>
        <v>0</v>
      </c>
      <c r="AZ56" s="49">
        <f t="shared" si="133"/>
        <v>9.1899999999999959</v>
      </c>
      <c r="BA56" s="49">
        <f t="shared" si="134"/>
        <v>0</v>
      </c>
      <c r="BB56" s="49">
        <f t="shared" si="135"/>
        <v>0</v>
      </c>
      <c r="BC56" s="49">
        <f t="shared" si="136"/>
        <v>8.1199999999999974</v>
      </c>
      <c r="BD56" s="49">
        <f t="shared" si="137"/>
        <v>0</v>
      </c>
      <c r="BE56" s="49">
        <f t="shared" si="138"/>
        <v>0</v>
      </c>
      <c r="BF56" s="49">
        <f t="shared" si="139"/>
        <v>7.1799999999999962</v>
      </c>
      <c r="BG56" s="49">
        <f t="shared" si="140"/>
        <v>0</v>
      </c>
      <c r="BH56" s="49">
        <f t="shared" si="141"/>
        <v>0</v>
      </c>
      <c r="BI56" s="49">
        <f t="shared" si="142"/>
        <v>6.1999999999999957</v>
      </c>
      <c r="BJ56" s="49">
        <f t="shared" si="143"/>
        <v>0</v>
      </c>
      <c r="BK56" s="49">
        <f t="shared" si="144"/>
        <v>0</v>
      </c>
      <c r="BL56" s="49">
        <f t="shared" si="145"/>
        <v>5.0399999999999991</v>
      </c>
      <c r="BM56" s="49">
        <f t="shared" si="146"/>
        <v>0</v>
      </c>
      <c r="BN56" s="49">
        <f t="shared" si="147"/>
        <v>0</v>
      </c>
      <c r="BO56" s="49">
        <f t="shared" si="148"/>
        <v>4.0199999999999996</v>
      </c>
      <c r="BP56" s="49">
        <f t="shared" si="149"/>
        <v>0</v>
      </c>
      <c r="BQ56" s="49">
        <f t="shared" si="150"/>
        <v>0</v>
      </c>
      <c r="BR56" s="49">
        <f t="shared" si="151"/>
        <v>3.2099999999999955</v>
      </c>
      <c r="BS56" s="49">
        <f t="shared" si="152"/>
        <v>0</v>
      </c>
      <c r="BT56" s="49">
        <f t="shared" si="153"/>
        <v>0</v>
      </c>
      <c r="BU56" s="49">
        <f t="shared" si="154"/>
        <v>2.0499999999999989</v>
      </c>
      <c r="BV56" s="49">
        <f t="shared" si="155"/>
        <v>0</v>
      </c>
      <c r="BW56" s="49">
        <f t="shared" si="156"/>
        <v>0</v>
      </c>
      <c r="BX56" s="49">
        <f t="shared" si="157"/>
        <v>1.03</v>
      </c>
      <c r="BY56" s="49">
        <f t="shared" si="86"/>
        <v>0</v>
      </c>
      <c r="BZ56" s="49">
        <f t="shared" si="87"/>
        <v>0</v>
      </c>
      <c r="CD56" s="24">
        <f t="shared" si="158"/>
        <v>2</v>
      </c>
      <c r="CE56" s="24" t="str">
        <f>LOOKUP(CD56,BU$33:BU$57,BV$33:BV$57)</f>
        <v>RBE</v>
      </c>
      <c r="CF56" s="24">
        <f t="shared" si="88"/>
        <v>2</v>
      </c>
      <c r="CG56" s="47">
        <f>LOOKUP(CD56,BU$33:BU$57,BW$33:BW$57)</f>
        <v>4.7218862781890523E-3</v>
      </c>
    </row>
    <row r="57" spans="1:85" x14ac:dyDescent="0.25">
      <c r="A57" s="24" t="str">
        <f t="shared" si="81"/>
        <v>SIE</v>
      </c>
      <c r="B57" s="47">
        <f xml:space="preserve"> RTD("cqg.rtd",,"StudyData", A57, "BDIF", "InputChoice=Close,MAType=Sim,Period1="&amp;$C$1&amp;",Percent="&amp;$D$1&amp;"", "BDIF",$B$1,"-1","all",,,,"T")/RTD("cqg.rtd",,"StudyData",A57, "BBnds", "MAType=Sim,InputChoice=Close,Period1="&amp;$C$1&amp;",Percent="&amp;$D$1&amp;",Divisor=0", "BMA",$B$1,"-1","ALL",,,"TRUE","T")</f>
        <v>2.789880585486793E-3</v>
      </c>
      <c r="C57" s="48">
        <f>RANK(B57,$B$33:$B$57,0)+COUNTIF($B$33:B57,B57)-1</f>
        <v>10</v>
      </c>
      <c r="D57" s="49">
        <f t="shared" si="89"/>
        <v>25.110000000000017</v>
      </c>
      <c r="E57" s="49">
        <f t="shared" si="90"/>
        <v>0</v>
      </c>
      <c r="F57" s="49">
        <f t="shared" si="91"/>
        <v>0</v>
      </c>
      <c r="G57" s="49">
        <f t="shared" si="92"/>
        <v>24.01</v>
      </c>
      <c r="H57" s="49">
        <f t="shared" si="93"/>
        <v>0</v>
      </c>
      <c r="I57" s="49">
        <f t="shared" si="94"/>
        <v>0</v>
      </c>
      <c r="J57" s="49">
        <f t="shared" si="95"/>
        <v>23.100000000000016</v>
      </c>
      <c r="K57" s="49">
        <f t="shared" si="96"/>
        <v>0</v>
      </c>
      <c r="L57" s="49">
        <f t="shared" si="97"/>
        <v>0</v>
      </c>
      <c r="M57" s="49">
        <f t="shared" si="98"/>
        <v>22.160000000000025</v>
      </c>
      <c r="N57" s="49">
        <f t="shared" si="99"/>
        <v>0</v>
      </c>
      <c r="O57" s="49">
        <f t="shared" si="100"/>
        <v>0</v>
      </c>
      <c r="P57" s="49">
        <f t="shared" si="101"/>
        <v>21.180000000000028</v>
      </c>
      <c r="Q57" s="49">
        <f t="shared" si="102"/>
        <v>0</v>
      </c>
      <c r="R57" s="49">
        <f t="shared" si="103"/>
        <v>0</v>
      </c>
      <c r="S57" s="49">
        <f t="shared" si="104"/>
        <v>20.120000000000019</v>
      </c>
      <c r="T57" s="49">
        <f t="shared" si="105"/>
        <v>0</v>
      </c>
      <c r="U57" s="49">
        <f t="shared" si="106"/>
        <v>0</v>
      </c>
      <c r="V57" s="49">
        <f t="shared" si="107"/>
        <v>19.170000000000027</v>
      </c>
      <c r="W57" s="49">
        <f t="shared" si="82"/>
        <v>0</v>
      </c>
      <c r="X57" s="49">
        <f t="shared" si="83"/>
        <v>0</v>
      </c>
      <c r="Y57" s="49">
        <f t="shared" si="108"/>
        <v>18.150000000000023</v>
      </c>
      <c r="Z57" s="49">
        <f t="shared" si="109"/>
        <v>0</v>
      </c>
      <c r="AA57" s="49">
        <f t="shared" si="110"/>
        <v>0</v>
      </c>
      <c r="AB57" s="49">
        <f t="shared" si="111"/>
        <v>17.140000000000022</v>
      </c>
      <c r="AC57" s="49">
        <f t="shared" si="84"/>
        <v>0</v>
      </c>
      <c r="AD57" s="49">
        <f t="shared" si="85"/>
        <v>0</v>
      </c>
      <c r="AE57" s="49">
        <f t="shared" si="112"/>
        <v>16.020000000000003</v>
      </c>
      <c r="AF57" s="49">
        <f t="shared" si="113"/>
        <v>0</v>
      </c>
      <c r="AG57" s="49">
        <f t="shared" si="114"/>
        <v>0</v>
      </c>
      <c r="AH57" s="49">
        <f t="shared" si="115"/>
        <v>15.089999999999998</v>
      </c>
      <c r="AI57" s="49">
        <f t="shared" si="116"/>
        <v>0</v>
      </c>
      <c r="AJ57" s="49">
        <f t="shared" si="117"/>
        <v>0</v>
      </c>
      <c r="AK57" s="49">
        <f t="shared" si="118"/>
        <v>14.229999999999995</v>
      </c>
      <c r="AL57" s="49">
        <f t="shared" si="119"/>
        <v>0</v>
      </c>
      <c r="AM57" s="49">
        <f t="shared" si="120"/>
        <v>0</v>
      </c>
      <c r="AN57" s="49">
        <f t="shared" si="121"/>
        <v>13.079999999999998</v>
      </c>
      <c r="AO57" s="49">
        <f t="shared" si="122"/>
        <v>0</v>
      </c>
      <c r="AP57" s="49">
        <f t="shared" si="123"/>
        <v>0</v>
      </c>
      <c r="AQ57" s="49">
        <f t="shared" si="124"/>
        <v>12.239999999999995</v>
      </c>
      <c r="AR57" s="49">
        <f t="shared" si="125"/>
        <v>0</v>
      </c>
      <c r="AS57" s="49">
        <f t="shared" si="126"/>
        <v>0</v>
      </c>
      <c r="AT57" s="49">
        <f t="shared" si="127"/>
        <v>11.069999999999999</v>
      </c>
      <c r="AU57" s="49">
        <f t="shared" si="128"/>
        <v>0</v>
      </c>
      <c r="AV57" s="49">
        <f t="shared" si="129"/>
        <v>0</v>
      </c>
      <c r="AW57" s="49">
        <f t="shared" si="130"/>
        <v>10</v>
      </c>
      <c r="AX57" s="49" t="str">
        <f t="shared" si="131"/>
        <v>SIE</v>
      </c>
      <c r="AY57" s="49">
        <f t="shared" si="132"/>
        <v>2.789880585486793E-3</v>
      </c>
      <c r="AZ57" s="49">
        <f t="shared" si="133"/>
        <v>9.1999999999999957</v>
      </c>
      <c r="BA57" s="49">
        <f t="shared" si="134"/>
        <v>0</v>
      </c>
      <c r="BB57" s="49">
        <f t="shared" si="135"/>
        <v>0</v>
      </c>
      <c r="BC57" s="49">
        <f t="shared" si="136"/>
        <v>8.1299999999999972</v>
      </c>
      <c r="BD57" s="49">
        <f t="shared" si="137"/>
        <v>0</v>
      </c>
      <c r="BE57" s="49">
        <f t="shared" si="138"/>
        <v>0</v>
      </c>
      <c r="BF57" s="49">
        <f t="shared" si="139"/>
        <v>7.1899999999999959</v>
      </c>
      <c r="BG57" s="49">
        <f t="shared" si="140"/>
        <v>0</v>
      </c>
      <c r="BH57" s="49">
        <f t="shared" si="141"/>
        <v>0</v>
      </c>
      <c r="BI57" s="49">
        <f t="shared" si="142"/>
        <v>6.2099999999999955</v>
      </c>
      <c r="BJ57" s="49">
        <f t="shared" si="143"/>
        <v>0</v>
      </c>
      <c r="BK57" s="49">
        <f t="shared" si="144"/>
        <v>0</v>
      </c>
      <c r="BL57" s="49">
        <f t="shared" si="145"/>
        <v>5.0499999999999989</v>
      </c>
      <c r="BM57" s="49">
        <f t="shared" si="146"/>
        <v>0</v>
      </c>
      <c r="BN57" s="49">
        <f t="shared" si="147"/>
        <v>0</v>
      </c>
      <c r="BO57" s="49">
        <f t="shared" si="148"/>
        <v>4.0299999999999994</v>
      </c>
      <c r="BP57" s="49">
        <f t="shared" si="149"/>
        <v>0</v>
      </c>
      <c r="BQ57" s="49">
        <f t="shared" si="150"/>
        <v>0</v>
      </c>
      <c r="BR57" s="49">
        <f t="shared" si="151"/>
        <v>3.2199999999999953</v>
      </c>
      <c r="BS57" s="49">
        <f t="shared" si="152"/>
        <v>0</v>
      </c>
      <c r="BT57" s="49">
        <f t="shared" si="153"/>
        <v>0</v>
      </c>
      <c r="BU57" s="49">
        <f t="shared" si="154"/>
        <v>2.0599999999999987</v>
      </c>
      <c r="BV57" s="49">
        <f t="shared" si="155"/>
        <v>0</v>
      </c>
      <c r="BW57" s="49">
        <f t="shared" si="156"/>
        <v>0</v>
      </c>
      <c r="BX57" s="49">
        <f t="shared" si="157"/>
        <v>1.04</v>
      </c>
      <c r="BY57" s="49">
        <f t="shared" si="86"/>
        <v>0</v>
      </c>
      <c r="BZ57" s="49">
        <f t="shared" si="87"/>
        <v>0</v>
      </c>
      <c r="CD57" s="24">
        <f t="shared" si="158"/>
        <v>1</v>
      </c>
      <c r="CE57" s="24" t="str">
        <f>LOOKUP(CD57,BX$33:BX$57,BY$33:BY$57)</f>
        <v>CLE</v>
      </c>
      <c r="CF57" s="24">
        <f t="shared" si="88"/>
        <v>1</v>
      </c>
      <c r="CG57" s="47">
        <f>LOOKUP(CD57,BX$33:BX$57,BZ$33:BZ$57)</f>
        <v>5.1574427957149609E-3</v>
      </c>
    </row>
  </sheetData>
  <sheetProtection algorithmName="SHA-512" hashValue="yXTB2MQweVJ5YbXwVrWLw37Ufknoo4CarNHaQE5y6/VH76w3UNOvl3Nf6dH+FS/jDFZifIt/PUmwpdzasvDmVw==" saltValue="DQc7loIr0XIfKHhIcSufpw==" spinCount="100000" sheet="1" objects="1" scenarios="1" selectLockedCells="1" selectUnlockedCells="1"/>
  <mergeCells count="1">
    <mergeCell ref="A1:A3"/>
  </mergeCells>
  <pageMargins left="0.7" right="0.7" top="0.75" bottom="0.75" header="0.3" footer="0.3"/>
  <pageSetup orientation="portrait" r:id="rId1"/>
  <ignoredErrors>
    <ignoredError sqref="A4:A2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XFD1048576"/>
    </sheetView>
  </sheetViews>
  <sheetFormatPr defaultColWidth="8.69921875" defaultRowHeight="13.8" x14ac:dyDescent="0.25"/>
  <cols>
    <col min="1" max="16384" width="8.69921875" style="24"/>
  </cols>
  <sheetData>
    <row r="1" spans="1:14" x14ac:dyDescent="0.25">
      <c r="B1" s="24">
        <f>Rank!B5</f>
        <v>5</v>
      </c>
      <c r="C1" s="24">
        <f>Rank!D5</f>
        <v>20</v>
      </c>
      <c r="D1" s="24">
        <f>Rank!H5</f>
        <v>2</v>
      </c>
    </row>
    <row r="2" spans="1:14" x14ac:dyDescent="0.25">
      <c r="I2" s="24">
        <f>RTD("cqg.rtd", ,"ContractData", A4, "Last",,"T")</f>
        <v>109.765625</v>
      </c>
    </row>
    <row r="3" spans="1:14" x14ac:dyDescent="0.25">
      <c r="B3" s="85" t="s">
        <v>3</v>
      </c>
      <c r="C3" s="85"/>
      <c r="D3" s="24" t="s">
        <v>25</v>
      </c>
      <c r="E3" s="24" t="s">
        <v>4</v>
      </c>
      <c r="I3" s="24" t="s">
        <v>2</v>
      </c>
      <c r="J3" s="24" t="s">
        <v>3</v>
      </c>
      <c r="K3" s="24" t="s">
        <v>4</v>
      </c>
      <c r="L3" s="24" t="s">
        <v>28</v>
      </c>
      <c r="M3" s="24" t="s">
        <v>3</v>
      </c>
      <c r="N3" s="24" t="s">
        <v>4</v>
      </c>
    </row>
    <row r="4" spans="1:14" x14ac:dyDescent="0.25">
      <c r="A4" s="24" t="str">
        <f>Rank!B7</f>
        <v>TUA</v>
      </c>
      <c r="B4" s="24">
        <f>Rank!C7</f>
        <v>109245</v>
      </c>
      <c r="C4" s="24">
        <f xml:space="preserve"> RTD("cqg.rtd",,"StudyData", A4, "BBnds", "InputChoice=Close,MAType=Sim,Period1="&amp;$C$1&amp;",Percent="&amp;$D$1&amp;"", "BHI",$B$1,"-1","all",,,,"D")</f>
        <v>109249.09</v>
      </c>
      <c r="D4" s="24">
        <f>IF(B4&gt;C4,1,0)</f>
        <v>0</v>
      </c>
      <c r="E4" s="24">
        <f>Rank!C7</f>
        <v>109245</v>
      </c>
      <c r="F4" s="24">
        <f xml:space="preserve"> RTD("cqg.rtd",,"StudyData", A4, "BBnds", "InputChoice=Close,MAType=Sim,Period1="&amp;$C$1&amp;",Percent="&amp;$D$1&amp;"", "BLO",$B$1,"-1","all",,,,"D")</f>
        <v>109241.11</v>
      </c>
      <c r="G4" s="24">
        <f t="shared" ref="G4:G28" si="0">IF(E4&lt;F4,1,0)</f>
        <v>0</v>
      </c>
      <c r="I4" s="25">
        <f>RTD("cqg.rtd", ,"ContractData", A4, "Last",,"T")</f>
        <v>109.765625</v>
      </c>
      <c r="J4" s="25">
        <f>RTD("cqg.rtd", ,"ContractData", A4, "High",,"T")</f>
        <v>109.8046875</v>
      </c>
      <c r="K4" s="25">
        <f>RTD("cqg.rtd", ,"ContractData", A4, "Low",,"T")</f>
        <v>109.7578125</v>
      </c>
      <c r="L4" s="24">
        <f>RTD("cqg.rtd", ,"ContractData",A4, "TickSize",,"T")*2</f>
        <v>1.5625E-2</v>
      </c>
      <c r="M4" s="24">
        <f>IF(J4-I4&lt;=L4,1,0)</f>
        <v>0</v>
      </c>
      <c r="N4" s="24">
        <f t="shared" ref="N4:N27" si="1">IF(I4-K4&lt;=L4,1,0)</f>
        <v>1</v>
      </c>
    </row>
    <row r="5" spans="1:14" x14ac:dyDescent="0.25">
      <c r="A5" s="24" t="str">
        <f>Rank!B8</f>
        <v>DB</v>
      </c>
      <c r="B5" s="24">
        <f>Rank!C8</f>
        <v>14754</v>
      </c>
      <c r="C5" s="24">
        <f xml:space="preserve"> RTD("cqg.rtd",,"StudyData", A5, "BBnds", "InputChoice=Close,MAType=Sim,Period1="&amp;$C$1&amp;",Percent="&amp;$D$1&amp;"", "BHI",$B$1,"-1","all",,,,"D")</f>
        <v>14755.48</v>
      </c>
      <c r="D5" s="24">
        <f t="shared" ref="D5:D28" si="2">IF(B5&gt;C5,1,0)</f>
        <v>0</v>
      </c>
      <c r="E5" s="24">
        <f>Rank!C8</f>
        <v>14754</v>
      </c>
      <c r="F5" s="24">
        <f xml:space="preserve"> RTD("cqg.rtd",,"StudyData", A5, "BBnds", "InputChoice=Close,MAType=Sim,Period1="&amp;$C$1&amp;",Percent="&amp;$D$1&amp;"", "BLO",$B$1,"-1","all",,,,"D")</f>
        <v>14750.22</v>
      </c>
      <c r="G5" s="24">
        <f t="shared" si="0"/>
        <v>0</v>
      </c>
      <c r="I5" s="25">
        <f>RTD("cqg.rtd", ,"ContractData", A5, "Last",,"T")</f>
        <v>147.54</v>
      </c>
      <c r="J5" s="25">
        <f>RTD("cqg.rtd", ,"ContractData", A5, "High",,"T")</f>
        <v>147.66</v>
      </c>
      <c r="K5" s="25">
        <f>RTD("cqg.rtd", ,"ContractData", A5, "Low",,"T")</f>
        <v>147.46</v>
      </c>
      <c r="L5" s="24">
        <f>RTD("cqg.rtd", ,"ContractData",A5, "TickSize",,"T")*2</f>
        <v>0.02</v>
      </c>
      <c r="M5" s="24">
        <f t="shared" ref="M5:M28" si="3">IF(J5-I5&lt;=L5,1,0)</f>
        <v>0</v>
      </c>
      <c r="N5" s="24">
        <f t="shared" si="1"/>
        <v>0</v>
      </c>
    </row>
    <row r="6" spans="1:14" x14ac:dyDescent="0.25">
      <c r="A6" s="24" t="str">
        <f>Rank!B9</f>
        <v>MX6</v>
      </c>
      <c r="B6" s="24">
        <f>Rank!C9</f>
        <v>7675</v>
      </c>
      <c r="C6" s="24">
        <f xml:space="preserve"> RTD("cqg.rtd",,"StudyData", A6, "BBnds", "InputChoice=Close,MAType=Sim,Period1="&amp;$C$1&amp;",Percent="&amp;$D$1&amp;"", "BHI",$B$1,"-1","all",,,,"D")</f>
        <v>7675.2</v>
      </c>
      <c r="D6" s="24">
        <f t="shared" si="2"/>
        <v>0</v>
      </c>
      <c r="E6" s="24">
        <f>Rank!C9</f>
        <v>7675</v>
      </c>
      <c r="F6" s="24">
        <f xml:space="preserve"> RTD("cqg.rtd",,"StudyData", A6, "BBnds", "InputChoice=Close,MAType=Sim,Period1="&amp;$C$1&amp;",Percent="&amp;$D$1&amp;"", "BLO",$B$1,"-1","all",,,,"D")</f>
        <v>7670.1</v>
      </c>
      <c r="G6" s="24">
        <f t="shared" si="0"/>
        <v>0</v>
      </c>
      <c r="I6" s="25">
        <f>RTD("cqg.rtd", ,"ContractData", A6, "Last",,"T")</f>
        <v>7.6750000000000013E-2</v>
      </c>
      <c r="J6" s="25">
        <f>RTD("cqg.rtd", ,"ContractData", A6, "High",,"T")</f>
        <v>7.6750000000000013E-2</v>
      </c>
      <c r="K6" s="25">
        <f>RTD("cqg.rtd", ,"ContractData", A6, "Low",,"T")</f>
        <v>7.6600000000000001E-2</v>
      </c>
      <c r="L6" s="24">
        <f>RTD("cqg.rtd", ,"ContractData",A6, "TickSize",,"T")*2</f>
        <v>2.0000000000000002E-5</v>
      </c>
      <c r="M6" s="24">
        <f t="shared" si="3"/>
        <v>1</v>
      </c>
      <c r="N6" s="24">
        <f t="shared" si="1"/>
        <v>0</v>
      </c>
    </row>
    <row r="7" spans="1:14" x14ac:dyDescent="0.25">
      <c r="A7" s="24" t="str">
        <f>Rank!B10</f>
        <v>FVA</v>
      </c>
      <c r="B7" s="24">
        <f>Rank!C10</f>
        <v>119075</v>
      </c>
      <c r="C7" s="24">
        <f xml:space="preserve"> RTD("cqg.rtd",,"StudyData", A7, "BBnds", "InputChoice=Close,MAType=Sim,Period1="&amp;$C$1&amp;",Percent="&amp;$D$1&amp;"", "BHI",$B$1,"-1","all",,,,"D")</f>
        <v>119090.01</v>
      </c>
      <c r="D7" s="24">
        <f t="shared" si="2"/>
        <v>0</v>
      </c>
      <c r="E7" s="24">
        <f>Rank!C10</f>
        <v>119075</v>
      </c>
      <c r="F7" s="24">
        <f xml:space="preserve"> RTD("cqg.rtd",,"StudyData", A7, "BBnds", "InputChoice=Close,MAType=Sim,Period1="&amp;$C$1&amp;",Percent="&amp;$D$1&amp;"", "BLO",$B$1,"-1","all",,,,"D")</f>
        <v>119067.12</v>
      </c>
      <c r="G7" s="24">
        <f t="shared" si="0"/>
        <v>0</v>
      </c>
      <c r="I7" s="25">
        <f>RTD("cqg.rtd", ,"ContractData", A7, "Last",,"T")</f>
        <v>119.234375</v>
      </c>
      <c r="J7" s="25">
        <f>RTD("cqg.rtd", ,"ContractData", A7, "High",,"T")</f>
        <v>119.3671875</v>
      </c>
      <c r="K7" s="25">
        <f>RTD("cqg.rtd", ,"ContractData", A7, "Low",,"T")</f>
        <v>119.1953125</v>
      </c>
      <c r="L7" s="24">
        <f>RTD("cqg.rtd", ,"ContractData",A7, "TickSize",,"T")*2</f>
        <v>1.5625E-2</v>
      </c>
      <c r="M7" s="24">
        <f t="shared" si="3"/>
        <v>0</v>
      </c>
      <c r="N7" s="24">
        <f t="shared" si="1"/>
        <v>0</v>
      </c>
    </row>
    <row r="8" spans="1:14" x14ac:dyDescent="0.25">
      <c r="A8" s="24" t="str">
        <f>Rank!B11</f>
        <v>BP6</v>
      </c>
      <c r="B8" s="24">
        <f>Rank!C11</f>
        <v>17073</v>
      </c>
      <c r="C8" s="24">
        <f xml:space="preserve"> RTD("cqg.rtd",,"StudyData", A8, "BBnds", "InputChoice=Close,MAType=Sim,Period1="&amp;$C$1&amp;",Percent="&amp;$D$1&amp;"", "BHI",$B$1,"-1","all",,,,"D")</f>
        <v>17075.41</v>
      </c>
      <c r="D8" s="24">
        <f t="shared" si="2"/>
        <v>0</v>
      </c>
      <c r="E8" s="24">
        <f>Rank!C11</f>
        <v>17073</v>
      </c>
      <c r="F8" s="24">
        <f xml:space="preserve"> RTD("cqg.rtd",,"StudyData", A8, "BBnds", "InputChoice=Close,MAType=Sim,Period1="&amp;$C$1&amp;",Percent="&amp;$D$1&amp;"", "BLO",$B$1,"-1","all",,,,"D")</f>
        <v>17064.89</v>
      </c>
      <c r="G8" s="24">
        <f t="shared" si="0"/>
        <v>0</v>
      </c>
      <c r="I8" s="25">
        <f>RTD("cqg.rtd", ,"ContractData", A8, "Last",,"T")</f>
        <v>1.7073</v>
      </c>
      <c r="J8" s="25">
        <f>RTD("cqg.rtd", ,"ContractData", A8, "High",,"T")</f>
        <v>1.7136</v>
      </c>
      <c r="K8" s="25">
        <f>RTD("cqg.rtd", ,"ContractData", A8, "Low",,"T")</f>
        <v>1.7061000000000002</v>
      </c>
      <c r="L8" s="24">
        <f>RTD("cqg.rtd", ,"ContractData",A8, "TickSize",,"T")*2</f>
        <v>2.0000000000000001E-4</v>
      </c>
      <c r="M8" s="24">
        <f t="shared" si="3"/>
        <v>0</v>
      </c>
      <c r="N8" s="24">
        <f t="shared" si="1"/>
        <v>0</v>
      </c>
    </row>
    <row r="9" spans="1:14" x14ac:dyDescent="0.25">
      <c r="A9" s="24" t="str">
        <f>Rank!B12</f>
        <v>EU6</v>
      </c>
      <c r="B9" s="24">
        <f>Rank!C12</f>
        <v>13625</v>
      </c>
      <c r="C9" s="24">
        <f xml:space="preserve"> RTD("cqg.rtd",,"StudyData", A9, "BBnds", "InputChoice=Close,MAType=Sim,Period1="&amp;$C$1&amp;",Percent="&amp;$D$1&amp;"", "BHI",$B$1,"-1","all",,,,"D")</f>
        <v>13628.89</v>
      </c>
      <c r="D9" s="24">
        <f t="shared" si="2"/>
        <v>0</v>
      </c>
      <c r="E9" s="24">
        <f>Rank!C12</f>
        <v>13625</v>
      </c>
      <c r="F9" s="24">
        <f xml:space="preserve"> RTD("cqg.rtd",,"StudyData", A9, "BBnds", "InputChoice=Close,MAType=Sim,Period1="&amp;$C$1&amp;",Percent="&amp;$D$1&amp;"", "BLO",$B$1,"-1","all",,,,"D")</f>
        <v>13619.91</v>
      </c>
      <c r="G9" s="24">
        <f t="shared" si="0"/>
        <v>0</v>
      </c>
      <c r="I9" s="25">
        <f>RTD("cqg.rtd", ,"ContractData", A9, "Last",,"T")</f>
        <v>1.3625</v>
      </c>
      <c r="J9" s="25">
        <f>RTD("cqg.rtd", ,"ContractData", A9, "High",,"T")</f>
        <v>1.3644000000000001</v>
      </c>
      <c r="K9" s="25">
        <f>RTD("cqg.rtd", ,"ContractData", A9, "Low",,"T")</f>
        <v>1.3601000000000001</v>
      </c>
      <c r="L9" s="24">
        <f>RTD("cqg.rtd", ,"ContractData",A9, "TickSize",,"T")*2</f>
        <v>2.0000000000000001E-4</v>
      </c>
      <c r="M9" s="24">
        <f t="shared" si="3"/>
        <v>0</v>
      </c>
      <c r="N9" s="24">
        <f t="shared" si="1"/>
        <v>0</v>
      </c>
    </row>
    <row r="10" spans="1:14" x14ac:dyDescent="0.25">
      <c r="A10" s="24" t="str">
        <f>Rank!B13</f>
        <v>DA6</v>
      </c>
      <c r="B10" s="24">
        <f>Rank!C13</f>
        <v>9350</v>
      </c>
      <c r="C10" s="24">
        <f xml:space="preserve"> RTD("cqg.rtd",,"StudyData", A10, "BBnds", "InputChoice=Close,MAType=Sim,Period1="&amp;$C$1&amp;",Percent="&amp;$D$1&amp;"", "BHI",$B$1,"-1","all",,,,"D")</f>
        <v>9355.17</v>
      </c>
      <c r="D10" s="24">
        <f t="shared" si="2"/>
        <v>0</v>
      </c>
      <c r="E10" s="24">
        <f>Rank!C13</f>
        <v>9350</v>
      </c>
      <c r="F10" s="24">
        <f xml:space="preserve"> RTD("cqg.rtd",,"StudyData", A10, "BBnds", "InputChoice=Close,MAType=Sim,Period1="&amp;$C$1&amp;",Percent="&amp;$D$1&amp;"", "BLO",$B$1,"-1","all",,,,"D")</f>
        <v>9348.23</v>
      </c>
      <c r="G10" s="24">
        <f t="shared" si="0"/>
        <v>0</v>
      </c>
      <c r="I10" s="25">
        <f>RTD("cqg.rtd", ,"ContractData", A10, "Last",,"T")</f>
        <v>0.93500000000000005</v>
      </c>
      <c r="J10" s="25">
        <f>RTD("cqg.rtd", ,"ContractData", A10, "High",,"T")</f>
        <v>0.93620000000000003</v>
      </c>
      <c r="K10" s="25">
        <f>RTD("cqg.rtd", ,"ContractData", A10, "Low",,"T")</f>
        <v>0.93390000000000006</v>
      </c>
      <c r="L10" s="24">
        <f>RTD("cqg.rtd", ,"ContractData",A10, "TickSize",,"T")*2</f>
        <v>2.0000000000000001E-4</v>
      </c>
      <c r="M10" s="24">
        <f t="shared" si="3"/>
        <v>0</v>
      </c>
      <c r="N10" s="24">
        <f t="shared" si="1"/>
        <v>0</v>
      </c>
    </row>
    <row r="11" spans="1:14" x14ac:dyDescent="0.25">
      <c r="A11" s="24" t="str">
        <f>Rank!B14</f>
        <v>JY6</v>
      </c>
      <c r="B11" s="24">
        <f>Rank!C14</f>
        <v>9848</v>
      </c>
      <c r="C11" s="24">
        <f xml:space="preserve"> RTD("cqg.rtd",,"StudyData", A11, "BBnds", "InputChoice=Close,MAType=Sim,Period1="&amp;$C$1&amp;",Percent="&amp;$D$1&amp;"", "BHI",$B$1,"-1","all",,,,"D")</f>
        <v>9851.7099999999991</v>
      </c>
      <c r="D11" s="24">
        <f t="shared" si="2"/>
        <v>0</v>
      </c>
      <c r="E11" s="24">
        <f>Rank!C14</f>
        <v>9848</v>
      </c>
      <c r="F11" s="24">
        <f xml:space="preserve"> RTD("cqg.rtd",,"StudyData", A11, "BBnds", "InputChoice=Close,MAType=Sim,Period1="&amp;$C$1&amp;",Percent="&amp;$D$1&amp;"", "BLO",$B$1,"-1","all",,,,"D")</f>
        <v>9844.99</v>
      </c>
      <c r="G11" s="24">
        <f t="shared" si="0"/>
        <v>0</v>
      </c>
      <c r="I11" s="25">
        <f>RTD("cqg.rtd", ,"ContractData", A11, "Last",,"T")</f>
        <v>9.8479999999999991E-3</v>
      </c>
      <c r="J11" s="25">
        <f>RTD("cqg.rtd", ,"ContractData", A11, "High",,"T")</f>
        <v>9.8729999999999998E-3</v>
      </c>
      <c r="K11" s="25">
        <f>RTD("cqg.rtd", ,"ContractData", A11, "Low",,"T")</f>
        <v>9.8429999999999993E-3</v>
      </c>
      <c r="L11" s="24">
        <f>RTD("cqg.rtd", ,"ContractData",A11, "TickSize",,"T")*2</f>
        <v>1.9999999999999999E-6</v>
      </c>
      <c r="M11" s="24">
        <f t="shared" si="3"/>
        <v>0</v>
      </c>
      <c r="N11" s="24">
        <f t="shared" si="1"/>
        <v>0</v>
      </c>
    </row>
    <row r="12" spans="1:14" x14ac:dyDescent="0.25">
      <c r="A12" s="24" t="str">
        <f>Rank!B15</f>
        <v>CA6</v>
      </c>
      <c r="B12" s="24">
        <f>Rank!C15</f>
        <v>9303</v>
      </c>
      <c r="C12" s="24">
        <f xml:space="preserve"> RTD("cqg.rtd",,"StudyData", A12, "BBnds", "InputChoice=Close,MAType=Sim,Period1="&amp;$C$1&amp;",Percent="&amp;$D$1&amp;"", "BHI",$B$1,"-1","all",,,,"D")</f>
        <v>9306.64</v>
      </c>
      <c r="D12" s="24">
        <f t="shared" si="2"/>
        <v>0</v>
      </c>
      <c r="E12" s="24">
        <f>Rank!C15</f>
        <v>9303</v>
      </c>
      <c r="F12" s="24">
        <f xml:space="preserve"> RTD("cqg.rtd",,"StudyData", A12, "BBnds", "InputChoice=Close,MAType=Sim,Period1="&amp;$C$1&amp;",Percent="&amp;$D$1&amp;"", "BLO",$B$1,"-1","all",,,,"D")</f>
        <v>9298.86</v>
      </c>
      <c r="G12" s="24">
        <f t="shared" si="0"/>
        <v>0</v>
      </c>
      <c r="I12" s="25">
        <f>RTD("cqg.rtd", ,"ContractData", A12, "Last",,"T")</f>
        <v>0.93030000000000002</v>
      </c>
      <c r="J12" s="25">
        <f>RTD("cqg.rtd", ,"ContractData", A12, "High",,"T")</f>
        <v>0.93100000000000005</v>
      </c>
      <c r="K12" s="25">
        <f>RTD("cqg.rtd", ,"ContractData", A12, "Low",,"T")</f>
        <v>0.92900000000000005</v>
      </c>
      <c r="L12" s="24">
        <f>RTD("cqg.rtd", ,"ContractData",A12, "TickSize",,"T")*2</f>
        <v>2.0000000000000001E-4</v>
      </c>
      <c r="M12" s="24">
        <f t="shared" si="3"/>
        <v>0</v>
      </c>
      <c r="N12" s="24">
        <f t="shared" si="1"/>
        <v>0</v>
      </c>
    </row>
    <row r="13" spans="1:14" x14ac:dyDescent="0.25">
      <c r="A13" s="24" t="str">
        <f>Rank!B16</f>
        <v>TYA</v>
      </c>
      <c r="B13" s="24">
        <f>Rank!C16</f>
        <v>125015</v>
      </c>
      <c r="C13" s="24">
        <f xml:space="preserve"> RTD("cqg.rtd",,"StudyData", A13, "BBnds", "InputChoice=Close,MAType=Sim,Period1="&amp;$C$1&amp;",Percent="&amp;$D$1&amp;"", "BHI",$B$1,"-1","all",,,,"D")</f>
        <v>125045.05</v>
      </c>
      <c r="D13" s="24">
        <f t="shared" si="2"/>
        <v>0</v>
      </c>
      <c r="E13" s="24">
        <f>Rank!C16</f>
        <v>125015</v>
      </c>
      <c r="F13" s="24">
        <f xml:space="preserve"> RTD("cqg.rtd",,"StudyData", A13, "BBnds", "InputChoice=Close,MAType=Sim,Period1="&amp;$C$1&amp;",Percent="&amp;$D$1&amp;"", "BLO",$B$1,"-1","all",,,,"D")</f>
        <v>125005.05</v>
      </c>
      <c r="G13" s="24">
        <f t="shared" si="0"/>
        <v>0</v>
      </c>
      <c r="I13" s="25">
        <f>RTD("cqg.rtd", ,"ContractData", A13, "Last",,"T")</f>
        <v>125.046875</v>
      </c>
      <c r="J13" s="25">
        <f>RTD("cqg.rtd", ,"ContractData", A13, "High",,"T")</f>
        <v>125.25</v>
      </c>
      <c r="K13" s="25">
        <f>RTD("cqg.rtd", ,"ContractData", A13, "Low",,"T")</f>
        <v>124.984375</v>
      </c>
      <c r="L13" s="24">
        <f>RTD("cqg.rtd", ,"ContractData",A13, "TickSize",,"T")*2</f>
        <v>3.125E-2</v>
      </c>
      <c r="M13" s="24">
        <f t="shared" si="3"/>
        <v>0</v>
      </c>
      <c r="N13" s="24">
        <f t="shared" si="1"/>
        <v>0</v>
      </c>
    </row>
    <row r="14" spans="1:14" x14ac:dyDescent="0.25">
      <c r="A14" s="24" t="str">
        <f>Rank!B17</f>
        <v>TYA</v>
      </c>
      <c r="B14" s="24">
        <f>Rank!C17</f>
        <v>125015</v>
      </c>
      <c r="C14" s="24">
        <f xml:space="preserve"> RTD("cqg.rtd",,"StudyData", A14, "BBnds", "InputChoice=Close,MAType=Sim,Period1="&amp;$C$1&amp;",Percent="&amp;$D$1&amp;"", "BHI",$B$1,"-1","all",,,,"D")</f>
        <v>125045.05</v>
      </c>
      <c r="D14" s="24">
        <f t="shared" si="2"/>
        <v>0</v>
      </c>
      <c r="E14" s="24">
        <f>Rank!C17</f>
        <v>125015</v>
      </c>
      <c r="F14" s="24">
        <f xml:space="preserve"> RTD("cqg.rtd",,"StudyData", A14, "BBnds", "InputChoice=Close,MAType=Sim,Period1="&amp;$C$1&amp;",Percent="&amp;$D$1&amp;"", "BLO",$B$1,"-1","all",,,,"D")</f>
        <v>125005.05</v>
      </c>
      <c r="G14" s="24">
        <f t="shared" si="0"/>
        <v>0</v>
      </c>
      <c r="I14" s="25">
        <f>RTD("cqg.rtd", ,"ContractData", A14, "Last",,"T")</f>
        <v>125.046875</v>
      </c>
      <c r="J14" s="25">
        <f>RTD("cqg.rtd", ,"ContractData", A14, "High",,"T")</f>
        <v>125.25</v>
      </c>
      <c r="K14" s="25">
        <f>RTD("cqg.rtd", ,"ContractData", A14, "Low",,"T")</f>
        <v>124.984375</v>
      </c>
      <c r="L14" s="24">
        <f>RTD("cqg.rtd", ,"ContractData",A14, "TickSize",,"T")*2</f>
        <v>3.125E-2</v>
      </c>
      <c r="M14" s="24">
        <f t="shared" si="3"/>
        <v>0</v>
      </c>
      <c r="N14" s="24">
        <f t="shared" si="1"/>
        <v>0</v>
      </c>
    </row>
    <row r="15" spans="1:14" x14ac:dyDescent="0.25">
      <c r="A15" s="24" t="str">
        <f>Rank!B18</f>
        <v>EP</v>
      </c>
      <c r="B15" s="24">
        <f>Rank!C18</f>
        <v>197250</v>
      </c>
      <c r="C15" s="24">
        <f xml:space="preserve"> RTD("cqg.rtd",,"StudyData", A15, "BBnds", "InputChoice=Close,MAType=Sim,Period1="&amp;$C$1&amp;",Percent="&amp;$D$1&amp;"", "BHI",$B$1,"-1","all",,,,"D")</f>
        <v>197238.09</v>
      </c>
      <c r="D15" s="24">
        <f t="shared" si="2"/>
        <v>1</v>
      </c>
      <c r="E15" s="24">
        <f>Rank!C18</f>
        <v>197250</v>
      </c>
      <c r="F15" s="24">
        <f xml:space="preserve"> RTD("cqg.rtd",,"StudyData", A15, "BBnds", "InputChoice=Close,MAType=Sim,Period1="&amp;$C$1&amp;",Percent="&amp;$D$1&amp;"", "BLO",$B$1,"-1","all",,,,"D")</f>
        <v>197039.41</v>
      </c>
      <c r="G15" s="24">
        <f t="shared" si="0"/>
        <v>0</v>
      </c>
      <c r="I15" s="25">
        <f>RTD("cqg.rtd", ,"ContractData", A15, "Last",,"T")</f>
        <v>1972.5</v>
      </c>
      <c r="J15" s="25">
        <f>RTD("cqg.rtd", ,"ContractData", A15, "High",,"T")</f>
        <v>1973.25</v>
      </c>
      <c r="K15" s="25">
        <f>RTD("cqg.rtd", ,"ContractData", A15, "Low",,"T")</f>
        <v>1962.5</v>
      </c>
      <c r="L15" s="24">
        <f>RTD("cqg.rtd", ,"ContractData",A15, "TickSize",,"T")*2</f>
        <v>0.5</v>
      </c>
      <c r="M15" s="24">
        <f t="shared" si="3"/>
        <v>0</v>
      </c>
      <c r="N15" s="24">
        <f t="shared" si="1"/>
        <v>0</v>
      </c>
    </row>
    <row r="16" spans="1:14" x14ac:dyDescent="0.25">
      <c r="A16" s="24" t="str">
        <f>Rank!B19</f>
        <v>USA</v>
      </c>
      <c r="B16" s="24">
        <f>Rank!C19</f>
        <v>137020</v>
      </c>
      <c r="C16" s="24">
        <f xml:space="preserve"> RTD("cqg.rtd",,"StudyData", A16, "BBnds", "InputChoice=Close,MAType=Sim,Period1="&amp;$C$1&amp;",Percent="&amp;$D$1&amp;"", "BHI",$B$1,"-1","all",,,,"D")</f>
        <v>137087.01</v>
      </c>
      <c r="D16" s="24">
        <f t="shared" si="2"/>
        <v>0</v>
      </c>
      <c r="E16" s="24">
        <f>Rank!C19</f>
        <v>137020</v>
      </c>
      <c r="F16" s="24">
        <f xml:space="preserve"> RTD("cqg.rtd",,"StudyData", A16, "BBnds", "InputChoice=Close,MAType=Sim,Period1="&amp;$C$1&amp;",Percent="&amp;$D$1&amp;"", "BLO",$B$1,"-1","all",,,,"D")</f>
        <v>137012.09</v>
      </c>
      <c r="G16" s="24">
        <f t="shared" si="0"/>
        <v>0</v>
      </c>
      <c r="I16" s="25">
        <f>RTD("cqg.rtd", ,"ContractData", A16, "Last",,"T")</f>
        <v>137.0625</v>
      </c>
      <c r="J16" s="25">
        <f>RTD("cqg.rtd", ,"ContractData", A16, "High",,"T")</f>
        <v>137.5</v>
      </c>
      <c r="K16" s="25">
        <f>RTD("cqg.rtd", ,"ContractData", A16, "Low",,"T")</f>
        <v>136.96875</v>
      </c>
      <c r="L16" s="24">
        <f>RTD("cqg.rtd", ,"ContractData",A16, "TickSize",,"T")*2</f>
        <v>6.25E-2</v>
      </c>
      <c r="M16" s="24">
        <f t="shared" si="3"/>
        <v>0</v>
      </c>
      <c r="N16" s="24">
        <f t="shared" si="1"/>
        <v>0</v>
      </c>
    </row>
    <row r="17" spans="1:14" x14ac:dyDescent="0.25">
      <c r="A17" s="24" t="str">
        <f>Rank!B20</f>
        <v>ULA</v>
      </c>
      <c r="B17" s="24">
        <f>Rank!C20</f>
        <v>149190</v>
      </c>
      <c r="C17" s="24">
        <f xml:space="preserve"> RTD("cqg.rtd",,"StudyData", A17, "BBnds", "InputChoice=Close,MAType=Sim,Period1="&amp;$C$1&amp;",Percent="&amp;$D$1&amp;"", "BHI",$B$1,"-1","all",,,,"D")</f>
        <v>149284.07999999999</v>
      </c>
      <c r="D17" s="24">
        <f t="shared" si="2"/>
        <v>0</v>
      </c>
      <c r="E17" s="24">
        <f>Rank!C20</f>
        <v>149190</v>
      </c>
      <c r="F17" s="24">
        <f xml:space="preserve"> RTD("cqg.rtd",,"StudyData", A17, "BBnds", "InputChoice=Close,MAType=Sim,Period1="&amp;$C$1&amp;",Percent="&amp;$D$1&amp;"", "BLO",$B$1,"-1","all",,,,"D")</f>
        <v>149185.04</v>
      </c>
      <c r="G17" s="24">
        <f t="shared" si="0"/>
        <v>0</v>
      </c>
      <c r="I17" s="25">
        <f>RTD("cqg.rtd", ,"ContractData", A17, "Last",,"T")</f>
        <v>149.59375</v>
      </c>
      <c r="J17" s="25">
        <f>RTD("cqg.rtd", ,"ContractData", A17, "High",,"T")</f>
        <v>150.1875</v>
      </c>
      <c r="K17" s="25">
        <f>RTD("cqg.rtd", ,"ContractData", A17, "Low",,"T")</f>
        <v>149.5</v>
      </c>
      <c r="L17" s="24">
        <f>RTD("cqg.rtd", ,"ContractData",A17, "TickSize",,"T")*2</f>
        <v>6.25E-2</v>
      </c>
      <c r="M17" s="24">
        <f t="shared" si="3"/>
        <v>0</v>
      </c>
      <c r="N17" s="24">
        <f t="shared" si="1"/>
        <v>0</v>
      </c>
    </row>
    <row r="18" spans="1:14" x14ac:dyDescent="0.25">
      <c r="A18" s="24" t="str">
        <f>Rank!B21</f>
        <v>ENQ</v>
      </c>
      <c r="B18" s="24">
        <f>Rank!C21</f>
        <v>392300</v>
      </c>
      <c r="C18" s="24">
        <f xml:space="preserve"> RTD("cqg.rtd",,"StudyData", A18, "BBnds", "InputChoice=Close,MAType=Sim,Period1="&amp;$C$1&amp;",Percent="&amp;$D$1&amp;"", "BHI",$B$1,"-1","all",,,,"D")</f>
        <v>392021.84</v>
      </c>
      <c r="D18" s="24">
        <f t="shared" si="2"/>
        <v>1</v>
      </c>
      <c r="E18" s="24">
        <f>Rank!C21</f>
        <v>392300</v>
      </c>
      <c r="F18" s="24">
        <f xml:space="preserve"> RTD("cqg.rtd",,"StudyData", A18, "BBnds", "InputChoice=Close,MAType=Sim,Period1="&amp;$C$1&amp;",Percent="&amp;$D$1&amp;"", "BLO",$B$1,"-1","all",,,,"D")</f>
        <v>391303.16</v>
      </c>
      <c r="G18" s="24">
        <f t="shared" si="0"/>
        <v>0</v>
      </c>
      <c r="I18" s="25">
        <f>RTD("cqg.rtd", ,"ContractData", A18, "Last",,"T")</f>
        <v>3923</v>
      </c>
      <c r="J18" s="25">
        <f>RTD("cqg.rtd", ,"ContractData", A18, "High",,"T")</f>
        <v>3923.25</v>
      </c>
      <c r="K18" s="25">
        <f>RTD("cqg.rtd", ,"ContractData", A18, "Low",,"T")</f>
        <v>3897.75</v>
      </c>
      <c r="L18" s="24">
        <f>RTD("cqg.rtd", ,"ContractData",A18, "TickSize",,"T")*2</f>
        <v>0.5</v>
      </c>
      <c r="M18" s="24">
        <f t="shared" si="3"/>
        <v>1</v>
      </c>
      <c r="N18" s="24">
        <f t="shared" si="1"/>
        <v>0</v>
      </c>
    </row>
    <row r="19" spans="1:14" x14ac:dyDescent="0.25">
      <c r="A19" s="24" t="str">
        <f>Rank!B22</f>
        <v>DD</v>
      </c>
      <c r="B19" s="24">
        <f>Rank!C22</f>
        <v>97810</v>
      </c>
      <c r="C19" s="24">
        <f xml:space="preserve"> RTD("cqg.rtd",,"StudyData", A19, "BBnds", "InputChoice=Close,MAType=Sim,Period1="&amp;$C$1&amp;",Percent="&amp;$D$1&amp;"", "BHI",$B$1,"-1","all",,,,"D")</f>
        <v>97828.94</v>
      </c>
      <c r="D19" s="24">
        <f t="shared" si="2"/>
        <v>0</v>
      </c>
      <c r="E19" s="24">
        <f>Rank!C22</f>
        <v>97810</v>
      </c>
      <c r="F19" s="24">
        <f xml:space="preserve"> RTD("cqg.rtd",,"StudyData", A19, "BBnds", "InputChoice=Close,MAType=Sim,Period1="&amp;$C$1&amp;",Percent="&amp;$D$1&amp;"", "BLO",$B$1,"-1","all",,,,"D")</f>
        <v>97547.56</v>
      </c>
      <c r="G19" s="24">
        <f t="shared" si="0"/>
        <v>0</v>
      </c>
      <c r="I19" s="25">
        <f>RTD("cqg.rtd", ,"ContractData", A19, "Last",,"T")</f>
        <v>9781</v>
      </c>
      <c r="J19" s="25">
        <f>RTD("cqg.rtd", ,"ContractData", A19, "High",,"T")</f>
        <v>9786</v>
      </c>
      <c r="K19" s="25">
        <f>RTD("cqg.rtd", ,"ContractData", A19, "Low",,"T")</f>
        <v>9694</v>
      </c>
      <c r="L19" s="24">
        <f>RTD("cqg.rtd", ,"ContractData",A19, "TickSize",,"T")*2</f>
        <v>1</v>
      </c>
      <c r="M19" s="24">
        <f t="shared" si="3"/>
        <v>0</v>
      </c>
      <c r="N19" s="24">
        <f t="shared" si="1"/>
        <v>0</v>
      </c>
    </row>
    <row r="20" spans="1:14" x14ac:dyDescent="0.25">
      <c r="A20" s="24" t="str">
        <f>Rank!B23</f>
        <v>SIE</v>
      </c>
      <c r="B20" s="24">
        <f>Rank!C23</f>
        <v>21010</v>
      </c>
      <c r="C20" s="24">
        <f xml:space="preserve"> RTD("cqg.rtd",,"StudyData", A20, "BBnds", "InputChoice=Close,MAType=Sim,Period1="&amp;$C$1&amp;",Percent="&amp;$D$1&amp;"", "BHI",$B$1,"-1","all",,,,"D")</f>
        <v>21003.26</v>
      </c>
      <c r="D20" s="24">
        <f t="shared" si="2"/>
        <v>1</v>
      </c>
      <c r="E20" s="24">
        <f>Rank!C23</f>
        <v>21010</v>
      </c>
      <c r="F20" s="24">
        <f xml:space="preserve"> RTD("cqg.rtd",,"StudyData", A20, "BBnds", "InputChoice=Close,MAType=Sim,Period1="&amp;$C$1&amp;",Percent="&amp;$D$1&amp;"", "BLO",$B$1,"-1","all",,,,"D")</f>
        <v>20944.740000000002</v>
      </c>
      <c r="G20" s="24">
        <f t="shared" si="0"/>
        <v>0</v>
      </c>
      <c r="I20" s="25">
        <f>RTD("cqg.rtd", ,"ContractData", A20, "Last",,"T")</f>
        <v>2101</v>
      </c>
      <c r="J20" s="25">
        <f>RTD("cqg.rtd", ,"ContractData", A20, "High",,"T")</f>
        <v>2153</v>
      </c>
      <c r="K20" s="25">
        <f>RTD("cqg.rtd", ,"ContractData", A20, "Low",,"T")</f>
        <v>2090</v>
      </c>
      <c r="L20" s="24">
        <f>RTD("cqg.rtd", ,"ContractData",A20, "TickSize",,"T")*2</f>
        <v>1</v>
      </c>
      <c r="M20" s="24">
        <f t="shared" si="3"/>
        <v>0</v>
      </c>
      <c r="N20" s="24">
        <f t="shared" si="1"/>
        <v>0</v>
      </c>
    </row>
    <row r="21" spans="1:14" x14ac:dyDescent="0.25">
      <c r="A21" s="24" t="str">
        <f>Rank!B24</f>
        <v>DSX</v>
      </c>
      <c r="B21" s="24">
        <f>Rank!C24</f>
        <v>31850</v>
      </c>
      <c r="C21" s="24">
        <f xml:space="preserve"> RTD("cqg.rtd",,"StudyData", A21, "BBnds", "InputChoice=Close,MAType=Sim,Period1="&amp;$C$1&amp;",Percent="&amp;$D$1&amp;"", "BHI",$B$1,"-1","all",,,,"D")</f>
        <v>31855.95</v>
      </c>
      <c r="D21" s="24">
        <f t="shared" si="2"/>
        <v>0</v>
      </c>
      <c r="E21" s="24">
        <f>Rank!C24</f>
        <v>31850</v>
      </c>
      <c r="F21" s="24">
        <f xml:space="preserve"> RTD("cqg.rtd",,"StudyData", A21, "BBnds", "InputChoice=Close,MAType=Sim,Period1="&amp;$C$1&amp;",Percent="&amp;$D$1&amp;"", "BLO",$B$1,"-1","all",,,,"D")</f>
        <v>31750.05</v>
      </c>
      <c r="G21" s="24">
        <f t="shared" si="0"/>
        <v>0</v>
      </c>
      <c r="I21" s="25">
        <f>RTD("cqg.rtd", ,"ContractData", A21, "Last",,"T")</f>
        <v>3185</v>
      </c>
      <c r="J21" s="25">
        <f>RTD("cqg.rtd", ,"ContractData", A21, "High",,"T")</f>
        <v>3186</v>
      </c>
      <c r="K21" s="25">
        <f>RTD("cqg.rtd", ,"ContractData", A21, "Low",,"T")</f>
        <v>3164</v>
      </c>
      <c r="L21" s="24">
        <f>RTD("cqg.rtd", ,"ContractData",A21, "TickSize",,"T")*2</f>
        <v>2</v>
      </c>
      <c r="M21" s="24">
        <f t="shared" si="3"/>
        <v>1</v>
      </c>
      <c r="N21" s="24">
        <f t="shared" si="1"/>
        <v>0</v>
      </c>
    </row>
    <row r="22" spans="1:14" x14ac:dyDescent="0.25">
      <c r="A22" s="24" t="str">
        <f>Rank!B25</f>
        <v>GCE</v>
      </c>
      <c r="B22" s="24">
        <f>Rank!C25</f>
        <v>13096</v>
      </c>
      <c r="C22" s="24">
        <f xml:space="preserve"> RTD("cqg.rtd",,"StudyData", A22, "BBnds", "InputChoice=Close,MAType=Sim,Period1="&amp;$C$1&amp;",Percent="&amp;$D$1&amp;"", "BHI",$B$1,"-1","all",,,,"D")</f>
        <v>13090.41</v>
      </c>
      <c r="D22" s="24">
        <f t="shared" si="2"/>
        <v>1</v>
      </c>
      <c r="E22" s="24">
        <f>Rank!C25</f>
        <v>13096</v>
      </c>
      <c r="F22" s="24">
        <f xml:space="preserve"> RTD("cqg.rtd",,"StudyData", A22, "BBnds", "InputChoice=Close,MAType=Sim,Period1="&amp;$C$1&amp;",Percent="&amp;$D$1&amp;"", "BLO",$B$1,"-1","all",,,,"D")</f>
        <v>13051.09</v>
      </c>
      <c r="G22" s="24">
        <f t="shared" si="0"/>
        <v>0</v>
      </c>
      <c r="I22" s="25">
        <f>RTD("cqg.rtd", ,"ContractData", A22, "Last",,"T")</f>
        <v>1309.6000000000001</v>
      </c>
      <c r="J22" s="25">
        <f>RTD("cqg.rtd", ,"ContractData", A22, "High",,"T")</f>
        <v>1340.9</v>
      </c>
      <c r="K22" s="25">
        <f>RTD("cqg.rtd", ,"ContractData", A22, "Low",,"T")</f>
        <v>1302.2</v>
      </c>
      <c r="L22" s="24">
        <f>RTD("cqg.rtd", ,"ContractData",A22, "TickSize",,"T")*2</f>
        <v>0.2</v>
      </c>
      <c r="M22" s="24">
        <f t="shared" si="3"/>
        <v>0</v>
      </c>
      <c r="N22" s="24">
        <f t="shared" si="1"/>
        <v>0</v>
      </c>
    </row>
    <row r="23" spans="1:14" x14ac:dyDescent="0.25">
      <c r="A23" s="24" t="str">
        <f>Rank!B26</f>
        <v>YM</v>
      </c>
      <c r="B23" s="24">
        <f>Rank!C26</f>
        <v>17004</v>
      </c>
      <c r="C23" s="24">
        <f xml:space="preserve"> RTD("cqg.rtd",,"StudyData", A23, "BBnds", "InputChoice=Close,MAType=Sim,Period1="&amp;$C$1&amp;",Percent="&amp;$D$1&amp;"", "BHI",$B$1,"-1","all",,,,"D")</f>
        <v>17019.13</v>
      </c>
      <c r="D23" s="24">
        <f t="shared" si="2"/>
        <v>0</v>
      </c>
      <c r="E23" s="24">
        <f>Rank!C26</f>
        <v>17004</v>
      </c>
      <c r="F23" s="24">
        <f xml:space="preserve"> RTD("cqg.rtd",,"StudyData", A23, "BBnds", "InputChoice=Close,MAType=Sim,Period1="&amp;$C$1&amp;",Percent="&amp;$D$1&amp;"", "BLO",$B$1,"-1","all",,,,"D")</f>
        <v>16953.07</v>
      </c>
      <c r="G23" s="24">
        <f t="shared" si="0"/>
        <v>0</v>
      </c>
      <c r="I23" s="25">
        <f>RTD("cqg.rtd", ,"ContractData", A23, "Last",,"T")</f>
        <v>17004</v>
      </c>
      <c r="J23" s="25">
        <f>RTD("cqg.rtd", ,"ContractData", A23, "High",,"T")</f>
        <v>17017</v>
      </c>
      <c r="K23" s="25">
        <f>RTD("cqg.rtd", ,"ContractData", A23, "Low",,"T")</f>
        <v>16877</v>
      </c>
      <c r="L23" s="24">
        <f>RTD("cqg.rtd", ,"ContractData",A23, "TickSize",,"T")*2</f>
        <v>2</v>
      </c>
      <c r="M23" s="24">
        <f t="shared" si="3"/>
        <v>0</v>
      </c>
      <c r="N23" s="24">
        <f t="shared" si="1"/>
        <v>0</v>
      </c>
    </row>
    <row r="24" spans="1:14" x14ac:dyDescent="0.25">
      <c r="A24" s="24" t="str">
        <f>Rank!B27</f>
        <v>QO</v>
      </c>
      <c r="B24" s="24">
        <f>Rank!C27</f>
        <v>10751</v>
      </c>
      <c r="C24" s="24">
        <f xml:space="preserve"> RTD("cqg.rtd",,"StudyData", A24, "BBnds", "InputChoice=Close,MAType=Sim,Period1="&amp;$C$1&amp;",Percent="&amp;$D$1&amp;"", "BHI",$B$1,"-1","all",,,,"D")</f>
        <v>10785.76</v>
      </c>
      <c r="D24" s="24">
        <f t="shared" si="2"/>
        <v>0</v>
      </c>
      <c r="E24" s="24">
        <f>Rank!C27</f>
        <v>10751</v>
      </c>
      <c r="F24" s="24">
        <f xml:space="preserve"> RTD("cqg.rtd",,"StudyData", A24, "BBnds", "InputChoice=Close,MAType=Sim,Period1="&amp;$C$1&amp;",Percent="&amp;$D$1&amp;"", "BLO",$B$1,"-1","all",,,,"D")</f>
        <v>10741.74</v>
      </c>
      <c r="G24" s="24">
        <f t="shared" si="0"/>
        <v>0</v>
      </c>
      <c r="I24" s="25">
        <f>RTD("cqg.rtd", ,"ContractData", A24, "Last",,"T")</f>
        <v>107.51</v>
      </c>
      <c r="J24" s="25">
        <f>RTD("cqg.rtd", ,"ContractData", A24, "High",,"T")</f>
        <v>108.12</v>
      </c>
      <c r="K24" s="25">
        <f>RTD("cqg.rtd", ,"ContractData", A24, "Low",,"T")</f>
        <v>106.92</v>
      </c>
      <c r="L24" s="24">
        <f>RTD("cqg.rtd", ,"ContractData",A24, "TickSize",,"T")*2</f>
        <v>0.02</v>
      </c>
      <c r="M24" s="24">
        <f t="shared" si="3"/>
        <v>0</v>
      </c>
      <c r="N24" s="24">
        <f t="shared" si="1"/>
        <v>0</v>
      </c>
    </row>
    <row r="25" spans="1:14" x14ac:dyDescent="0.25">
      <c r="A25" s="24" t="str">
        <f>Rank!B28</f>
        <v>EMD</v>
      </c>
      <c r="B25" s="24">
        <f>Rank!C28</f>
        <v>141610</v>
      </c>
      <c r="C25" s="24">
        <f xml:space="preserve"> RTD("cqg.rtd",,"StudyData", A25, "BBnds", "InputChoice=Close,MAType=Sim,Period1="&amp;$C$1&amp;",Percent="&amp;$D$1&amp;"", "BHI",$B$1,"-1","all",,,,"D")</f>
        <v>141869.94</v>
      </c>
      <c r="D25" s="24">
        <f t="shared" si="2"/>
        <v>0</v>
      </c>
      <c r="E25" s="24">
        <f>Rank!C28</f>
        <v>141610</v>
      </c>
      <c r="F25" s="24">
        <f xml:space="preserve"> RTD("cqg.rtd",,"StudyData", A25, "BBnds", "InputChoice=Close,MAType=Sim,Period1="&amp;$C$1&amp;",Percent="&amp;$D$1&amp;"", "BLO",$B$1,"-1","all",,,,"D")</f>
        <v>141222.06</v>
      </c>
      <c r="G25" s="24">
        <f t="shared" si="0"/>
        <v>0</v>
      </c>
      <c r="I25" s="25">
        <f>RTD("cqg.rtd", ,"ContractData", A25, "Last",,"T")</f>
        <v>1416.1000000000001</v>
      </c>
      <c r="J25" s="25">
        <f>RTD("cqg.rtd", ,"ContractData", A25, "High",,"T")</f>
        <v>1419.3</v>
      </c>
      <c r="K25" s="25">
        <f>RTD("cqg.rtd", ,"ContractData", A25, "Low",,"T")</f>
        <v>1409.3</v>
      </c>
      <c r="L25" s="24">
        <f>RTD("cqg.rtd", ,"ContractData",A25, "TickSize",,"T")*2</f>
        <v>0.2</v>
      </c>
      <c r="M25" s="24">
        <f t="shared" si="3"/>
        <v>0</v>
      </c>
      <c r="N25" s="24">
        <f t="shared" si="1"/>
        <v>0</v>
      </c>
    </row>
    <row r="26" spans="1:14" x14ac:dyDescent="0.25">
      <c r="A26" s="24" t="str">
        <f>Rank!B29</f>
        <v>QP</v>
      </c>
      <c r="B26" s="24">
        <f>Rank!C29</f>
        <v>88350</v>
      </c>
      <c r="C26" s="24">
        <f xml:space="preserve"> RTD("cqg.rtd",,"StudyData", A26, "BBnds", "InputChoice=Close,MAType=Sim,Period1="&amp;$C$1&amp;",Percent="&amp;$D$1&amp;"", "BHI",$B$1,"-1","all",,,,"D")</f>
        <v>88724.82</v>
      </c>
      <c r="D26" s="24">
        <f t="shared" si="2"/>
        <v>0</v>
      </c>
      <c r="E26" s="24">
        <f>Rank!C29</f>
        <v>88350</v>
      </c>
      <c r="F26" s="24">
        <f xml:space="preserve"> RTD("cqg.rtd",,"StudyData", A26, "BBnds", "InputChoice=Close,MAType=Sim,Period1="&amp;$C$1&amp;",Percent="&amp;$D$1&amp;"", "BLO",$B$1,"-1","all",,,,"D")</f>
        <v>88337.68</v>
      </c>
      <c r="G26" s="24">
        <f t="shared" si="0"/>
        <v>0</v>
      </c>
      <c r="I26" s="25">
        <f>RTD("cqg.rtd", ,"ContractData", A26, "Last",,"T")</f>
        <v>883.5</v>
      </c>
      <c r="J26" s="25">
        <f>RTD("cqg.rtd", ,"ContractData", A26, "High",,"T")</f>
        <v>888.75</v>
      </c>
      <c r="K26" s="25">
        <f>RTD("cqg.rtd", ,"ContractData", A26, "Low",,"T")</f>
        <v>881.25</v>
      </c>
      <c r="L26" s="24">
        <f>RTD("cqg.rtd", ,"ContractData",A26, "TickSize",,"T")*2</f>
        <v>0.5</v>
      </c>
      <c r="M26" s="24">
        <f t="shared" si="3"/>
        <v>0</v>
      </c>
      <c r="N26" s="24">
        <f t="shared" si="1"/>
        <v>0</v>
      </c>
    </row>
    <row r="27" spans="1:14" x14ac:dyDescent="0.25">
      <c r="A27" s="24" t="str">
        <f>Rank!B30</f>
        <v>RBE</v>
      </c>
      <c r="B27" s="24">
        <f>Rank!C30</f>
        <v>29168</v>
      </c>
      <c r="C27" s="24">
        <f xml:space="preserve"> RTD("cqg.rtd",,"StudyData", A27, "BBnds", "InputChoice=Close,MAType=Sim,Period1="&amp;$C$1&amp;",Percent="&amp;$D$1&amp;"", "BHI",$B$1,"-1","all",,,,"D")</f>
        <v>29273.55</v>
      </c>
      <c r="D27" s="24">
        <f t="shared" si="2"/>
        <v>0</v>
      </c>
      <c r="E27" s="24">
        <f>Rank!C30</f>
        <v>29168</v>
      </c>
      <c r="F27" s="24">
        <f xml:space="preserve"> RTD("cqg.rtd",,"StudyData", A27, "BBnds", "InputChoice=Close,MAType=Sim,Period1="&amp;$C$1&amp;",Percent="&amp;$D$1&amp;"", "BLO",$B$1,"-1","all",,,,"D")</f>
        <v>29135.65</v>
      </c>
      <c r="G27" s="24">
        <f t="shared" si="0"/>
        <v>0</v>
      </c>
      <c r="I27" s="25">
        <f>RTD("cqg.rtd", ,"ContractData", A27, "Last",,"T")</f>
        <v>2.9168000000000003</v>
      </c>
      <c r="J27" s="25">
        <f>RTD("cqg.rtd", ,"ContractData", A27, "High",,"T")</f>
        <v>2.9305000000000003</v>
      </c>
      <c r="K27" s="25">
        <f>RTD("cqg.rtd", ,"ContractData", A27, "Low",,"T")</f>
        <v>2.9037999999999999</v>
      </c>
      <c r="L27" s="24">
        <f>RTD("cqg.rtd", ,"ContractData",A27, "TickSize",,"T")*2</f>
        <v>2.0000000000000001E-4</v>
      </c>
      <c r="M27" s="24">
        <f t="shared" si="3"/>
        <v>0</v>
      </c>
      <c r="N27" s="24">
        <f t="shared" si="1"/>
        <v>0</v>
      </c>
    </row>
    <row r="28" spans="1:14" x14ac:dyDescent="0.25">
      <c r="A28" s="24" t="str">
        <f>Rank!B31</f>
        <v>CLE</v>
      </c>
      <c r="B28" s="24">
        <f>Rank!C31</f>
        <v>10045</v>
      </c>
      <c r="C28" s="24">
        <f xml:space="preserve"> RTD("cqg.rtd",,"StudyData", A28, "BBnds", "InputChoice=Close,MAType=Sim,Period1="&amp;$C$1&amp;",Percent="&amp;$D$1&amp;"", "BHI",$B$1,"-1","all",,,,"D")</f>
        <v>10084.19</v>
      </c>
      <c r="D28" s="24">
        <f t="shared" si="2"/>
        <v>0</v>
      </c>
      <c r="E28" s="24">
        <f>Rank!C31</f>
        <v>10045</v>
      </c>
      <c r="F28" s="24">
        <f xml:space="preserve"> RTD("cqg.rtd",,"StudyData", A28, "BBnds", "InputChoice=Close,MAType=Sim,Period1="&amp;$C$1&amp;",Percent="&amp;$D$1&amp;"", "BLO",$B$1,"-1","all",,,,"D")</f>
        <v>10032.31</v>
      </c>
      <c r="G28" s="24">
        <f t="shared" si="0"/>
        <v>0</v>
      </c>
      <c r="I28" s="25">
        <f>RTD("cqg.rtd", ,"ContractData", A28, "Last",,"T")</f>
        <v>100.45</v>
      </c>
      <c r="J28" s="25">
        <f>RTD("cqg.rtd", ,"ContractData", A28, "High",,"T")</f>
        <v>100.95</v>
      </c>
      <c r="K28" s="25">
        <f>RTD("cqg.rtd", ,"ContractData", A28, "Low",,"T")</f>
        <v>100.22</v>
      </c>
      <c r="L28" s="24">
        <f>RTD("cqg.rtd", ,"ContractData",A28, "TickSize",,"T")*2</f>
        <v>0.02</v>
      </c>
      <c r="M28" s="24">
        <f t="shared" si="3"/>
        <v>0</v>
      </c>
      <c r="N28" s="24">
        <f>IF(I28-K28&lt;=L28,1,0)</f>
        <v>0</v>
      </c>
    </row>
    <row r="31" spans="1:14" x14ac:dyDescent="0.25">
      <c r="K31" s="25"/>
    </row>
  </sheetData>
  <sheetProtection algorithmName="SHA-512" hashValue="OfNINzR+54gsnoH9v3a/egzTL+5xV+vmuRZvSgxDs3MGGwaKCYvYUasEAK6E/qdTx1Mt1wJZ22UIhsNwin8MUA==" saltValue="9rp4GMXF1hHHR0umZRmfgA==" spinCount="100000" sheet="1" objects="1" scenarios="1" selectLockedCells="1" selectUnlockedCells="1"/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Rank</vt:lpstr>
      <vt:lpstr>Symbols1</vt:lpstr>
      <vt:lpstr>Symbols2</vt:lpstr>
      <vt:lpstr>HiLo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2013-05-07T15:25:25Z</dcterms:created>
  <dcterms:modified xsi:type="dcterms:W3CDTF">2014-07-14T14:49:39Z</dcterms:modified>
</cp:coreProperties>
</file>