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ml.chartshape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5.xml" ContentType="application/vnd.openxmlformats-officedocument.drawingml.chartshapes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HorizontalScroll="0" showVerticalScroll="0" xWindow="0" yWindow="0" windowWidth="28800" windowHeight="15870"/>
  </bookViews>
  <sheets>
    <sheet name="Grains" sheetId="2" r:id="rId1"/>
    <sheet name="Soybeans" sheetId="3" state="hidden" r:id="rId2"/>
    <sheet name="Corn" sheetId="6" state="hidden" r:id="rId3"/>
    <sheet name="Wheat" sheetId="5" state="hidden" r:id="rId4"/>
    <sheet name="Sheet1" sheetId="4" r:id="rId5"/>
  </sheets>
  <calcPr calcId="152511"/>
</workbook>
</file>

<file path=xl/calcChain.xml><?xml version="1.0" encoding="utf-8"?>
<calcChain xmlns="http://schemas.openxmlformats.org/spreadsheetml/2006/main">
  <c r="Q54" i="2" l="1"/>
  <c r="U13" i="5"/>
  <c r="U4" i="5"/>
  <c r="S35" i="3"/>
  <c r="U8" i="3"/>
  <c r="S36" i="3"/>
  <c r="U13" i="3"/>
  <c r="U12" i="5"/>
  <c r="S35" i="6"/>
  <c r="U8" i="5"/>
  <c r="U10" i="5"/>
  <c r="U5" i="5"/>
  <c r="U3" i="5"/>
  <c r="U9" i="5"/>
  <c r="U7" i="3"/>
  <c r="U6" i="5"/>
  <c r="R35" i="3"/>
  <c r="U3" i="3"/>
  <c r="U4" i="3"/>
  <c r="S36" i="5"/>
  <c r="U7" i="5"/>
  <c r="R35" i="6"/>
  <c r="U11" i="3"/>
  <c r="S36" i="6"/>
  <c r="U9" i="3"/>
  <c r="R35" i="5"/>
  <c r="S35" i="5"/>
  <c r="U12" i="3"/>
  <c r="U5" i="3"/>
  <c r="U11" i="5"/>
  <c r="U10" i="3"/>
  <c r="U6" i="3"/>
  <c r="U2" i="5"/>
  <c r="U9" i="6"/>
  <c r="U11" i="6"/>
  <c r="U8" i="6"/>
  <c r="U6" i="6"/>
  <c r="U3" i="6"/>
  <c r="U5" i="6"/>
  <c r="U10" i="6"/>
  <c r="U12" i="6"/>
  <c r="U4" i="6"/>
  <c r="U7" i="6"/>
  <c r="U2" i="6"/>
  <c r="U13" i="6"/>
  <c r="U2" i="3"/>
  <c r="R36" i="6" l="1"/>
  <c r="R36" i="5"/>
  <c r="Q2" i="6"/>
  <c r="Q2" i="5"/>
  <c r="P2" i="5" l="1"/>
  <c r="AH2" i="5" s="1"/>
  <c r="P2" i="6"/>
  <c r="AH2" i="6" s="1"/>
  <c r="AD34" i="2"/>
  <c r="AA34" i="2"/>
  <c r="A2" i="6"/>
  <c r="A2" i="5"/>
  <c r="R37" i="5"/>
  <c r="R37" i="6"/>
  <c r="R36" i="3"/>
  <c r="S2" i="5"/>
  <c r="Q3" i="5"/>
  <c r="AJ2" i="5"/>
  <c r="T2" i="5"/>
  <c r="Q14" i="5"/>
  <c r="Y34" i="2"/>
  <c r="R2" i="6"/>
  <c r="O6" i="2"/>
  <c r="Q3" i="3"/>
  <c r="Q14" i="6"/>
  <c r="Q2" i="3"/>
  <c r="Q3" i="6"/>
  <c r="AJ2" i="6"/>
  <c r="B2" i="6"/>
  <c r="R2" i="5"/>
  <c r="S2" i="6"/>
  <c r="J6" i="2"/>
  <c r="T2" i="6"/>
  <c r="B2" i="5"/>
  <c r="AB34" i="2"/>
  <c r="AA6" i="2" l="1"/>
  <c r="AF6" i="2"/>
  <c r="O7" i="2" s="1"/>
  <c r="P2" i="3"/>
  <c r="AH2" i="3" s="1"/>
  <c r="P3" i="3"/>
  <c r="AH3" i="3" s="1"/>
  <c r="AI13" i="5"/>
  <c r="P3" i="6"/>
  <c r="AH3" i="6" s="1"/>
  <c r="AI2" i="6" s="1"/>
  <c r="P3" i="5"/>
  <c r="AH3" i="5" s="1"/>
  <c r="AI2" i="5" s="1"/>
  <c r="J7" i="2"/>
  <c r="AD35" i="2"/>
  <c r="X35" i="2"/>
  <c r="X34" i="2"/>
  <c r="AA35" i="2"/>
  <c r="AB2" i="5"/>
  <c r="AC2" i="6"/>
  <c r="AF2" i="6" s="1"/>
  <c r="A3" i="5"/>
  <c r="AC2" i="5"/>
  <c r="AF2" i="5" s="1"/>
  <c r="C2" i="6"/>
  <c r="A3" i="6"/>
  <c r="AB2" i="6"/>
  <c r="C2" i="5"/>
  <c r="R38" i="5"/>
  <c r="R38" i="6"/>
  <c r="A2" i="3"/>
  <c r="A3" i="3"/>
  <c r="R37" i="3"/>
  <c r="D6" i="2"/>
  <c r="R3" i="3"/>
  <c r="S2" i="3"/>
  <c r="K6" i="2"/>
  <c r="V34" i="2"/>
  <c r="B3" i="5"/>
  <c r="S3" i="5"/>
  <c r="AB35" i="2"/>
  <c r="T3" i="3"/>
  <c r="Q15" i="5"/>
  <c r="Q15" i="6"/>
  <c r="S3" i="3"/>
  <c r="R2" i="3"/>
  <c r="P6" i="2"/>
  <c r="S3" i="6"/>
  <c r="AJ3" i="3"/>
  <c r="Y35" i="2"/>
  <c r="Q4" i="5"/>
  <c r="O8" i="2"/>
  <c r="Q4" i="6"/>
  <c r="O9" i="2"/>
  <c r="AJ3" i="5"/>
  <c r="B2" i="3"/>
  <c r="J9" i="2"/>
  <c r="T3" i="5"/>
  <c r="R3" i="6"/>
  <c r="AJ3" i="6"/>
  <c r="T3" i="6"/>
  <c r="B3" i="3"/>
  <c r="R3" i="5"/>
  <c r="AJ2" i="3"/>
  <c r="O10" i="2"/>
  <c r="T2" i="3"/>
  <c r="B6" i="2"/>
  <c r="J8" i="2"/>
  <c r="J10" i="2"/>
  <c r="Q4" i="3"/>
  <c r="V35" i="2"/>
  <c r="B3" i="6"/>
  <c r="AB6" i="2" l="1"/>
  <c r="K7" i="2" s="1"/>
  <c r="K12" i="2" s="1"/>
  <c r="U6" i="2"/>
  <c r="D7" i="2" s="1"/>
  <c r="AI2" i="3"/>
  <c r="P4" i="6"/>
  <c r="AH4" i="6" s="1"/>
  <c r="AI3" i="6" s="1"/>
  <c r="P4" i="5"/>
  <c r="AH4" i="5" s="1"/>
  <c r="AI3" i="5" s="1"/>
  <c r="AG6" i="2"/>
  <c r="P7" i="2" s="1"/>
  <c r="P12" i="2" s="1"/>
  <c r="P4" i="3"/>
  <c r="AH4" i="3" s="1"/>
  <c r="AI3" i="3" s="1"/>
  <c r="T6" i="2"/>
  <c r="B7" i="2" s="1"/>
  <c r="AD36" i="2"/>
  <c r="X36" i="2"/>
  <c r="AA36" i="2"/>
  <c r="A4" i="6"/>
  <c r="AB3" i="5"/>
  <c r="A4" i="5"/>
  <c r="AB3" i="6"/>
  <c r="C3" i="5"/>
  <c r="D3" i="5" s="1"/>
  <c r="AC3" i="6"/>
  <c r="AF3" i="6" s="1"/>
  <c r="C3" i="6"/>
  <c r="AC3" i="5"/>
  <c r="AF3" i="5" s="1"/>
  <c r="L2" i="5"/>
  <c r="H2" i="5"/>
  <c r="D2" i="5"/>
  <c r="N2" i="5"/>
  <c r="J2" i="5"/>
  <c r="F2" i="5"/>
  <c r="I2" i="5"/>
  <c r="O2" i="5"/>
  <c r="G2" i="5"/>
  <c r="M2" i="5"/>
  <c r="E2" i="5"/>
  <c r="K2" i="5"/>
  <c r="R39" i="6"/>
  <c r="R39" i="5"/>
  <c r="L2" i="6"/>
  <c r="H2" i="6"/>
  <c r="D2" i="6"/>
  <c r="N2" i="6"/>
  <c r="J2" i="6"/>
  <c r="F2" i="6"/>
  <c r="K2" i="6"/>
  <c r="I2" i="6"/>
  <c r="O2" i="6"/>
  <c r="G2" i="6"/>
  <c r="M2" i="6"/>
  <c r="E2" i="6"/>
  <c r="AC2" i="3"/>
  <c r="AF2" i="3" s="1"/>
  <c r="AB2" i="3"/>
  <c r="AB3" i="3"/>
  <c r="AC3" i="3"/>
  <c r="AF3" i="3" s="1"/>
  <c r="A4" i="3"/>
  <c r="C3" i="3"/>
  <c r="R38" i="3"/>
  <c r="C2" i="3"/>
  <c r="Q5" i="6"/>
  <c r="E6" i="2"/>
  <c r="D9" i="2"/>
  <c r="B8" i="2"/>
  <c r="D10" i="2"/>
  <c r="Q16" i="5"/>
  <c r="P8" i="2"/>
  <c r="AJ4" i="5"/>
  <c r="P9" i="2"/>
  <c r="AJ4" i="3"/>
  <c r="Y36" i="2"/>
  <c r="P10" i="2"/>
  <c r="S4" i="6"/>
  <c r="R4" i="3"/>
  <c r="B4" i="6"/>
  <c r="K9" i="2"/>
  <c r="L6" i="2"/>
  <c r="Q6" i="2"/>
  <c r="R11" i="2"/>
  <c r="Q5" i="5"/>
  <c r="T4" i="5"/>
  <c r="K8" i="2"/>
  <c r="M11" i="2"/>
  <c r="B9" i="2"/>
  <c r="K10" i="2"/>
  <c r="R4" i="5"/>
  <c r="S11" i="2"/>
  <c r="R4" i="6"/>
  <c r="D8" i="2"/>
  <c r="Q16" i="6"/>
  <c r="T4" i="6"/>
  <c r="Q5" i="3"/>
  <c r="AJ4" i="6"/>
  <c r="B10" i="2"/>
  <c r="S4" i="3"/>
  <c r="S4" i="5"/>
  <c r="N11" i="2"/>
  <c r="T4" i="3"/>
  <c r="K11" i="2"/>
  <c r="AB36" i="2"/>
  <c r="L11" i="2"/>
  <c r="V36" i="2"/>
  <c r="B4" i="5"/>
  <c r="P11" i="2"/>
  <c r="B4" i="3"/>
  <c r="Q11" i="2"/>
  <c r="AC6" i="2" l="1"/>
  <c r="L7" i="2" s="1"/>
  <c r="L12" i="2" s="1"/>
  <c r="V6" i="2"/>
  <c r="E7" i="2" s="1"/>
  <c r="P5" i="6"/>
  <c r="AH5" i="6" s="1"/>
  <c r="AI4" i="6" s="1"/>
  <c r="N2" i="3"/>
  <c r="V12" i="3" s="1"/>
  <c r="G2" i="3"/>
  <c r="E2" i="3"/>
  <c r="M2" i="3"/>
  <c r="V11" i="3" s="1"/>
  <c r="O2" i="3"/>
  <c r="I2" i="3"/>
  <c r="J2" i="3"/>
  <c r="K2" i="3"/>
  <c r="V9" i="3" s="1"/>
  <c r="L2" i="3"/>
  <c r="V10" i="3" s="1"/>
  <c r="F2" i="3"/>
  <c r="H2" i="3"/>
  <c r="P5" i="5"/>
  <c r="AH5" i="5" s="1"/>
  <c r="AI4" i="5" s="1"/>
  <c r="AH6" i="2"/>
  <c r="Q7" i="2" s="1"/>
  <c r="Q12" i="2" s="1"/>
  <c r="P5" i="3"/>
  <c r="AH5" i="3" s="1"/>
  <c r="AI4" i="3" s="1"/>
  <c r="D12" i="2"/>
  <c r="AD37" i="2"/>
  <c r="X37" i="2"/>
  <c r="AA37" i="2"/>
  <c r="AB4" i="6"/>
  <c r="A5" i="5"/>
  <c r="C4" i="5"/>
  <c r="D4" i="5" s="1"/>
  <c r="AC4" i="6"/>
  <c r="AF4" i="6" s="1"/>
  <c r="AB4" i="5"/>
  <c r="A5" i="6"/>
  <c r="AC4" i="5"/>
  <c r="AF4" i="5" s="1"/>
  <c r="C4" i="6"/>
  <c r="V7" i="6"/>
  <c r="V9" i="5"/>
  <c r="V12" i="5"/>
  <c r="V11" i="6"/>
  <c r="V9" i="6"/>
  <c r="V2" i="6"/>
  <c r="V3" i="5"/>
  <c r="V7" i="5"/>
  <c r="V2" i="5"/>
  <c r="D3" i="6"/>
  <c r="V12" i="6"/>
  <c r="R40" i="5"/>
  <c r="V5" i="6"/>
  <c r="V4" i="6"/>
  <c r="V6" i="6"/>
  <c r="R40" i="6"/>
  <c r="V11" i="5"/>
  <c r="V4" i="5"/>
  <c r="V6" i="5"/>
  <c r="V3" i="6"/>
  <c r="V13" i="5"/>
  <c r="V13" i="6"/>
  <c r="V8" i="6"/>
  <c r="V10" i="6"/>
  <c r="V5" i="5"/>
  <c r="V8" i="5"/>
  <c r="V10" i="5"/>
  <c r="AC4" i="3"/>
  <c r="AF4" i="3" s="1"/>
  <c r="AB4" i="3"/>
  <c r="D3" i="3"/>
  <c r="A5" i="3"/>
  <c r="C4" i="3"/>
  <c r="R39" i="3"/>
  <c r="D2" i="3"/>
  <c r="S5" i="3"/>
  <c r="T5" i="5"/>
  <c r="Q6" i="5"/>
  <c r="N14" i="2"/>
  <c r="L8" i="2"/>
  <c r="S13" i="2"/>
  <c r="T5" i="6"/>
  <c r="I11" i="2"/>
  <c r="Q13" i="2"/>
  <c r="P14" i="2"/>
  <c r="AJ5" i="6"/>
  <c r="S5" i="5"/>
  <c r="S14" i="2"/>
  <c r="M15" i="2"/>
  <c r="AK3" i="6"/>
  <c r="V37" i="2"/>
  <c r="Q6" i="3"/>
  <c r="R6" i="2"/>
  <c r="Q6" i="6"/>
  <c r="R15" i="2"/>
  <c r="L15" i="2"/>
  <c r="AK7" i="5"/>
  <c r="D11" i="2"/>
  <c r="Q10" i="2"/>
  <c r="G11" i="2"/>
  <c r="AK4" i="6"/>
  <c r="P13" i="2"/>
  <c r="AJ5" i="3"/>
  <c r="F11" i="2"/>
  <c r="AK8" i="6"/>
  <c r="B5" i="3"/>
  <c r="E8" i="2"/>
  <c r="AK6" i="5"/>
  <c r="Q17" i="6"/>
  <c r="Q14" i="2"/>
  <c r="K13" i="2"/>
  <c r="T5" i="3"/>
  <c r="R5" i="6"/>
  <c r="AK12" i="5"/>
  <c r="AK11" i="5"/>
  <c r="Q15" i="2"/>
  <c r="R14" i="2"/>
  <c r="F6" i="2"/>
  <c r="R5" i="5"/>
  <c r="L14" i="2"/>
  <c r="S5" i="6"/>
  <c r="S15" i="2"/>
  <c r="R5" i="3"/>
  <c r="E10" i="2"/>
  <c r="L13" i="2"/>
  <c r="AJ5" i="5"/>
  <c r="Q8" i="2"/>
  <c r="K15" i="2"/>
  <c r="N13" i="2"/>
  <c r="Q17" i="5"/>
  <c r="K14" i="2"/>
  <c r="AK7" i="6"/>
  <c r="H11" i="2"/>
  <c r="AK10" i="5"/>
  <c r="Y37" i="2"/>
  <c r="N15" i="2"/>
  <c r="M6" i="2"/>
  <c r="P15" i="2"/>
  <c r="E11" i="2"/>
  <c r="E9" i="2"/>
  <c r="AK3" i="5"/>
  <c r="R13" i="2"/>
  <c r="AK6" i="6"/>
  <c r="L10" i="2"/>
  <c r="M13" i="2"/>
  <c r="M14" i="2"/>
  <c r="L9" i="2"/>
  <c r="Q9" i="2"/>
  <c r="AK5" i="5"/>
  <c r="AK5" i="6"/>
  <c r="AK9" i="3"/>
  <c r="B5" i="5"/>
  <c r="AK4" i="5"/>
  <c r="AK2" i="5"/>
  <c r="AB37" i="2"/>
  <c r="AK2" i="6"/>
  <c r="AK8" i="5"/>
  <c r="AK13" i="5"/>
  <c r="B5" i="6"/>
  <c r="AD6" i="2" l="1"/>
  <c r="W6" i="2"/>
  <c r="F7" i="2" s="1"/>
  <c r="P6" i="6"/>
  <c r="AH6" i="6" s="1"/>
  <c r="AI5" i="6" s="1"/>
  <c r="P6" i="5"/>
  <c r="AH6" i="5" s="1"/>
  <c r="AI5" i="5" s="1"/>
  <c r="M7" i="2"/>
  <c r="M12" i="2" s="1"/>
  <c r="AI6" i="2"/>
  <c r="R7" i="2" s="1"/>
  <c r="R12" i="2" s="1"/>
  <c r="E12" i="2"/>
  <c r="P6" i="3"/>
  <c r="AH6" i="3" s="1"/>
  <c r="AI5" i="3" s="1"/>
  <c r="AD50" i="2"/>
  <c r="AD52" i="2"/>
  <c r="AD48" i="2"/>
  <c r="AD51" i="2"/>
  <c r="AD53" i="2"/>
  <c r="AD49" i="2"/>
  <c r="AD47" i="2"/>
  <c r="AA50" i="2"/>
  <c r="AA48" i="2"/>
  <c r="AA53" i="2"/>
  <c r="AA51" i="2"/>
  <c r="AA47" i="2"/>
  <c r="AA49" i="2"/>
  <c r="AA52" i="2"/>
  <c r="AD38" i="2"/>
  <c r="X38" i="2"/>
  <c r="AA38" i="2"/>
  <c r="V6" i="3"/>
  <c r="V8" i="3"/>
  <c r="V3" i="3"/>
  <c r="V5" i="3"/>
  <c r="V4" i="3"/>
  <c r="V7" i="3"/>
  <c r="V13" i="3"/>
  <c r="A6" i="6"/>
  <c r="A6" i="5"/>
  <c r="C5" i="6"/>
  <c r="AB5" i="6"/>
  <c r="AC5" i="5"/>
  <c r="AF5" i="5" s="1"/>
  <c r="AB5" i="5"/>
  <c r="AC5" i="6"/>
  <c r="AF5" i="6" s="1"/>
  <c r="C5" i="5"/>
  <c r="D5" i="5" s="1"/>
  <c r="D4" i="6"/>
  <c r="R41" i="6"/>
  <c r="R41" i="5"/>
  <c r="AB5" i="3"/>
  <c r="AC5" i="3"/>
  <c r="AF5" i="3" s="1"/>
  <c r="A6" i="3"/>
  <c r="C5" i="3"/>
  <c r="R40" i="3"/>
  <c r="D4" i="3"/>
  <c r="V2" i="3"/>
  <c r="W11" i="5"/>
  <c r="R6" i="6"/>
  <c r="Y49" i="2"/>
  <c r="W6" i="6"/>
  <c r="W8" i="5"/>
  <c r="B6" i="5"/>
  <c r="X6" i="6"/>
  <c r="X13" i="5"/>
  <c r="Y53" i="2"/>
  <c r="Y8" i="6"/>
  <c r="Y13" i="5"/>
  <c r="AB48" i="2"/>
  <c r="Z8" i="5"/>
  <c r="I13" i="2"/>
  <c r="Y48" i="2"/>
  <c r="F15" i="2"/>
  <c r="X5" i="5"/>
  <c r="X8" i="5"/>
  <c r="X6" i="5"/>
  <c r="Y10" i="5"/>
  <c r="X11" i="5"/>
  <c r="W4" i="5"/>
  <c r="X3" i="6"/>
  <c r="F10" i="2"/>
  <c r="Y10" i="3"/>
  <c r="W7" i="6"/>
  <c r="X4" i="5"/>
  <c r="Z13" i="6"/>
  <c r="Z3" i="6"/>
  <c r="X10" i="3"/>
  <c r="W10" i="5"/>
  <c r="Y52" i="2"/>
  <c r="Y10" i="6"/>
  <c r="S6" i="5"/>
  <c r="Z9" i="6"/>
  <c r="Z13" i="5"/>
  <c r="F14" i="2"/>
  <c r="Z11" i="3"/>
  <c r="W12" i="3"/>
  <c r="Y9" i="5"/>
  <c r="S6" i="6"/>
  <c r="AK13" i="6"/>
  <c r="AB49" i="2"/>
  <c r="G13" i="2"/>
  <c r="H14" i="2"/>
  <c r="Z4" i="3"/>
  <c r="W5" i="6"/>
  <c r="X12" i="5"/>
  <c r="X12" i="3"/>
  <c r="AK8" i="3"/>
  <c r="Y11" i="6"/>
  <c r="R9" i="2"/>
  <c r="Y3" i="6"/>
  <c r="X4" i="6"/>
  <c r="R6" i="3"/>
  <c r="X11" i="3"/>
  <c r="M8" i="2"/>
  <c r="W4" i="6"/>
  <c r="AJ6" i="6"/>
  <c r="X8" i="6"/>
  <c r="Z10" i="6"/>
  <c r="AK9" i="6"/>
  <c r="X9" i="3"/>
  <c r="Z2" i="5"/>
  <c r="AK11" i="3"/>
  <c r="Q7" i="6"/>
  <c r="W12" i="5"/>
  <c r="Y12" i="3"/>
  <c r="I15" i="2"/>
  <c r="Z12" i="3"/>
  <c r="Y7" i="5"/>
  <c r="W9" i="6"/>
  <c r="G14" i="2"/>
  <c r="X9" i="6"/>
  <c r="W12" i="6"/>
  <c r="Z4" i="6"/>
  <c r="M9" i="2"/>
  <c r="Y13" i="6"/>
  <c r="X5" i="3"/>
  <c r="V38" i="2"/>
  <c r="Z6" i="6"/>
  <c r="E14" i="2"/>
  <c r="AB52" i="2"/>
  <c r="N6" i="2"/>
  <c r="AK11" i="6"/>
  <c r="H13" i="2"/>
  <c r="G6" i="2"/>
  <c r="Z10" i="3"/>
  <c r="X13" i="6"/>
  <c r="R6" i="5"/>
  <c r="T6" i="6"/>
  <c r="X7" i="5"/>
  <c r="Y51" i="2"/>
  <c r="Y5" i="6"/>
  <c r="AB50" i="2"/>
  <c r="Y4" i="6"/>
  <c r="W8" i="6"/>
  <c r="AB47" i="2"/>
  <c r="Y9" i="6"/>
  <c r="D14" i="2"/>
  <c r="AB38" i="2"/>
  <c r="Y4" i="5"/>
  <c r="Y6" i="5"/>
  <c r="AB53" i="2"/>
  <c r="W2" i="6"/>
  <c r="Z9" i="3"/>
  <c r="M10" i="2"/>
  <c r="Z4" i="5"/>
  <c r="Z5" i="6"/>
  <c r="Z3" i="5"/>
  <c r="T6" i="5"/>
  <c r="Z9" i="5"/>
  <c r="W9" i="3"/>
  <c r="AK10" i="6"/>
  <c r="W10" i="3"/>
  <c r="B6" i="3"/>
  <c r="Z11" i="6"/>
  <c r="X3" i="5"/>
  <c r="Y8" i="5"/>
  <c r="Y5" i="5"/>
  <c r="W7" i="5"/>
  <c r="Y2" i="5"/>
  <c r="H15" i="2"/>
  <c r="AB51" i="2"/>
  <c r="X5" i="6"/>
  <c r="B6" i="6"/>
  <c r="Y2" i="6"/>
  <c r="W3" i="3"/>
  <c r="Y38" i="2"/>
  <c r="Y11" i="5"/>
  <c r="Z2" i="6"/>
  <c r="F9" i="2"/>
  <c r="F13" i="2"/>
  <c r="X10" i="5"/>
  <c r="Y3" i="5"/>
  <c r="AK10" i="3"/>
  <c r="Y12" i="6"/>
  <c r="W10" i="6"/>
  <c r="W11" i="3"/>
  <c r="Z12" i="5"/>
  <c r="Z7" i="5"/>
  <c r="W11" i="6"/>
  <c r="Z6" i="5"/>
  <c r="Q7" i="5"/>
  <c r="Q7" i="3"/>
  <c r="AK12" i="3"/>
  <c r="AJ6" i="3"/>
  <c r="W3" i="6"/>
  <c r="Y50" i="2"/>
  <c r="Z12" i="6"/>
  <c r="Z5" i="5"/>
  <c r="Y12" i="5"/>
  <c r="Q18" i="5"/>
  <c r="E13" i="2"/>
  <c r="R10" i="2"/>
  <c r="W13" i="5"/>
  <c r="E15" i="2"/>
  <c r="S6" i="3"/>
  <c r="Q18" i="6"/>
  <c r="X7" i="6"/>
  <c r="Z11" i="5"/>
  <c r="R8" i="2"/>
  <c r="X2" i="6"/>
  <c r="I14" i="2"/>
  <c r="Y47" i="2"/>
  <c r="S6" i="2"/>
  <c r="AK9" i="5"/>
  <c r="X11" i="6"/>
  <c r="W6" i="5"/>
  <c r="X9" i="5"/>
  <c r="AK12" i="6"/>
  <c r="Y7" i="6"/>
  <c r="AJ6" i="5"/>
  <c r="AK7" i="3"/>
  <c r="W3" i="5"/>
  <c r="W2" i="5"/>
  <c r="W13" i="6"/>
  <c r="X10" i="6"/>
  <c r="Z10" i="5"/>
  <c r="D13" i="2"/>
  <c r="X2" i="5"/>
  <c r="Y11" i="3"/>
  <c r="Y9" i="3"/>
  <c r="T6" i="3"/>
  <c r="Y6" i="3"/>
  <c r="AK13" i="3"/>
  <c r="Y6" i="6"/>
  <c r="D15" i="2"/>
  <c r="X12" i="6"/>
  <c r="F8" i="2"/>
  <c r="Z8" i="6"/>
  <c r="W5" i="5"/>
  <c r="Z7" i="6"/>
  <c r="G15" i="2"/>
  <c r="W9" i="5"/>
  <c r="X6" i="2" l="1"/>
  <c r="AE6" i="2"/>
  <c r="P7" i="6"/>
  <c r="AH7" i="6" s="1"/>
  <c r="AI6" i="6" s="1"/>
  <c r="P7" i="5"/>
  <c r="AH7" i="5" s="1"/>
  <c r="AI6" i="5" s="1"/>
  <c r="AJ6" i="2"/>
  <c r="S7" i="2" s="1"/>
  <c r="S12" i="2" s="1"/>
  <c r="N7" i="2"/>
  <c r="N12" i="2" s="1"/>
  <c r="F12" i="2"/>
  <c r="P7" i="3"/>
  <c r="AH7" i="3" s="1"/>
  <c r="AI6" i="3" s="1"/>
  <c r="G7" i="2"/>
  <c r="X49" i="2"/>
  <c r="X51" i="2"/>
  <c r="X50" i="2"/>
  <c r="X48" i="2"/>
  <c r="X47" i="2"/>
  <c r="X52" i="2"/>
  <c r="X53" i="2"/>
  <c r="AD39" i="2"/>
  <c r="X39" i="2"/>
  <c r="AA39" i="2"/>
  <c r="AA6" i="6"/>
  <c r="AA9" i="6"/>
  <c r="AD11" i="6"/>
  <c r="AG11" i="6" s="1"/>
  <c r="AA13" i="5"/>
  <c r="AB6" i="5"/>
  <c r="AA12" i="5"/>
  <c r="A7" i="6"/>
  <c r="AA10" i="6"/>
  <c r="AD6" i="6"/>
  <c r="AG6" i="6" s="1"/>
  <c r="AD9" i="6"/>
  <c r="AG9" i="6" s="1"/>
  <c r="AA2" i="5"/>
  <c r="AD4" i="6"/>
  <c r="AG4" i="6" s="1"/>
  <c r="AA11" i="6"/>
  <c r="AA7" i="5"/>
  <c r="AD11" i="5"/>
  <c r="AG11" i="5" s="1"/>
  <c r="AD13" i="5"/>
  <c r="AG13" i="5" s="1"/>
  <c r="AA12" i="6"/>
  <c r="C6" i="5"/>
  <c r="D6" i="5" s="1"/>
  <c r="AC6" i="6"/>
  <c r="AF6" i="6" s="1"/>
  <c r="AD10" i="6"/>
  <c r="AG10" i="6" s="1"/>
  <c r="AD12" i="6"/>
  <c r="AG12" i="6" s="1"/>
  <c r="A7" i="5"/>
  <c r="AA4" i="5"/>
  <c r="AA8" i="5"/>
  <c r="AD8" i="6"/>
  <c r="AG8" i="6" s="1"/>
  <c r="AD7" i="6"/>
  <c r="AG7" i="6" s="1"/>
  <c r="AA3" i="5"/>
  <c r="AA4" i="6"/>
  <c r="AD3" i="6"/>
  <c r="AG3" i="6" s="1"/>
  <c r="AA13" i="6"/>
  <c r="AD9" i="5"/>
  <c r="AG9" i="5" s="1"/>
  <c r="AA2" i="6"/>
  <c r="AA5" i="6"/>
  <c r="AA11" i="5"/>
  <c r="AD6" i="5"/>
  <c r="AG6" i="5" s="1"/>
  <c r="AA5" i="5"/>
  <c r="AC6" i="5"/>
  <c r="AF6" i="5" s="1"/>
  <c r="AD2" i="5"/>
  <c r="AG2" i="5" s="1"/>
  <c r="AD7" i="5"/>
  <c r="AG7" i="5" s="1"/>
  <c r="AA10" i="5"/>
  <c r="C6" i="6"/>
  <c r="AD12" i="5"/>
  <c r="AG12" i="5" s="1"/>
  <c r="AD4" i="5"/>
  <c r="AG4" i="5" s="1"/>
  <c r="AD8" i="5"/>
  <c r="AG8" i="5" s="1"/>
  <c r="AA8" i="6"/>
  <c r="AA7" i="6"/>
  <c r="AD3" i="5"/>
  <c r="AG3" i="5" s="1"/>
  <c r="AA3" i="6"/>
  <c r="AD13" i="6"/>
  <c r="AG13" i="6" s="1"/>
  <c r="AA9" i="5"/>
  <c r="AD2" i="6"/>
  <c r="AG2" i="6" s="1"/>
  <c r="AD5" i="6"/>
  <c r="AG5" i="6" s="1"/>
  <c r="AA6" i="5"/>
  <c r="AD5" i="5"/>
  <c r="AG5" i="5" s="1"/>
  <c r="AD10" i="5"/>
  <c r="AG10" i="5" s="1"/>
  <c r="AB6" i="6"/>
  <c r="R42" i="6"/>
  <c r="D5" i="6"/>
  <c r="R42" i="5"/>
  <c r="AC6" i="3"/>
  <c r="AF6" i="3" s="1"/>
  <c r="AB6" i="3"/>
  <c r="A7" i="3"/>
  <c r="C6" i="3"/>
  <c r="R41" i="3"/>
  <c r="D5" i="3"/>
  <c r="AD11" i="3"/>
  <c r="AG11" i="3" s="1"/>
  <c r="AD10" i="3"/>
  <c r="AG10" i="3" s="1"/>
  <c r="AD9" i="3"/>
  <c r="AG9" i="3" s="1"/>
  <c r="AD12" i="3"/>
  <c r="AG12" i="3" s="1"/>
  <c r="AA11" i="3"/>
  <c r="AA9" i="3"/>
  <c r="AA12" i="3"/>
  <c r="AA10" i="3"/>
  <c r="Q19" i="5"/>
  <c r="Y13" i="3"/>
  <c r="W8" i="3"/>
  <c r="AK5" i="3"/>
  <c r="S9" i="2"/>
  <c r="Q8" i="6"/>
  <c r="X8" i="3"/>
  <c r="X2" i="3"/>
  <c r="W7" i="3"/>
  <c r="S7" i="5"/>
  <c r="AK6" i="3"/>
  <c r="Y5" i="3"/>
  <c r="N9" i="2"/>
  <c r="G8" i="2"/>
  <c r="W2" i="3"/>
  <c r="T7" i="6"/>
  <c r="Y7" i="3"/>
  <c r="W6" i="3"/>
  <c r="AJ7" i="5"/>
  <c r="Q8" i="5"/>
  <c r="Y4" i="3"/>
  <c r="Z5" i="3"/>
  <c r="Y3" i="3"/>
  <c r="AJ7" i="6"/>
  <c r="G10" i="2"/>
  <c r="Z8" i="3"/>
  <c r="G9" i="2"/>
  <c r="V51" i="2"/>
  <c r="Y39" i="2"/>
  <c r="Q19" i="6"/>
  <c r="T7" i="3"/>
  <c r="N8" i="2"/>
  <c r="X13" i="3"/>
  <c r="B7" i="3"/>
  <c r="B7" i="5"/>
  <c r="AB39" i="2"/>
  <c r="AJ7" i="3"/>
  <c r="X4" i="3"/>
  <c r="X6" i="3"/>
  <c r="Z13" i="3"/>
  <c r="X3" i="3"/>
  <c r="W13" i="3"/>
  <c r="W4" i="3"/>
  <c r="V50" i="2"/>
  <c r="V47" i="2"/>
  <c r="Z7" i="3"/>
  <c r="W5" i="3"/>
  <c r="S8" i="2"/>
  <c r="Z6" i="3"/>
  <c r="R7" i="3"/>
  <c r="H6" i="2"/>
  <c r="R7" i="6"/>
  <c r="V48" i="2"/>
  <c r="Z2" i="3"/>
  <c r="Z3" i="3"/>
  <c r="V52" i="2"/>
  <c r="S7" i="3"/>
  <c r="Y8" i="3"/>
  <c r="V39" i="2"/>
  <c r="X7" i="3"/>
  <c r="AK4" i="3"/>
  <c r="V53" i="2"/>
  <c r="R7" i="5"/>
  <c r="S7" i="6"/>
  <c r="Y2" i="3"/>
  <c r="T7" i="5"/>
  <c r="AK3" i="3"/>
  <c r="AK2" i="3"/>
  <c r="N10" i="2"/>
  <c r="S10" i="2"/>
  <c r="B7" i="6"/>
  <c r="V49" i="2"/>
  <c r="Q8" i="3"/>
  <c r="Y6" i="2" l="1"/>
  <c r="H7" i="2" s="1"/>
  <c r="P8" i="6"/>
  <c r="AH8" i="6" s="1"/>
  <c r="AI7" i="6" s="1"/>
  <c r="P8" i="5"/>
  <c r="AH8" i="5" s="1"/>
  <c r="AI7" i="5" s="1"/>
  <c r="G12" i="2"/>
  <c r="P8" i="3"/>
  <c r="AH8" i="3" s="1"/>
  <c r="AI7" i="3" s="1"/>
  <c r="AD3" i="3"/>
  <c r="AG3" i="3" s="1"/>
  <c r="AA5" i="3"/>
  <c r="AD5" i="3"/>
  <c r="AG5" i="3" s="1"/>
  <c r="AA13" i="3"/>
  <c r="AD13" i="3"/>
  <c r="AG13" i="3" s="1"/>
  <c r="AD6" i="3"/>
  <c r="AG6" i="3" s="1"/>
  <c r="AA6" i="3"/>
  <c r="AA3" i="3"/>
  <c r="AA4" i="3"/>
  <c r="AD4" i="3"/>
  <c r="AG4" i="3" s="1"/>
  <c r="AD40" i="2"/>
  <c r="X40" i="2"/>
  <c r="AA7" i="3"/>
  <c r="AD7" i="3"/>
  <c r="AG7" i="3" s="1"/>
  <c r="AD8" i="3"/>
  <c r="AG8" i="3" s="1"/>
  <c r="AA8" i="3"/>
  <c r="AA40" i="2"/>
  <c r="A8" i="5"/>
  <c r="C7" i="6"/>
  <c r="C7" i="5"/>
  <c r="D7" i="5" s="1"/>
  <c r="AB7" i="6"/>
  <c r="AC7" i="6"/>
  <c r="AF7" i="6" s="1"/>
  <c r="A8" i="6"/>
  <c r="AB7" i="5"/>
  <c r="AC7" i="5"/>
  <c r="AF7" i="5" s="1"/>
  <c r="R43" i="5"/>
  <c r="R43" i="6"/>
  <c r="D6" i="6"/>
  <c r="AC7" i="3"/>
  <c r="AF7" i="3" s="1"/>
  <c r="AB7" i="3"/>
  <c r="A8" i="3"/>
  <c r="C7" i="3"/>
  <c r="R42" i="3"/>
  <c r="D6" i="3"/>
  <c r="AD2" i="3"/>
  <c r="AG2" i="3" s="1"/>
  <c r="AA2" i="3"/>
  <c r="Q9" i="6"/>
  <c r="T8" i="5"/>
  <c r="R8" i="6"/>
  <c r="Q9" i="5"/>
  <c r="B8" i="6"/>
  <c r="T8" i="3"/>
  <c r="T8" i="6"/>
  <c r="S8" i="3"/>
  <c r="Q9" i="3"/>
  <c r="R8" i="5"/>
  <c r="R8" i="3"/>
  <c r="H9" i="2"/>
  <c r="Q20" i="6"/>
  <c r="AB40" i="2"/>
  <c r="S8" i="5"/>
  <c r="AJ8" i="3"/>
  <c r="H8" i="2"/>
  <c r="H10" i="2"/>
  <c r="AJ8" i="6"/>
  <c r="B8" i="3"/>
  <c r="Q20" i="5"/>
  <c r="S8" i="6"/>
  <c r="AJ8" i="5"/>
  <c r="I6" i="2"/>
  <c r="Y40" i="2"/>
  <c r="B8" i="5"/>
  <c r="V40" i="2"/>
  <c r="Z6" i="2" l="1"/>
  <c r="I7" i="2" s="1"/>
  <c r="P9" i="6"/>
  <c r="AH9" i="6" s="1"/>
  <c r="AI8" i="6" s="1"/>
  <c r="P9" i="5"/>
  <c r="AH9" i="5" s="1"/>
  <c r="AI8" i="5" s="1"/>
  <c r="H12" i="2"/>
  <c r="P9" i="3"/>
  <c r="AH9" i="3" s="1"/>
  <c r="AI8" i="3" s="1"/>
  <c r="AD41" i="2"/>
  <c r="X41" i="2"/>
  <c r="AA41" i="2"/>
  <c r="AB8" i="5"/>
  <c r="C8" i="6"/>
  <c r="AC8" i="6"/>
  <c r="AF8" i="6" s="1"/>
  <c r="AC8" i="5"/>
  <c r="AF8" i="5" s="1"/>
  <c r="A9" i="6"/>
  <c r="A9" i="5"/>
  <c r="AB8" i="6"/>
  <c r="C8" i="5"/>
  <c r="D8" i="5" s="1"/>
  <c r="R44" i="5"/>
  <c r="D7" i="6"/>
  <c r="R44" i="6"/>
  <c r="AC8" i="3"/>
  <c r="AF8" i="3" s="1"/>
  <c r="AB8" i="3"/>
  <c r="A9" i="3"/>
  <c r="C8" i="3"/>
  <c r="D7" i="3"/>
  <c r="R43" i="3"/>
  <c r="AJ9" i="6"/>
  <c r="R9" i="3"/>
  <c r="Q21" i="6"/>
  <c r="I10" i="2"/>
  <c r="I9" i="2"/>
  <c r="Q10" i="5"/>
  <c r="T9" i="5"/>
  <c r="B9" i="5"/>
  <c r="AJ9" i="3"/>
  <c r="S9" i="5"/>
  <c r="AJ9" i="5"/>
  <c r="V41" i="2"/>
  <c r="T9" i="3"/>
  <c r="T9" i="6"/>
  <c r="Y41" i="2"/>
  <c r="B9" i="3"/>
  <c r="R9" i="5"/>
  <c r="R9" i="6"/>
  <c r="AB41" i="2"/>
  <c r="Q10" i="3"/>
  <c r="I8" i="2"/>
  <c r="Q10" i="6"/>
  <c r="S9" i="6"/>
  <c r="S9" i="3"/>
  <c r="Q21" i="5"/>
  <c r="B9" i="6"/>
  <c r="P10" i="5" l="1"/>
  <c r="AH10" i="5" s="1"/>
  <c r="AI9" i="5" s="1"/>
  <c r="P10" i="6"/>
  <c r="AH10" i="6" s="1"/>
  <c r="AI9" i="6" s="1"/>
  <c r="I12" i="2"/>
  <c r="P10" i="3"/>
  <c r="AH10" i="3" s="1"/>
  <c r="AI9" i="3" s="1"/>
  <c r="AD42" i="2"/>
  <c r="X42" i="2"/>
  <c r="AA42" i="2"/>
  <c r="C9" i="5"/>
  <c r="D9" i="5" s="1"/>
  <c r="AB9" i="6"/>
  <c r="A10" i="5"/>
  <c r="AB9" i="5"/>
  <c r="AC9" i="5"/>
  <c r="AF9" i="5" s="1"/>
  <c r="AC9" i="6"/>
  <c r="AF9" i="6" s="1"/>
  <c r="A10" i="6"/>
  <c r="C9" i="6"/>
  <c r="R45" i="6"/>
  <c r="R45" i="5"/>
  <c r="D8" i="6"/>
  <c r="AB9" i="3"/>
  <c r="AC9" i="3"/>
  <c r="AF9" i="3" s="1"/>
  <c r="A10" i="3"/>
  <c r="C9" i="3"/>
  <c r="R44" i="3"/>
  <c r="D8" i="3"/>
  <c r="S10" i="6"/>
  <c r="S10" i="3"/>
  <c r="V42" i="2"/>
  <c r="AJ10" i="5"/>
  <c r="Y42" i="2"/>
  <c r="AJ10" i="3"/>
  <c r="R10" i="3"/>
  <c r="T10" i="6"/>
  <c r="R10" i="5"/>
  <c r="AB42" i="2"/>
  <c r="Q22" i="5"/>
  <c r="Q11" i="3"/>
  <c r="AJ10" i="6"/>
  <c r="Q22" i="6"/>
  <c r="T10" i="3"/>
  <c r="S10" i="5"/>
  <c r="Q11" i="6"/>
  <c r="B10" i="5"/>
  <c r="Q11" i="5"/>
  <c r="B10" i="6"/>
  <c r="R10" i="6"/>
  <c r="T10" i="5"/>
  <c r="B10" i="3"/>
  <c r="P11" i="5" l="1"/>
  <c r="AH11" i="5" s="1"/>
  <c r="AI10" i="5" s="1"/>
  <c r="P11" i="6"/>
  <c r="AH11" i="6" s="1"/>
  <c r="AI10" i="6" s="1"/>
  <c r="P11" i="3"/>
  <c r="AH11" i="3" s="1"/>
  <c r="AI10" i="3" s="1"/>
  <c r="AD43" i="2"/>
  <c r="X43" i="2"/>
  <c r="AA43" i="2"/>
  <c r="AC10" i="6"/>
  <c r="AF10" i="6" s="1"/>
  <c r="A11" i="6"/>
  <c r="AC10" i="5"/>
  <c r="AF10" i="5" s="1"/>
  <c r="C10" i="5"/>
  <c r="D10" i="5" s="1"/>
  <c r="A11" i="5"/>
  <c r="AB10" i="6"/>
  <c r="AB10" i="5"/>
  <c r="C10" i="6"/>
  <c r="D9" i="6"/>
  <c r="R46" i="6"/>
  <c r="R46" i="5"/>
  <c r="AC10" i="3"/>
  <c r="AF10" i="3" s="1"/>
  <c r="AB10" i="3"/>
  <c r="A11" i="3"/>
  <c r="C10" i="3"/>
  <c r="D9" i="3"/>
  <c r="R45" i="3"/>
  <c r="AJ11" i="3"/>
  <c r="R11" i="5"/>
  <c r="Q13" i="6"/>
  <c r="AJ11" i="5"/>
  <c r="AJ11" i="6"/>
  <c r="R11" i="6"/>
  <c r="V43" i="2"/>
  <c r="T11" i="3"/>
  <c r="B11" i="3"/>
  <c r="Q12" i="6"/>
  <c r="T11" i="5"/>
  <c r="R11" i="3"/>
  <c r="S11" i="5"/>
  <c r="Q13" i="5"/>
  <c r="S11" i="6"/>
  <c r="Q12" i="5"/>
  <c r="B11" i="5"/>
  <c r="Q23" i="6"/>
  <c r="AB43" i="2"/>
  <c r="Y43" i="2"/>
  <c r="S11" i="3"/>
  <c r="Q23" i="5"/>
  <c r="B11" i="6"/>
  <c r="T11" i="6"/>
  <c r="Q12" i="3"/>
  <c r="P12" i="5" l="1"/>
  <c r="AH12" i="5" s="1"/>
  <c r="AI11" i="5" s="1"/>
  <c r="P13" i="5"/>
  <c r="AH13" i="5" s="1"/>
  <c r="AI12" i="5" s="1"/>
  <c r="P12" i="6"/>
  <c r="AH12" i="6" s="1"/>
  <c r="AI11" i="6" s="1"/>
  <c r="P13" i="6"/>
  <c r="AH13" i="6" s="1"/>
  <c r="AI12" i="6" s="1"/>
  <c r="P12" i="3"/>
  <c r="AH12" i="3" s="1"/>
  <c r="AI11" i="3" s="1"/>
  <c r="AD45" i="2"/>
  <c r="AD44" i="2"/>
  <c r="X44" i="2"/>
  <c r="AA44" i="2"/>
  <c r="AA45" i="2"/>
  <c r="A12" i="5"/>
  <c r="A12" i="6"/>
  <c r="AC11" i="5"/>
  <c r="AF11" i="5" s="1"/>
  <c r="C11" i="6"/>
  <c r="A13" i="6"/>
  <c r="AC11" i="6"/>
  <c r="AF11" i="6" s="1"/>
  <c r="AB11" i="5"/>
  <c r="A13" i="5"/>
  <c r="C11" i="5"/>
  <c r="D11" i="5" s="1"/>
  <c r="AB11" i="6"/>
  <c r="D10" i="6"/>
  <c r="AB11" i="3"/>
  <c r="AC11" i="3"/>
  <c r="AF11" i="3" s="1"/>
  <c r="C11" i="3"/>
  <c r="A12" i="3"/>
  <c r="R46" i="3"/>
  <c r="D10" i="3"/>
  <c r="Y44" i="2"/>
  <c r="S12" i="5"/>
  <c r="T12" i="6"/>
  <c r="T12" i="3"/>
  <c r="R12" i="6"/>
  <c r="B12" i="6"/>
  <c r="AJ12" i="6"/>
  <c r="B13" i="5"/>
  <c r="T13" i="5"/>
  <c r="Q25" i="6"/>
  <c r="R12" i="3"/>
  <c r="S13" i="5"/>
  <c r="S12" i="6"/>
  <c r="Q25" i="5"/>
  <c r="AJ13" i="6"/>
  <c r="Y45" i="2"/>
  <c r="B13" i="6"/>
  <c r="V44" i="2"/>
  <c r="AJ12" i="3"/>
  <c r="Q13" i="3"/>
  <c r="B12" i="5"/>
  <c r="AB45" i="2"/>
  <c r="S13" i="6"/>
  <c r="T13" i="6"/>
  <c r="T12" i="5"/>
  <c r="AJ13" i="5"/>
  <c r="AB44" i="2"/>
  <c r="AJ12" i="5"/>
  <c r="R13" i="5"/>
  <c r="Q24" i="6"/>
  <c r="Q24" i="5"/>
  <c r="S12" i="3"/>
  <c r="R13" i="6"/>
  <c r="B12" i="3"/>
  <c r="R12" i="5"/>
  <c r="P13" i="3" l="1"/>
  <c r="AH13" i="3" s="1"/>
  <c r="AI12" i="3" s="1"/>
  <c r="X45" i="2"/>
  <c r="AC13" i="5"/>
  <c r="AF13" i="5" s="1"/>
  <c r="AC12" i="6"/>
  <c r="AF12" i="6" s="1"/>
  <c r="C13" i="5"/>
  <c r="D13" i="5" s="1"/>
  <c r="AC13" i="6"/>
  <c r="AF13" i="6" s="1"/>
  <c r="AB12" i="6"/>
  <c r="AC12" i="5"/>
  <c r="AF12" i="5" s="1"/>
  <c r="C13" i="6"/>
  <c r="C12" i="5"/>
  <c r="D12" i="5" s="1"/>
  <c r="AB13" i="5"/>
  <c r="AB13" i="6"/>
  <c r="C12" i="6"/>
  <c r="AB12" i="5"/>
  <c r="D11" i="6"/>
  <c r="AC12" i="3"/>
  <c r="AF12" i="3" s="1"/>
  <c r="AB12" i="3"/>
  <c r="A13" i="3"/>
  <c r="C12" i="3"/>
  <c r="D11" i="3"/>
  <c r="T13" i="3"/>
  <c r="S13" i="3"/>
  <c r="V45" i="2"/>
  <c r="AJ13" i="3"/>
  <c r="R13" i="3"/>
  <c r="B13" i="3"/>
  <c r="D12" i="6" l="1"/>
  <c r="D13" i="6"/>
  <c r="AB13" i="3"/>
  <c r="AC13" i="3"/>
  <c r="AF13" i="3" s="1"/>
  <c r="C13" i="3"/>
  <c r="D12" i="3"/>
  <c r="D13" i="3" l="1"/>
</calcChain>
</file>

<file path=xl/sharedStrings.xml><?xml version="1.0" encoding="utf-8"?>
<sst xmlns="http://schemas.openxmlformats.org/spreadsheetml/2006/main" count="56" uniqueCount="19">
  <si>
    <t>Bid</t>
  </si>
  <si>
    <t>Ask</t>
  </si>
  <si>
    <t>S</t>
  </si>
  <si>
    <t>LastTradeorSettle</t>
  </si>
  <si>
    <t>NetLastQuoteToday</t>
  </si>
  <si>
    <t>Split B&amp;A</t>
  </si>
  <si>
    <t>Symbol Check</t>
  </si>
  <si>
    <t xml:space="preserve">  </t>
  </si>
  <si>
    <t>ZSE</t>
  </si>
  <si>
    <t>ZCE</t>
  </si>
  <si>
    <t>ZWA</t>
  </si>
  <si>
    <t>Spreads</t>
  </si>
  <si>
    <t>Soybeans</t>
  </si>
  <si>
    <t>Corn</t>
  </si>
  <si>
    <t>Wheat</t>
  </si>
  <si>
    <t>CQG Soybean Market</t>
  </si>
  <si>
    <t>CQG Corn Market</t>
  </si>
  <si>
    <t>CQG Wheat Market</t>
  </si>
  <si>
    <t xml:space="preserve">Designed by Thom Hartle                     Copyright ©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</si>
</sst>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2" x14ac:knownFonts="1">
    <font>
      <sz val="11"/>
      <color theme="1"/>
      <name val="Tahoma"/>
      <family val="2"/>
    </font>
    <font>
      <b/>
      <sz val="9.5"/>
      <color theme="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9.5"/>
      <color theme="1"/>
      <name val="Tahoma"/>
      <family val="2"/>
    </font>
    <font>
      <b/>
      <sz val="9"/>
      <color theme="0"/>
      <name val="Tahoma"/>
      <family val="2"/>
    </font>
    <font>
      <sz val="11"/>
      <color theme="0"/>
      <name val="Century Gothic"/>
      <family val="2"/>
    </font>
    <font>
      <sz val="24"/>
      <color theme="0"/>
      <name val="Century Gothic"/>
      <family val="2"/>
    </font>
    <font>
      <sz val="24"/>
      <color theme="4"/>
      <name val="Century Gothic"/>
      <family val="2"/>
    </font>
    <font>
      <sz val="12"/>
      <color theme="4"/>
      <name val="Century Gothic"/>
      <family val="2"/>
    </font>
    <font>
      <sz val="24"/>
      <color theme="1"/>
      <name val="Cambria"/>
      <family val="1"/>
    </font>
    <font>
      <b/>
      <sz val="9.5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70C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0.5">
          <color rgb="FF00003E"/>
        </stop>
        <stop position="1">
          <color theme="1"/>
        </stop>
      </gradientFill>
    </fill>
    <fill>
      <gradientFill>
        <stop position="0">
          <color rgb="FF00000F"/>
        </stop>
        <stop position="0.5">
          <color rgb="FF00003E"/>
        </stop>
        <stop position="1">
          <color rgb="FF00000F"/>
        </stop>
      </gradientFill>
    </fill>
  </fills>
  <borders count="32">
    <border>
      <left/>
      <right/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theme="3"/>
      </left>
      <right/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medium">
        <color theme="3"/>
      </right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theme="4"/>
      </left>
      <right style="thin">
        <color theme="4"/>
      </right>
      <top style="thin">
        <color rgb="FF002060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ck">
        <color rgb="FF002060"/>
      </left>
      <right style="thin">
        <color theme="4"/>
      </right>
      <top style="thin">
        <color rgb="FF002060"/>
      </top>
      <bottom style="thin">
        <color theme="4"/>
      </bottom>
      <diagonal/>
    </border>
    <border>
      <left style="thick">
        <color rgb="FF002060"/>
      </left>
      <right style="thin">
        <color theme="4"/>
      </right>
      <top style="thin">
        <color theme="4"/>
      </top>
      <bottom style="thin">
        <color rgb="FF002060"/>
      </bottom>
      <diagonal/>
    </border>
    <border>
      <left style="thick">
        <color rgb="FF002060"/>
      </left>
      <right style="thin">
        <color theme="4"/>
      </right>
      <top/>
      <bottom/>
      <diagonal/>
    </border>
    <border>
      <left style="thick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ck">
        <color rgb="FF002060"/>
      </left>
      <right/>
      <top style="thin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 style="thick">
        <color rgb="FF002060"/>
      </left>
      <right/>
      <top/>
      <bottom style="thin">
        <color rgb="FF002060"/>
      </bottom>
      <diagonal/>
    </border>
    <border>
      <left style="thin">
        <color theme="4"/>
      </left>
      <right/>
      <top style="thin">
        <color rgb="FF002060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rgb="FF002060"/>
      </bottom>
      <diagonal/>
    </border>
    <border>
      <left style="thin">
        <color theme="4"/>
      </left>
      <right/>
      <top/>
      <bottom/>
      <diagonal/>
    </border>
    <border>
      <left style="thick">
        <color rgb="FF002060"/>
      </left>
      <right style="medium">
        <color theme="3"/>
      </right>
      <top/>
      <bottom/>
      <diagonal/>
    </border>
    <border>
      <left style="thin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 style="thin">
        <color rgb="FF002060"/>
      </right>
      <top style="thick">
        <color rgb="FF002060"/>
      </top>
      <bottom/>
      <diagonal/>
    </border>
  </borders>
  <cellStyleXfs count="2">
    <xf numFmtId="0" fontId="0" fillId="0" borderId="0"/>
    <xf numFmtId="0" fontId="2" fillId="0" borderId="0"/>
  </cellStyleXfs>
  <cellXfs count="110">
    <xf numFmtId="0" fontId="0" fillId="0" borderId="0" xfId="0"/>
    <xf numFmtId="0" fontId="1" fillId="2" borderId="0" xfId="0" applyFont="1" applyFill="1"/>
    <xf numFmtId="0" fontId="1" fillId="3" borderId="0" xfId="0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2" fontId="1" fillId="3" borderId="0" xfId="0" applyNumberFormat="1" applyFont="1" applyFill="1" applyBorder="1" applyAlignment="1">
      <alignment horizontal="center" shrinkToFit="1"/>
    </xf>
    <xf numFmtId="2" fontId="1" fillId="2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shrinkToFit="1"/>
    </xf>
    <xf numFmtId="0" fontId="1" fillId="2" borderId="0" xfId="0" applyFont="1" applyFill="1" applyBorder="1" applyAlignment="1">
      <alignment horizontal="center"/>
    </xf>
    <xf numFmtId="0" fontId="4" fillId="2" borderId="0" xfId="0" applyFont="1" applyFill="1"/>
    <xf numFmtId="0" fontId="5" fillId="3" borderId="0" xfId="1" applyFont="1" applyFill="1" applyBorder="1" applyAlignment="1">
      <alignment vertical="center"/>
    </xf>
    <xf numFmtId="0" fontId="1" fillId="4" borderId="3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 shrinkToFit="1"/>
    </xf>
    <xf numFmtId="2" fontId="6" fillId="2" borderId="2" xfId="0" applyNumberFormat="1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2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shrinkToFit="1"/>
    </xf>
    <xf numFmtId="0" fontId="1" fillId="3" borderId="8" xfId="0" applyFont="1" applyFill="1" applyBorder="1" applyAlignment="1">
      <alignment horizontal="center" shrinkToFit="1"/>
    </xf>
    <xf numFmtId="2" fontId="1" fillId="2" borderId="14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0" fontId="1" fillId="3" borderId="15" xfId="0" applyFont="1" applyFill="1" applyBorder="1"/>
    <xf numFmtId="2" fontId="1" fillId="3" borderId="14" xfId="0" applyNumberFormat="1" applyFont="1" applyFill="1" applyBorder="1" applyAlignment="1">
      <alignment horizontal="center" shrinkToFit="1"/>
    </xf>
    <xf numFmtId="0" fontId="1" fillId="2" borderId="0" xfId="0" applyFont="1" applyFill="1" applyBorder="1"/>
    <xf numFmtId="0" fontId="1" fillId="2" borderId="15" xfId="0" applyFont="1" applyFill="1" applyBorder="1"/>
    <xf numFmtId="0" fontId="1" fillId="3" borderId="14" xfId="0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1" fillId="3" borderId="9" xfId="0" applyNumberFormat="1" applyFont="1" applyFill="1" applyBorder="1" applyAlignment="1">
      <alignment horizontal="center"/>
    </xf>
    <xf numFmtId="2" fontId="1" fillId="3" borderId="10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7" fillId="2" borderId="0" xfId="0" applyFont="1" applyFill="1"/>
    <xf numFmtId="0" fontId="6" fillId="6" borderId="16" xfId="0" applyFont="1" applyFill="1" applyBorder="1" applyAlignment="1">
      <alignment horizontal="center" vertical="center" shrinkToFit="1"/>
    </xf>
    <xf numFmtId="2" fontId="6" fillId="2" borderId="16" xfId="0" applyNumberFormat="1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1" fillId="4" borderId="19" xfId="0" applyFont="1" applyFill="1" applyBorder="1" applyAlignment="1">
      <alignment horizontal="center"/>
    </xf>
    <xf numFmtId="0" fontId="6" fillId="6" borderId="20" xfId="0" applyFont="1" applyFill="1" applyBorder="1" applyAlignment="1">
      <alignment horizontal="center" vertical="center" shrinkToFit="1"/>
    </xf>
    <xf numFmtId="2" fontId="6" fillId="2" borderId="20" xfId="0" applyNumberFormat="1" applyFont="1" applyFill="1" applyBorder="1" applyAlignment="1">
      <alignment horizontal="center" vertical="center" shrinkToFit="1"/>
    </xf>
    <xf numFmtId="0" fontId="6" fillId="3" borderId="20" xfId="0" applyFont="1" applyFill="1" applyBorder="1" applyAlignment="1">
      <alignment horizontal="center" vertical="center" shrinkToFit="1"/>
    </xf>
    <xf numFmtId="0" fontId="1" fillId="3" borderId="21" xfId="0" applyFont="1" applyFill="1" applyBorder="1" applyAlignment="1">
      <alignment horizontal="center" shrinkToFit="1"/>
    </xf>
    <xf numFmtId="2" fontId="1" fillId="3" borderId="22" xfId="0" applyNumberFormat="1" applyFont="1" applyFill="1" applyBorder="1" applyAlignment="1">
      <alignment horizontal="center"/>
    </xf>
    <xf numFmtId="2" fontId="1" fillId="3" borderId="22" xfId="0" applyNumberFormat="1" applyFont="1" applyFill="1" applyBorder="1" applyAlignment="1">
      <alignment horizontal="center" shrinkToFit="1"/>
    </xf>
    <xf numFmtId="2" fontId="1" fillId="2" borderId="22" xfId="0" applyNumberFormat="1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 shrinkToFit="1"/>
    </xf>
    <xf numFmtId="0" fontId="1" fillId="3" borderId="22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2" fontId="1" fillId="3" borderId="22" xfId="0" applyNumberFormat="1" applyFont="1" applyFill="1" applyBorder="1" applyAlignment="1">
      <alignment horizontal="right"/>
    </xf>
    <xf numFmtId="0" fontId="1" fillId="3" borderId="22" xfId="0" applyFont="1" applyFill="1" applyBorder="1" applyAlignment="1">
      <alignment horizontal="right"/>
    </xf>
    <xf numFmtId="2" fontId="1" fillId="2" borderId="22" xfId="0" applyNumberFormat="1" applyFont="1" applyFill="1" applyBorder="1" applyAlignment="1">
      <alignment horizontal="right"/>
    </xf>
    <xf numFmtId="0" fontId="1" fillId="2" borderId="22" xfId="0" applyFont="1" applyFill="1" applyBorder="1" applyAlignment="1">
      <alignment horizontal="right"/>
    </xf>
    <xf numFmtId="0" fontId="1" fillId="2" borderId="22" xfId="0" applyFont="1" applyFill="1" applyBorder="1"/>
    <xf numFmtId="0" fontId="1" fillId="2" borderId="23" xfId="0" applyFont="1" applyFill="1" applyBorder="1"/>
    <xf numFmtId="0" fontId="1" fillId="2" borderId="7" xfId="0" applyFont="1" applyFill="1" applyBorder="1"/>
    <xf numFmtId="2" fontId="1" fillId="3" borderId="28" xfId="0" applyNumberFormat="1" applyFont="1" applyFill="1" applyBorder="1" applyAlignment="1">
      <alignment horizontal="center" shrinkToFit="1"/>
    </xf>
    <xf numFmtId="2" fontId="1" fillId="3" borderId="29" xfId="0" applyNumberFormat="1" applyFont="1" applyFill="1" applyBorder="1" applyAlignment="1">
      <alignment horizontal="center" shrinkToFit="1"/>
    </xf>
    <xf numFmtId="2" fontId="1" fillId="2" borderId="29" xfId="0" applyNumberFormat="1" applyFont="1" applyFill="1" applyBorder="1" applyAlignment="1">
      <alignment horizontal="center"/>
    </xf>
    <xf numFmtId="2" fontId="1" fillId="2" borderId="30" xfId="0" applyNumberFormat="1" applyFont="1" applyFill="1" applyBorder="1" applyAlignment="1">
      <alignment horizontal="center"/>
    </xf>
    <xf numFmtId="2" fontId="1" fillId="2" borderId="30" xfId="0" applyNumberFormat="1" applyFont="1" applyFill="1" applyBorder="1" applyAlignment="1">
      <alignment horizontal="right"/>
    </xf>
    <xf numFmtId="0" fontId="1" fillId="2" borderId="29" xfId="0" applyFont="1" applyFill="1" applyBorder="1"/>
    <xf numFmtId="0" fontId="1" fillId="2" borderId="31" xfId="0" applyFont="1" applyFill="1" applyBorder="1"/>
    <xf numFmtId="0" fontId="10" fillId="2" borderId="0" xfId="0" applyFont="1" applyFill="1"/>
    <xf numFmtId="0" fontId="11" fillId="2" borderId="0" xfId="0" applyFont="1" applyFill="1"/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shrinkToFit="1"/>
    </xf>
    <xf numFmtId="0" fontId="6" fillId="5" borderId="20" xfId="0" applyFont="1" applyFill="1" applyBorder="1" applyAlignment="1">
      <alignment horizontal="center" vertical="center" shrinkToFit="1"/>
    </xf>
    <xf numFmtId="164" fontId="8" fillId="8" borderId="6" xfId="0" applyNumberFormat="1" applyFont="1" applyFill="1" applyBorder="1" applyAlignment="1">
      <alignment horizontal="center" vertical="center" shrinkToFit="1"/>
    </xf>
    <xf numFmtId="164" fontId="8" fillId="8" borderId="7" xfId="0" applyNumberFormat="1" applyFont="1" applyFill="1" applyBorder="1" applyAlignment="1">
      <alignment horizontal="center" vertical="center" shrinkToFit="1"/>
    </xf>
    <xf numFmtId="164" fontId="8" fillId="8" borderId="8" xfId="0" applyNumberFormat="1" applyFont="1" applyFill="1" applyBorder="1" applyAlignment="1">
      <alignment horizontal="center" vertical="center" shrinkToFit="1"/>
    </xf>
    <xf numFmtId="164" fontId="8" fillId="8" borderId="9" xfId="0" applyNumberFormat="1" applyFont="1" applyFill="1" applyBorder="1" applyAlignment="1">
      <alignment horizontal="center" vertical="center" shrinkToFit="1"/>
    </xf>
    <xf numFmtId="164" fontId="8" fillId="8" borderId="10" xfId="0" applyNumberFormat="1" applyFont="1" applyFill="1" applyBorder="1" applyAlignment="1">
      <alignment horizontal="center" vertical="center" shrinkToFit="1"/>
    </xf>
    <xf numFmtId="164" fontId="8" fillId="8" borderId="11" xfId="0" applyNumberFormat="1" applyFont="1" applyFill="1" applyBorder="1" applyAlignment="1">
      <alignment horizontal="center" vertical="center" shrinkToFit="1"/>
    </xf>
    <xf numFmtId="22" fontId="9" fillId="7" borderId="6" xfId="0" applyNumberFormat="1" applyFont="1" applyFill="1" applyBorder="1" applyAlignment="1">
      <alignment horizontal="center" vertical="center" shrinkToFit="1"/>
    </xf>
    <xf numFmtId="22" fontId="9" fillId="7" borderId="7" xfId="0" applyNumberFormat="1" applyFont="1" applyFill="1" applyBorder="1" applyAlignment="1">
      <alignment horizontal="center" vertical="center" shrinkToFit="1"/>
    </xf>
    <xf numFmtId="22" fontId="9" fillId="7" borderId="8" xfId="0" applyNumberFormat="1" applyFont="1" applyFill="1" applyBorder="1" applyAlignment="1">
      <alignment horizontal="center" vertical="center" shrinkToFit="1"/>
    </xf>
    <xf numFmtId="22" fontId="9" fillId="7" borderId="9" xfId="0" applyNumberFormat="1" applyFont="1" applyFill="1" applyBorder="1" applyAlignment="1">
      <alignment horizontal="center" vertical="center" shrinkToFit="1"/>
    </xf>
    <xf numFmtId="22" fontId="9" fillId="7" borderId="10" xfId="0" applyNumberFormat="1" applyFont="1" applyFill="1" applyBorder="1" applyAlignment="1">
      <alignment horizontal="center" vertical="center" shrinkToFit="1"/>
    </xf>
    <xf numFmtId="22" fontId="9" fillId="7" borderId="11" xfId="0" applyNumberFormat="1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0" fillId="2" borderId="0" xfId="0" applyFont="1" applyFill="1" applyAlignment="1">
      <alignment horizontal="right"/>
    </xf>
    <xf numFmtId="2" fontId="0" fillId="2" borderId="0" xfId="0" applyNumberFormat="1" applyFont="1" applyFill="1"/>
  </cellXfs>
  <cellStyles count="2">
    <cellStyle name="Normal" xfId="0" builtinId="0"/>
    <cellStyle name="Normal 2" xfId="1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3E"/>
      <color rgb="FF000064"/>
      <color rgb="FF00000F"/>
      <color rgb="FF7D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985</v>
        <stp/>
        <stp>ContractData</stp>
        <stp>ZSEQ8</stp>
        <stp>Ask</stp>
        <stp/>
        <stp>T</stp>
        <tr r="T13" s="3"/>
      </tp>
      <tp>
        <v>1009.75</v>
        <stp/>
        <stp>ContractData</stp>
        <stp>ZSEQ7</stp>
        <stp>Ask</stp>
        <stp/>
        <stp>T</stp>
        <tr r="G8" s="2"/>
        <tr r="T6" s="3"/>
      </tp>
      <tp>
        <v>997.25</v>
        <stp/>
        <stp>ContractData</stp>
        <stp>ZSEU7</stp>
        <stp>Ask</stp>
        <stp/>
        <stp>T</stp>
        <tr r="H8" s="2"/>
        <tr r="T7" s="3"/>
      </tp>
      <tp>
        <v>987</v>
        <stp/>
        <stp>ContractData</stp>
        <stp>ZSEX7</stp>
        <stp>Ask</stp>
        <stp/>
        <stp>T</stp>
        <tr r="I8" s="2"/>
        <tr r="T8" s="3"/>
      </tp>
      <tp>
        <v>988.25</v>
        <stp/>
        <stp>ContractData</stp>
        <stp>ZSEF8</stp>
        <stp>Ask</stp>
        <stp/>
        <stp>T</stp>
        <tr r="T9" s="3"/>
      </tp>
      <tp>
        <v>988.25</v>
        <stp/>
        <stp>ContractData</stp>
        <stp>ZSEF7</stp>
        <stp>Ask</stp>
        <stp/>
        <stp>T</stp>
        <tr r="B8" s="2"/>
        <tr r="T2" s="3"/>
      </tp>
      <tp>
        <v>986.75</v>
        <stp/>
        <stp>ContractData</stp>
        <stp>ZSEK8</stp>
        <stp>Ask</stp>
        <stp/>
        <stp>T</stp>
        <tr r="T11" s="3"/>
      </tp>
      <tp>
        <v>1004.25</v>
        <stp/>
        <stp>ContractData</stp>
        <stp>ZSEK7</stp>
        <stp>Ask</stp>
        <stp/>
        <stp>T</stp>
        <tr r="E8" s="2"/>
        <tr r="T4" s="3"/>
      </tp>
      <tp>
        <v>986</v>
        <stp/>
        <stp>ContractData</stp>
        <stp>ZSEH8</stp>
        <stp>Ask</stp>
        <stp/>
        <stp>T</stp>
        <tr r="T10" s="3"/>
      </tp>
      <tp>
        <v>996.75</v>
        <stp/>
        <stp>ContractData</stp>
        <stp>ZSEH7</stp>
        <stp>Ask</stp>
        <stp/>
        <stp>T</stp>
        <tr r="D8" s="2"/>
        <tr r="T3" s="3"/>
      </tp>
      <tp>
        <v>988.5</v>
        <stp/>
        <stp>ContractData</stp>
        <stp>ZSEN8</stp>
        <stp>Ask</stp>
        <stp/>
        <stp>T</stp>
        <tr r="T12" s="3"/>
      </tp>
      <tp>
        <v>1010.25</v>
        <stp/>
        <stp>ContractData</stp>
        <stp>ZSEN7</stp>
        <stp>Ask</stp>
        <stp/>
        <stp>T</stp>
        <tr r="F8" s="2"/>
        <tr r="T5" s="3"/>
      </tp>
      <tp>
        <v>996.25</v>
        <stp/>
        <stp>ContractData</stp>
        <stp>ZSEH7</stp>
        <stp>Bid</stp>
        <stp/>
        <stp>T</stp>
        <tr r="D9" s="2"/>
        <tr r="S3" s="3"/>
      </tp>
      <tp>
        <v>985</v>
        <stp/>
        <stp>ContractData</stp>
        <stp>ZSEH8</stp>
        <stp>Bid</stp>
        <stp/>
        <stp>T</stp>
        <tr r="S10" s="3"/>
      </tp>
      <tp>
        <v>1004</v>
        <stp/>
        <stp>ContractData</stp>
        <stp>ZSEK7</stp>
        <stp>Bid</stp>
        <stp/>
        <stp>T</stp>
        <tr r="E9" s="2"/>
        <tr r="S4" s="3"/>
      </tp>
      <tp>
        <v>985.5</v>
        <stp/>
        <stp>ContractData</stp>
        <stp>ZSEK8</stp>
        <stp>Bid</stp>
        <stp/>
        <stp>T</stp>
        <tr r="S11" s="3"/>
      </tp>
      <tp>
        <v>1010</v>
        <stp/>
        <stp>ContractData</stp>
        <stp>ZSEN7</stp>
        <stp>Bid</stp>
        <stp/>
        <stp>T</stp>
        <tr r="F9" s="2"/>
        <tr r="S5" s="3"/>
      </tp>
      <tp>
        <v>987.25</v>
        <stp/>
        <stp>ContractData</stp>
        <stp>ZSEN8</stp>
        <stp>Bid</stp>
        <stp/>
        <stp>T</stp>
        <tr r="S12" s="3"/>
      </tp>
      <tp>
        <v>988</v>
        <stp/>
        <stp>ContractData</stp>
        <stp>ZSEF7</stp>
        <stp>Bid</stp>
        <stp/>
        <stp>T</stp>
        <tr r="B9" s="2"/>
        <tr r="S2" s="3"/>
      </tp>
      <tp>
        <v>987.5</v>
        <stp/>
        <stp>ContractData</stp>
        <stp>ZSEF8</stp>
        <stp>Bid</stp>
        <stp/>
        <stp>T</stp>
        <tr r="S9" s="3"/>
      </tp>
      <tp>
        <v>986.5</v>
        <stp/>
        <stp>ContractData</stp>
        <stp>ZSEX7</stp>
        <stp>Bid</stp>
        <stp/>
        <stp>T</stp>
        <tr r="I9" s="2"/>
        <tr r="S8" s="3"/>
      </tp>
      <tp>
        <v>1009</v>
        <stp/>
        <stp>ContractData</stp>
        <stp>ZSEQ7</stp>
        <stp>Bid</stp>
        <stp/>
        <stp>T</stp>
        <tr r="G9" s="2"/>
        <tr r="S6" s="3"/>
      </tp>
      <tp>
        <v>980.5</v>
        <stp/>
        <stp>ContractData</stp>
        <stp>ZSEQ8</stp>
        <stp>Bid</stp>
        <stp/>
        <stp>T</stp>
        <tr r="S13" s="3"/>
      </tp>
      <tp>
        <v>996.25</v>
        <stp/>
        <stp>ContractData</stp>
        <stp>ZSEU7</stp>
        <stp>Bid</stp>
        <stp/>
        <stp>T</stp>
        <tr r="H9" s="2"/>
        <tr r="S7" s="3"/>
      </tp>
      <tp>
        <v>-2</v>
        <stp/>
        <stp>ContractData</stp>
        <stp>F.ZSE?12</stp>
        <stp>NetLastQuoteToday</stp>
        <stp/>
        <stp>T</stp>
        <tr r="U13" s="3"/>
      </tp>
      <tp>
        <v>0</v>
        <stp/>
        <stp>ContractData</stp>
        <stp>F.ZSE?10</stp>
        <stp>NetLastQuoteToday</stp>
        <stp/>
        <stp>T</stp>
        <tr r="U11" s="3"/>
      </tp>
      <tp>
        <v>1</v>
        <stp/>
        <stp>ContractData</stp>
        <stp>F.ZSE?11</stp>
        <stp>NetLastQuoteToday</stp>
        <stp/>
        <stp>T</stp>
        <tr r="U12" s="3"/>
      </tp>
      <tp t="s">
        <v/>
        <stp/>
        <stp>ContractData</stp>
        <stp>F.ZWA?12</stp>
        <stp>NetLastQuoteToday</stp>
        <stp/>
        <stp>T</stp>
        <tr r="U13" s="5"/>
      </tp>
      <tp>
        <v>7.5</v>
        <stp/>
        <stp>ContractData</stp>
        <stp>F.ZWA?10</stp>
        <stp>NetLastQuoteToday</stp>
        <stp/>
        <stp>T</stp>
        <tr r="U11" s="5"/>
      </tp>
      <tp>
        <v>-6.5</v>
        <stp/>
        <stp>ContractData</stp>
        <stp>F.ZWA?11</stp>
        <stp>NetLastQuoteToday</stp>
        <stp/>
        <stp>T</stp>
        <tr r="U12" s="5"/>
      </tp>
      <tp t="s">
        <v/>
        <stp/>
        <stp>ContractData</stp>
        <stp>F.ZCE?12</stp>
        <stp>NetLastQuoteToday</stp>
        <stp/>
        <stp>T</stp>
        <tr r="U13" s="6"/>
      </tp>
      <tp>
        <v>2.5</v>
        <stp/>
        <stp>ContractData</stp>
        <stp>F.ZCE?10</stp>
        <stp>NetLastQuoteToday</stp>
        <stp/>
        <stp>T</stp>
        <tr r="U11" s="6"/>
      </tp>
      <tp>
        <v>-0.25</v>
        <stp/>
        <stp>ContractData</stp>
        <stp>F.ZCE?11</stp>
        <stp>NetLastQuoteToday</stp>
        <stp/>
        <stp>T</stp>
        <tr r="U12" s="6"/>
      </tp>
      <tp>
        <v>525</v>
        <stp/>
        <stp>ContractData</stp>
        <stp>ZWAU8</stp>
        <stp>Ask</stp>
        <stp/>
        <stp>T</stp>
        <tr r="T11" s="5"/>
      </tp>
      <tp>
        <v>463.25</v>
        <stp/>
        <stp>ContractData</stp>
        <stp>ZWAU7</stp>
        <stp>Ask</stp>
        <stp/>
        <stp>T</stp>
        <tr r="S8" s="2"/>
        <tr r="T6" s="5"/>
      </tp>
      <tp>
        <v>546</v>
        <stp/>
        <stp>ContractData</stp>
        <stp>ZWAZ8</stp>
        <stp>Ask</stp>
        <stp/>
        <stp>T</stp>
        <tr r="T12" s="5"/>
      </tp>
      <tp>
        <v>483</v>
        <stp/>
        <stp>ContractData</stp>
        <stp>ZWAZ7</stp>
        <stp>Ask</stp>
        <stp/>
        <stp>T</stp>
        <tr r="T7" s="5"/>
      </tp>
      <tp>
        <v>400.5</v>
        <stp/>
        <stp>ContractData</stp>
        <stp>ZWAZ6</stp>
        <stp>Ask</stp>
        <stp/>
        <stp>T</stp>
        <tr r="O8" s="2"/>
        <tr r="T2" s="5"/>
      </tp>
      <tp>
        <v>504.75</v>
        <stp/>
        <stp>ContractData</stp>
        <stp>ZWAK8</stp>
        <stp>Ask</stp>
        <stp/>
        <stp>T</stp>
        <tr r="T9" s="5"/>
      </tp>
      <tp>
        <v>432.75</v>
        <stp/>
        <stp>ContractData</stp>
        <stp>ZWAK7</stp>
        <stp>Ask</stp>
        <stp/>
        <stp>T</stp>
        <tr r="Q8" s="2"/>
        <tr r="T4" s="5"/>
      </tp>
      <tp t="s">
        <v/>
        <stp/>
        <stp>ContractData</stp>
        <stp>ZWAH9</stp>
        <stp>Ask</stp>
        <stp/>
        <stp>T</stp>
        <tr r="T13" s="5"/>
      </tp>
      <tp>
        <v>495.75</v>
        <stp/>
        <stp>ContractData</stp>
        <stp>ZWAH8</stp>
        <stp>Ask</stp>
        <stp/>
        <stp>T</stp>
        <tr r="T8" s="5"/>
      </tp>
      <tp>
        <v>419.5</v>
        <stp/>
        <stp>ContractData</stp>
        <stp>ZWAH7</stp>
        <stp>Ask</stp>
        <stp/>
        <stp>T</stp>
        <tr r="P8" s="2"/>
        <tr r="T3" s="5"/>
      </tp>
      <tp>
        <v>506.75</v>
        <stp/>
        <stp>ContractData</stp>
        <stp>ZWAN8</stp>
        <stp>Ask</stp>
        <stp/>
        <stp>T</stp>
        <tr r="T10" s="5"/>
      </tp>
      <tp>
        <v>447.5</v>
        <stp/>
        <stp>ContractData</stp>
        <stp>ZWAN7</stp>
        <stp>Ask</stp>
        <stp/>
        <stp>T</stp>
        <tr r="R8" s="2"/>
        <tr r="T5" s="5"/>
      </tp>
      <tp>
        <v>419.25</v>
        <stp/>
        <stp>ContractData</stp>
        <stp>ZWAH7</stp>
        <stp>Bid</stp>
        <stp/>
        <stp>T</stp>
        <tr r="P9" s="2"/>
        <tr r="S3" s="5"/>
      </tp>
      <tp>
        <v>494.75</v>
        <stp/>
        <stp>ContractData</stp>
        <stp>ZWAH8</stp>
        <stp>Bid</stp>
        <stp/>
        <stp>T</stp>
        <tr r="S8" s="5"/>
      </tp>
      <tp t="s">
        <v/>
        <stp/>
        <stp>ContractData</stp>
        <stp>ZWAH9</stp>
        <stp>Bid</stp>
        <stp/>
        <stp>T</stp>
        <tr r="S13" s="5"/>
      </tp>
      <tp>
        <v>432.5</v>
        <stp/>
        <stp>ContractData</stp>
        <stp>ZWAK7</stp>
        <stp>Bid</stp>
        <stp/>
        <stp>T</stp>
        <tr r="Q9" s="2"/>
        <tr r="S4" s="5"/>
      </tp>
      <tp>
        <v>501.5</v>
        <stp/>
        <stp>ContractData</stp>
        <stp>ZWAK8</stp>
        <stp>Bid</stp>
        <stp/>
        <stp>T</stp>
        <tr r="S9" s="5"/>
      </tp>
      <tp>
        <v>447</v>
        <stp/>
        <stp>ContractData</stp>
        <stp>ZWAN7</stp>
        <stp>Bid</stp>
        <stp/>
        <stp>T</stp>
        <tr r="R9" s="2"/>
        <tr r="S5" s="5"/>
      </tp>
      <tp>
        <v>502.5</v>
        <stp/>
        <stp>ContractData</stp>
        <stp>ZWAN8</stp>
        <stp>Bid</stp>
        <stp/>
        <stp>T</stp>
        <tr r="S10" s="5"/>
      </tp>
      <tp>
        <v>400.25</v>
        <stp/>
        <stp>ContractData</stp>
        <stp>ZWAZ6</stp>
        <stp>Bid</stp>
        <stp/>
        <stp>T</stp>
        <tr r="O9" s="2"/>
        <tr r="S2" s="5"/>
      </tp>
      <tp>
        <v>482.5</v>
        <stp/>
        <stp>ContractData</stp>
        <stp>ZWAZ7</stp>
        <stp>Bid</stp>
        <stp/>
        <stp>T</stp>
        <tr r="S7" s="5"/>
      </tp>
      <tp>
        <v>536.5</v>
        <stp/>
        <stp>ContractData</stp>
        <stp>ZWAZ8</stp>
        <stp>Bid</stp>
        <stp/>
        <stp>T</stp>
        <tr r="S12" s="5"/>
      </tp>
      <tp>
        <v>462.75</v>
        <stp/>
        <stp>ContractData</stp>
        <stp>ZWAU7</stp>
        <stp>Bid</stp>
        <stp/>
        <stp>T</stp>
        <tr r="S9" s="2"/>
        <tr r="S6" s="5"/>
      </tp>
      <tp>
        <v>515</v>
        <stp/>
        <stp>ContractData</stp>
        <stp>ZWAU8</stp>
        <stp>Bid</stp>
        <stp/>
        <stp>T</stp>
        <tr r="S11" s="5"/>
      </tp>
      <tp t="s">
        <v/>
        <stp/>
        <stp>ContractData</stp>
        <stp>ZWAS8Z</stp>
        <stp>LastTradeorSettle</stp>
        <stp/>
        <stp>T</stp>
        <tr r="W9" s="5"/>
      </tp>
      <tp t="s">
        <v/>
        <stp/>
        <stp>ContractData</stp>
        <stp>ZSES8F</stp>
        <stp>LastTradeorSettle</stp>
        <stp/>
        <stp>T</stp>
        <tr r="W9" s="3"/>
      </tp>
      <tp>
        <v>-57.5</v>
        <stp/>
        <stp>ContractData</stp>
        <stp>ZCES8Z</stp>
        <stp>LastTradeorSettle</stp>
        <stp/>
        <stp>T</stp>
        <tr r="W9" s="6"/>
      </tp>
      <tp t="s">
        <v/>
        <stp/>
        <stp>ContractData</stp>
        <stp>ZWAS9Z</stp>
        <stp>LastTradeorSettle</stp>
        <stp/>
        <stp>T</stp>
        <tr r="W10" s="5"/>
      </tp>
      <tp t="s">
        <v/>
        <stp/>
        <stp>ContractData</stp>
        <stp>ZSES9F</stp>
        <stp>LastTradeorSettle</stp>
        <stp/>
        <stp>T</stp>
        <tr r="W10" s="3"/>
      </tp>
      <tp t="s">
        <v/>
        <stp/>
        <stp>ContractData</stp>
        <stp>ZCES9Z</stp>
        <stp>LastTradeorSettle</stp>
        <stp/>
        <stp>T</stp>
        <tr r="W10" s="6"/>
      </tp>
      <tp t="s">
        <v/>
        <stp/>
        <stp>ContractData</stp>
        <stp>ZWAS6Z</stp>
        <stp>LastTradeorSettle</stp>
        <stp/>
        <stp>T</stp>
        <tr r="W7" s="5"/>
      </tp>
      <tp>
        <v>1.25</v>
        <stp/>
        <stp>ContractData</stp>
        <stp>ZSES6F</stp>
        <stp>LastTradeorSettle</stp>
        <stp/>
        <stp>T</stp>
        <tr r="W7" s="3"/>
      </tp>
      <tp>
        <v>-48</v>
        <stp/>
        <stp>ContractData</stp>
        <stp>ZCES6Z</stp>
        <stp>LastTradeorSettle</stp>
        <stp/>
        <stp>T</stp>
        <tr r="W7" s="6"/>
      </tp>
      <tp t="s">
        <v/>
        <stp/>
        <stp>ContractData</stp>
        <stp>ZWAS7Z</stp>
        <stp>LastTradeorSettle</stp>
        <stp/>
        <stp>T</stp>
        <tr r="W8" s="5"/>
      </tp>
      <tp t="s">
        <v/>
        <stp/>
        <stp>ContractData</stp>
        <stp>ZSES7F</stp>
        <stp>LastTradeorSettle</stp>
        <stp/>
        <stp>T</stp>
        <tr r="W8" s="3"/>
      </tp>
      <tp t="s">
        <v/>
        <stp/>
        <stp>ContractData</stp>
        <stp>ZCES7Z</stp>
        <stp>LastTradeorSettle</stp>
        <stp/>
        <stp>T</stp>
        <tr r="W8" s="6"/>
      </tp>
      <tp>
        <v>-63</v>
        <stp/>
        <stp>ContractData</stp>
        <stp>ZWAS4Z</stp>
        <stp>LastTradeorSettle</stp>
        <stp/>
        <stp>T</stp>
        <tr r="W5" s="5"/>
      </tp>
      <tp>
        <v>-21.5</v>
        <stp/>
        <stp>ContractData</stp>
        <stp>ZSES4F</stp>
        <stp>LastTradeorSettle</stp>
        <stp/>
        <stp>T</stp>
        <tr r="W5" s="3"/>
      </tp>
      <tp>
        <v>-29</v>
        <stp/>
        <stp>ContractData</stp>
        <stp>ZCES4Z</stp>
        <stp>LastTradeorSettle</stp>
        <stp/>
        <stp>T</stp>
        <tr r="W5" s="6"/>
      </tp>
      <tp>
        <v>-83.5</v>
        <stp/>
        <stp>ContractData</stp>
        <stp>ZWAS5Z</stp>
        <stp>LastTradeorSettle</stp>
        <stp/>
        <stp>T</stp>
        <tr r="W6" s="5"/>
      </tp>
      <tp>
        <v>-9</v>
        <stp/>
        <stp>ContractData</stp>
        <stp>ZSES5F</stp>
        <stp>LastTradeorSettle</stp>
        <stp/>
        <stp>T</stp>
        <tr r="W6" s="3"/>
      </tp>
      <tp>
        <v>-38</v>
        <stp/>
        <stp>ContractData</stp>
        <stp>ZCES5Z</stp>
        <stp>LastTradeorSettle</stp>
        <stp/>
        <stp>T</stp>
        <tr r="W6" s="6"/>
      </tp>
      <tp>
        <v>-32.25</v>
        <stp/>
        <stp>ContractData</stp>
        <stp>ZWAS2Z</stp>
        <stp>LastTradeorSettle</stp>
        <stp/>
        <stp>T</stp>
        <tr r="W3" s="5"/>
      </tp>
      <tp>
        <v>-16.25</v>
        <stp/>
        <stp>ContractData</stp>
        <stp>ZSES2F</stp>
        <stp>LastTradeorSettle</stp>
        <stp/>
        <stp>T</stp>
        <tr r="W3" s="3"/>
      </tp>
      <tp>
        <v>-15</v>
        <stp/>
        <stp>ContractData</stp>
        <stp>ZCES2Z</stp>
        <stp>LastTradeorSettle</stp>
        <stp/>
        <stp>T</stp>
        <tr r="W3" s="6"/>
      </tp>
      <tp>
        <v>-47</v>
        <stp/>
        <stp>ContractData</stp>
        <stp>ZWAS3Z</stp>
        <stp>LastTradeorSettle</stp>
        <stp/>
        <stp>T</stp>
        <tr r="W4" s="5"/>
      </tp>
      <tp>
        <v>-22.25</v>
        <stp/>
        <stp>ContractData</stp>
        <stp>ZSES3F</stp>
        <stp>LastTradeorSettle</stp>
        <stp/>
        <stp>T</stp>
        <tr r="W4" s="3"/>
      </tp>
      <tp>
        <v>-22</v>
        <stp/>
        <stp>ContractData</stp>
        <stp>ZCES3Z</stp>
        <stp>LastTradeorSettle</stp>
        <stp/>
        <stp>T</stp>
        <tr r="W4" s="6"/>
      </tp>
      <tp>
        <v>-18.75</v>
        <stp/>
        <stp>ContractData</stp>
        <stp>ZWAS1Z</stp>
        <stp>LastTradeorSettle</stp>
        <stp/>
        <stp>T</stp>
        <tr r="W2" s="5"/>
      </tp>
      <tp>
        <v>-8.5</v>
        <stp/>
        <stp>ContractData</stp>
        <stp>ZSES1F</stp>
        <stp>LastTradeorSettle</stp>
        <stp/>
        <stp>T</stp>
        <tr r="W2" s="3"/>
      </tp>
      <tp>
        <v>-7.75</v>
        <stp/>
        <stp>ContractData</stp>
        <stp>ZCES1Z</stp>
        <stp>LastTradeorSettle</stp>
        <stp/>
        <stp>T</stp>
        <tr r="W2" s="6"/>
      </tp>
      <tp>
        <v>396.25</v>
        <stp/>
        <stp>ContractData</stp>
        <stp>ZCEU8</stp>
        <stp>Ask</stp>
        <stp/>
        <stp>T</stp>
        <tr r="T11" s="6"/>
      </tp>
      <tp>
        <v>370.5</v>
        <stp/>
        <stp>ContractData</stp>
        <stp>ZCEU7</stp>
        <stp>Ask</stp>
        <stp/>
        <stp>T</stp>
        <tr r="N8" s="2"/>
        <tr r="T6" s="6"/>
      </tp>
      <tp>
        <v>398</v>
        <stp/>
        <stp>ContractData</stp>
        <stp>ZCEZ8</stp>
        <stp>Ask</stp>
        <stp/>
        <stp>T</stp>
        <tr r="T12" s="6"/>
      </tp>
      <tp>
        <v>379.5</v>
        <stp/>
        <stp>ContractData</stp>
        <stp>ZCEZ7</stp>
        <stp>Ask</stp>
        <stp/>
        <stp>T</stp>
        <tr r="T7" s="6"/>
      </tp>
      <tp>
        <v>341.5</v>
        <stp/>
        <stp>ContractData</stp>
        <stp>ZCEZ6</stp>
        <stp>Ask</stp>
        <stp/>
        <stp>T</stp>
        <tr r="J8" s="2"/>
        <tr r="T2" s="6"/>
      </tp>
      <tp>
        <v>395.25</v>
        <stp/>
        <stp>ContractData</stp>
        <stp>ZCEK8</stp>
        <stp>Ask</stp>
        <stp/>
        <stp>T</stp>
        <tr r="T9" s="6"/>
      </tp>
      <tp>
        <v>356.25</v>
        <stp/>
        <stp>ContractData</stp>
        <stp>ZCEK7</stp>
        <stp>Ask</stp>
        <stp/>
        <stp>T</stp>
        <tr r="L8" s="2"/>
        <tr r="T4" s="6"/>
      </tp>
      <tp t="s">
        <v/>
        <stp/>
        <stp>ContractData</stp>
        <stp>ZCEH9</stp>
        <stp>Ask</stp>
        <stp/>
        <stp>T</stp>
        <tr r="T13" s="6"/>
      </tp>
      <tp>
        <v>389.5</v>
        <stp/>
        <stp>ContractData</stp>
        <stp>ZCEH8</stp>
        <stp>Ask</stp>
        <stp/>
        <stp>T</stp>
        <tr r="T8" s="6"/>
      </tp>
      <tp>
        <v>349.25</v>
        <stp/>
        <stp>ContractData</stp>
        <stp>ZCEH7</stp>
        <stp>Ask</stp>
        <stp/>
        <stp>T</stp>
        <tr r="K8" s="2"/>
        <tr r="T3" s="6"/>
      </tp>
      <tp>
        <v>399.5</v>
        <stp/>
        <stp>ContractData</stp>
        <stp>ZCEN8</stp>
        <stp>Ask</stp>
        <stp/>
        <stp>T</stp>
        <tr r="T10" s="6"/>
      </tp>
      <tp>
        <v>363.5</v>
        <stp/>
        <stp>ContractData</stp>
        <stp>ZCEN7</stp>
        <stp>Ask</stp>
        <stp/>
        <stp>T</stp>
        <tr r="M8" s="2"/>
        <tr r="T5" s="6"/>
      </tp>
      <tp>
        <v>349</v>
        <stp/>
        <stp>ContractData</stp>
        <stp>ZCEH7</stp>
        <stp>Bid</stp>
        <stp/>
        <stp>T</stp>
        <tr r="K9" s="2"/>
        <tr r="S3" s="6"/>
      </tp>
      <tp>
        <v>389</v>
        <stp/>
        <stp>ContractData</stp>
        <stp>ZCEH8</stp>
        <stp>Bid</stp>
        <stp/>
        <stp>T</stp>
        <tr r="S8" s="6"/>
      </tp>
      <tp t="s">
        <v/>
        <stp/>
        <stp>ContractData</stp>
        <stp>ZCEH9</stp>
        <stp>Bid</stp>
        <stp/>
        <stp>T</stp>
        <tr r="S13" s="6"/>
      </tp>
      <tp>
        <v>356</v>
        <stp/>
        <stp>ContractData</stp>
        <stp>ZCEK7</stp>
        <stp>Bid</stp>
        <stp/>
        <stp>T</stp>
        <tr r="L9" s="2"/>
        <tr r="S4" s="6"/>
      </tp>
      <tp>
        <v>394.5</v>
        <stp/>
        <stp>ContractData</stp>
        <stp>ZCEK8</stp>
        <stp>Bid</stp>
        <stp/>
        <stp>T</stp>
        <tr r="S9" s="6"/>
      </tp>
      <tp>
        <v>363.25</v>
        <stp/>
        <stp>ContractData</stp>
        <stp>ZCEN7</stp>
        <stp>Bid</stp>
        <stp/>
        <stp>T</stp>
        <tr r="M9" s="2"/>
        <tr r="S5" s="6"/>
      </tp>
      <tp>
        <v>398.75</v>
        <stp/>
        <stp>ContractData</stp>
        <stp>ZCEN8</stp>
        <stp>Bid</stp>
        <stp/>
        <stp>T</stp>
        <tr r="S10" s="6"/>
      </tp>
      <tp>
        <v>341.25</v>
        <stp/>
        <stp>ContractData</stp>
        <stp>ZCEZ6</stp>
        <stp>Bid</stp>
        <stp/>
        <stp>T</stp>
        <tr r="J9" s="2"/>
        <tr r="S2" s="6"/>
      </tp>
      <tp>
        <v>379</v>
        <stp/>
        <stp>ContractData</stp>
        <stp>ZCEZ7</stp>
        <stp>Bid</stp>
        <stp/>
        <stp>T</stp>
        <tr r="S7" s="6"/>
      </tp>
      <tp>
        <v>397</v>
        <stp/>
        <stp>ContractData</stp>
        <stp>ZCEZ8</stp>
        <stp>Bid</stp>
        <stp/>
        <stp>T</stp>
        <tr r="S12" s="6"/>
      </tp>
      <tp>
        <v>370.25</v>
        <stp/>
        <stp>ContractData</stp>
        <stp>ZCEU7</stp>
        <stp>Bid</stp>
        <stp/>
        <stp>T</stp>
        <tr r="N9" s="2"/>
        <tr r="S6" s="6"/>
      </tp>
      <tp>
        <v>393</v>
        <stp/>
        <stp>ContractData</stp>
        <stp>ZCEU8</stp>
        <stp>Bid</stp>
        <stp/>
        <stp>T</stp>
        <tr r="S11" s="6"/>
      </tp>
      <tp>
        <v>1</v>
        <stp/>
        <stp>ContractData</stp>
        <stp>ZWAS1Z</stp>
        <stp>NetLastQuoteToday</stp>
        <stp/>
        <stp>T</stp>
        <tr r="X2" s="5"/>
      </tp>
      <tp>
        <v>0.25</v>
        <stp/>
        <stp>ContractData</stp>
        <stp>ZSES1F</stp>
        <stp>NetLastQuoteToday</stp>
        <stp/>
        <stp>T</stp>
        <tr r="X2" s="3"/>
      </tp>
      <tp>
        <v>0</v>
        <stp/>
        <stp>ContractData</stp>
        <stp>ZCES1Z</stp>
        <stp>NetLastQuoteToday</stp>
        <stp/>
        <stp>T</stp>
        <tr r="X2" s="6"/>
      </tp>
      <tp>
        <v>1.25</v>
        <stp/>
        <stp>ContractData</stp>
        <stp>ZWAS2Z</stp>
        <stp>NetLastQuoteToday</stp>
        <stp/>
        <stp>T</stp>
        <tr r="X3" s="5"/>
      </tp>
      <tp>
        <v>0</v>
        <stp/>
        <stp>ContractData</stp>
        <stp>ZSES2F</stp>
        <stp>NetLastQuoteToday</stp>
        <stp/>
        <stp>T</stp>
        <tr r="X3" s="3"/>
      </tp>
      <tp>
        <v>0.25</v>
        <stp/>
        <stp>ContractData</stp>
        <stp>ZCES2Z</stp>
        <stp>NetLastQuoteToday</stp>
        <stp/>
        <stp>T</stp>
        <tr r="X3" s="6"/>
      </tp>
      <tp>
        <v>1</v>
        <stp/>
        <stp>ContractData</stp>
        <stp>ZWAS3Z</stp>
        <stp>NetLastQuoteToday</stp>
        <stp/>
        <stp>T</stp>
        <tr r="X4" s="5"/>
      </tp>
      <tp>
        <v>-1</v>
        <stp/>
        <stp>ContractData</stp>
        <stp>ZSES3F</stp>
        <stp>NetLastQuoteToday</stp>
        <stp/>
        <stp>T</stp>
        <tr r="X4" s="3"/>
      </tp>
      <tp>
        <v>0</v>
        <stp/>
        <stp>ContractData</stp>
        <stp>ZCES3Z</stp>
        <stp>NetLastQuoteToday</stp>
        <stp/>
        <stp>T</stp>
        <tr r="X4" s="6"/>
      </tp>
      <tp>
        <v>1.25</v>
        <stp/>
        <stp>ContractData</stp>
        <stp>ZWAS4Z</stp>
        <stp>NetLastQuoteToday</stp>
        <stp/>
        <stp>T</stp>
        <tr r="X5" s="5"/>
      </tp>
      <tp>
        <v>-0.5</v>
        <stp/>
        <stp>ContractData</stp>
        <stp>ZSES4F</stp>
        <stp>NetLastQuoteToday</stp>
        <stp/>
        <stp>T</stp>
        <tr r="X5" s="3"/>
      </tp>
      <tp>
        <v>0</v>
        <stp/>
        <stp>ContractData</stp>
        <stp>ZCES4Z</stp>
        <stp>NetLastQuoteToday</stp>
        <stp/>
        <stp>T</stp>
        <tr r="X5" s="6"/>
      </tp>
      <tp>
        <v>1.25</v>
        <stp/>
        <stp>ContractData</stp>
        <stp>ZWAS5Z</stp>
        <stp>NetLastQuoteToday</stp>
        <stp/>
        <stp>T</stp>
        <tr r="X6" s="5"/>
      </tp>
      <tp>
        <v>-0.75</v>
        <stp/>
        <stp>ContractData</stp>
        <stp>ZSES5F</stp>
        <stp>NetLastQuoteToday</stp>
        <stp/>
        <stp>T</stp>
        <tr r="X6" s="3"/>
      </tp>
      <tp>
        <v>-0.25</v>
        <stp/>
        <stp>ContractData</stp>
        <stp>ZCES5Z</stp>
        <stp>NetLastQuoteToday</stp>
        <stp/>
        <stp>T</stp>
        <tr r="X6" s="6"/>
      </tp>
      <tp t="s">
        <v/>
        <stp/>
        <stp>ContractData</stp>
        <stp>ZCEH9</stp>
        <stp>Settlement</stp>
        <stp/>
        <stp>T</stp>
        <tr r="AJ13" s="6"/>
      </tp>
      <tp>
        <v>543</v>
        <stp/>
        <stp>ContractData</stp>
        <stp>ZWAH9</stp>
        <stp>Settlement</stp>
        <stp/>
        <stp>T</stp>
        <tr r="AJ13" s="5"/>
      </tp>
      <tp>
        <v>1</v>
        <stp/>
        <stp>ContractData</stp>
        <stp>ZWAS6Z</stp>
        <stp>NetLastQuoteToday</stp>
        <stp/>
        <stp>T</stp>
        <tr r="X7" s="5"/>
      </tp>
      <tp>
        <v>-2.25</v>
        <stp/>
        <stp>ContractData</stp>
        <stp>ZSES6F</stp>
        <stp>NetLastQuoteToday</stp>
        <stp/>
        <stp>T</stp>
        <tr r="X7" s="3"/>
      </tp>
      <tp>
        <v>0</v>
        <stp/>
        <stp>ContractData</stp>
        <stp>ZCES6Z</stp>
        <stp>NetLastQuoteToday</stp>
        <stp/>
        <stp>T</stp>
        <tr r="X7" s="6"/>
      </tp>
      <tp>
        <v>389</v>
        <stp/>
        <stp>ContractData</stp>
        <stp>ZCEH8</stp>
        <stp>Settlement</stp>
        <stp/>
        <stp>T</stp>
        <tr r="AJ8" s="6"/>
      </tp>
      <tp>
        <v>394.5</v>
        <stp/>
        <stp>ContractData</stp>
        <stp>ZCEK8</stp>
        <stp>Settlement</stp>
        <stp/>
        <stp>T</stp>
        <tr r="AJ9" s="6"/>
      </tp>
      <tp>
        <v>398.75</v>
        <stp/>
        <stp>ContractData</stp>
        <stp>ZCEN8</stp>
        <stp>Settlement</stp>
        <stp/>
        <stp>T</stp>
        <tr r="AJ10" s="6"/>
      </tp>
      <tp>
        <v>393.75</v>
        <stp/>
        <stp>ContractData</stp>
        <stp>ZCEU8</stp>
        <stp>Settlement</stp>
        <stp/>
        <stp>T</stp>
        <tr r="AJ11" s="6"/>
      </tp>
      <tp>
        <v>397.25</v>
        <stp/>
        <stp>ContractData</stp>
        <stp>ZCEZ8</stp>
        <stp>Settlement</stp>
        <stp/>
        <stp>T</stp>
        <tr r="AJ12" s="6"/>
      </tp>
      <tp>
        <v>987.25</v>
        <stp/>
        <stp>ContractData</stp>
        <stp>ZSEF8</stp>
        <stp>Settlement</stp>
        <stp/>
        <stp>T</stp>
        <tr r="AJ9" s="3"/>
      </tp>
      <tp>
        <v>985</v>
        <stp/>
        <stp>ContractData</stp>
        <stp>ZSEH8</stp>
        <stp>Settlement</stp>
        <stp/>
        <stp>T</stp>
        <tr r="AJ10" s="3"/>
      </tp>
      <tp>
        <v>985.5</v>
        <stp/>
        <stp>ContractData</stp>
        <stp>ZSEK8</stp>
        <stp>Settlement</stp>
        <stp/>
        <stp>T</stp>
        <tr r="AJ11" s="3"/>
      </tp>
      <tp>
        <v>987.5</v>
        <stp/>
        <stp>ContractData</stp>
        <stp>ZSEN8</stp>
        <stp>Settlement</stp>
        <stp/>
        <stp>T</stp>
        <tr r="AJ12" s="3"/>
      </tp>
      <tp>
        <v>982.5</v>
        <stp/>
        <stp>ContractData</stp>
        <stp>ZSEQ8</stp>
        <stp>Settlement</stp>
        <stp/>
        <stp>T</stp>
        <tr r="AJ13" s="3"/>
      </tp>
      <tp>
        <v>495.25</v>
        <stp/>
        <stp>ContractData</stp>
        <stp>ZWAH8</stp>
        <stp>Settlement</stp>
        <stp/>
        <stp>T</stp>
        <tr r="AJ8" s="5"/>
      </tp>
      <tp>
        <v>503</v>
        <stp/>
        <stp>ContractData</stp>
        <stp>ZWAK8</stp>
        <stp>Settlement</stp>
        <stp/>
        <stp>T</stp>
        <tr r="AJ9" s="5"/>
      </tp>
      <tp>
        <v>505</v>
        <stp/>
        <stp>ContractData</stp>
        <stp>ZWAN8</stp>
        <stp>Settlement</stp>
        <stp/>
        <stp>T</stp>
        <tr r="AJ10" s="5"/>
      </tp>
      <tp>
        <v>517.5</v>
        <stp/>
        <stp>ContractData</stp>
        <stp>ZWAU8</stp>
        <stp>Settlement</stp>
        <stp/>
        <stp>T</stp>
        <tr r="AJ11" s="5"/>
      </tp>
      <tp>
        <v>543</v>
        <stp/>
        <stp>ContractData</stp>
        <stp>ZWAZ8</stp>
        <stp>Settlement</stp>
        <stp/>
        <stp>T</stp>
        <tr r="AJ12" s="5"/>
      </tp>
      <tp>
        <v>-0.5</v>
        <stp/>
        <stp>ContractData</stp>
        <stp>ZWAS7Z</stp>
        <stp>NetLastQuoteToday</stp>
        <stp/>
        <stp>T</stp>
        <tr r="X8" s="5"/>
      </tp>
      <tp>
        <v>-2.75</v>
        <stp/>
        <stp>ContractData</stp>
        <stp>ZSES7F</stp>
        <stp>NetLastQuoteToday</stp>
        <stp/>
        <stp>T</stp>
        <tr r="X8" s="3"/>
      </tp>
      <tp>
        <v>-1</v>
        <stp/>
        <stp>ContractData</stp>
        <stp>ZCES7Z</stp>
        <stp>NetLastQuoteToday</stp>
        <stp/>
        <stp>T</stp>
        <tr r="X8" s="6"/>
      </tp>
      <tp>
        <v>349.25</v>
        <stp/>
        <stp>ContractData</stp>
        <stp>ZCEH7</stp>
        <stp>Settlement</stp>
        <stp/>
        <stp>T</stp>
        <tr r="AJ3" s="6"/>
      </tp>
      <tp>
        <v>356.5</v>
        <stp/>
        <stp>ContractData</stp>
        <stp>ZCEK7</stp>
        <stp>Settlement</stp>
        <stp/>
        <stp>T</stp>
        <tr r="AJ4" s="6"/>
      </tp>
      <tp>
        <v>363.5</v>
        <stp/>
        <stp>ContractData</stp>
        <stp>ZCEN7</stp>
        <stp>Settlement</stp>
        <stp/>
        <stp>T</stp>
        <tr r="AJ5" s="6"/>
      </tp>
      <tp>
        <v>370.25</v>
        <stp/>
        <stp>ContractData</stp>
        <stp>ZCEU7</stp>
        <stp>Settlement</stp>
        <stp/>
        <stp>T</stp>
        <tr r="AJ6" s="6"/>
      </tp>
      <tp>
        <v>379.25</v>
        <stp/>
        <stp>ContractData</stp>
        <stp>ZCEZ7</stp>
        <stp>Settlement</stp>
        <stp/>
        <stp>T</stp>
        <tr r="AJ7" s="6"/>
      </tp>
      <tp>
        <v>989.5</v>
        <stp/>
        <stp>ContractData</stp>
        <stp>ZSEF7</stp>
        <stp>Settlement</stp>
        <stp/>
        <stp>T</stp>
        <tr r="AJ2" s="3"/>
      </tp>
      <tp>
        <v>998</v>
        <stp/>
        <stp>ContractData</stp>
        <stp>ZSEH7</stp>
        <stp>Settlement</stp>
        <stp/>
        <stp>T</stp>
        <tr r="AJ3" s="3"/>
      </tp>
      <tp>
        <v>1005.5</v>
        <stp/>
        <stp>ContractData</stp>
        <stp>ZSEK7</stp>
        <stp>Settlement</stp>
        <stp/>
        <stp>T</stp>
        <tr r="AJ4" s="3"/>
      </tp>
      <tp>
        <v>1010.75</v>
        <stp/>
        <stp>ContractData</stp>
        <stp>ZSEN7</stp>
        <stp>Settlement</stp>
        <stp/>
        <stp>T</stp>
        <tr r="AJ5" s="3"/>
      </tp>
      <tp>
        <v>1010</v>
        <stp/>
        <stp>ContractData</stp>
        <stp>ZSEQ7</stp>
        <stp>Settlement</stp>
        <stp/>
        <stp>T</stp>
        <tr r="AJ6" s="3"/>
      </tp>
      <tp>
        <v>996.75</v>
        <stp/>
        <stp>ContractData</stp>
        <stp>ZSEU7</stp>
        <stp>Settlement</stp>
        <stp/>
        <stp>T</stp>
        <tr r="AJ7" s="3"/>
      </tp>
      <tp>
        <v>986.25</v>
        <stp/>
        <stp>ContractData</stp>
        <stp>ZSEX7</stp>
        <stp>Settlement</stp>
        <stp/>
        <stp>T</stp>
        <tr r="AJ8" s="3"/>
      </tp>
      <tp>
        <v>418.75</v>
        <stp/>
        <stp>ContractData</stp>
        <stp>ZWAH7</stp>
        <stp>Settlement</stp>
        <stp/>
        <stp>T</stp>
        <tr r="AJ3" s="5"/>
      </tp>
      <tp>
        <v>432.25</v>
        <stp/>
        <stp>ContractData</stp>
        <stp>ZWAK7</stp>
        <stp>Settlement</stp>
        <stp/>
        <stp>T</stp>
        <tr r="AJ4" s="5"/>
      </tp>
      <tp>
        <v>446.75</v>
        <stp/>
        <stp>ContractData</stp>
        <stp>ZWAN7</stp>
        <stp>Settlement</stp>
        <stp/>
        <stp>T</stp>
        <tr r="AJ5" s="5"/>
      </tp>
      <tp>
        <v>462.75</v>
        <stp/>
        <stp>ContractData</stp>
        <stp>ZWAU7</stp>
        <stp>Settlement</stp>
        <stp/>
        <stp>T</stp>
        <tr r="AJ6" s="5"/>
      </tp>
      <tp>
        <v>482.75</v>
        <stp/>
        <stp>ContractData</stp>
        <stp>ZWAZ7</stp>
        <stp>Settlement</stp>
        <stp/>
        <stp>T</stp>
        <tr r="AJ7" s="5"/>
      </tp>
      <tp>
        <v>-3.5</v>
        <stp/>
        <stp>ContractData</stp>
        <stp>ZWAS8Z</stp>
        <stp>NetLastQuoteToday</stp>
        <stp/>
        <stp>T</stp>
        <tr r="X9" s="5"/>
      </tp>
      <tp>
        <v>-3</v>
        <stp/>
        <stp>ContractData</stp>
        <stp>ZSES8F</stp>
        <stp>NetLastQuoteToday</stp>
        <stp/>
        <stp>T</stp>
        <tr r="X9" s="3"/>
      </tp>
      <tp>
        <v>-1</v>
        <stp/>
        <stp>ContractData</stp>
        <stp>ZCES8Z</stp>
        <stp>NetLastQuoteToday</stp>
        <stp/>
        <stp>T</stp>
        <tr r="X9" s="6"/>
      </tp>
      <tp>
        <v>341.5</v>
        <stp/>
        <stp>ContractData</stp>
        <stp>ZCEZ6</stp>
        <stp>Settlement</stp>
        <stp/>
        <stp>T</stp>
        <tr r="AJ2" s="6"/>
      </tp>
      <tp>
        <v>399</v>
        <stp/>
        <stp>ContractData</stp>
        <stp>ZWAZ6</stp>
        <stp>Settlement</stp>
        <stp/>
        <stp>T</stp>
        <tr r="AJ2" s="5"/>
      </tp>
      <tp>
        <v>4</v>
        <stp/>
        <stp>ContractData</stp>
        <stp>ZWAS9Z</stp>
        <stp>NetLastQuoteToday</stp>
        <stp/>
        <stp>T</stp>
        <tr r="X10" s="5"/>
      </tp>
      <tp>
        <v>-3.25</v>
        <stp/>
        <stp>ContractData</stp>
        <stp>ZSES9F</stp>
        <stp>NetLastQuoteToday</stp>
        <stp/>
        <stp>T</stp>
        <tr r="X10" s="3"/>
      </tp>
      <tp>
        <v>0.75</v>
        <stp/>
        <stp>ContractData</stp>
        <stp>ZCES9Z</stp>
        <stp>NetLastQuoteToday</stp>
        <stp/>
        <stp>T</stp>
        <tr r="X10" s="6"/>
      </tp>
      <tp t="s">
        <v/>
        <stp/>
        <stp>ContractData</stp>
        <stp>ZWAS11Z</stp>
        <stp>NetLastQuoteToday</stp>
        <stp/>
        <stp>T</stp>
        <tr r="X12" s="5"/>
      </tp>
      <tp t="s">
        <v/>
        <stp/>
        <stp>ContractData</stp>
        <stp>ZWAS10Z</stp>
        <stp>NetLastQuoteToday</stp>
        <stp/>
        <stp>T</stp>
        <tr r="X11" s="5"/>
      </tp>
      <tp t="s">
        <v/>
        <stp/>
        <stp>ContractData</stp>
        <stp>ZWAS12Z</stp>
        <stp>NetLastQuoteToday</stp>
        <stp/>
        <stp>T</stp>
        <tr r="X13" s="5"/>
      </tp>
      <tp>
        <v>2.5</v>
        <stp/>
        <stp>ContractData</stp>
        <stp>ZSES11F</stp>
        <stp>NetLastQuoteToday</stp>
        <stp/>
        <stp>T</stp>
        <tr r="X12" s="3"/>
      </tp>
      <tp>
        <v>986.75</v>
        <stp/>
        <stp>ContractData</stp>
        <stp>ZSEX7</stp>
        <stp>LastTradeorSettle</stp>
        <stp/>
        <stp>T</stp>
        <tr r="I10" s="2"/>
        <tr r="R8" s="3"/>
      </tp>
      <tp>
        <v>-2.75</v>
        <stp/>
        <stp>ContractData</stp>
        <stp>ZSES10F</stp>
        <stp>NetLastQuoteToday</stp>
        <stp/>
        <stp>T</stp>
        <tr r="X11" s="3"/>
      </tp>
      <tp>
        <v>483</v>
        <stp/>
        <stp>ContractData</stp>
        <stp>ZWAZ7</stp>
        <stp>LastTradeorSettle</stp>
        <stp/>
        <stp>T</stp>
        <tr r="R7" s="5"/>
      </tp>
      <tp>
        <v>379.25</v>
        <stp/>
        <stp>ContractData</stp>
        <stp>ZCEZ7</stp>
        <stp>LastTradeorSettle</stp>
        <stp/>
        <stp>T</stp>
        <tr r="R7" s="6"/>
      </tp>
      <tp>
        <v>400.5</v>
        <stp/>
        <stp>ContractData</stp>
        <stp>ZWAZ6</stp>
        <stp>LastTradeorSettle</stp>
        <stp/>
        <stp>T</stp>
        <tr r="O10" s="2"/>
        <tr r="R2" s="5"/>
      </tp>
      <tp>
        <v>341.25</v>
        <stp/>
        <stp>ContractData</stp>
        <stp>ZCEZ6</stp>
        <stp>LastTradeorSettle</stp>
        <stp/>
        <stp>T</stp>
        <tr r="J10" s="2"/>
        <tr r="R2" s="6"/>
      </tp>
      <tp t="s">
        <v/>
        <stp/>
        <stp>ContractData</stp>
        <stp>ZWAZ8</stp>
        <stp>LastTradeorSettle</stp>
        <stp/>
        <stp>T</stp>
        <tr r="R12" s="5"/>
      </tp>
      <tp>
        <v>397</v>
        <stp/>
        <stp>ContractData</stp>
        <stp>ZCEZ8</stp>
        <stp>LastTradeorSettle</stp>
        <stp/>
        <stp>T</stp>
        <tr r="R12" s="6"/>
      </tp>
      <tp>
        <v>1.5</v>
        <stp/>
        <stp>ContractData</stp>
        <stp>ZSES6F7</stp>
        <stp>Ask</stp>
        <stp/>
        <stp>T</stp>
        <tr r="I13" s="2"/>
      </tp>
      <tp>
        <v>-9.25</v>
        <stp/>
        <stp>ContractData</stp>
        <stp>ZSES5F7</stp>
        <stp>Bid</stp>
        <stp/>
        <stp>T</stp>
        <tr r="H14" s="2"/>
      </tp>
      <tp>
        <v>-62.75</v>
        <stp/>
        <stp>ContractData</stp>
        <stp>ZWAS4Z6</stp>
        <stp>Bid</stp>
        <stp/>
        <stp>T</stp>
        <tr r="S14" s="2"/>
      </tp>
      <tp>
        <v>-29.25</v>
        <stp/>
        <stp>ContractData</stp>
        <stp>ZCES4Z6</stp>
        <stp>Bid</stp>
        <stp/>
        <stp>T</stp>
        <tr r="N14" s="2"/>
      </tp>
      <tp>
        <v>-21.5</v>
        <stp/>
        <stp>ContractData</stp>
        <stp>ZSES4F7</stp>
        <stp>Bid</stp>
        <stp/>
        <stp>T</stp>
        <tr r="G14" s="2"/>
      </tp>
      <tp>
        <v>-21</v>
        <stp/>
        <stp>ContractData</stp>
        <stp>ZSES4F7</stp>
        <stp>Ask</stp>
        <stp/>
        <stp>T</stp>
        <tr r="G13" s="2"/>
      </tp>
      <tp>
        <v>-28.75</v>
        <stp/>
        <stp>ContractData</stp>
        <stp>ZCES4Z6</stp>
        <stp>Ask</stp>
        <stp/>
        <stp>T</stp>
        <tr r="N13" s="2"/>
      </tp>
      <tp>
        <v>-62.5</v>
        <stp/>
        <stp>ContractData</stp>
        <stp>ZWAS4Z6</stp>
        <stp>Ask</stp>
        <stp/>
        <stp>T</stp>
        <tr r="S13" s="2"/>
      </tp>
      <tp>
        <v>-8</v>
        <stp/>
        <stp>ContractData</stp>
        <stp>ZSES5F7</stp>
        <stp>Ask</stp>
        <stp/>
        <stp>T</stp>
        <tr r="H13" s="2"/>
      </tp>
      <tp>
        <v>1</v>
        <stp/>
        <stp>ContractData</stp>
        <stp>ZSES6F7</stp>
        <stp>Bid</stp>
        <stp/>
        <stp>T</stp>
        <tr r="I14" s="2"/>
      </tp>
      <tp t="s">
        <v/>
        <stp/>
        <stp>ContractData</stp>
        <stp>ZWAS12Z</stp>
        <stp>Bid</stp>
        <stp/>
        <stp>T</stp>
        <tr r="Y13" s="5"/>
      </tp>
      <tp t="s">
        <v/>
        <stp/>
        <stp>ContractData</stp>
        <stp>ZWAS10Z</stp>
        <stp>Bid</stp>
        <stp/>
        <stp>T</stp>
        <tr r="Y11" s="5"/>
      </tp>
      <tp t="s">
        <v/>
        <stp/>
        <stp>ContractData</stp>
        <stp>ZWAS11Z</stp>
        <stp>Bid</stp>
        <stp/>
        <stp>T</stp>
        <tr r="Y12" s="5"/>
      </tp>
      <tp>
        <v>7.5</v>
        <stp/>
        <stp>ContractData</stp>
        <stp>ZSES12F</stp>
        <stp>Bid</stp>
        <stp/>
        <stp>T</stp>
        <tr r="Y13" s="3"/>
      </tp>
      <tp>
        <v>-0.75</v>
        <stp/>
        <stp>ContractData</stp>
        <stp>ZSES10F</stp>
        <stp>Bid</stp>
        <stp/>
        <stp>T</stp>
        <tr r="Y11" s="3"/>
      </tp>
      <tp>
        <v>0.75</v>
        <stp/>
        <stp>ContractData</stp>
        <stp>ZSES11F</stp>
        <stp>Bid</stp>
        <stp/>
        <stp>T</stp>
        <tr r="Y12" s="3"/>
      </tp>
      <tp t="s">
        <v/>
        <stp/>
        <stp>ContractData</stp>
        <stp>ZCES12Z</stp>
        <stp>Bid</stp>
        <stp/>
        <stp>T</stp>
        <tr r="Y13" s="6"/>
      </tp>
      <tp>
        <v>-56.75</v>
        <stp/>
        <stp>ContractData</stp>
        <stp>ZCES10Z</stp>
        <stp>Bid</stp>
        <stp/>
        <stp>T</stp>
        <tr r="Y11" s="6"/>
      </tp>
      <tp t="s">
        <v/>
        <stp/>
        <stp>ContractData</stp>
        <stp>ZCES11Z</stp>
        <stp>Bid</stp>
        <stp/>
        <stp>T</stp>
        <tr r="Y12" s="6"/>
      </tp>
      <tp>
        <v>-19</v>
        <stp/>
        <stp>ContractData</stp>
        <stp>ZWAS1Z6</stp>
        <stp>Bid</stp>
        <stp/>
        <stp>T</stp>
        <tr r="P14" s="2"/>
      </tp>
      <tp>
        <v>-16</v>
        <stp/>
        <stp>ContractData</stp>
        <stp>ZSES2F7</stp>
        <stp>Ask</stp>
        <stp/>
        <stp>T</stp>
        <tr r="E13" s="2"/>
      </tp>
      <tp>
        <v>-14.75</v>
        <stp/>
        <stp>ContractData</stp>
        <stp>ZCES2Z6</stp>
        <stp>Ask</stp>
        <stp/>
        <stp>T</stp>
        <tr r="L13" s="2"/>
      </tp>
      <tp>
        <v>-8</v>
        <stp/>
        <stp>ContractData</stp>
        <stp>ZCES1Z6</stp>
        <stp>Bid</stp>
        <stp/>
        <stp>T</stp>
        <tr r="K14" s="2"/>
      </tp>
      <tp>
        <v>-8.5</v>
        <stp/>
        <stp>ContractData</stp>
        <stp>ZSES1F7</stp>
        <stp>Bid</stp>
        <stp/>
        <stp>T</stp>
        <tr r="D14" s="2"/>
      </tp>
      <tp>
        <v>-32</v>
        <stp/>
        <stp>ContractData</stp>
        <stp>ZWAS2Z6</stp>
        <stp>Ask</stp>
        <stp/>
        <stp>T</stp>
        <tr r="Q13" s="2"/>
      </tp>
      <tp>
        <v>-22</v>
        <stp/>
        <stp>ContractData</stp>
        <stp>ZSES3F7</stp>
        <stp>Ask</stp>
        <stp/>
        <stp>T</stp>
        <tr r="F13" s="2"/>
      </tp>
      <tp>
        <v>-22</v>
        <stp/>
        <stp>ContractData</stp>
        <stp>ZCES3Z6</stp>
        <stp>Ask</stp>
        <stp/>
        <stp>T</stp>
        <tr r="M13" s="2"/>
      </tp>
      <tp>
        <v>-46.75</v>
        <stp/>
        <stp>ContractData</stp>
        <stp>ZWAS3Z6</stp>
        <stp>Ask</stp>
        <stp/>
        <stp>T</stp>
        <tr r="R13" s="2"/>
      </tp>
      <tp>
        <v>-47</v>
        <stp/>
        <stp>ContractData</stp>
        <stp>ZWAS3Z6</stp>
        <stp>Bid</stp>
        <stp/>
        <stp>T</stp>
        <tr r="R14" s="2"/>
      </tp>
      <tp>
        <v>-22.25</v>
        <stp/>
        <stp>ContractData</stp>
        <stp>ZCES3Z6</stp>
        <stp>Bid</stp>
        <stp/>
        <stp>T</stp>
        <tr r="M14" s="2"/>
      </tp>
      <tp>
        <v>-22.25</v>
        <stp/>
        <stp>ContractData</stp>
        <stp>ZSES3F7</stp>
        <stp>Bid</stp>
        <stp/>
        <stp>T</stp>
        <tr r="F14" s="2"/>
      </tp>
      <tp>
        <v>-55.5</v>
        <stp/>
        <stp>ContractData</stp>
        <stp>ZCES10Z</stp>
        <stp>Ask</stp>
        <stp/>
        <stp>T</stp>
        <tr r="Z11" s="6"/>
      </tp>
      <tp t="s">
        <v/>
        <stp/>
        <stp>ContractData</stp>
        <stp>ZCES11Z</stp>
        <stp>Ask</stp>
        <stp/>
        <stp>T</stp>
        <tr r="Z12" s="6"/>
      </tp>
      <tp t="s">
        <v/>
        <stp/>
        <stp>ContractData</stp>
        <stp>ZCES12Z</stp>
        <stp>Ask</stp>
        <stp/>
        <stp>T</stp>
        <tr r="Z13" s="6"/>
      </tp>
      <tp t="s">
        <v/>
        <stp/>
        <stp>ContractData</stp>
        <stp>ZWAS10Z</stp>
        <stp>Ask</stp>
        <stp/>
        <stp>T</stp>
        <tr r="Z11" s="5"/>
      </tp>
      <tp t="s">
        <v/>
        <stp/>
        <stp>ContractData</stp>
        <stp>ZWAS11Z</stp>
        <stp>Ask</stp>
        <stp/>
        <stp>T</stp>
        <tr r="Z12" s="5"/>
      </tp>
      <tp t="s">
        <v/>
        <stp/>
        <stp>ContractData</stp>
        <stp>ZWAS12Z</stp>
        <stp>Ask</stp>
        <stp/>
        <stp>T</stp>
        <tr r="Z13" s="5"/>
      </tp>
      <tp>
        <v>1.25</v>
        <stp/>
        <stp>ContractData</stp>
        <stp>ZSES10F</stp>
        <stp>Ask</stp>
        <stp/>
        <stp>T</stp>
        <tr r="Z11" s="3"/>
      </tp>
      <tp>
        <v>9.5</v>
        <stp/>
        <stp>ContractData</stp>
        <stp>ZSES11F</stp>
        <stp>Ask</stp>
        <stp/>
        <stp>T</stp>
        <tr r="Z12" s="3"/>
      </tp>
      <tp>
        <v>32</v>
        <stp/>
        <stp>ContractData</stp>
        <stp>ZSES12F</stp>
        <stp>Ask</stp>
        <stp/>
        <stp>T</stp>
        <tr r="Z13" s="3"/>
      </tp>
      <tp>
        <v>-32.25</v>
        <stp/>
        <stp>ContractData</stp>
        <stp>ZWAS2Z6</stp>
        <stp>Bid</stp>
        <stp/>
        <stp>T</stp>
        <tr r="Q14" s="2"/>
      </tp>
      <tp>
        <v>-8.25</v>
        <stp/>
        <stp>ContractData</stp>
        <stp>ZSES1F7</stp>
        <stp>Ask</stp>
        <stp/>
        <stp>T</stp>
        <tr r="D13" s="2"/>
      </tp>
      <tp>
        <v>-7.75</v>
        <stp/>
        <stp>ContractData</stp>
        <stp>ZCES1Z6</stp>
        <stp>Ask</stp>
        <stp/>
        <stp>T</stp>
        <tr r="K13" s="2"/>
      </tp>
      <tp>
        <v>-15</v>
        <stp/>
        <stp>ContractData</stp>
        <stp>ZCES2Z6</stp>
        <stp>Bid</stp>
        <stp/>
        <stp>T</stp>
        <tr r="L14" s="2"/>
      </tp>
      <tp>
        <v>-16.25</v>
        <stp/>
        <stp>ContractData</stp>
        <stp>ZSES2F7</stp>
        <stp>Bid</stp>
        <stp/>
        <stp>T</stp>
        <tr r="E14" s="2"/>
      </tp>
      <tp>
        <v>-18.75</v>
        <stp/>
        <stp>ContractData</stp>
        <stp>ZWAS1Z6</stp>
        <stp>Ask</stp>
        <stp/>
        <stp>T</stp>
        <tr r="P13" s="2"/>
      </tp>
      <tp>
        <v>9.75</v>
        <stp/>
        <stp>ContractData</stp>
        <stp>ZSES12F</stp>
        <stp>NetLastQuoteToday</stp>
        <stp/>
        <stp>T</stp>
        <tr r="X13" s="3"/>
      </tp>
      <tp>
        <v>998.25</v>
        <stp/>
        <stp>ContractData</stp>
        <stp>ZSEU7</stp>
        <stp>LastTradeorSettle</stp>
        <stp/>
        <stp>T</stp>
        <tr r="H10" s="2"/>
        <tr r="R7" s="3"/>
      </tp>
      <tp>
        <v>463.25</v>
        <stp/>
        <stp>ContractData</stp>
        <stp>ZWAU7</stp>
        <stp>LastTradeorSettle</stp>
        <stp/>
        <stp>T</stp>
        <tr r="S10" s="2"/>
        <tr r="R6" s="5"/>
      </tp>
      <tp>
        <v>370</v>
        <stp/>
        <stp>ContractData</stp>
        <stp>ZCEU7</stp>
        <stp>LastTradeorSettle</stp>
        <stp/>
        <stp>T</stp>
        <tr r="N10" s="2"/>
        <tr r="R6" s="6"/>
      </tp>
      <tp t="s">
        <v/>
        <stp/>
        <stp>ContractData</stp>
        <stp>ZWAU8</stp>
        <stp>LastTradeorSettle</stp>
        <stp/>
        <stp>T</stp>
        <tr r="R11" s="5"/>
      </tp>
      <tp t="s">
        <v/>
        <stp/>
        <stp>ContractData</stp>
        <stp>ZCEU8</stp>
        <stp>LastTradeorSettle</stp>
        <stp/>
        <stp>T</stp>
        <tr r="R11" s="6"/>
      </tp>
      <tp t="s">
        <v>DEC</v>
        <stp/>
        <stp>ContractData</stp>
        <stp>ZCE?</stp>
        <stp>ContractMonth</stp>
        <tr r="R35" s="6"/>
      </tp>
      <tp t="s">
        <v>DEC</v>
        <stp/>
        <stp>ContractData</stp>
        <stp>ZWA?</stp>
        <stp>ContractMonth</stp>
        <tr r="R35" s="5"/>
      </tp>
      <tp t="s">
        <v>JAN</v>
        <stp/>
        <stp>ContractData</stp>
        <stp>ZSE?</stp>
        <stp>ContractMonth</stp>
        <tr r="R35" s="3"/>
      </tp>
      <tp t="s">
        <v/>
        <stp/>
        <stp>ContractData</stp>
        <stp>ZCES12Z</stp>
        <stp>LastTradeorSettle</stp>
        <stp/>
        <stp>T</stp>
        <tr r="W13" s="6"/>
      </tp>
      <tp t="s">
        <v/>
        <stp/>
        <stp>ContractData</stp>
        <stp>ZCES11Z</stp>
        <stp>LastTradeorSettle</stp>
        <stp/>
        <stp>T</stp>
        <tr r="W12" s="6"/>
      </tp>
      <tp t="s">
        <v/>
        <stp/>
        <stp>ContractData</stp>
        <stp>ZCES10Z</stp>
        <stp>LastTradeorSettle</stp>
        <stp/>
        <stp>T</stp>
        <tr r="W11" s="6"/>
      </tp>
      <tp>
        <v>1010</v>
        <stp/>
        <stp>ContractData</stp>
        <stp>ZSEQ7</stp>
        <stp>LastTradeorSettle</stp>
        <stp/>
        <stp>T</stp>
        <tr r="G10" s="2"/>
        <tr r="R6" s="3"/>
      </tp>
      <tp t="s">
        <v/>
        <stp/>
        <stp>ContractData</stp>
        <stp>ZSEQ8</stp>
        <stp>LastTradeorSettle</stp>
        <stp/>
        <stp>T</stp>
        <tr r="R13" s="3"/>
      </tp>
      <tp>
        <v>1010.25</v>
        <stp/>
        <stp>ContractData</stp>
        <stp>ZSEN7</stp>
        <stp>LastTradeorSettle</stp>
        <stp/>
        <stp>T</stp>
        <tr r="F10" s="2"/>
        <tr r="R5" s="3"/>
      </tp>
      <tp>
        <v>447.25</v>
        <stp/>
        <stp>ContractData</stp>
        <stp>ZWAN7</stp>
        <stp>LastTradeorSettle</stp>
        <stp/>
        <stp>T</stp>
        <tr r="R10" s="2"/>
        <tr r="R5" s="5"/>
      </tp>
      <tp>
        <v>363.25</v>
        <stp/>
        <stp>ContractData</stp>
        <stp>ZCEN7</stp>
        <stp>LastTradeorSettle</stp>
        <stp/>
        <stp>T</stp>
        <tr r="M10" s="2"/>
        <tr r="R5" s="6"/>
      </tp>
      <tp t="s">
        <v/>
        <stp/>
        <stp>ContractData</stp>
        <stp>ZSEN8</stp>
        <stp>LastTradeorSettle</stp>
        <stp/>
        <stp>T</stp>
        <tr r="R12" s="3"/>
      </tp>
      <tp t="s">
        <v/>
        <stp/>
        <stp>ContractData</stp>
        <stp>ZWAN8</stp>
        <stp>LastTradeorSettle</stp>
        <stp/>
        <stp>T</stp>
        <tr r="R10" s="5"/>
      </tp>
      <tp>
        <v>400</v>
        <stp/>
        <stp>ContractData</stp>
        <stp>ZCEN8</stp>
        <stp>LastTradeorSettle</stp>
        <stp/>
        <stp>T</stp>
        <tr r="R10" s="6"/>
      </tp>
      <tp t="s">
        <v/>
        <stp/>
        <stp>ContractData</stp>
        <stp>ZCES11Z</stp>
        <stp>NetLastQuoteToday</stp>
        <stp/>
        <stp>T</stp>
        <tr r="X12" s="6"/>
      </tp>
      <tp>
        <v>996.5</v>
        <stp/>
        <stp>ContractData</stp>
        <stp>ZSEH7</stp>
        <stp>LastTradeorSettle</stp>
        <stp/>
        <stp>T</stp>
        <tr r="D10" s="2"/>
        <tr r="R3" s="3"/>
      </tp>
      <tp>
        <v>419.5</v>
        <stp/>
        <stp>ContractData</stp>
        <stp>ZWAH7</stp>
        <stp>LastTradeorSettle</stp>
        <stp/>
        <stp>T</stp>
        <tr r="P10" s="2"/>
        <tr r="R3" s="5"/>
      </tp>
      <tp>
        <v>349.25</v>
        <stp/>
        <stp>ContractData</stp>
        <stp>ZCEH7</stp>
        <stp>LastTradeorSettle</stp>
        <stp/>
        <stp>T</stp>
        <tr r="K10" s="2"/>
        <tr r="R3" s="6"/>
      </tp>
      <tp t="s">
        <v/>
        <stp/>
        <stp>ContractData</stp>
        <stp>ZWAH9</stp>
        <stp>LastTradeorSettle</stp>
        <stp/>
        <stp>T</stp>
        <tr r="R13" s="5"/>
      </tp>
      <tp t="s">
        <v/>
        <stp/>
        <stp>ContractData</stp>
        <stp>ZCEH9</stp>
        <stp>LastTradeorSettle</stp>
        <stp/>
        <stp>T</stp>
        <tr r="R13" s="6"/>
      </tp>
      <tp>
        <v>986</v>
        <stp/>
        <stp>ContractData</stp>
        <stp>ZSEH8</stp>
        <stp>LastTradeorSettle</stp>
        <stp/>
        <stp>T</stp>
        <tr r="R10" s="3"/>
      </tp>
      <tp t="s">
        <v/>
        <stp/>
        <stp>ContractData</stp>
        <stp>ZWAH8</stp>
        <stp>LastTradeorSettle</stp>
        <stp/>
        <stp>T</stp>
        <tr r="R8" s="5"/>
      </tp>
      <tp>
        <v>389.25</v>
        <stp/>
        <stp>ContractData</stp>
        <stp>ZCEH8</stp>
        <stp>LastTradeorSettle</stp>
        <stp/>
        <stp>T</stp>
        <tr r="R8" s="6"/>
      </tp>
      <tp>
        <v>-1</v>
        <stp/>
        <stp>ContractData</stp>
        <stp>ZCES10Z</stp>
        <stp>NetLastQuoteToday</stp>
        <stp/>
        <stp>T</stp>
        <tr r="X11" s="6"/>
      </tp>
      <tp>
        <v>1004.25</v>
        <stp/>
        <stp>ContractData</stp>
        <stp>ZSEK7</stp>
        <stp>LastTradeorSettle</stp>
        <stp/>
        <stp>T</stp>
        <tr r="E10" s="2"/>
        <tr r="R4" s="3"/>
      </tp>
      <tp>
        <v>432.75</v>
        <stp/>
        <stp>ContractData</stp>
        <stp>ZWAK7</stp>
        <stp>LastTradeorSettle</stp>
        <stp/>
        <stp>T</stp>
        <tr r="Q10" s="2"/>
        <tr r="R4" s="5"/>
      </tp>
      <tp>
        <v>356.25</v>
        <stp/>
        <stp>ContractData</stp>
        <stp>ZCEK7</stp>
        <stp>LastTradeorSettle</stp>
        <stp/>
        <stp>T</stp>
        <tr r="L10" s="2"/>
        <tr r="R4" s="6"/>
      </tp>
      <tp t="s">
        <v/>
        <stp/>
        <stp>ContractData</stp>
        <stp>ZSEK8</stp>
        <stp>LastTradeorSettle</stp>
        <stp/>
        <stp>T</stp>
        <tr r="R11" s="3"/>
      </tp>
      <tp t="s">
        <v/>
        <stp/>
        <stp>ContractData</stp>
        <stp>ZWAK8</stp>
        <stp>LastTradeorSettle</stp>
        <stp/>
        <stp>T</stp>
        <tr r="R9" s="5"/>
      </tp>
      <tp>
        <v>396</v>
        <stp/>
        <stp>ContractData</stp>
        <stp>ZCEK8</stp>
        <stp>LastTradeorSettle</stp>
        <stp/>
        <stp>T</stp>
        <tr r="R9" s="6"/>
      </tp>
      <tp t="s">
        <v/>
        <stp/>
        <stp>ContractData</stp>
        <stp>ZCES12Z</stp>
        <stp>NetLastQuoteToday</stp>
        <stp/>
        <stp>T</stp>
        <tr r="X13" s="6"/>
      </tp>
      <tp t="s">
        <v/>
        <stp/>
        <stp>ContractData</stp>
        <stp>ZSES12F</stp>
        <stp>LastTradeorSettle</stp>
        <stp/>
        <stp>T</stp>
        <tr r="W13" s="3"/>
      </tp>
      <tp>
        <v>-7.75</v>
        <stp/>
        <stp>ContractData</stp>
        <stp>ZCES1Z</stp>
        <stp>Ask</stp>
        <stp/>
        <stp>T</stp>
        <tr r="Z2" s="6"/>
      </tp>
      <tp>
        <v>-8.25</v>
        <stp/>
        <stp>ContractData</stp>
        <stp>ZSES1F</stp>
        <stp>Ask</stp>
        <stp/>
        <stp>T</stp>
        <tr r="Z2" s="3"/>
      </tp>
      <tp>
        <v>-22</v>
        <stp/>
        <stp>ContractData</stp>
        <stp>ZCES3Z</stp>
        <stp>Ask</stp>
        <stp/>
        <stp>T</stp>
        <tr r="Z4" s="6"/>
      </tp>
      <tp>
        <v>-22</v>
        <stp/>
        <stp>ContractData</stp>
        <stp>ZSES3F</stp>
        <stp>Ask</stp>
        <stp/>
        <stp>T</stp>
        <tr r="Z4" s="3"/>
      </tp>
      <tp>
        <v>-14.75</v>
        <stp/>
        <stp>ContractData</stp>
        <stp>ZCES2Z</stp>
        <stp>Ask</stp>
        <stp/>
        <stp>T</stp>
        <tr r="Z3" s="6"/>
      </tp>
      <tp>
        <v>-16</v>
        <stp/>
        <stp>ContractData</stp>
        <stp>ZSES2F</stp>
        <stp>Ask</stp>
        <stp/>
        <stp>T</stp>
        <tr r="Z3" s="3"/>
      </tp>
      <tp>
        <v>-37.75</v>
        <stp/>
        <stp>ContractData</stp>
        <stp>ZCES5Z</stp>
        <stp>Ask</stp>
        <stp/>
        <stp>T</stp>
        <tr r="Z6" s="6"/>
      </tp>
      <tp>
        <v>-8</v>
        <stp/>
        <stp>ContractData</stp>
        <stp>ZSES5F</stp>
        <stp>Ask</stp>
        <stp/>
        <stp>T</stp>
        <tr r="Z6" s="3"/>
      </tp>
      <tp>
        <v>-28.75</v>
        <stp/>
        <stp>ContractData</stp>
        <stp>ZCES4Z</stp>
        <stp>Ask</stp>
        <stp/>
        <stp>T</stp>
        <tr r="Z5" s="6"/>
      </tp>
      <tp>
        <v>-21</v>
        <stp/>
        <stp>ContractData</stp>
        <stp>ZSES4F</stp>
        <stp>Ask</stp>
        <stp/>
        <stp>T</stp>
        <tr r="Z5" s="3"/>
      </tp>
      <tp>
        <v>-53</v>
        <stp/>
        <stp>ContractData</stp>
        <stp>ZCES7Z</stp>
        <stp>Ask</stp>
        <stp/>
        <stp>T</stp>
        <tr r="Z8" s="6"/>
      </tp>
      <tp>
        <v>0.75</v>
        <stp/>
        <stp>ContractData</stp>
        <stp>ZSES7F</stp>
        <stp>Ask</stp>
        <stp/>
        <stp>T</stp>
        <tr r="Z8" s="3"/>
      </tp>
      <tp>
        <v>-47.5</v>
        <stp/>
        <stp>ContractData</stp>
        <stp>ZCES6Z</stp>
        <stp>Ask</stp>
        <stp/>
        <stp>T</stp>
        <tr r="Z7" s="6"/>
      </tp>
      <tp>
        <v>1.5</v>
        <stp/>
        <stp>ContractData</stp>
        <stp>ZSES6F</stp>
        <stp>Ask</stp>
        <stp/>
        <stp>T</stp>
        <tr r="Z7" s="3"/>
      </tp>
      <tp>
        <v>-51.5</v>
        <stp/>
        <stp>ContractData</stp>
        <stp>ZCES9Z</stp>
        <stp>Ask</stp>
        <stp/>
        <stp>T</stp>
        <tr r="Z10" s="6"/>
      </tp>
      <tp>
        <v>2.75</v>
        <stp/>
        <stp>ContractData</stp>
        <stp>ZSES9F</stp>
        <stp>Ask</stp>
        <stp/>
        <stp>T</stp>
        <tr r="Z10" s="3"/>
      </tp>
      <tp>
        <v>-57.25</v>
        <stp/>
        <stp>ContractData</stp>
        <stp>ZCES8Z</stp>
        <stp>Ask</stp>
        <stp/>
        <stp>T</stp>
        <tr r="Z9" s="6"/>
      </tp>
      <tp>
        <v>3.25</v>
        <stp/>
        <stp>ContractData</stp>
        <stp>ZSES8F</stp>
        <stp>Ask</stp>
        <stp/>
        <stp>T</stp>
        <tr r="Z9" s="3"/>
      </tp>
      <tp>
        <v>0.75</v>
        <stp/>
        <stp>ContractData</stp>
        <stp>ZSES9F</stp>
        <stp>Bid</stp>
        <stp/>
        <stp>T</stp>
        <tr r="Y10" s="3"/>
      </tp>
      <tp>
        <v>-56.75</v>
        <stp/>
        <stp>ContractData</stp>
        <stp>ZCES9Z</stp>
        <stp>Bid</stp>
        <stp/>
        <stp>T</stp>
        <tr r="Y10" s="6"/>
      </tp>
      <tp>
        <v>1.5</v>
        <stp/>
        <stp>ContractData</stp>
        <stp>ZSES8F</stp>
        <stp>Bid</stp>
        <stp/>
        <stp>T</stp>
        <tr r="Y9" s="3"/>
      </tp>
      <tp>
        <v>-58.25</v>
        <stp/>
        <stp>ContractData</stp>
        <stp>ZCES8Z</stp>
        <stp>Bid</stp>
        <stp/>
        <stp>T</stp>
        <tr r="Y9" s="6"/>
      </tp>
      <tp>
        <v>-22.25</v>
        <stp/>
        <stp>ContractData</stp>
        <stp>ZSES3F</stp>
        <stp>Bid</stp>
        <stp/>
        <stp>T</stp>
        <tr r="Y4" s="3"/>
      </tp>
      <tp>
        <v>-22.25</v>
        <stp/>
        <stp>ContractData</stp>
        <stp>ZCES3Z</stp>
        <stp>Bid</stp>
        <stp/>
        <stp>T</stp>
        <tr r="Y4" s="6"/>
      </tp>
      <tp>
        <v>-16.25</v>
        <stp/>
        <stp>ContractData</stp>
        <stp>ZSES2F</stp>
        <stp>Bid</stp>
        <stp/>
        <stp>T</stp>
        <tr r="Y3" s="3"/>
      </tp>
      <tp>
        <v>-15</v>
        <stp/>
        <stp>ContractData</stp>
        <stp>ZCES2Z</stp>
        <stp>Bid</stp>
        <stp/>
        <stp>T</stp>
        <tr r="Y3" s="6"/>
      </tp>
      <tp>
        <v>-8.5</v>
        <stp/>
        <stp>ContractData</stp>
        <stp>ZSES1F</stp>
        <stp>Bid</stp>
        <stp/>
        <stp>T</stp>
        <tr r="Y2" s="3"/>
      </tp>
      <tp>
        <v>-8</v>
        <stp/>
        <stp>ContractData</stp>
        <stp>ZCES1Z</stp>
        <stp>Bid</stp>
        <stp/>
        <stp>T</stp>
        <tr r="Y2" s="6"/>
      </tp>
      <tp>
        <v>-0.5</v>
        <stp/>
        <stp>ContractData</stp>
        <stp>ZSES7F</stp>
        <stp>Bid</stp>
        <stp/>
        <stp>T</stp>
        <tr r="Y8" s="3"/>
      </tp>
      <tp>
        <v>-54</v>
        <stp/>
        <stp>ContractData</stp>
        <stp>ZCES7Z</stp>
        <stp>Bid</stp>
        <stp/>
        <stp>T</stp>
        <tr r="Y8" s="6"/>
      </tp>
      <tp>
        <v>1</v>
        <stp/>
        <stp>ContractData</stp>
        <stp>ZSES6F</stp>
        <stp>Bid</stp>
        <stp/>
        <stp>T</stp>
        <tr r="Y7" s="3"/>
      </tp>
      <tp>
        <v>-48</v>
        <stp/>
        <stp>ContractData</stp>
        <stp>ZCES6Z</stp>
        <stp>Bid</stp>
        <stp/>
        <stp>T</stp>
        <tr r="Y7" s="6"/>
      </tp>
      <tp>
        <v>-9.25</v>
        <stp/>
        <stp>ContractData</stp>
        <stp>ZSES5F</stp>
        <stp>Bid</stp>
        <stp/>
        <stp>T</stp>
        <tr r="Y6" s="3"/>
      </tp>
      <tp>
        <v>-38</v>
        <stp/>
        <stp>ContractData</stp>
        <stp>ZCES5Z</stp>
        <stp>Bid</stp>
        <stp/>
        <stp>T</stp>
        <tr r="Y6" s="6"/>
      </tp>
      <tp>
        <v>-21.5</v>
        <stp/>
        <stp>ContractData</stp>
        <stp>ZSES4F</stp>
        <stp>Bid</stp>
        <stp/>
        <stp>T</stp>
        <tr r="Y5" s="3"/>
      </tp>
      <tp>
        <v>-29.25</v>
        <stp/>
        <stp>ContractData</stp>
        <stp>ZCES4Z</stp>
        <stp>Bid</stp>
        <stp/>
        <stp>T</stp>
        <tr r="Y5" s="6"/>
      </tp>
      <tp t="s">
        <v/>
        <stp/>
        <stp>ContractData</stp>
        <stp>ZSES11F</stp>
        <stp>LastTradeorSettle</stp>
        <stp/>
        <stp>T</stp>
        <tr r="W12" s="3"/>
      </tp>
      <tp>
        <v>988</v>
        <stp/>
        <stp>ContractData</stp>
        <stp>ZSEF7</stp>
        <stp>LastTradeorSettle</stp>
        <stp/>
        <stp>T</stp>
        <tr r="B10" s="2"/>
        <tr r="R2" s="3"/>
      </tp>
      <tp>
        <v>989.75</v>
        <stp/>
        <stp>ContractData</stp>
        <stp>ZSEF8</stp>
        <stp>LastTradeorSettle</stp>
        <stp/>
        <stp>T</stp>
        <tr r="R9" s="3"/>
      </tp>
      <tp t="s">
        <v/>
        <stp/>
        <stp>ContractData</stp>
        <stp>ZSES10F</stp>
        <stp>LastTradeorSettle</stp>
        <stp/>
        <stp>T</stp>
        <tr r="W11" s="3"/>
      </tp>
      <tp t="s">
        <v/>
        <stp/>
        <stp>ContractData</stp>
        <stp>ZWAS12Z</stp>
        <stp>LastTradeorSettle</stp>
        <stp/>
        <stp>T</stp>
        <tr r="W13" s="5"/>
      </tp>
      <tp>
        <v>-18.75</v>
        <stp/>
        <stp>ContractData</stp>
        <stp>ZWAS1Z</stp>
        <stp>Ask</stp>
        <stp/>
        <stp>T</stp>
        <tr r="Z2" s="5"/>
      </tp>
      <tp>
        <v>-46.75</v>
        <stp/>
        <stp>ContractData</stp>
        <stp>ZWAS3Z</stp>
        <stp>Ask</stp>
        <stp/>
        <stp>T</stp>
        <tr r="Z4" s="5"/>
      </tp>
      <tp>
        <v>-32</v>
        <stp/>
        <stp>ContractData</stp>
        <stp>ZWAS2Z</stp>
        <stp>Ask</stp>
        <stp/>
        <stp>T</stp>
        <tr r="Z3" s="5"/>
      </tp>
      <tp>
        <v>-82.25</v>
        <stp/>
        <stp>ContractData</stp>
        <stp>ZWAS5Z</stp>
        <stp>Ask</stp>
        <stp/>
        <stp>T</stp>
        <tr r="Z6" s="5"/>
      </tp>
      <tp>
        <v>-62.5</v>
        <stp/>
        <stp>ContractData</stp>
        <stp>ZWAS4Z</stp>
        <stp>Ask</stp>
        <stp/>
        <stp>T</stp>
        <tr r="Z5" s="5"/>
      </tp>
      <tp>
        <v>-101.25</v>
        <stp/>
        <stp>ContractData</stp>
        <stp>ZWAS7Z</stp>
        <stp>Ask</stp>
        <stp/>
        <stp>T</stp>
        <tr r="Z8" s="5"/>
      </tp>
      <tp>
        <v>-93.75</v>
        <stp/>
        <stp>ContractData</stp>
        <stp>ZWAS6Z</stp>
        <stp>Ask</stp>
        <stp/>
        <stp>T</stp>
        <tr r="Z7" s="5"/>
      </tp>
      <tp>
        <v>-114.5</v>
        <stp/>
        <stp>ContractData</stp>
        <stp>ZWAS9Z</stp>
        <stp>Ask</stp>
        <stp/>
        <stp>T</stp>
        <tr r="Z10" s="5"/>
      </tp>
      <tp>
        <v>-101.5</v>
        <stp/>
        <stp>ContractData</stp>
        <stp>ZWAS8Z</stp>
        <stp>Ask</stp>
        <stp/>
        <stp>T</stp>
        <tr r="Z9" s="5"/>
      </tp>
      <tp>
        <v>-124.75</v>
        <stp/>
        <stp>ContractData</stp>
        <stp>ZWAS9Z</stp>
        <stp>Bid</stp>
        <stp/>
        <stp>T</stp>
        <tr r="Y10" s="5"/>
      </tp>
      <tp>
        <v>-109.5</v>
        <stp/>
        <stp>ContractData</stp>
        <stp>ZWAS8Z</stp>
        <stp>Bid</stp>
        <stp/>
        <stp>T</stp>
        <tr r="Y9" s="5"/>
      </tp>
      <tp>
        <v>-47</v>
        <stp/>
        <stp>ContractData</stp>
        <stp>ZWAS3Z</stp>
        <stp>Bid</stp>
        <stp/>
        <stp>T</stp>
        <tr r="Y4" s="5"/>
      </tp>
      <tp>
        <v>-32.25</v>
        <stp/>
        <stp>ContractData</stp>
        <stp>ZWAS2Z</stp>
        <stp>Bid</stp>
        <stp/>
        <stp>T</stp>
        <tr r="Y3" s="5"/>
      </tp>
      <tp>
        <v>-19</v>
        <stp/>
        <stp>ContractData</stp>
        <stp>ZWAS1Z</stp>
        <stp>Bid</stp>
        <stp/>
        <stp>T</stp>
        <tr r="Y2" s="5"/>
      </tp>
      <tp>
        <v>-104.5</v>
        <stp/>
        <stp>ContractData</stp>
        <stp>ZWAS7Z</stp>
        <stp>Bid</stp>
        <stp/>
        <stp>T</stp>
        <tr r="Y8" s="5"/>
      </tp>
      <tp>
        <v>-95.25</v>
        <stp/>
        <stp>ContractData</stp>
        <stp>ZWAS6Z</stp>
        <stp>Bid</stp>
        <stp/>
        <stp>T</stp>
        <tr r="Y7" s="5"/>
      </tp>
      <tp>
        <v>-82.5</v>
        <stp/>
        <stp>ContractData</stp>
        <stp>ZWAS5Z</stp>
        <stp>Bid</stp>
        <stp/>
        <stp>T</stp>
        <tr r="Y6" s="5"/>
      </tp>
      <tp>
        <v>-62.75</v>
        <stp/>
        <stp>ContractData</stp>
        <stp>ZWAS4Z</stp>
        <stp>Bid</stp>
        <stp/>
        <stp>T</stp>
        <tr r="Y5" s="5"/>
      </tp>
      <tp t="s">
        <v/>
        <stp/>
        <stp>ContractData</stp>
        <stp>ZWAS11Z</stp>
        <stp>LastTradeorSettle</stp>
        <stp/>
        <stp>T</stp>
        <tr r="W12" s="5"/>
      </tp>
      <tp t="s">
        <v/>
        <stp/>
        <stp>ContractData</stp>
        <stp>ZWAS10Z</stp>
        <stp>LastTradeorSettle</stp>
        <stp/>
        <stp>T</stp>
        <tr r="W11" s="5"/>
      </tp>
      <tp>
        <v>-22</v>
        <stp/>
        <stp>ContractData</stp>
        <stp>ZCES3Z6</stp>
        <stp>LastTradeorSettle</stp>
        <stp/>
        <stp>T</stp>
        <tr r="M15" s="2"/>
      </tp>
      <tp>
        <v>-15</v>
        <stp/>
        <stp>ContractData</stp>
        <stp>ZCES2Z6</stp>
        <stp>LastTradeorSettle</stp>
        <stp/>
        <stp>T</stp>
        <tr r="L15" s="2"/>
      </tp>
      <tp>
        <v>-7.75</v>
        <stp/>
        <stp>ContractData</stp>
        <stp>ZCES1Z6</stp>
        <stp>LastTradeorSettle</stp>
        <stp/>
        <stp>T</stp>
        <tr r="K15" s="2"/>
      </tp>
      <tp>
        <v>-29</v>
        <stp/>
        <stp>ContractData</stp>
        <stp>ZCES4Z6</stp>
        <stp>LastTradeorSettle</stp>
        <stp/>
        <stp>T</stp>
        <tr r="N15" s="2"/>
      </tp>
      <tp>
        <v>128</v>
        <stp/>
        <stp>ContractData</stp>
        <stp>ZWAU7</stp>
        <stp>Bate</stp>
        <tr r="Q18" s="5"/>
      </tp>
      <tp>
        <v>128</v>
        <stp/>
        <stp>ContractData</stp>
        <stp>ZCEU7</stp>
        <stp>Bate</stp>
        <tr r="Q18" s="6"/>
      </tp>
      <tp>
        <v>128</v>
        <stp/>
        <stp>ContractData</stp>
        <stp>ZWAU8</stp>
        <stp>Bate</stp>
        <tr r="Q23" s="5"/>
      </tp>
      <tp>
        <v>128</v>
        <stp/>
        <stp>ContractData</stp>
        <stp>ZCEU8</stp>
        <stp>Bate</stp>
        <tr r="Q23" s="6"/>
      </tp>
      <tp>
        <v>6952</v>
        <stp/>
        <stp>ContractData</stp>
        <stp>ZCEN7</stp>
        <stp>T_CVol</stp>
        <tr r="Y37" s="2"/>
      </tp>
      <tp>
        <v>8</v>
        <stp/>
        <stp>ContractData</stp>
        <stp>ZCEN8</stp>
        <stp>T_CVol</stp>
        <tr r="Y42" s="2"/>
      </tp>
      <tp>
        <v>9061</v>
        <stp/>
        <stp>ContractData</stp>
        <stp>ZCEK7</stp>
        <stp>T_CVol</stp>
        <tr r="Y36" s="2"/>
      </tp>
      <tp>
        <v>13</v>
        <stp/>
        <stp>ContractData</stp>
        <stp>ZCEK8</stp>
        <stp>T_CVol</stp>
        <tr r="Y41" s="2"/>
      </tp>
      <tp>
        <v>27768</v>
        <stp/>
        <stp>ContractData</stp>
        <stp>ZCEH7</stp>
        <stp>T_CVol</stp>
        <tr r="Y35" s="2"/>
      </tp>
      <tp>
        <v>0</v>
        <stp/>
        <stp>ContractData</stp>
        <stp>ZCEH9</stp>
        <stp>T_CVol</stp>
        <tr r="Y45" s="2"/>
      </tp>
      <tp>
        <v>302</v>
        <stp/>
        <stp>ContractData</stp>
        <stp>ZCEH8</stp>
        <stp>T_CVol</stp>
        <tr r="Y40" s="2"/>
      </tp>
      <tp>
        <v>558</v>
        <stp/>
        <stp>ContractData</stp>
        <stp>ZCEU7</stp>
        <stp>T_CVol</stp>
        <tr r="Y38" s="2"/>
      </tp>
      <tp>
        <v>4</v>
        <stp/>
        <stp>ContractData</stp>
        <stp>ZCEU8</stp>
        <stp>T_CVol</stp>
        <tr r="Y43" s="2"/>
      </tp>
      <tp>
        <v>1981</v>
        <stp/>
        <stp>ContractData</stp>
        <stp>ZCEZ7</stp>
        <stp>T_CVol</stp>
        <tr r="Y39" s="2"/>
      </tp>
      <tp>
        <v>44402</v>
        <stp/>
        <stp>ContractData</stp>
        <stp>ZCEZ6</stp>
        <stp>T_CVol</stp>
        <tr r="Y34" s="2"/>
      </tp>
      <tp>
        <v>48</v>
        <stp/>
        <stp>ContractData</stp>
        <stp>ZCEZ8</stp>
        <stp>T_CVol</stp>
        <tr r="Y44" s="2"/>
      </tp>
      <tp>
        <v>-33.25</v>
        <stp/>
        <stp>ContractData</stp>
        <stp>ZWAS2Z</stp>
        <stp>Settlement</stp>
        <stp/>
        <stp>T</stp>
        <tr r="AK3" s="5"/>
      </tp>
      <tp>
        <v>-47.75</v>
        <stp/>
        <stp>ContractData</stp>
        <stp>ZWAS3Z</stp>
        <stp>Settlement</stp>
        <stp/>
        <stp>T</stp>
        <tr r="AK4" s="5"/>
      </tp>
      <tp>
        <v>-19.75</v>
        <stp/>
        <stp>ContractData</stp>
        <stp>ZWAS1Z</stp>
        <stp>Settlement</stp>
        <stp/>
        <stp>T</stp>
        <tr r="AK2" s="5"/>
      </tp>
      <tp>
        <v>-96.25</v>
        <stp/>
        <stp>ContractData</stp>
        <stp>ZWAS6Z</stp>
        <stp>Settlement</stp>
        <stp/>
        <stp>T</stp>
        <tr r="AK7" s="5"/>
      </tp>
      <tp>
        <v>-104</v>
        <stp/>
        <stp>ContractData</stp>
        <stp>ZWAS7Z</stp>
        <stp>Settlement</stp>
        <stp/>
        <stp>T</stp>
        <tr r="AK8" s="5"/>
      </tp>
      <tp>
        <v>-63.75</v>
        <stp/>
        <stp>ContractData</stp>
        <stp>ZWAS4Z</stp>
        <stp>Settlement</stp>
        <stp/>
        <stp>T</stp>
        <tr r="AK5" s="5"/>
      </tp>
      <tp>
        <v>-83.75</v>
        <stp/>
        <stp>ContractData</stp>
        <stp>ZWAS5Z</stp>
        <stp>Settlement</stp>
        <stp/>
        <stp>T</stp>
        <tr r="AK6" s="5"/>
      </tp>
      <tp>
        <v>-106</v>
        <stp/>
        <stp>ContractData</stp>
        <stp>ZWAS8Z</stp>
        <stp>Settlement</stp>
        <stp/>
        <stp>T</stp>
        <tr r="AK9" s="5"/>
      </tp>
      <tp>
        <v>-118.5</v>
        <stp/>
        <stp>ContractData</stp>
        <stp>ZWAS9Z</stp>
        <stp>Settlement</stp>
        <stp/>
        <stp>T</stp>
        <tr r="AK10" s="5"/>
      </tp>
      <tp>
        <v>-22.25</v>
        <stp/>
        <stp>ContractData</stp>
        <stp>ZSES3F7</stp>
        <stp>LastTradeorSettle</stp>
        <stp/>
        <stp>T</stp>
        <tr r="F15" s="2"/>
      </tp>
      <tp>
        <v>-16.25</v>
        <stp/>
        <stp>ContractData</stp>
        <stp>ZSES2F7</stp>
        <stp>LastTradeorSettle</stp>
        <stp/>
        <stp>T</stp>
        <tr r="E15" s="2"/>
      </tp>
      <tp>
        <v>-8.5</v>
        <stp/>
        <stp>ContractData</stp>
        <stp>ZSES1F7</stp>
        <stp>LastTradeorSettle</stp>
        <stp/>
        <stp>T</stp>
        <tr r="D15" s="2"/>
      </tp>
      <tp>
        <v>1.25</v>
        <stp/>
        <stp>ContractData</stp>
        <stp>ZSES6F7</stp>
        <stp>LastTradeorSettle</stp>
        <stp/>
        <stp>T</stp>
        <tr r="I15" s="2"/>
      </tp>
      <tp>
        <v>-9</v>
        <stp/>
        <stp>ContractData</stp>
        <stp>ZSES5F7</stp>
        <stp>LastTradeorSettle</stp>
        <stp/>
        <stp>T</stp>
        <tr r="H15" s="2"/>
      </tp>
      <tp>
        <v>-21.5</v>
        <stp/>
        <stp>ContractData</stp>
        <stp>ZSES4F7</stp>
        <stp>LastTradeorSettle</stp>
        <stp/>
        <stp>T</stp>
        <tr r="G15" s="2"/>
      </tp>
      <tp>
        <v>128</v>
        <stp/>
        <stp>ContractData</stp>
        <stp>ZWAZ6</stp>
        <stp>Bate</stp>
        <tr r="Q14" s="5"/>
      </tp>
      <tp>
        <v>128</v>
        <stp/>
        <stp>ContractData</stp>
        <stp>ZCEZ6</stp>
        <stp>Bate</stp>
        <tr r="Q14" s="6"/>
      </tp>
      <tp>
        <v>128</v>
        <stp/>
        <stp>ContractData</stp>
        <stp>ZWAZ7</stp>
        <stp>Bate</stp>
        <tr r="Q19" s="5"/>
      </tp>
      <tp>
        <v>64</v>
        <stp/>
        <stp>ContractData</stp>
        <stp>ZCEZ7</stp>
        <stp>Bate</stp>
        <tr r="Q19" s="6"/>
      </tp>
      <tp>
        <v>64</v>
        <stp/>
        <stp>ContractData</stp>
        <stp>ZWAZ8</stp>
        <stp>Bate</stp>
        <tr r="Q24" s="5"/>
      </tp>
      <tp>
        <v>64</v>
        <stp/>
        <stp>ContractData</stp>
        <stp>ZCEZ8</stp>
        <stp>Bate</stp>
        <tr r="Q24" s="6"/>
      </tp>
      <tp>
        <v>-15</v>
        <stp/>
        <stp>ContractData</stp>
        <stp>ZCES2Z</stp>
        <stp>Settlement</stp>
        <stp/>
        <stp>T</stp>
        <tr r="AK3" s="6"/>
      </tp>
      <tp>
        <v>-22</v>
        <stp/>
        <stp>ContractData</stp>
        <stp>ZCES3Z</stp>
        <stp>Settlement</stp>
        <stp/>
        <stp>T</stp>
        <tr r="AK4" s="6"/>
      </tp>
      <tp>
        <v>-7.75</v>
        <stp/>
        <stp>ContractData</stp>
        <stp>ZCES1Z</stp>
        <stp>Settlement</stp>
        <stp/>
        <stp>T</stp>
        <tr r="AK2" s="6"/>
      </tp>
      <tp>
        <v>-47.5</v>
        <stp/>
        <stp>ContractData</stp>
        <stp>ZCES6Z</stp>
        <stp>Settlement</stp>
        <stp/>
        <stp>T</stp>
        <tr r="AK7" s="6"/>
      </tp>
      <tp>
        <v>-53</v>
        <stp/>
        <stp>ContractData</stp>
        <stp>ZCES7Z</stp>
        <stp>Settlement</stp>
        <stp/>
        <stp>T</stp>
        <tr r="AK8" s="6"/>
      </tp>
      <tp>
        <v>-28.75</v>
        <stp/>
        <stp>ContractData</stp>
        <stp>ZCES4Z</stp>
        <stp>Settlement</stp>
        <stp/>
        <stp>T</stp>
        <tr r="AK5" s="6"/>
      </tp>
      <tp>
        <v>-37.75</v>
        <stp/>
        <stp>ContractData</stp>
        <stp>ZCES5Z</stp>
        <stp>Settlement</stp>
        <stp/>
        <stp>T</stp>
        <tr r="AK6" s="6"/>
      </tp>
      <tp>
        <v>-57.25</v>
        <stp/>
        <stp>ContractData</stp>
        <stp>ZCES8Z</stp>
        <stp>Settlement</stp>
        <stp/>
        <stp>T</stp>
        <tr r="AK9" s="6"/>
      </tp>
      <tp>
        <v>-52.25</v>
        <stp/>
        <stp>ContractData</stp>
        <stp>ZCES9Z</stp>
        <stp>Settlement</stp>
        <stp/>
        <stp>T</stp>
        <tr r="AK10" s="6"/>
      </tp>
      <tp>
        <v>43139</v>
        <stp/>
        <stp>ContractData</stp>
        <stp>ZSEF7</stp>
        <stp>T_CVol</stp>
        <tr r="V34" s="2"/>
      </tp>
      <tp>
        <v>40</v>
        <stp/>
        <stp>ContractData</stp>
        <stp>ZSEF8</stp>
        <stp>T_CVol</stp>
        <tr r="V41" s="2"/>
      </tp>
      <tp>
        <v>5139</v>
        <stp/>
        <stp>ContractData</stp>
        <stp>ZSEN7</stp>
        <stp>T_CVol</stp>
        <tr r="V37" s="2"/>
      </tp>
      <tp>
        <v>0</v>
        <stp/>
        <stp>ContractData</stp>
        <stp>ZSEN8</stp>
        <stp>T_CVol</stp>
        <tr r="V44" s="2"/>
      </tp>
      <tp>
        <v>5771</v>
        <stp/>
        <stp>ContractData</stp>
        <stp>ZSEK7</stp>
        <stp>T_CVol</stp>
        <tr r="V36" s="2"/>
      </tp>
      <tp>
        <v>3</v>
        <stp/>
        <stp>ContractData</stp>
        <stp>ZSEK8</stp>
        <stp>T_CVol</stp>
        <tr r="V43" s="2"/>
      </tp>
      <tp>
        <v>11837</v>
        <stp/>
        <stp>ContractData</stp>
        <stp>ZSEH7</stp>
        <stp>T_CVol</stp>
        <tr r="V35" s="2"/>
      </tp>
      <tp>
        <v>22</v>
        <stp/>
        <stp>ContractData</stp>
        <stp>ZSEH8</stp>
        <stp>T_CVol</stp>
        <tr r="V42" s="2"/>
      </tp>
      <tp>
        <v>71</v>
        <stp/>
        <stp>ContractData</stp>
        <stp>ZSEU7</stp>
        <stp>T_CVol</stp>
        <tr r="V39" s="2"/>
      </tp>
      <tp>
        <v>129</v>
        <stp/>
        <stp>ContractData</stp>
        <stp>ZSEQ7</stp>
        <stp>T_CVol</stp>
        <tr r="V38" s="2"/>
      </tp>
      <tp>
        <v>0</v>
        <stp/>
        <stp>ContractData</stp>
        <stp>ZSEQ8</stp>
        <stp>T_CVol</stp>
        <tr r="V45" s="2"/>
      </tp>
      <tp>
        <v>978</v>
        <stp/>
        <stp>ContractData</stp>
        <stp>ZSEX7</stp>
        <stp>T_CVol</stp>
        <tr r="V40" s="2"/>
      </tp>
      <tp>
        <v>-47</v>
        <stp/>
        <stp>ContractData</stp>
        <stp>ZWAS3Z6</stp>
        <stp>LastTradeorSettle</stp>
        <stp/>
        <stp>T</stp>
        <tr r="R15" s="2"/>
      </tp>
      <tp>
        <v>-32.25</v>
        <stp/>
        <stp>ContractData</stp>
        <stp>ZWAS2Z6</stp>
        <stp>LastTradeorSettle</stp>
        <stp/>
        <stp>T</stp>
        <tr r="Q15" s="2"/>
      </tp>
      <tp>
        <v>-18.75</v>
        <stp/>
        <stp>ContractData</stp>
        <stp>ZWAS1Z6</stp>
        <stp>LastTradeorSettle</stp>
        <stp/>
        <stp>T</stp>
        <tr r="P15" s="2"/>
      </tp>
      <tp>
        <v>-63</v>
        <stp/>
        <stp>ContractData</stp>
        <stp>ZWAS4Z6</stp>
        <stp>LastTradeorSettle</stp>
        <stp/>
        <stp>T</stp>
        <tr r="S15" s="2"/>
      </tp>
      <tp>
        <v>42690.392453703702</v>
        <stp/>
        <stp>SystemInfo</stp>
        <stp>Linetime</stp>
        <tr r="Q54" s="2"/>
      </tp>
      <tp>
        <v>0</v>
        <stp/>
        <stp>ContractData</stp>
        <stp>F.ZCE?7</stp>
        <stp>NetLastQuoteToday</stp>
        <stp/>
        <stp>T</stp>
        <tr r="U8" s="6"/>
      </tp>
      <tp>
        <v>0.25</v>
        <stp/>
        <stp>ContractData</stp>
        <stp>F.ZSE?7</stp>
        <stp>NetLastQuoteToday</stp>
        <stp/>
        <stp>T</stp>
        <tr r="U8" s="3"/>
      </tp>
      <tp>
        <v>-0.5</v>
        <stp/>
        <stp>ContractData</stp>
        <stp>F.ZWA?7</stp>
        <stp>NetLastQuoteToday</stp>
        <stp/>
        <stp>T</stp>
        <tr r="U8" s="5"/>
      </tp>
      <tp>
        <v>-0.25</v>
        <stp/>
        <stp>ContractData</stp>
        <stp>F.ZCE?6</stp>
        <stp>NetLastQuoteToday</stp>
        <stp/>
        <stp>T</stp>
        <tr r="U7" s="6"/>
      </tp>
      <tp>
        <v>-0.5</v>
        <stp/>
        <stp>ContractData</stp>
        <stp>F.ZSE?6</stp>
        <stp>NetLastQuoteToday</stp>
        <stp/>
        <stp>T</stp>
        <tr r="U7" s="3"/>
      </tp>
      <tp>
        <v>0.25</v>
        <stp/>
        <stp>ContractData</stp>
        <stp>F.ZWA?6</stp>
        <stp>NetLastQuoteToday</stp>
        <stp/>
        <stp>T</stp>
        <tr r="U7" s="5"/>
      </tp>
      <tp>
        <v>0.25</v>
        <stp/>
        <stp>ContractData</stp>
        <stp>F.ZCE?5</stp>
        <stp>NetLastQuoteToday</stp>
        <stp/>
        <stp>T</stp>
        <tr r="U6" s="6"/>
      </tp>
      <tp>
        <v>-0.25</v>
        <stp/>
        <stp>ContractData</stp>
        <stp>F.ZSE?5</stp>
        <stp>NetLastQuoteToday</stp>
        <stp/>
        <stp>T</stp>
        <tr r="U6" s="3"/>
      </tp>
      <tp>
        <v>0.5</v>
        <stp/>
        <stp>ContractData</stp>
        <stp>F.ZWA?5</stp>
        <stp>NetLastQuoteToday</stp>
        <stp/>
        <stp>T</stp>
        <tr r="U6" s="5"/>
      </tp>
      <tp>
        <v>-0.25</v>
        <stp/>
        <stp>ContractData</stp>
        <stp>F.ZCE?4</stp>
        <stp>NetLastQuoteToday</stp>
        <stp/>
        <stp>T</stp>
        <tr r="U5" s="6"/>
      </tp>
      <tp>
        <v>-0.75</v>
        <stp/>
        <stp>ContractData</stp>
        <stp>F.ZSE?4</stp>
        <stp>NetLastQuoteToday</stp>
        <stp/>
        <stp>T</stp>
        <tr r="U5" s="3"/>
      </tp>
      <tp>
        <v>0.25</v>
        <stp/>
        <stp>ContractData</stp>
        <stp>F.ZWA?4</stp>
        <stp>NetLastQuoteToday</stp>
        <stp/>
        <stp>T</stp>
        <tr r="U5" s="5"/>
      </tp>
      <tp>
        <v>-0.25</v>
        <stp/>
        <stp>ContractData</stp>
        <stp>F.ZCE?3</stp>
        <stp>NetLastQuoteToday</stp>
        <stp/>
        <stp>T</stp>
        <tr r="U4" s="6"/>
      </tp>
      <tp>
        <v>-1.5</v>
        <stp/>
        <stp>ContractData</stp>
        <stp>F.ZSE?3</stp>
        <stp>NetLastQuoteToday</stp>
        <stp/>
        <stp>T</stp>
        <tr r="U4" s="3"/>
      </tp>
      <tp>
        <v>0.5</v>
        <stp/>
        <stp>ContractData</stp>
        <stp>F.ZWA?3</stp>
        <stp>NetLastQuoteToday</stp>
        <stp/>
        <stp>T</stp>
        <tr r="U4" s="5"/>
      </tp>
      <tp>
        <v>0</v>
        <stp/>
        <stp>ContractData</stp>
        <stp>F.ZCE?2</stp>
        <stp>NetLastQuoteToday</stp>
        <stp/>
        <stp>T</stp>
        <tr r="U3" s="6"/>
      </tp>
      <tp>
        <v>-1.25</v>
        <stp/>
        <stp>ContractData</stp>
        <stp>F.ZSE?2</stp>
        <stp>NetLastQuoteToday</stp>
        <stp/>
        <stp>T</stp>
        <tr r="U3" s="3"/>
      </tp>
      <tp>
        <v>0.75</v>
        <stp/>
        <stp>ContractData</stp>
        <stp>F.ZWA?2</stp>
        <stp>NetLastQuoteToday</stp>
        <stp/>
        <stp>T</stp>
        <tr r="U3" s="5"/>
      </tp>
      <tp>
        <v>3065</v>
        <stp/>
        <stp>ContractData</stp>
        <stp>ZWAN7</stp>
        <stp>T_CVol</stp>
        <tr r="AB37" s="2"/>
      </tp>
      <tp>
        <v>0</v>
        <stp/>
        <stp>ContractData</stp>
        <stp>ZWAN8</stp>
        <stp>T_CVol</stp>
        <tr r="AB42" s="2"/>
      </tp>
      <tp>
        <v>3996</v>
        <stp/>
        <stp>ContractData</stp>
        <stp>ZWAK7</stp>
        <stp>T_CVol</stp>
        <tr r="AB36" s="2"/>
      </tp>
      <tp>
        <v>0</v>
        <stp/>
        <stp>ContractData</stp>
        <stp>ZWAK8</stp>
        <stp>T_CVol</stp>
        <tr r="AB41" s="2"/>
      </tp>
      <tp>
        <v>18557</v>
        <stp/>
        <stp>ContractData</stp>
        <stp>ZWAH7</stp>
        <stp>T_CVol</stp>
        <tr r="AB35" s="2"/>
      </tp>
      <tp>
        <v>0</v>
        <stp/>
        <stp>ContractData</stp>
        <stp>ZWAH9</stp>
        <stp>T_CVol</stp>
        <tr r="AB45" s="2"/>
      </tp>
      <tp>
        <v>31</v>
        <stp/>
        <stp>ContractData</stp>
        <stp>ZWAH8</stp>
        <stp>T_CVol</stp>
        <tr r="AB40" s="2"/>
      </tp>
      <tp>
        <v>277</v>
        <stp/>
        <stp>ContractData</stp>
        <stp>ZWAU7</stp>
        <stp>T_CVol</stp>
        <tr r="AB38" s="2"/>
      </tp>
      <tp>
        <v>0</v>
        <stp/>
        <stp>ContractData</stp>
        <stp>ZWAU8</stp>
        <stp>T_CVol</stp>
        <tr r="AB43" s="2"/>
      </tp>
      <tp>
        <v>488</v>
        <stp/>
        <stp>ContractData</stp>
        <stp>ZWAZ7</stp>
        <stp>T_CVol</stp>
        <tr r="AB39" s="2"/>
      </tp>
      <tp>
        <v>20069</v>
        <stp/>
        <stp>ContractData</stp>
        <stp>ZWAZ6</stp>
        <stp>T_CVol</stp>
        <tr r="AB34" s="2"/>
      </tp>
      <tp>
        <v>0</v>
        <stp/>
        <stp>ContractData</stp>
        <stp>ZWAZ8</stp>
        <stp>T_CVol</stp>
        <tr r="AB44" s="2"/>
      </tp>
      <tp>
        <v>0</v>
        <stp/>
        <stp>ContractData</stp>
        <stp>F.ZCE?1</stp>
        <stp>NetLastQuoteToday</stp>
        <stp/>
        <stp>T</stp>
        <tr r="U2" s="6"/>
      </tp>
      <tp>
        <v>-1.5</v>
        <stp/>
        <stp>ContractData</stp>
        <stp>F.ZSE?1</stp>
        <stp>NetLastQuoteToday</stp>
        <stp/>
        <stp>T</stp>
        <tr r="U2" s="3"/>
      </tp>
      <tp>
        <v>1.5</v>
        <stp/>
        <stp>ContractData</stp>
        <stp>F.ZWA?1</stp>
        <stp>NetLastQuoteToday</stp>
        <stp/>
        <stp>T</stp>
        <tr r="U2" s="5"/>
      </tp>
      <tp>
        <v>0.75</v>
        <stp/>
        <stp>ContractData</stp>
        <stp>F.ZCE?9</stp>
        <stp>NetLastQuoteToday</stp>
        <stp/>
        <stp>T</stp>
        <tr r="U10" s="6"/>
      </tp>
      <tp>
        <v>0</v>
        <stp/>
        <stp>ContractData</stp>
        <stp>F.ZSE?9</stp>
        <stp>NetLastQuoteToday</stp>
        <stp/>
        <stp>T</stp>
        <tr r="U10" s="3"/>
      </tp>
      <tp>
        <v>-2.5</v>
        <stp/>
        <stp>ContractData</stp>
        <stp>F.ZWA?9</stp>
        <stp>NetLastQuoteToday</stp>
        <stp/>
        <stp>T</stp>
        <tr r="U10" s="5"/>
      </tp>
      <tp>
        <v>0.75</v>
        <stp/>
        <stp>ContractData</stp>
        <stp>F.ZCE?8</stp>
        <stp>NetLastQuoteToday</stp>
        <stp/>
        <stp>T</stp>
        <tr r="U9" s="6"/>
      </tp>
      <tp>
        <v>0.25</v>
        <stp/>
        <stp>ContractData</stp>
        <stp>F.ZSE?8</stp>
        <stp>NetLastQuoteToday</stp>
        <stp/>
        <stp>T</stp>
        <tr r="U9" s="3"/>
      </tp>
      <tp>
        <v>-1.5</v>
        <stp/>
        <stp>ContractData</stp>
        <stp>F.ZWA?8</stp>
        <stp>NetLastQuoteToday</stp>
        <stp/>
        <stp>T</stp>
        <tr r="U9" s="5"/>
      </tp>
      <tp t="s">
        <v>ZWAS3Z6</v>
        <stp/>
        <stp>ContractData</stp>
        <stp>ZWAS3Z</stp>
        <stp>Symbol</stp>
        <tr r="R11" s="2"/>
      </tp>
      <tp t="s">
        <v>ZWAS2Z6</v>
        <stp/>
        <stp>ContractData</stp>
        <stp>ZWAS2Z</stp>
        <stp>Symbol</stp>
        <tr r="Q11" s="2"/>
      </tp>
      <tp t="s">
        <v>ZWAS1Z6</v>
        <stp/>
        <stp>ContractData</stp>
        <stp>ZWAS1Z</stp>
        <stp>Symbol</stp>
        <tr r="P11" s="2"/>
      </tp>
      <tp t="s">
        <v>ZWAS4Z6</v>
        <stp/>
        <stp>ContractData</stp>
        <stp>ZWAS4Z</stp>
        <stp>Symbol</stp>
        <tr r="S11" s="2"/>
      </tp>
      <tp t="s">
        <v>ZWAH9</v>
        <stp/>
        <stp>ContractData</stp>
        <stp>ZWA?12</stp>
        <stp>Symbol</stp>
        <tr r="Q13" s="5"/>
      </tp>
      <tp t="s">
        <v>ZWAU8</v>
        <stp/>
        <stp>ContractData</stp>
        <stp>ZWA?10</stp>
        <stp>Symbol</stp>
        <tr r="Q11" s="5"/>
      </tp>
      <tp t="s">
        <v>ZWAZ8</v>
        <stp/>
        <stp>ContractData</stp>
        <stp>ZWA?11</stp>
        <stp>Symbol</stp>
        <tr r="Q12" s="5"/>
      </tp>
      <tp>
        <v>64</v>
        <stp/>
        <stp>ContractData</stp>
        <stp>ZWAN7</stp>
        <stp>Bate</stp>
        <tr r="Q17" s="5"/>
      </tp>
      <tp>
        <v>0</v>
        <stp/>
        <stp>ContractData</stp>
        <stp>ZCEN7</stp>
        <stp>Bate</stp>
        <tr r="Q17" s="6"/>
      </tp>
      <tp>
        <v>64</v>
        <stp/>
        <stp>ContractData</stp>
        <stp>ZWAN8</stp>
        <stp>Bate</stp>
        <tr r="Q22" s="5"/>
      </tp>
      <tp>
        <v>128</v>
        <stp/>
        <stp>ContractData</stp>
        <stp>ZCEN8</stp>
        <stp>Bate</stp>
        <tr r="Q22" s="6"/>
      </tp>
      <tp>
        <v>-16</v>
        <stp/>
        <stp>ContractData</stp>
        <stp>ZSES2F</stp>
        <stp>Settlement</stp>
        <stp/>
        <stp>T</stp>
        <tr r="AK3" s="3"/>
      </tp>
      <tp>
        <v>-21.25</v>
        <stp/>
        <stp>ContractData</stp>
        <stp>ZSES3F</stp>
        <stp>Settlement</stp>
        <stp/>
        <stp>T</stp>
        <tr r="AK4" s="3"/>
      </tp>
      <tp>
        <v>-8.5</v>
        <stp/>
        <stp>ContractData</stp>
        <stp>ZSES1F</stp>
        <stp>Settlement</stp>
        <stp/>
        <stp>T</stp>
        <tr r="AK2" s="3"/>
      </tp>
      <tp>
        <v>3.25</v>
        <stp/>
        <stp>ContractData</stp>
        <stp>ZSES6F</stp>
        <stp>Settlement</stp>
        <stp/>
        <stp>T</stp>
        <tr r="AK7" s="3"/>
      </tp>
      <tp>
        <v>2.25</v>
        <stp/>
        <stp>ContractData</stp>
        <stp>ZSES7F</stp>
        <stp>Settlement</stp>
        <stp/>
        <stp>T</stp>
        <tr r="AK8" s="3"/>
      </tp>
      <tp>
        <v>-20.5</v>
        <stp/>
        <stp>ContractData</stp>
        <stp>ZSES4F</stp>
        <stp>Settlement</stp>
        <stp/>
        <stp>T</stp>
        <tr r="AK5" s="3"/>
      </tp>
      <tp>
        <v>-7.25</v>
        <stp/>
        <stp>ContractData</stp>
        <stp>ZSES5F</stp>
        <stp>Settlement</stp>
        <stp/>
        <stp>T</stp>
        <tr r="AK6" s="3"/>
      </tp>
      <tp>
        <v>4.5</v>
        <stp/>
        <stp>ContractData</stp>
        <stp>ZSES8F</stp>
        <stp>Settlement</stp>
        <stp/>
        <stp>T</stp>
        <tr r="AK9" s="3"/>
      </tp>
      <tp>
        <v>4</v>
        <stp/>
        <stp>ContractData</stp>
        <stp>ZSES9F</stp>
        <stp>Settlement</stp>
        <stp/>
        <stp>T</stp>
        <tr r="AK10" s="3"/>
      </tp>
      <tp>
        <v>0</v>
        <stp/>
        <stp>ContractData</stp>
        <stp>ZWAH7</stp>
        <stp>Bate</stp>
        <tr r="Q15" s="5"/>
      </tp>
      <tp>
        <v>128</v>
        <stp/>
        <stp>ContractData</stp>
        <stp>ZCEH7</stp>
        <stp>Bate</stp>
        <tr r="Q15" s="6"/>
      </tp>
      <tp>
        <v>64</v>
        <stp/>
        <stp>ContractData</stp>
        <stp>ZWAH8</stp>
        <stp>Bate</stp>
        <tr r="Q20" s="5"/>
      </tp>
      <tp>
        <v>64</v>
        <stp/>
        <stp>ContractData</stp>
        <stp>ZCEH8</stp>
        <stp>Bate</stp>
        <tr r="Q20" s="6"/>
      </tp>
      <tp>
        <v>0</v>
        <stp/>
        <stp>ContractData</stp>
        <stp>ZWAH9</stp>
        <stp>Bate</stp>
        <tr r="Q25" s="5"/>
      </tp>
      <tp>
        <v>0</v>
        <stp/>
        <stp>ContractData</stp>
        <stp>ZCEH9</stp>
        <stp>Bate</stp>
        <tr r="Q25" s="6"/>
      </tp>
      <tp t="s">
        <v>ZCES3Z6</v>
        <stp/>
        <stp>ContractData</stp>
        <stp>ZCES3Z</stp>
        <stp>Symbol</stp>
        <tr r="M11" s="2"/>
      </tp>
      <tp t="s">
        <v>ZSES3F7</v>
        <stp/>
        <stp>ContractData</stp>
        <stp>ZSES3F</stp>
        <stp>Symbol</stp>
        <tr r="F11" s="2"/>
      </tp>
      <tp t="s">
        <v>ZCES2Z6</v>
        <stp/>
        <stp>ContractData</stp>
        <stp>ZCES2Z</stp>
        <stp>Symbol</stp>
        <tr r="L11" s="2"/>
      </tp>
      <tp t="s">
        <v>ZSES2F7</v>
        <stp/>
        <stp>ContractData</stp>
        <stp>ZSES2F</stp>
        <stp>Symbol</stp>
        <tr r="E11" s="2"/>
      </tp>
      <tp t="s">
        <v>ZCES1Z6</v>
        <stp/>
        <stp>ContractData</stp>
        <stp>ZCES1Z</stp>
        <stp>Symbol</stp>
        <tr r="K11" s="2"/>
      </tp>
      <tp t="s">
        <v>ZSES1F7</v>
        <stp/>
        <stp>ContractData</stp>
        <stp>ZSES1F</stp>
        <stp>Symbol</stp>
        <tr r="D11" s="2"/>
      </tp>
      <tp t="s">
        <v>ZSES6F7</v>
        <stp/>
        <stp>ContractData</stp>
        <stp>ZSES6F</stp>
        <stp>Symbol</stp>
        <tr r="I11" s="2"/>
      </tp>
      <tp t="s">
        <v>ZSES5F7</v>
        <stp/>
        <stp>ContractData</stp>
        <stp>ZSES5F</stp>
        <stp>Symbol</stp>
        <tr r="H11" s="2"/>
      </tp>
      <tp t="s">
        <v>ZCES4Z6</v>
        <stp/>
        <stp>ContractData</stp>
        <stp>ZCES4Z</stp>
        <stp>Symbol</stp>
        <tr r="N11" s="2"/>
      </tp>
      <tp t="s">
        <v>ZSES4F7</v>
        <stp/>
        <stp>ContractData</stp>
        <stp>ZSES4F</stp>
        <stp>Symbol</stp>
        <tr r="G11" s="2"/>
      </tp>
      <tp t="s">
        <v>ZCEH9</v>
        <stp/>
        <stp>ContractData</stp>
        <stp>ZCE?12</stp>
        <stp>Symbol</stp>
        <tr r="Q13" s="6"/>
      </tp>
      <tp t="s">
        <v>ZCEU8</v>
        <stp/>
        <stp>ContractData</stp>
        <stp>ZCE?10</stp>
        <stp>Symbol</stp>
        <tr r="Q11" s="6"/>
      </tp>
      <tp t="s">
        <v>ZCEZ8</v>
        <stp/>
        <stp>ContractData</stp>
        <stp>ZCE?11</stp>
        <stp>Symbol</stp>
        <tr r="Q12" s="6"/>
      </tp>
      <tp t="s">
        <v>ZSEQ8</v>
        <stp/>
        <stp>ContractData</stp>
        <stp>ZSE?12</stp>
        <stp>Symbol</stp>
        <tr r="Q13" s="3"/>
      </tp>
      <tp t="s">
        <v>ZSEK8</v>
        <stp/>
        <stp>ContractData</stp>
        <stp>ZSE?10</stp>
        <stp>Symbol</stp>
        <tr r="Q11" s="3"/>
      </tp>
      <tp t="s">
        <v>ZSEN8</v>
        <stp/>
        <stp>ContractData</stp>
        <stp>ZSE?11</stp>
        <stp>Symbol</stp>
        <tr r="Q12" s="3"/>
      </tp>
      <tp>
        <v>16</v>
        <stp/>
        <stp>ContractData</stp>
        <stp>ZWAK7</stp>
        <stp>Bate</stp>
        <tr r="Q16" s="5"/>
      </tp>
      <tp>
        <v>128</v>
        <stp/>
        <stp>ContractData</stp>
        <stp>ZCEK7</stp>
        <stp>Bate</stp>
        <tr r="Q16" s="6"/>
      </tp>
      <tp>
        <v>64</v>
        <stp/>
        <stp>ContractData</stp>
        <stp>ZWAK8</stp>
        <stp>Bate</stp>
        <tr r="Q21" s="5"/>
      </tp>
      <tp>
        <v>128</v>
        <stp/>
        <stp>ContractData</stp>
        <stp>ZCEK8</stp>
        <stp>Bate</stp>
        <tr r="Q21" s="6"/>
      </tp>
      <tp t="s">
        <v>SEP</v>
        <stp/>
        <stp>ContractData</stp>
        <stp>ZCEU7</stp>
        <stp>ContractMonth</stp>
        <tr r="B6" s="6"/>
      </tp>
      <tp t="s">
        <v>DEC</v>
        <stp/>
        <stp>ContractData</stp>
        <stp>ZCEZ7</stp>
        <stp>ContractMonth</stp>
        <tr r="B7" s="6"/>
      </tp>
      <tp t="s">
        <v>JUL</v>
        <stp/>
        <stp>ContractData</stp>
        <stp>ZCEN7</stp>
        <stp>ContractMonth</stp>
        <tr r="B5" s="6"/>
      </tp>
      <tp t="s">
        <v>MAR</v>
        <stp/>
        <stp>ContractData</stp>
        <stp>ZCEH7</stp>
        <stp>ContractMonth</stp>
        <tr r="B3" s="6"/>
      </tp>
      <tp t="s">
        <v>MAY</v>
        <stp/>
        <stp>ContractData</stp>
        <stp>ZCEK7</stp>
        <stp>ContractMonth</stp>
        <tr r="B4" s="6"/>
      </tp>
      <tp t="s">
        <v>SEP</v>
        <stp/>
        <stp>ContractData</stp>
        <stp>ZSEU7</stp>
        <stp>ContractMonth</stp>
        <tr r="B7" s="3"/>
      </tp>
      <tp t="s">
        <v>AUG</v>
        <stp/>
        <stp>ContractData</stp>
        <stp>ZSEQ7</stp>
        <stp>ContractMonth</stp>
        <tr r="B6" s="3"/>
      </tp>
      <tp t="s">
        <v>NOV</v>
        <stp/>
        <stp>ContractData</stp>
        <stp>ZSEX7</stp>
        <stp>ContractMonth</stp>
        <tr r="B8" s="3"/>
      </tp>
      <tp t="s">
        <v>JAN</v>
        <stp/>
        <stp>ContractData</stp>
        <stp>ZSEF7</stp>
        <stp>ContractMonth</stp>
        <tr r="B2" s="3"/>
      </tp>
      <tp t="s">
        <v>JUL</v>
        <stp/>
        <stp>ContractData</stp>
        <stp>ZSEN7</stp>
        <stp>ContractMonth</stp>
        <tr r="B5" s="3"/>
      </tp>
      <tp t="s">
        <v>MAR</v>
        <stp/>
        <stp>ContractData</stp>
        <stp>ZSEH7</stp>
        <stp>ContractMonth</stp>
        <tr r="B3" s="3"/>
      </tp>
      <tp t="s">
        <v>MAY</v>
        <stp/>
        <stp>ContractData</stp>
        <stp>ZSEK7</stp>
        <stp>ContractMonth</stp>
        <tr r="B4" s="3"/>
      </tp>
      <tp t="s">
        <v>SEP</v>
        <stp/>
        <stp>ContractData</stp>
        <stp>ZWAU7</stp>
        <stp>ContractMonth</stp>
        <tr r="B6" s="5"/>
      </tp>
      <tp t="s">
        <v>DEC</v>
        <stp/>
        <stp>ContractData</stp>
        <stp>ZWAZ7</stp>
        <stp>ContractMonth</stp>
        <tr r="B7" s="5"/>
      </tp>
      <tp t="s">
        <v>JUL</v>
        <stp/>
        <stp>ContractData</stp>
        <stp>ZWAN7</stp>
        <stp>ContractMonth</stp>
        <tr r="B5" s="5"/>
      </tp>
      <tp t="s">
        <v>MAR</v>
        <stp/>
        <stp>ContractData</stp>
        <stp>ZWAH7</stp>
        <stp>ContractMonth</stp>
        <tr r="B3" s="5"/>
      </tp>
      <tp t="s">
        <v>MAY</v>
        <stp/>
        <stp>ContractData</stp>
        <stp>ZWAK7</stp>
        <stp>ContractMonth</stp>
        <tr r="B4" s="5"/>
      </tp>
      <tp t="s">
        <v>ZWAH7</v>
        <stp/>
        <stp>ContractData</stp>
        <stp>ZWAH7</stp>
        <stp>Symbol</stp>
        <tr r="P6" s="2"/>
      </tp>
      <tp t="s">
        <v>ZWAK7</v>
        <stp/>
        <stp>ContractData</stp>
        <stp>ZWAK7</stp>
        <stp>Symbol</stp>
        <tr r="Q6" s="2"/>
      </tp>
      <tp t="s">
        <v>ZWAN7</v>
        <stp/>
        <stp>ContractData</stp>
        <stp>ZWAN7</stp>
        <stp>Symbol</stp>
        <tr r="R6" s="2"/>
      </tp>
      <tp t="s">
        <v>ZWAU7</v>
        <stp/>
        <stp>ContractData</stp>
        <stp>ZWAU7</stp>
        <stp>Symbol</stp>
        <tr r="S6" s="2"/>
      </tp>
      <tp t="s">
        <v>ZWAZ6</v>
        <stp/>
        <stp>ContractData</stp>
        <stp>ZWAZ6</stp>
        <stp>Symbol</stp>
        <tr r="O6" s="2"/>
      </tp>
      <tp t="s">
        <v>ZWAN8</v>
        <stp/>
        <stp>ContractData</stp>
        <stp>ZWA?9</stp>
        <stp>Symbol</stp>
        <tr r="Q10" s="5"/>
      </tp>
      <tp t="s">
        <v>ZWAK8</v>
        <stp/>
        <stp>ContractData</stp>
        <stp>ZWA?8</stp>
        <stp>Symbol</stp>
        <tr r="Q9" s="5"/>
      </tp>
      <tp t="s">
        <v>ZWAK7</v>
        <stp/>
        <stp>ContractData</stp>
        <stp>ZWA?3</stp>
        <stp>Symbol</stp>
        <tr r="Q4" s="5"/>
      </tp>
      <tp t="s">
        <v>ZWAH7</v>
        <stp/>
        <stp>ContractData</stp>
        <stp>ZWA?2</stp>
        <stp>Symbol</stp>
        <tr r="Q3" s="5"/>
        <tr r="S36" s="5"/>
      </tp>
      <tp t="s">
        <v>ZWAZ6</v>
        <stp/>
        <stp>ContractData</stp>
        <stp>ZWA?1</stp>
        <stp>Symbol</stp>
        <tr r="Q2" s="5"/>
        <tr r="S35" s="5"/>
      </tp>
      <tp t="s">
        <v>ZWAH8</v>
        <stp/>
        <stp>ContractData</stp>
        <stp>ZWA?7</stp>
        <stp>Symbol</stp>
        <tr r="Q8" s="5"/>
      </tp>
      <tp t="s">
        <v>ZWAZ7</v>
        <stp/>
        <stp>ContractData</stp>
        <stp>ZWA?6</stp>
        <stp>Symbol</stp>
        <tr r="Q7" s="5"/>
      </tp>
      <tp t="s">
        <v>ZWAU7</v>
        <stp/>
        <stp>ContractData</stp>
        <stp>ZWA?5</stp>
        <stp>Symbol</stp>
        <tr r="Q6" s="5"/>
      </tp>
      <tp t="s">
        <v>ZWAN7</v>
        <stp/>
        <stp>ContractData</stp>
        <stp>ZWA?4</stp>
        <stp>Symbol</stp>
        <tr r="Q5" s="5"/>
      </tp>
      <tp t="s">
        <v>DEC</v>
        <stp/>
        <stp>ContractData</stp>
        <stp>ZCEZ6</stp>
        <stp>ContractMonth</stp>
        <tr r="B2" s="6"/>
      </tp>
      <tp t="s">
        <v>DEC</v>
        <stp/>
        <stp>ContractData</stp>
        <stp>ZWAZ6</stp>
        <stp>ContractMonth</stp>
        <tr r="B2" s="5"/>
      </tp>
      <tp t="s">
        <v>DEC</v>
        <stp/>
        <stp>ContractData</stp>
        <stp>ZCE?1</stp>
        <stp>ContractMonth</stp>
        <tr r="R35" s="6"/>
      </tp>
      <tp t="s">
        <v>JAN</v>
        <stp/>
        <stp>ContractData</stp>
        <stp>ZSE?1</stp>
        <stp>ContractMonth</stp>
        <tr r="R35" s="3"/>
      </tp>
      <tp t="s">
        <v>DEC</v>
        <stp/>
        <stp>ContractData</stp>
        <stp>ZWA?1</stp>
        <stp>ContractMonth</stp>
        <tr r="R35" s="5"/>
      </tp>
      <tp>
        <v>22.25</v>
        <stp/>
        <stp>ContractData</stp>
        <stp>ZSES12F</stp>
        <stp>Settlement</stp>
        <stp/>
        <stp>T</stp>
        <tr r="AK13" s="3"/>
      </tp>
      <tp>
        <v>7</v>
        <stp/>
        <stp>ContractData</stp>
        <stp>ZSES11F</stp>
        <stp>Settlement</stp>
        <stp/>
        <stp>T</stp>
        <tr r="AK12" s="3"/>
      </tp>
      <tp>
        <v>2</v>
        <stp/>
        <stp>ContractData</stp>
        <stp>ZSES10F</stp>
        <stp>Settlement</stp>
        <stp/>
        <stp>T</stp>
        <tr r="AK11" s="3"/>
      </tp>
      <tp t="s">
        <v>ZSEF7</v>
        <stp/>
        <stp>ContractData</stp>
        <stp>ZSEF7</stp>
        <stp>Symbol</stp>
        <tr r="B6" s="2"/>
      </tp>
      <tp t="s">
        <v>ZSEH7</v>
        <stp/>
        <stp>ContractData</stp>
        <stp>ZSEH7</stp>
        <stp>Symbol</stp>
        <tr r="D6" s="2"/>
      </tp>
      <tp t="s">
        <v>ZSEK7</v>
        <stp/>
        <stp>ContractData</stp>
        <stp>ZSEK7</stp>
        <stp>Symbol</stp>
        <tr r="E6" s="2"/>
      </tp>
      <tp t="s">
        <v>ZSEN7</v>
        <stp/>
        <stp>ContractData</stp>
        <stp>ZSEN7</stp>
        <stp>Symbol</stp>
        <tr r="F6" s="2"/>
      </tp>
      <tp t="s">
        <v>ZSEQ7</v>
        <stp/>
        <stp>ContractData</stp>
        <stp>ZSEQ7</stp>
        <stp>Symbol</stp>
        <tr r="G6" s="2"/>
      </tp>
      <tp t="s">
        <v>ZSEU7</v>
        <stp/>
        <stp>ContractData</stp>
        <stp>ZSEU7</stp>
        <stp>Symbol</stp>
        <tr r="H6" s="2"/>
      </tp>
      <tp t="s">
        <v>ZSEX7</v>
        <stp/>
        <stp>ContractData</stp>
        <stp>ZSEX7</stp>
        <stp>Symbol</stp>
        <tr r="I6" s="2"/>
      </tp>
      <tp t="s">
        <v>ZSEH8</v>
        <stp/>
        <stp>ContractData</stp>
        <stp>ZSE?9</stp>
        <stp>Symbol</stp>
        <tr r="Q10" s="3"/>
      </tp>
      <tp t="s">
        <v>ZSEF8</v>
        <stp/>
        <stp>ContractData</stp>
        <stp>ZSE?8</stp>
        <stp>Symbol</stp>
        <tr r="Q9" s="3"/>
      </tp>
      <tp t="s">
        <v>ZSEK7</v>
        <stp/>
        <stp>ContractData</stp>
        <stp>ZSE?3</stp>
        <stp>Symbol</stp>
        <tr r="Q4" s="3"/>
      </tp>
      <tp t="s">
        <v>ZSEH7</v>
        <stp/>
        <stp>ContractData</stp>
        <stp>ZSE?2</stp>
        <stp>Symbol</stp>
        <tr r="Q3" s="3"/>
        <tr r="S36" s="3"/>
      </tp>
      <tp t="s">
        <v>ZSEF7</v>
        <stp/>
        <stp>ContractData</stp>
        <stp>ZSE?1</stp>
        <stp>Symbol</stp>
        <tr r="Q2" s="3"/>
        <tr r="S35" s="3"/>
      </tp>
      <tp t="s">
        <v>ZSEX7</v>
        <stp/>
        <stp>ContractData</stp>
        <stp>ZSE?7</stp>
        <stp>Symbol</stp>
        <tr r="Q8" s="3"/>
      </tp>
      <tp t="s">
        <v>ZSEU7</v>
        <stp/>
        <stp>ContractData</stp>
        <stp>ZSE?6</stp>
        <stp>Symbol</stp>
        <tr r="Q7" s="3"/>
      </tp>
      <tp t="s">
        <v>ZSEQ7</v>
        <stp/>
        <stp>ContractData</stp>
        <stp>ZSE?5</stp>
        <stp>Symbol</stp>
        <tr r="Q6" s="3"/>
      </tp>
      <tp t="s">
        <v>ZSEN7</v>
        <stp/>
        <stp>ContractData</stp>
        <stp>ZSE?4</stp>
        <stp>Symbol</stp>
        <tr r="Q5" s="3"/>
      </tp>
      <tp>
        <v>6</v>
        <stp/>
        <stp>ContractData</stp>
        <stp>ZSES5F</stp>
        <stp>T_CVol</stp>
        <tr r="V51" s="2"/>
      </tp>
      <tp>
        <v>1019</v>
        <stp/>
        <stp>ContractData</stp>
        <stp>ZCES5Z</stp>
        <stp>T_CVol</stp>
        <tr r="Y51" s="2"/>
      </tp>
      <tp>
        <v>25</v>
        <stp/>
        <stp>ContractData</stp>
        <stp>ZSES4F</stp>
        <stp>T_CVol</stp>
        <tr r="V50" s="2"/>
      </tp>
      <tp>
        <v>95</v>
        <stp/>
        <stp>ContractData</stp>
        <stp>ZCES4Z</stp>
        <stp>T_CVol</stp>
        <tr r="Y50" s="2"/>
      </tp>
      <tp>
        <v>0</v>
        <stp/>
        <stp>ContractData</stp>
        <stp>ZSES7F</stp>
        <stp>T_CVol</stp>
        <tr r="V53" s="2"/>
      </tp>
      <tp>
        <v>0</v>
        <stp/>
        <stp>ContractData</stp>
        <stp>ZCES7Z</stp>
        <stp>T_CVol</stp>
        <tr r="Y53" s="2"/>
      </tp>
      <tp>
        <v>182</v>
        <stp/>
        <stp>ContractData</stp>
        <stp>ZSES6F</stp>
        <stp>T_CVol</stp>
        <tr r="V52" s="2"/>
      </tp>
      <tp>
        <v>4</v>
        <stp/>
        <stp>ContractData</stp>
        <stp>ZCES6Z</stp>
        <stp>T_CVol</stp>
        <tr r="Y52" s="2"/>
      </tp>
      <tp>
        <v>5600</v>
        <stp/>
        <stp>ContractData</stp>
        <stp>ZSES1F</stp>
        <stp>T_CVol</stp>
        <tr r="V47" s="2"/>
      </tp>
      <tp>
        <v>10560</v>
        <stp/>
        <stp>ContractData</stp>
        <stp>ZCES1Z</stp>
        <stp>T_CVol</stp>
        <tr r="Y47" s="2"/>
      </tp>
      <tp>
        <v>2069</v>
        <stp/>
        <stp>ContractData</stp>
        <stp>ZSES3F</stp>
        <stp>T_CVol</stp>
        <tr r="V49" s="2"/>
      </tp>
      <tp>
        <v>4221</v>
        <stp/>
        <stp>ContractData</stp>
        <stp>ZCES3Z</stp>
        <stp>T_CVol</stp>
        <tr r="Y49" s="2"/>
      </tp>
      <tp>
        <v>2176</v>
        <stp/>
        <stp>ContractData</stp>
        <stp>ZSES2F</stp>
        <stp>T_CVol</stp>
        <tr r="V48" s="2"/>
      </tp>
      <tp>
        <v>2284</v>
        <stp/>
        <stp>ContractData</stp>
        <stp>ZCES2Z</stp>
        <stp>T_CVol</stp>
        <tr r="Y48" s="2"/>
      </tp>
      <tp t="s">
        <v>MAR</v>
        <stp/>
        <stp>ContractData</stp>
        <stp>ZCEH9</stp>
        <stp>ContractMonth</stp>
        <tr r="B13" s="6"/>
      </tp>
      <tp t="s">
        <v>MAR</v>
        <stp/>
        <stp>ContractData</stp>
        <stp>ZWAH9</stp>
        <stp>ContractMonth</stp>
        <tr r="B13" s="5"/>
      </tp>
      <tp>
        <v>22</v>
        <stp/>
        <stp>ContractData</stp>
        <stp>ZWAS5Z</stp>
        <stp>T_CVol</stp>
        <tr r="AB51" s="2"/>
      </tp>
      <tp>
        <v>26</v>
        <stp/>
        <stp>ContractData</stp>
        <stp>ZWAS4Z</stp>
        <stp>T_CVol</stp>
        <tr r="AB50" s="2"/>
      </tp>
      <tp>
        <v>0</v>
        <stp/>
        <stp>ContractData</stp>
        <stp>ZWAS7Z</stp>
        <stp>T_CVol</stp>
        <tr r="AB53" s="2"/>
      </tp>
      <tp>
        <v>0</v>
        <stp/>
        <stp>ContractData</stp>
        <stp>ZWAS6Z</stp>
        <stp>T_CVol</stp>
        <tr r="AB52" s="2"/>
      </tp>
      <tp>
        <v>9053</v>
        <stp/>
        <stp>ContractData</stp>
        <stp>ZWAS1Z</stp>
        <stp>T_CVol</stp>
        <tr r="AB47" s="2"/>
      </tp>
      <tp>
        <v>277</v>
        <stp/>
        <stp>ContractData</stp>
        <stp>ZWAS3Z</stp>
        <stp>T_CVol</stp>
        <tr r="AB49" s="2"/>
      </tp>
      <tp>
        <v>832</v>
        <stp/>
        <stp>ContractData</stp>
        <stp>ZWAS2Z</stp>
        <stp>T_CVol</stp>
        <tr r="AB48" s="2"/>
      </tp>
      <tp t="s">
        <v>SEP</v>
        <stp/>
        <stp>ContractData</stp>
        <stp>ZCEU8</stp>
        <stp>ContractMonth</stp>
        <tr r="B11" s="6"/>
      </tp>
      <tp t="s">
        <v>DEC</v>
        <stp/>
        <stp>ContractData</stp>
        <stp>ZCEZ8</stp>
        <stp>ContractMonth</stp>
        <tr r="B12" s="6"/>
      </tp>
      <tp t="s">
        <v>JUL</v>
        <stp/>
        <stp>ContractData</stp>
        <stp>ZCEN8</stp>
        <stp>ContractMonth</stp>
        <tr r="B10" s="6"/>
      </tp>
      <tp t="s">
        <v>MAR</v>
        <stp/>
        <stp>ContractData</stp>
        <stp>ZCEH8</stp>
        <stp>ContractMonth</stp>
        <tr r="B8" s="6"/>
      </tp>
      <tp t="s">
        <v>MAY</v>
        <stp/>
        <stp>ContractData</stp>
        <stp>ZCEK8</stp>
        <stp>ContractMonth</stp>
        <tr r="B9" s="6"/>
      </tp>
      <tp t="s">
        <v>AUG</v>
        <stp/>
        <stp>ContractData</stp>
        <stp>ZSEQ8</stp>
        <stp>ContractMonth</stp>
        <tr r="B13" s="3"/>
      </tp>
      <tp t="s">
        <v>JAN</v>
        <stp/>
        <stp>ContractData</stp>
        <stp>ZSEF8</stp>
        <stp>ContractMonth</stp>
        <tr r="B9" s="3"/>
      </tp>
      <tp t="s">
        <v>JUL</v>
        <stp/>
        <stp>ContractData</stp>
        <stp>ZSEN8</stp>
        <stp>ContractMonth</stp>
        <tr r="B12" s="3"/>
      </tp>
      <tp t="s">
        <v>MAR</v>
        <stp/>
        <stp>ContractData</stp>
        <stp>ZSEH8</stp>
        <stp>ContractMonth</stp>
        <tr r="B10" s="3"/>
      </tp>
      <tp t="s">
        <v>MAY</v>
        <stp/>
        <stp>ContractData</stp>
        <stp>ZSEK8</stp>
        <stp>ContractMonth</stp>
        <tr r="B11" s="3"/>
      </tp>
      <tp t="s">
        <v>SEP</v>
        <stp/>
        <stp>ContractData</stp>
        <stp>ZWAU8</stp>
        <stp>ContractMonth</stp>
        <tr r="B11" s="5"/>
      </tp>
      <tp t="s">
        <v>DEC</v>
        <stp/>
        <stp>ContractData</stp>
        <stp>ZWAZ8</stp>
        <stp>ContractMonth</stp>
        <tr r="B12" s="5"/>
      </tp>
      <tp t="s">
        <v>JUL</v>
        <stp/>
        <stp>ContractData</stp>
        <stp>ZWAN8</stp>
        <stp>ContractMonth</stp>
        <tr r="B10" s="5"/>
      </tp>
      <tp t="s">
        <v>MAR</v>
        <stp/>
        <stp>ContractData</stp>
        <stp>ZWAH8</stp>
        <stp>ContractMonth</stp>
        <tr r="B8" s="5"/>
      </tp>
      <tp t="s">
        <v>MAY</v>
        <stp/>
        <stp>ContractData</stp>
        <stp>ZWAK8</stp>
        <stp>ContractMonth</stp>
        <tr r="B9" s="5"/>
      </tp>
      <tp t="s">
        <v>ZCEH7</v>
        <stp/>
        <stp>ContractData</stp>
        <stp>ZCEH7</stp>
        <stp>Symbol</stp>
        <tr r="K6" s="2"/>
      </tp>
      <tp t="s">
        <v>ZCEK7</v>
        <stp/>
        <stp>ContractData</stp>
        <stp>ZCEK7</stp>
        <stp>Symbol</stp>
        <tr r="L6" s="2"/>
      </tp>
      <tp t="s">
        <v>ZCEN7</v>
        <stp/>
        <stp>ContractData</stp>
        <stp>ZCEN7</stp>
        <stp>Symbol</stp>
        <tr r="M6" s="2"/>
      </tp>
      <tp t="s">
        <v>ZCEU7</v>
        <stp/>
        <stp>ContractData</stp>
        <stp>ZCEU7</stp>
        <stp>Symbol</stp>
        <tr r="N6" s="2"/>
      </tp>
      <tp t="s">
        <v>ZCEZ6</v>
        <stp/>
        <stp>ContractData</stp>
        <stp>ZCEZ6</stp>
        <stp>Symbol</stp>
        <tr r="J6" s="2"/>
      </tp>
      <tp t="s">
        <v>ZCEN8</v>
        <stp/>
        <stp>ContractData</stp>
        <stp>ZCE?9</stp>
        <stp>Symbol</stp>
        <tr r="Q10" s="6"/>
      </tp>
      <tp t="s">
        <v>ZCEK8</v>
        <stp/>
        <stp>ContractData</stp>
        <stp>ZCE?8</stp>
        <stp>Symbol</stp>
        <tr r="Q9" s="6"/>
      </tp>
      <tp t="s">
        <v>ZCEK7</v>
        <stp/>
        <stp>ContractData</stp>
        <stp>ZCE?3</stp>
        <stp>Symbol</stp>
        <tr r="Q4" s="6"/>
      </tp>
      <tp t="s">
        <v>ZCEH7</v>
        <stp/>
        <stp>ContractData</stp>
        <stp>ZCE?2</stp>
        <stp>Symbol</stp>
        <tr r="Q3" s="6"/>
        <tr r="S36" s="6"/>
      </tp>
      <tp t="s">
        <v>ZCEZ6</v>
        <stp/>
        <stp>ContractData</stp>
        <stp>ZCE?1</stp>
        <stp>Symbol</stp>
        <tr r="Q2" s="6"/>
        <tr r="S35" s="6"/>
      </tp>
      <tp t="s">
        <v>ZCEH8</v>
        <stp/>
        <stp>ContractData</stp>
        <stp>ZCE?7</stp>
        <stp>Symbol</stp>
        <tr r="Q8" s="6"/>
      </tp>
      <tp t="s">
        <v>ZCEZ7</v>
        <stp/>
        <stp>ContractData</stp>
        <stp>ZCE?6</stp>
        <stp>Symbol</stp>
        <tr r="Q7" s="6"/>
      </tp>
      <tp t="s">
        <v>ZCEU7</v>
        <stp/>
        <stp>ContractData</stp>
        <stp>ZCE?5</stp>
        <stp>Symbol</stp>
        <tr r="Q6" s="6"/>
      </tp>
      <tp t="s">
        <v>ZCEN7</v>
        <stp/>
        <stp>ContractData</stp>
        <stp>ZCE?4</stp>
        <stp>Symbol</stp>
        <tr r="Q5" s="6"/>
      </tp>
      <tp t="s">
        <v/>
        <stp/>
        <stp>ContractData</stp>
        <stp>ZCES12Z</stp>
        <stp>Settlement</stp>
        <stp/>
        <stp>T</stp>
        <tr r="AK13" s="6"/>
      </tp>
      <tp t="s">
        <v/>
        <stp/>
        <stp>ContractData</stp>
        <stp>ZCES11Z</stp>
        <stp>Settlement</stp>
        <stp/>
        <stp>T</stp>
        <tr r="AK12" s="6"/>
      </tp>
      <tp>
        <v>-55.75</v>
        <stp/>
        <stp>ContractData</stp>
        <stp>ZCES10Z</stp>
        <stp>Settlement</stp>
        <stp/>
        <stp>T</stp>
        <tr r="AK11" s="6"/>
      </tp>
      <tp>
        <v>-144</v>
        <stp/>
        <stp>ContractData</stp>
        <stp>ZWAS12Z</stp>
        <stp>Settlement</stp>
        <stp/>
        <stp>T</stp>
        <tr r="AK13" s="5"/>
      </tp>
      <tp>
        <v>-144</v>
        <stp/>
        <stp>ContractData</stp>
        <stp>ZWAS11Z</stp>
        <stp>Settlement</stp>
        <stp/>
        <stp>T</stp>
        <tr r="AK12" s="5"/>
      </tp>
      <tp>
        <v>-144</v>
        <stp/>
        <stp>ContractData</stp>
        <stp>ZWAS10Z</stp>
        <stp>Settlement</stp>
        <stp/>
        <stp>T</stp>
        <tr r="AK11" s="5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37754975981046E-2"/>
          <c:y val="0.33966822420931619"/>
          <c:w val="0.87685328324785095"/>
          <c:h val="0.4969146387973538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Wheat!$U$2:$U$9</c:f>
              <c:numCache>
                <c:formatCode>0.00</c:formatCode>
                <c:ptCount val="8"/>
                <c:pt idx="0">
                  <c:v>1.5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0.5</c:v>
                </c:pt>
                <c:pt idx="5">
                  <c:v>0.25</c:v>
                </c:pt>
                <c:pt idx="6">
                  <c:v>-0.5</c:v>
                </c:pt>
                <c:pt idx="7">
                  <c:v>-1.5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6236288"/>
        <c:axId val="726232368"/>
      </c:barChart>
      <c:catAx>
        <c:axId val="726236288"/>
        <c:scaling>
          <c:orientation val="minMax"/>
        </c:scaling>
        <c:delete val="1"/>
        <c:axPos val="b"/>
        <c:majorGridlines>
          <c:spPr>
            <a:ln>
              <a:solidFill>
                <a:srgbClr val="002060"/>
              </a:solidFill>
              <a:prstDash val="sysDot"/>
            </a:ln>
          </c:spPr>
        </c:majorGridlines>
        <c:numFmt formatCode="#,##0.00" sourceLinked="0"/>
        <c:majorTickMark val="out"/>
        <c:minorTickMark val="none"/>
        <c:tickLblPos val="nextTo"/>
        <c:crossAx val="726232368"/>
        <c:crosses val="autoZero"/>
        <c:auto val="1"/>
        <c:lblAlgn val="ctr"/>
        <c:lblOffset val="100"/>
        <c:noMultiLvlLbl val="0"/>
      </c:catAx>
      <c:valAx>
        <c:axId val="7262323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726236288"/>
        <c:crosses val="autoZero"/>
        <c:crossBetween val="between"/>
      </c:valAx>
      <c:spPr>
        <a:noFill/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11862548801954E-2"/>
          <c:y val="0.27985218952894048"/>
          <c:w val="0.92345363944131498"/>
          <c:h val="0.623886105145947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Grains!$V$47:$V$53</c:f>
              <c:strCache>
                <c:ptCount val="7"/>
                <c:pt idx="0">
                  <c:v>5600</c:v>
                </c:pt>
                <c:pt idx="1">
                  <c:v>2176</c:v>
                </c:pt>
                <c:pt idx="2">
                  <c:v>2069</c:v>
                </c:pt>
                <c:pt idx="3">
                  <c:v>25</c:v>
                </c:pt>
                <c:pt idx="4">
                  <c:v>6</c:v>
                </c:pt>
                <c:pt idx="5">
                  <c:v>182</c:v>
                </c:pt>
                <c:pt idx="6">
                  <c:v>0</c:v>
                </c:pt>
              </c:strCache>
            </c:strRef>
          </c:tx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Grains!$W$47:$W$53</c:f>
              <c:numCache>
                <c:formatCode>General</c:formatCode>
                <c:ptCount val="7"/>
              </c:numCache>
            </c:numRef>
          </c:cat>
          <c:val>
            <c:numRef>
              <c:f>Grains!$V$47:$V$53</c:f>
              <c:numCache>
                <c:formatCode>General</c:formatCode>
                <c:ptCount val="7"/>
                <c:pt idx="0">
                  <c:v>5600</c:v>
                </c:pt>
                <c:pt idx="1">
                  <c:v>2176</c:v>
                </c:pt>
                <c:pt idx="2">
                  <c:v>2069</c:v>
                </c:pt>
                <c:pt idx="3">
                  <c:v>25</c:v>
                </c:pt>
                <c:pt idx="4">
                  <c:v>6</c:v>
                </c:pt>
                <c:pt idx="5">
                  <c:v>182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6728304"/>
        <c:axId val="726728864"/>
      </c:barChart>
      <c:catAx>
        <c:axId val="726728304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solidFill>
              <a:srgbClr val="002060"/>
            </a:solidFill>
          </a:ln>
        </c:spPr>
        <c:crossAx val="726728864"/>
        <c:crosses val="autoZero"/>
        <c:auto val="1"/>
        <c:lblAlgn val="ctr"/>
        <c:lblOffset val="100"/>
        <c:noMultiLvlLbl val="0"/>
      </c:catAx>
      <c:valAx>
        <c:axId val="726728864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726728304"/>
        <c:crosses val="autoZero"/>
        <c:crossBetween val="between"/>
      </c:valAx>
      <c:spPr>
        <a:noFill/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927789809602606E-2"/>
          <c:y val="0.25934667805078582"/>
          <c:w val="0.94066207129253576"/>
          <c:h val="0.6641077696613224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Soybeans!$X$2:$X$8</c:f>
              <c:numCache>
                <c:formatCode>0.00</c:formatCode>
                <c:ptCount val="7"/>
                <c:pt idx="0">
                  <c:v>0.25</c:v>
                </c:pt>
                <c:pt idx="1">
                  <c:v>0</c:v>
                </c:pt>
                <c:pt idx="2">
                  <c:v>-1</c:v>
                </c:pt>
                <c:pt idx="3">
                  <c:v>-0.5</c:v>
                </c:pt>
                <c:pt idx="4">
                  <c:v>-0.75</c:v>
                </c:pt>
                <c:pt idx="5">
                  <c:v>-2.25</c:v>
                </c:pt>
                <c:pt idx="6">
                  <c:v>-2.75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6731104"/>
        <c:axId val="726731664"/>
      </c:barChart>
      <c:catAx>
        <c:axId val="726731104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ot"/>
            </a:ln>
          </c:spPr>
        </c:majorGridlines>
        <c:numFmt formatCode="#,##0.00" sourceLinked="0"/>
        <c:majorTickMark val="out"/>
        <c:minorTickMark val="none"/>
        <c:tickLblPos val="none"/>
        <c:spPr>
          <a:noFill/>
          <a:ln>
            <a:solidFill>
              <a:srgbClr val="002060"/>
            </a:solidFill>
          </a:ln>
        </c:spPr>
        <c:crossAx val="726731664"/>
        <c:crosses val="autoZero"/>
        <c:auto val="1"/>
        <c:lblAlgn val="ctr"/>
        <c:lblOffset val="100"/>
        <c:noMultiLvlLbl val="0"/>
      </c:catAx>
      <c:valAx>
        <c:axId val="726731664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sysDot"/>
            </a:ln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726731104"/>
        <c:crosses val="autoZero"/>
        <c:crossBetween val="between"/>
      </c:valAx>
      <c:spPr>
        <a:noFill/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633716269965007E-2"/>
          <c:y val="0.34564132352308419"/>
          <c:w val="0.88753036292536613"/>
          <c:h val="0.4513983907749236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Grains!$Z$34:$Z$41</c:f>
              <c:numCache>
                <c:formatCode>General</c:formatCode>
                <c:ptCount val="8"/>
              </c:numCache>
            </c:numRef>
          </c:cat>
          <c:val>
            <c:numRef>
              <c:f>Grains!$Y$34:$Y$41</c:f>
              <c:numCache>
                <c:formatCode>General</c:formatCode>
                <c:ptCount val="8"/>
                <c:pt idx="0">
                  <c:v>44402</c:v>
                </c:pt>
                <c:pt idx="1">
                  <c:v>27768</c:v>
                </c:pt>
                <c:pt idx="2">
                  <c:v>9061</c:v>
                </c:pt>
                <c:pt idx="3">
                  <c:v>6952</c:v>
                </c:pt>
                <c:pt idx="4">
                  <c:v>558</c:v>
                </c:pt>
                <c:pt idx="5">
                  <c:v>1981</c:v>
                </c:pt>
                <c:pt idx="6">
                  <c:v>302</c:v>
                </c:pt>
                <c:pt idx="7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6733904"/>
        <c:axId val="726734464"/>
      </c:barChart>
      <c:catAx>
        <c:axId val="726733904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solidFill>
              <a:srgbClr val="002060"/>
            </a:solidFill>
          </a:ln>
        </c:spPr>
        <c:crossAx val="726734464"/>
        <c:crosses val="autoZero"/>
        <c:auto val="1"/>
        <c:lblAlgn val="ctr"/>
        <c:lblOffset val="100"/>
        <c:noMultiLvlLbl val="0"/>
      </c:catAx>
      <c:valAx>
        <c:axId val="726734464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726733904"/>
        <c:crosses val="autoZero"/>
        <c:crossBetween val="between"/>
      </c:valAx>
      <c:spPr>
        <a:noFill/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37754975981046E-2"/>
          <c:y val="0.33966822420931619"/>
          <c:w val="0.86954572547319686"/>
          <c:h val="0.56106227208377968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Corn!$U$2:$U$9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-0.25</c:v>
                </c:pt>
                <c:pt idx="3">
                  <c:v>-0.25</c:v>
                </c:pt>
                <c:pt idx="4">
                  <c:v>0.25</c:v>
                </c:pt>
                <c:pt idx="5">
                  <c:v>-0.25</c:v>
                </c:pt>
                <c:pt idx="6">
                  <c:v>0</c:v>
                </c:pt>
                <c:pt idx="7">
                  <c:v>0.75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6736704"/>
        <c:axId val="726737264"/>
      </c:barChart>
      <c:catAx>
        <c:axId val="726736704"/>
        <c:scaling>
          <c:orientation val="minMax"/>
        </c:scaling>
        <c:delete val="1"/>
        <c:axPos val="b"/>
        <c:majorGridlines>
          <c:spPr>
            <a:ln>
              <a:solidFill>
                <a:srgbClr val="002060"/>
              </a:solidFill>
              <a:prstDash val="sysDot"/>
            </a:ln>
          </c:spPr>
        </c:majorGridlines>
        <c:numFmt formatCode="#,##0.00" sourceLinked="0"/>
        <c:majorTickMark val="out"/>
        <c:minorTickMark val="none"/>
        <c:tickLblPos val="nextTo"/>
        <c:crossAx val="726737264"/>
        <c:crosses val="autoZero"/>
        <c:auto val="1"/>
        <c:lblAlgn val="ctr"/>
        <c:lblOffset val="100"/>
        <c:noMultiLvlLbl val="0"/>
      </c:catAx>
      <c:valAx>
        <c:axId val="72673726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726736704"/>
        <c:crosses val="autoZero"/>
        <c:crossBetween val="between"/>
      </c:valAx>
      <c:spPr>
        <a:noFill/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487484406074683E-2"/>
          <c:y val="0.13526222232636112"/>
          <c:w val="0.88700674458941842"/>
          <c:h val="0.71938680415840806"/>
        </c:manualLayout>
      </c:layout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Corn!$AI$2:$AI$8</c:f>
              <c:strCache>
                <c:ptCount val="7"/>
                <c:pt idx="0">
                  <c:v>DEC, MAR</c:v>
                </c:pt>
                <c:pt idx="1">
                  <c:v>DEC, MAY</c:v>
                </c:pt>
                <c:pt idx="2">
                  <c:v>DEC, JUL</c:v>
                </c:pt>
                <c:pt idx="3">
                  <c:v>DEC, SEP</c:v>
                </c:pt>
                <c:pt idx="4">
                  <c:v>DEC, DEC</c:v>
                </c:pt>
                <c:pt idx="5">
                  <c:v>DEC, MAR</c:v>
                </c:pt>
                <c:pt idx="6">
                  <c:v>DEC, MAY</c:v>
                </c:pt>
              </c:strCache>
            </c:strRef>
          </c:cat>
          <c:val>
            <c:numRef>
              <c:f>Corn!$AG$2:$AG$8</c:f>
              <c:numCache>
                <c:formatCode>General</c:formatCode>
                <c:ptCount val="7"/>
                <c:pt idx="0">
                  <c:v>-7.75</c:v>
                </c:pt>
                <c:pt idx="1">
                  <c:v>-15</c:v>
                </c:pt>
                <c:pt idx="2">
                  <c:v>-22</c:v>
                </c:pt>
                <c:pt idx="3">
                  <c:v>-29</c:v>
                </c:pt>
                <c:pt idx="4">
                  <c:v>-38</c:v>
                </c:pt>
                <c:pt idx="5">
                  <c:v>-48</c:v>
                </c:pt>
                <c:pt idx="6">
                  <c:v>-53.5</c:v>
                </c:pt>
              </c:numCache>
            </c:numRef>
          </c:val>
          <c:smooth val="0"/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val>
            <c:numRef>
              <c:f>Corn!$AK$2:$AK$8</c:f>
              <c:numCache>
                <c:formatCode>General</c:formatCode>
                <c:ptCount val="7"/>
                <c:pt idx="0">
                  <c:v>-7.75</c:v>
                </c:pt>
                <c:pt idx="1">
                  <c:v>-15</c:v>
                </c:pt>
                <c:pt idx="2">
                  <c:v>-22</c:v>
                </c:pt>
                <c:pt idx="3">
                  <c:v>-28.75</c:v>
                </c:pt>
                <c:pt idx="4">
                  <c:v>-37.75</c:v>
                </c:pt>
                <c:pt idx="5">
                  <c:v>-47.5</c:v>
                </c:pt>
                <c:pt idx="6">
                  <c:v>-53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127216"/>
        <c:axId val="258127776"/>
      </c:lineChart>
      <c:catAx>
        <c:axId val="258127216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>
            <a:solidFill>
              <a:srgbClr val="002060"/>
            </a:solidFill>
          </a:ln>
        </c:spPr>
        <c:txPr>
          <a:bodyPr/>
          <a:lstStyle/>
          <a:p>
            <a:pPr>
              <a:defRPr sz="800" baseline="0"/>
            </a:pPr>
            <a:endParaRPr lang="en-US"/>
          </a:p>
        </c:txPr>
        <c:crossAx val="258127776"/>
        <c:crosses val="autoZero"/>
        <c:auto val="1"/>
        <c:lblAlgn val="ctr"/>
        <c:lblOffset val="100"/>
        <c:noMultiLvlLbl val="0"/>
      </c:catAx>
      <c:valAx>
        <c:axId val="258127776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258127216"/>
        <c:crosses val="autoZero"/>
        <c:crossBetween val="between"/>
      </c:valAx>
      <c:spPr>
        <a:noFill/>
        <a:ln cmpd="thickThin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765007585061046E-2"/>
          <c:y val="0.18691101112360953"/>
          <c:w val="0.88514782441185658"/>
          <c:h val="0.7185461192350955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Grains!$AA$47:$AA$53</c:f>
              <c:strCache>
                <c:ptCount val="7"/>
                <c:pt idx="0">
                  <c:v>ZCES1Z</c:v>
                </c:pt>
                <c:pt idx="1">
                  <c:v>ZCES2Z</c:v>
                </c:pt>
                <c:pt idx="2">
                  <c:v>ZCES3Z</c:v>
                </c:pt>
                <c:pt idx="3">
                  <c:v>ZCES4Z</c:v>
                </c:pt>
                <c:pt idx="4">
                  <c:v>ZCES5Z</c:v>
                </c:pt>
                <c:pt idx="5">
                  <c:v>ZCES6Z</c:v>
                </c:pt>
                <c:pt idx="6">
                  <c:v>ZCES7Z</c:v>
                </c:pt>
              </c:strCache>
            </c:strRef>
          </c:cat>
          <c:val>
            <c:numRef>
              <c:f>Grains!$Y$47:$Y$53</c:f>
              <c:numCache>
                <c:formatCode>General</c:formatCode>
                <c:ptCount val="7"/>
                <c:pt idx="0">
                  <c:v>10560</c:v>
                </c:pt>
                <c:pt idx="1">
                  <c:v>2284</c:v>
                </c:pt>
                <c:pt idx="2">
                  <c:v>4221</c:v>
                </c:pt>
                <c:pt idx="3">
                  <c:v>95</c:v>
                </c:pt>
                <c:pt idx="4">
                  <c:v>1019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130016"/>
        <c:axId val="258130576"/>
      </c:barChart>
      <c:catAx>
        <c:axId val="258130016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solidFill>
              <a:srgbClr val="002060"/>
            </a:solidFill>
          </a:ln>
        </c:spPr>
        <c:crossAx val="258130576"/>
        <c:crosses val="autoZero"/>
        <c:auto val="1"/>
        <c:lblAlgn val="ctr"/>
        <c:lblOffset val="100"/>
        <c:noMultiLvlLbl val="0"/>
      </c:catAx>
      <c:valAx>
        <c:axId val="258130576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258130016"/>
        <c:crosses val="autoZero"/>
        <c:crossBetween val="between"/>
      </c:valAx>
      <c:spPr>
        <a:noFill/>
        <a:ln cmpd="sng">
          <a:solidFill>
            <a:srgbClr val="002060"/>
          </a:solidFill>
          <a:prstDash val="solid"/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87407584367512E-2"/>
          <c:y val="0.34564132352308419"/>
          <c:w val="0.88270127641891161"/>
          <c:h val="0.4513983907749236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Grains!$Z$34:$Z$41</c:f>
              <c:numCache>
                <c:formatCode>General</c:formatCode>
                <c:ptCount val="8"/>
              </c:numCache>
            </c:numRef>
          </c:cat>
          <c:val>
            <c:numRef>
              <c:f>Grains!$AB$34:$AB$41</c:f>
              <c:numCache>
                <c:formatCode>General</c:formatCode>
                <c:ptCount val="8"/>
                <c:pt idx="0">
                  <c:v>20069</c:v>
                </c:pt>
                <c:pt idx="1">
                  <c:v>18557</c:v>
                </c:pt>
                <c:pt idx="2">
                  <c:v>3996</c:v>
                </c:pt>
                <c:pt idx="3">
                  <c:v>3065</c:v>
                </c:pt>
                <c:pt idx="4">
                  <c:v>277</c:v>
                </c:pt>
                <c:pt idx="5">
                  <c:v>488</c:v>
                </c:pt>
                <c:pt idx="6">
                  <c:v>31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132816"/>
        <c:axId val="258133376"/>
      </c:barChart>
      <c:catAx>
        <c:axId val="258132816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solidFill>
              <a:srgbClr val="002060"/>
            </a:solidFill>
          </a:ln>
        </c:spPr>
        <c:crossAx val="258133376"/>
        <c:crosses val="autoZero"/>
        <c:auto val="1"/>
        <c:lblAlgn val="ctr"/>
        <c:lblOffset val="100"/>
        <c:noMultiLvlLbl val="0"/>
      </c:catAx>
      <c:valAx>
        <c:axId val="258133376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258132816"/>
        <c:crosses val="autoZero"/>
        <c:crossBetween val="between"/>
      </c:valAx>
      <c:spPr>
        <a:noFill/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01549799234234E-2"/>
          <c:y val="0.15212937294196918"/>
          <c:w val="0.89679267919625882"/>
          <c:h val="0.73625374861543624"/>
        </c:manualLayout>
      </c:layout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Wheat!$AI$2:$AI$8</c:f>
              <c:strCache>
                <c:ptCount val="7"/>
                <c:pt idx="0">
                  <c:v>DEC, MAR</c:v>
                </c:pt>
                <c:pt idx="1">
                  <c:v>DEC, MAY</c:v>
                </c:pt>
                <c:pt idx="2">
                  <c:v>DEC, JUL</c:v>
                </c:pt>
                <c:pt idx="3">
                  <c:v>DEC, SEP</c:v>
                </c:pt>
                <c:pt idx="4">
                  <c:v>DEC, DEC</c:v>
                </c:pt>
                <c:pt idx="5">
                  <c:v>DEC, MAR</c:v>
                </c:pt>
                <c:pt idx="6">
                  <c:v>DEC, MAY</c:v>
                </c:pt>
              </c:strCache>
            </c:strRef>
          </c:cat>
          <c:val>
            <c:numRef>
              <c:f>Wheat!$AG$2:$AG$8</c:f>
              <c:numCache>
                <c:formatCode>General</c:formatCode>
                <c:ptCount val="7"/>
                <c:pt idx="0">
                  <c:v>-18.75</c:v>
                </c:pt>
                <c:pt idx="1">
                  <c:v>-32.25</c:v>
                </c:pt>
                <c:pt idx="2">
                  <c:v>-47</c:v>
                </c:pt>
                <c:pt idx="3">
                  <c:v>-62.625</c:v>
                </c:pt>
                <c:pt idx="4">
                  <c:v>-82.375</c:v>
                </c:pt>
                <c:pt idx="5">
                  <c:v>-94.5</c:v>
                </c:pt>
                <c:pt idx="6">
                  <c:v>-102.875</c:v>
                </c:pt>
              </c:numCache>
            </c:numRef>
          </c:val>
          <c:smooth val="0"/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val>
            <c:numRef>
              <c:f>Wheat!$AK$2:$AK$8</c:f>
              <c:numCache>
                <c:formatCode>General</c:formatCode>
                <c:ptCount val="7"/>
                <c:pt idx="0">
                  <c:v>-19.75</c:v>
                </c:pt>
                <c:pt idx="1">
                  <c:v>-33.25</c:v>
                </c:pt>
                <c:pt idx="2">
                  <c:v>-47.75</c:v>
                </c:pt>
                <c:pt idx="3">
                  <c:v>-63.75</c:v>
                </c:pt>
                <c:pt idx="4">
                  <c:v>-83.75</c:v>
                </c:pt>
                <c:pt idx="5">
                  <c:v>-96.25</c:v>
                </c:pt>
                <c:pt idx="6">
                  <c:v>-104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136176"/>
        <c:axId val="258136736"/>
      </c:lineChart>
      <c:catAx>
        <c:axId val="258136176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>
            <a:solidFill>
              <a:srgbClr val="002060"/>
            </a:solidFill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258136736"/>
        <c:crosses val="autoZero"/>
        <c:auto val="1"/>
        <c:lblAlgn val="ctr"/>
        <c:lblOffset val="100"/>
        <c:noMultiLvlLbl val="0"/>
      </c:catAx>
      <c:valAx>
        <c:axId val="258136736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258136176"/>
        <c:crosses val="autoZero"/>
        <c:crossBetween val="between"/>
      </c:valAx>
      <c:spPr>
        <a:noFill/>
        <a:ln cmpd="thickThin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476050475206309E-2"/>
          <c:y val="0.10588801399825022"/>
          <c:w val="0.89492307916223968"/>
          <c:h val="0.78822397200349958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Grains!$AD$47:$AD$53</c:f>
              <c:strCache>
                <c:ptCount val="7"/>
                <c:pt idx="0">
                  <c:v>ZWAS1Z</c:v>
                </c:pt>
                <c:pt idx="1">
                  <c:v>ZWAS2Z</c:v>
                </c:pt>
                <c:pt idx="2">
                  <c:v>ZWAS3Z</c:v>
                </c:pt>
                <c:pt idx="3">
                  <c:v>ZWAS4Z</c:v>
                </c:pt>
                <c:pt idx="4">
                  <c:v>ZWAS5Z</c:v>
                </c:pt>
                <c:pt idx="5">
                  <c:v>ZWAS6Z</c:v>
                </c:pt>
                <c:pt idx="6">
                  <c:v>ZWAS7Z</c:v>
                </c:pt>
              </c:strCache>
            </c:strRef>
          </c:cat>
          <c:val>
            <c:numRef>
              <c:f>Grains!$AB$47:$AB$53</c:f>
              <c:numCache>
                <c:formatCode>General</c:formatCode>
                <c:ptCount val="7"/>
                <c:pt idx="0">
                  <c:v>9053</c:v>
                </c:pt>
                <c:pt idx="1">
                  <c:v>832</c:v>
                </c:pt>
                <c:pt idx="2">
                  <c:v>277</c:v>
                </c:pt>
                <c:pt idx="3">
                  <c:v>26</c:v>
                </c:pt>
                <c:pt idx="4">
                  <c:v>22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138976"/>
        <c:axId val="258139536"/>
      </c:barChart>
      <c:catAx>
        <c:axId val="258138976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solidFill>
              <a:srgbClr val="002060"/>
            </a:solidFill>
          </a:ln>
        </c:spPr>
        <c:crossAx val="258139536"/>
        <c:crosses val="autoZero"/>
        <c:auto val="1"/>
        <c:lblAlgn val="ctr"/>
        <c:lblOffset val="100"/>
        <c:noMultiLvlLbl val="0"/>
      </c:catAx>
      <c:valAx>
        <c:axId val="258139536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258138976"/>
        <c:crosses val="autoZero"/>
        <c:crossBetween val="between"/>
      </c:valAx>
      <c:spPr>
        <a:noFill/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696605714780408E-2"/>
          <c:y val="0.14562085714681092"/>
          <c:w val="0.88180241048395736"/>
          <c:h val="0.7121913569073349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Wheat!$X$2:$X$8</c:f>
              <c:numCache>
                <c:formatCode>0.00</c:formatCode>
                <c:ptCount val="7"/>
                <c:pt idx="0">
                  <c:v>1</c:v>
                </c:pt>
                <c:pt idx="1">
                  <c:v>1.25</c:v>
                </c:pt>
                <c:pt idx="2">
                  <c:v>1</c:v>
                </c:pt>
                <c:pt idx="3">
                  <c:v>1.25</c:v>
                </c:pt>
                <c:pt idx="4">
                  <c:v>1.25</c:v>
                </c:pt>
                <c:pt idx="5">
                  <c:v>1</c:v>
                </c:pt>
                <c:pt idx="6">
                  <c:v>-0.5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6243568"/>
        <c:axId val="726244128"/>
      </c:barChart>
      <c:catAx>
        <c:axId val="726243568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ot"/>
            </a:ln>
          </c:spPr>
        </c:majorGridlines>
        <c:numFmt formatCode="#,##0.00" sourceLinked="0"/>
        <c:majorTickMark val="none"/>
        <c:minorTickMark val="none"/>
        <c:tickLblPos val="none"/>
        <c:spPr>
          <a:noFill/>
          <a:ln>
            <a:solidFill>
              <a:srgbClr val="002060"/>
            </a:solidFill>
          </a:ln>
        </c:spPr>
        <c:crossAx val="726244128"/>
        <c:crosses val="autoZero"/>
        <c:auto val="1"/>
        <c:lblAlgn val="ctr"/>
        <c:lblOffset val="100"/>
        <c:noMultiLvlLbl val="0"/>
      </c:catAx>
      <c:valAx>
        <c:axId val="726244128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sysDot"/>
            </a:ln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  <a:prstDash val="sysDot"/>
          </a:ln>
        </c:spPr>
        <c:crossAx val="726243568"/>
        <c:crosses val="autoZero"/>
        <c:crossBetween val="between"/>
      </c:valAx>
      <c:spPr>
        <a:noFill/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24987896864942E-2"/>
          <c:y val="0.21470052131683762"/>
          <c:w val="0.88907310678574414"/>
          <c:h val="0.6867126364037050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txPr>
              <a:bodyPr/>
              <a:lstStyle/>
              <a:p>
                <a:pPr>
                  <a:defRPr sz="800" b="0" i="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Corn!$X$2:$X$8</c:f>
              <c:numCache>
                <c:formatCode>0.00</c:formatCode>
                <c:ptCount val="7"/>
                <c:pt idx="0">
                  <c:v>0</c:v>
                </c:pt>
                <c:pt idx="1">
                  <c:v>0.25</c:v>
                </c:pt>
                <c:pt idx="2">
                  <c:v>0</c:v>
                </c:pt>
                <c:pt idx="3">
                  <c:v>0</c:v>
                </c:pt>
                <c:pt idx="4">
                  <c:v>-0.25</c:v>
                </c:pt>
                <c:pt idx="5">
                  <c:v>0</c:v>
                </c:pt>
                <c:pt idx="6">
                  <c:v>-1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6246368"/>
        <c:axId val="726246928"/>
      </c:barChart>
      <c:catAx>
        <c:axId val="726246368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ot"/>
            </a:ln>
          </c:spPr>
        </c:majorGridlines>
        <c:numFmt formatCode="#,##0.00" sourceLinked="0"/>
        <c:majorTickMark val="out"/>
        <c:minorTickMark val="none"/>
        <c:tickLblPos val="none"/>
        <c:spPr>
          <a:noFill/>
          <a:ln>
            <a:solidFill>
              <a:srgbClr val="002060"/>
            </a:solidFill>
          </a:ln>
        </c:spPr>
        <c:crossAx val="726246928"/>
        <c:crosses val="autoZero"/>
        <c:auto val="1"/>
        <c:lblAlgn val="ctr"/>
        <c:lblOffset val="100"/>
        <c:noMultiLvlLbl val="0"/>
      </c:catAx>
      <c:valAx>
        <c:axId val="72624692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txPr>
          <a:bodyPr/>
          <a:lstStyle/>
          <a:p>
            <a:pPr>
              <a:defRPr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726246368"/>
        <c:crosses val="autoZero"/>
        <c:crossBetween val="between"/>
      </c:valAx>
      <c:spPr>
        <a:noFill/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768122734658173E-2"/>
          <c:y val="0.1162997643347124"/>
          <c:w val="0.89895013123359579"/>
          <c:h val="0.77645162690271152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Corn!$AH$2:$AH$9</c:f>
              <c:strCache>
                <c:ptCount val="8"/>
                <c:pt idx="0">
                  <c:v>DEC</c:v>
                </c:pt>
                <c:pt idx="1">
                  <c:v>MAR</c:v>
                </c:pt>
                <c:pt idx="2">
                  <c:v>MAY</c:v>
                </c:pt>
                <c:pt idx="3">
                  <c:v>JUL</c:v>
                </c:pt>
                <c:pt idx="4">
                  <c:v>SEP</c:v>
                </c:pt>
                <c:pt idx="5">
                  <c:v>DEC</c:v>
                </c:pt>
                <c:pt idx="6">
                  <c:v>MAR</c:v>
                </c:pt>
                <c:pt idx="7">
                  <c:v>MAY</c:v>
                </c:pt>
              </c:strCache>
            </c:strRef>
          </c:cat>
          <c:val>
            <c:numRef>
              <c:f>Corn!$AF$2:$AF$9</c:f>
              <c:numCache>
                <c:formatCode>General</c:formatCode>
                <c:ptCount val="8"/>
                <c:pt idx="0">
                  <c:v>341.25</c:v>
                </c:pt>
                <c:pt idx="1">
                  <c:v>349.25</c:v>
                </c:pt>
                <c:pt idx="2">
                  <c:v>356.25</c:v>
                </c:pt>
                <c:pt idx="3">
                  <c:v>363.25</c:v>
                </c:pt>
                <c:pt idx="4">
                  <c:v>370.375</c:v>
                </c:pt>
                <c:pt idx="5">
                  <c:v>379.25</c:v>
                </c:pt>
                <c:pt idx="6">
                  <c:v>389.25</c:v>
                </c:pt>
                <c:pt idx="7">
                  <c:v>394.875</c:v>
                </c:pt>
              </c:numCache>
            </c:numRef>
          </c:val>
          <c:smooth val="0"/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val>
            <c:numRef>
              <c:f>Corn!$AJ$2:$AJ$9</c:f>
              <c:numCache>
                <c:formatCode>General</c:formatCode>
                <c:ptCount val="8"/>
                <c:pt idx="0">
                  <c:v>341.5</c:v>
                </c:pt>
                <c:pt idx="1">
                  <c:v>349.25</c:v>
                </c:pt>
                <c:pt idx="2">
                  <c:v>356.5</c:v>
                </c:pt>
                <c:pt idx="3">
                  <c:v>363.5</c:v>
                </c:pt>
                <c:pt idx="4">
                  <c:v>370.25</c:v>
                </c:pt>
                <c:pt idx="5">
                  <c:v>379.25</c:v>
                </c:pt>
                <c:pt idx="6">
                  <c:v>389</c:v>
                </c:pt>
                <c:pt idx="7">
                  <c:v>394.5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241328"/>
        <c:axId val="726240768"/>
      </c:lineChart>
      <c:catAx>
        <c:axId val="726241328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txPr>
          <a:bodyPr rot="0" vert="horz"/>
          <a:lstStyle/>
          <a:p>
            <a:pPr>
              <a:defRPr sz="800" baseline="0"/>
            </a:pPr>
            <a:endParaRPr lang="en-US"/>
          </a:p>
        </c:txPr>
        <c:crossAx val="726240768"/>
        <c:crosses val="autoZero"/>
        <c:auto val="1"/>
        <c:lblAlgn val="ctr"/>
        <c:lblOffset val="100"/>
        <c:noMultiLvlLbl val="0"/>
      </c:catAx>
      <c:valAx>
        <c:axId val="726240768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726241328"/>
        <c:crosses val="autoZero"/>
        <c:crossBetween val="between"/>
      </c:valAx>
      <c:spPr>
        <a:noFill/>
        <a:ln w="12700">
          <a:solidFill>
            <a:srgbClr val="002060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37528320814331E-2"/>
          <c:y val="0.25490630663997277"/>
          <c:w val="0.92108602377712678"/>
          <c:h val="0.6568538103618979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Soybeans!$AH$2:$AH$13</c:f>
              <c:strCache>
                <c:ptCount val="12"/>
                <c:pt idx="0">
                  <c:v>JAN</c:v>
                </c:pt>
                <c:pt idx="1">
                  <c:v>MAR</c:v>
                </c:pt>
                <c:pt idx="2">
                  <c:v>MAY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NOV</c:v>
                </c:pt>
                <c:pt idx="7">
                  <c:v>JAN</c:v>
                </c:pt>
                <c:pt idx="8">
                  <c:v>MAR</c:v>
                </c:pt>
                <c:pt idx="9">
                  <c:v>MAY</c:v>
                </c:pt>
                <c:pt idx="10">
                  <c:v>JUL</c:v>
                </c:pt>
                <c:pt idx="11">
                  <c:v>AUG</c:v>
                </c:pt>
              </c:strCache>
            </c:strRef>
          </c:cat>
          <c:val>
            <c:numRef>
              <c:f>Soybeans!$U$2:$U$13</c:f>
              <c:numCache>
                <c:formatCode>0.00</c:formatCode>
                <c:ptCount val="12"/>
                <c:pt idx="0">
                  <c:v>-1.5</c:v>
                </c:pt>
                <c:pt idx="1">
                  <c:v>-1.25</c:v>
                </c:pt>
                <c:pt idx="2">
                  <c:v>-1.5</c:v>
                </c:pt>
                <c:pt idx="3">
                  <c:v>-0.75</c:v>
                </c:pt>
                <c:pt idx="4">
                  <c:v>-0.25</c:v>
                </c:pt>
                <c:pt idx="5">
                  <c:v>-0.5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638416"/>
        <c:axId val="254639536"/>
      </c:barChart>
      <c:catAx>
        <c:axId val="254638416"/>
        <c:scaling>
          <c:orientation val="minMax"/>
        </c:scaling>
        <c:delete val="1"/>
        <c:axPos val="b"/>
        <c:majorGridlines>
          <c:spPr>
            <a:ln>
              <a:solidFill>
                <a:srgbClr val="002060"/>
              </a:solidFill>
              <a:prstDash val="sysDot"/>
            </a:ln>
          </c:spPr>
        </c:majorGridlines>
        <c:numFmt formatCode="#,##0.00" sourceLinked="0"/>
        <c:majorTickMark val="out"/>
        <c:minorTickMark val="none"/>
        <c:tickLblPos val="nextTo"/>
        <c:crossAx val="254639536"/>
        <c:crosses val="autoZero"/>
        <c:auto val="1"/>
        <c:lblAlgn val="ctr"/>
        <c:lblOffset val="100"/>
        <c:noMultiLvlLbl val="0"/>
      </c:catAx>
      <c:valAx>
        <c:axId val="254639536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254638416"/>
        <c:crosses val="autoZero"/>
        <c:crossBetween val="between"/>
      </c:valAx>
      <c:spPr>
        <a:noFill/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482075221128642E-2"/>
          <c:y val="0.16109240431125085"/>
          <c:w val="0.91904584019691793"/>
          <c:h val="0.69355649861831359"/>
        </c:manualLayout>
      </c:layout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Soybeans!$AI$2:$AI$8</c:f>
              <c:strCache>
                <c:ptCount val="7"/>
                <c:pt idx="0">
                  <c:v>JAN, MAR</c:v>
                </c:pt>
                <c:pt idx="1">
                  <c:v>JAN, MAY</c:v>
                </c:pt>
                <c:pt idx="2">
                  <c:v>JAN, JUL</c:v>
                </c:pt>
                <c:pt idx="3">
                  <c:v>JAN, AUG</c:v>
                </c:pt>
                <c:pt idx="4">
                  <c:v>JAN, SEP</c:v>
                </c:pt>
                <c:pt idx="5">
                  <c:v>JAN, NOV</c:v>
                </c:pt>
                <c:pt idx="6">
                  <c:v>JAN, JAN</c:v>
                </c:pt>
              </c:strCache>
            </c:strRef>
          </c:cat>
          <c:val>
            <c:numRef>
              <c:f>Soybeans!$AG$2:$AG$8</c:f>
              <c:numCache>
                <c:formatCode>General</c:formatCode>
                <c:ptCount val="7"/>
                <c:pt idx="0">
                  <c:v>-8.5</c:v>
                </c:pt>
                <c:pt idx="1">
                  <c:v>-16.25</c:v>
                </c:pt>
                <c:pt idx="2">
                  <c:v>-22.25</c:v>
                </c:pt>
                <c:pt idx="3">
                  <c:v>-21.5</c:v>
                </c:pt>
                <c:pt idx="4">
                  <c:v>-9</c:v>
                </c:pt>
                <c:pt idx="5">
                  <c:v>1.25</c:v>
                </c:pt>
                <c:pt idx="6">
                  <c:v>0.125</c:v>
                </c:pt>
              </c:numCache>
            </c:numRef>
          </c:val>
          <c:smooth val="0"/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val>
            <c:numRef>
              <c:f>Soybeans!$AK$2:$AK$8</c:f>
              <c:numCache>
                <c:formatCode>General</c:formatCode>
                <c:ptCount val="7"/>
                <c:pt idx="0">
                  <c:v>-8.5</c:v>
                </c:pt>
                <c:pt idx="1">
                  <c:v>-16</c:v>
                </c:pt>
                <c:pt idx="2">
                  <c:v>-21.25</c:v>
                </c:pt>
                <c:pt idx="3">
                  <c:v>-20.5</c:v>
                </c:pt>
                <c:pt idx="4">
                  <c:v>-7.25</c:v>
                </c:pt>
                <c:pt idx="5">
                  <c:v>3.25</c:v>
                </c:pt>
                <c:pt idx="6">
                  <c:v>2.25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4032"/>
        <c:axId val="109102912"/>
      </c:lineChart>
      <c:catAx>
        <c:axId val="109104032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>
            <a:solidFill>
              <a:srgbClr val="002060"/>
            </a:solidFill>
          </a:ln>
        </c:spPr>
        <c:txPr>
          <a:bodyPr/>
          <a:lstStyle/>
          <a:p>
            <a:pPr>
              <a:defRPr sz="800" baseline="0"/>
            </a:pPr>
            <a:endParaRPr lang="en-US"/>
          </a:p>
        </c:txPr>
        <c:crossAx val="109102912"/>
        <c:crosses val="autoZero"/>
        <c:auto val="1"/>
        <c:lblAlgn val="ctr"/>
        <c:lblOffset val="100"/>
        <c:noMultiLvlLbl val="0"/>
      </c:catAx>
      <c:valAx>
        <c:axId val="109102912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109104032"/>
        <c:crosses val="autoZero"/>
        <c:crossBetween val="between"/>
      </c:valAx>
      <c:spPr>
        <a:noFill/>
        <a:ln cmpd="thickThin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177115079901673E-2"/>
          <c:y val="0.11408725702753678"/>
          <c:w val="0.91944816012925734"/>
          <c:h val="0.7807044507309826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Soybeans!$AH$2:$AH$13</c:f>
              <c:strCache>
                <c:ptCount val="12"/>
                <c:pt idx="0">
                  <c:v>JAN</c:v>
                </c:pt>
                <c:pt idx="1">
                  <c:v>MAR</c:v>
                </c:pt>
                <c:pt idx="2">
                  <c:v>MAY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NOV</c:v>
                </c:pt>
                <c:pt idx="7">
                  <c:v>JAN</c:v>
                </c:pt>
                <c:pt idx="8">
                  <c:v>MAR</c:v>
                </c:pt>
                <c:pt idx="9">
                  <c:v>MAY</c:v>
                </c:pt>
                <c:pt idx="10">
                  <c:v>JUL</c:v>
                </c:pt>
                <c:pt idx="11">
                  <c:v>AUG</c:v>
                </c:pt>
              </c:strCache>
            </c:strRef>
          </c:cat>
          <c:val>
            <c:numRef>
              <c:f>Soybeans!$AF$2:$AF$13</c:f>
              <c:numCache>
                <c:formatCode>General</c:formatCode>
                <c:ptCount val="12"/>
                <c:pt idx="0">
                  <c:v>988</c:v>
                </c:pt>
                <c:pt idx="1">
                  <c:v>996.5</c:v>
                </c:pt>
                <c:pt idx="2">
                  <c:v>1004.25</c:v>
                </c:pt>
                <c:pt idx="3">
                  <c:v>1010.25</c:v>
                </c:pt>
                <c:pt idx="4">
                  <c:v>1009.375</c:v>
                </c:pt>
                <c:pt idx="5">
                  <c:v>996.75</c:v>
                </c:pt>
                <c:pt idx="6">
                  <c:v>986.75</c:v>
                </c:pt>
                <c:pt idx="7">
                  <c:v>987.875</c:v>
                </c:pt>
                <c:pt idx="8">
                  <c:v>986</c:v>
                </c:pt>
                <c:pt idx="9">
                  <c:v>986.125</c:v>
                </c:pt>
                <c:pt idx="10">
                  <c:v>987.875</c:v>
                </c:pt>
                <c:pt idx="11">
                  <c:v>982.75</c:v>
                </c:pt>
              </c:numCache>
            </c:numRef>
          </c:val>
          <c:smooth val="0"/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4"/>
            <c:spPr>
              <a:gradFill flip="none" rotWithShape="1"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  <a:tileRect r="-100000" b="-100000"/>
              </a:gradFill>
            </c:spPr>
          </c:marker>
          <c:val>
            <c:numRef>
              <c:f>Soybeans!$AJ$2:$AJ$13</c:f>
              <c:numCache>
                <c:formatCode>General</c:formatCode>
                <c:ptCount val="12"/>
                <c:pt idx="0">
                  <c:v>989.5</c:v>
                </c:pt>
                <c:pt idx="1">
                  <c:v>998</c:v>
                </c:pt>
                <c:pt idx="2">
                  <c:v>1005.5</c:v>
                </c:pt>
                <c:pt idx="3">
                  <c:v>1010.75</c:v>
                </c:pt>
                <c:pt idx="4">
                  <c:v>1010</c:v>
                </c:pt>
                <c:pt idx="5">
                  <c:v>996.75</c:v>
                </c:pt>
                <c:pt idx="6">
                  <c:v>986.25</c:v>
                </c:pt>
                <c:pt idx="7">
                  <c:v>987.25</c:v>
                </c:pt>
                <c:pt idx="8">
                  <c:v>985</c:v>
                </c:pt>
                <c:pt idx="9">
                  <c:v>985.5</c:v>
                </c:pt>
                <c:pt idx="10">
                  <c:v>987.5</c:v>
                </c:pt>
                <c:pt idx="11">
                  <c:v>982.5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23392"/>
        <c:axId val="256525072"/>
      </c:lineChart>
      <c:catAx>
        <c:axId val="256523392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txPr>
          <a:bodyPr/>
          <a:lstStyle/>
          <a:p>
            <a:pPr>
              <a:defRPr sz="800" baseline="0"/>
            </a:pPr>
            <a:endParaRPr lang="en-US"/>
          </a:p>
        </c:txPr>
        <c:crossAx val="256525072"/>
        <c:crosses val="autoZero"/>
        <c:auto val="1"/>
        <c:lblAlgn val="ctr"/>
        <c:lblOffset val="100"/>
        <c:noMultiLvlLbl val="0"/>
      </c:catAx>
      <c:valAx>
        <c:axId val="256525072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256523392"/>
        <c:crosses val="autoZero"/>
        <c:crossBetween val="between"/>
      </c:valAx>
      <c:spPr>
        <a:noFill/>
        <a:ln w="12700">
          <a:solidFill>
            <a:srgbClr val="002060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38365961135593E-2"/>
          <c:y val="0.10075778581988871"/>
          <c:w val="0.88075031905415513"/>
          <c:h val="0.79238858231811937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Wheat!$AH$2:$AH$9</c:f>
              <c:strCache>
                <c:ptCount val="8"/>
                <c:pt idx="0">
                  <c:v>DEC</c:v>
                </c:pt>
                <c:pt idx="1">
                  <c:v>MAR</c:v>
                </c:pt>
                <c:pt idx="2">
                  <c:v>MAY</c:v>
                </c:pt>
                <c:pt idx="3">
                  <c:v>JUL</c:v>
                </c:pt>
                <c:pt idx="4">
                  <c:v>SEP</c:v>
                </c:pt>
                <c:pt idx="5">
                  <c:v>DEC</c:v>
                </c:pt>
                <c:pt idx="6">
                  <c:v>MAR</c:v>
                </c:pt>
                <c:pt idx="7">
                  <c:v>MAY</c:v>
                </c:pt>
              </c:strCache>
            </c:strRef>
          </c:cat>
          <c:val>
            <c:numRef>
              <c:f>Wheat!$AF$2:$AF$9</c:f>
              <c:numCache>
                <c:formatCode>General</c:formatCode>
                <c:ptCount val="8"/>
                <c:pt idx="0">
                  <c:v>400.5</c:v>
                </c:pt>
                <c:pt idx="1">
                  <c:v>419.5</c:v>
                </c:pt>
                <c:pt idx="2">
                  <c:v>432.75</c:v>
                </c:pt>
                <c:pt idx="3">
                  <c:v>447.25</c:v>
                </c:pt>
                <c:pt idx="4">
                  <c:v>463.25</c:v>
                </c:pt>
                <c:pt idx="5">
                  <c:v>483</c:v>
                </c:pt>
                <c:pt idx="6">
                  <c:v>495.25</c:v>
                </c:pt>
                <c:pt idx="7">
                  <c:v>503.125</c:v>
                </c:pt>
              </c:numCache>
            </c:numRef>
          </c:val>
          <c:smooth val="0"/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val>
            <c:numRef>
              <c:f>Wheat!$AJ$2:$AJ$9</c:f>
              <c:numCache>
                <c:formatCode>General</c:formatCode>
                <c:ptCount val="8"/>
                <c:pt idx="0">
                  <c:v>399</c:v>
                </c:pt>
                <c:pt idx="1">
                  <c:v>418.75</c:v>
                </c:pt>
                <c:pt idx="2">
                  <c:v>432.25</c:v>
                </c:pt>
                <c:pt idx="3">
                  <c:v>446.75</c:v>
                </c:pt>
                <c:pt idx="4">
                  <c:v>462.75</c:v>
                </c:pt>
                <c:pt idx="5">
                  <c:v>482.75</c:v>
                </c:pt>
                <c:pt idx="6">
                  <c:v>495.25</c:v>
                </c:pt>
                <c:pt idx="7">
                  <c:v>503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916176"/>
        <c:axId val="2845456"/>
      </c:lineChart>
      <c:catAx>
        <c:axId val="253916176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txPr>
          <a:bodyPr/>
          <a:lstStyle/>
          <a:p>
            <a:pPr>
              <a:defRPr sz="800" baseline="0"/>
            </a:pPr>
            <a:endParaRPr lang="en-US"/>
          </a:p>
        </c:txPr>
        <c:crossAx val="2845456"/>
        <c:crosses val="autoZero"/>
        <c:auto val="1"/>
        <c:lblAlgn val="ctr"/>
        <c:lblOffset val="100"/>
        <c:noMultiLvlLbl val="0"/>
      </c:catAx>
      <c:valAx>
        <c:axId val="2845456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253916176"/>
        <c:crosses val="autoZero"/>
        <c:crossBetween val="between"/>
      </c:valAx>
      <c:spPr>
        <a:noFill/>
        <a:ln w="12700">
          <a:solidFill>
            <a:srgbClr val="002060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465666026418586E-2"/>
          <c:y val="0.11706936632920885"/>
          <c:w val="0.92692909276558166"/>
          <c:h val="0.6953608923884514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Soybeans!$AH$2:$AH$13</c:f>
              <c:strCache>
                <c:ptCount val="12"/>
                <c:pt idx="0">
                  <c:v>JAN</c:v>
                </c:pt>
                <c:pt idx="1">
                  <c:v>MAR</c:v>
                </c:pt>
                <c:pt idx="2">
                  <c:v>MAY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NOV</c:v>
                </c:pt>
                <c:pt idx="7">
                  <c:v>JAN</c:v>
                </c:pt>
                <c:pt idx="8">
                  <c:v>MAR</c:v>
                </c:pt>
                <c:pt idx="9">
                  <c:v>MAY</c:v>
                </c:pt>
                <c:pt idx="10">
                  <c:v>JUL</c:v>
                </c:pt>
                <c:pt idx="11">
                  <c:v>AUG</c:v>
                </c:pt>
              </c:strCache>
            </c:strRef>
          </c:cat>
          <c:val>
            <c:numRef>
              <c:f>Grains!$V$34:$V$45</c:f>
              <c:numCache>
                <c:formatCode>General</c:formatCode>
                <c:ptCount val="12"/>
                <c:pt idx="0">
                  <c:v>43139</c:v>
                </c:pt>
                <c:pt idx="1">
                  <c:v>11837</c:v>
                </c:pt>
                <c:pt idx="2">
                  <c:v>5771</c:v>
                </c:pt>
                <c:pt idx="3">
                  <c:v>5139</c:v>
                </c:pt>
                <c:pt idx="4">
                  <c:v>129</c:v>
                </c:pt>
                <c:pt idx="5">
                  <c:v>71</c:v>
                </c:pt>
                <c:pt idx="6">
                  <c:v>978</c:v>
                </c:pt>
                <c:pt idx="7">
                  <c:v>40</c:v>
                </c:pt>
                <c:pt idx="8">
                  <c:v>22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6725504"/>
        <c:axId val="726726064"/>
      </c:barChart>
      <c:catAx>
        <c:axId val="726725504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solidFill>
              <a:srgbClr val="002060"/>
            </a:solidFill>
          </a:ln>
        </c:spPr>
        <c:crossAx val="726726064"/>
        <c:crosses val="autoZero"/>
        <c:auto val="1"/>
        <c:lblAlgn val="ctr"/>
        <c:lblOffset val="100"/>
        <c:noMultiLvlLbl val="0"/>
      </c:catAx>
      <c:valAx>
        <c:axId val="726726064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726725504"/>
        <c:crosses val="autoZero"/>
        <c:crossBetween val="between"/>
      </c:valAx>
      <c:spPr>
        <a:noFill/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28</xdr:row>
      <xdr:rowOff>19050</xdr:rowOff>
    </xdr:from>
    <xdr:to>
      <xdr:col>19</xdr:col>
      <xdr:colOff>0</xdr:colOff>
      <xdr:row>31</xdr:row>
      <xdr:rowOff>57149</xdr:rowOff>
    </xdr:to>
    <xdr:graphicFrame macro="">
      <xdr:nvGraphicFramePr>
        <xdr:cNvPr id="4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938214</xdr:colOff>
      <xdr:row>45</xdr:row>
      <xdr:rowOff>152400</xdr:rowOff>
    </xdr:from>
    <xdr:to>
      <xdr:col>18</xdr:col>
      <xdr:colOff>1014413</xdr:colOff>
      <xdr:row>49</xdr:row>
      <xdr:rowOff>1</xdr:rowOff>
    </xdr:to>
    <xdr:graphicFrame macro="">
      <xdr:nvGraphicFramePr>
        <xdr:cNvPr id="44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38100</xdr:colOff>
      <xdr:row>45</xdr:row>
      <xdr:rowOff>97155</xdr:rowOff>
    </xdr:from>
    <xdr:to>
      <xdr:col>14</xdr:col>
      <xdr:colOff>41910</xdr:colOff>
      <xdr:row>48</xdr:row>
      <xdr:rowOff>145048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85725</xdr:colOff>
      <xdr:row>15</xdr:row>
      <xdr:rowOff>2987</xdr:rowOff>
    </xdr:from>
    <xdr:to>
      <xdr:col>14</xdr:col>
      <xdr:colOff>15240</xdr:colOff>
      <xdr:row>28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38100</xdr:colOff>
      <xdr:row>27</xdr:row>
      <xdr:rowOff>180974</xdr:rowOff>
    </xdr:from>
    <xdr:to>
      <xdr:col>9</xdr:col>
      <xdr:colOff>0</xdr:colOff>
      <xdr:row>31</xdr:row>
      <xdr:rowOff>104775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22861</xdr:colOff>
      <xdr:row>34</xdr:row>
      <xdr:rowOff>57646</xdr:rowOff>
    </xdr:from>
    <xdr:to>
      <xdr:col>9</xdr:col>
      <xdr:colOff>0</xdr:colOff>
      <xdr:row>46</xdr:row>
      <xdr:rowOff>30480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57150</xdr:colOff>
      <xdr:row>14</xdr:row>
      <xdr:rowOff>247649</xdr:rowOff>
    </xdr:from>
    <xdr:to>
      <xdr:col>9</xdr:col>
      <xdr:colOff>0</xdr:colOff>
      <xdr:row>28</xdr:row>
      <xdr:rowOff>83820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</xdr:colOff>
      <xdr:row>15</xdr:row>
      <xdr:rowOff>1323</xdr:rowOff>
    </xdr:from>
    <xdr:to>
      <xdr:col>19</xdr:col>
      <xdr:colOff>1</xdr:colOff>
      <xdr:row>28</xdr:row>
      <xdr:rowOff>45720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95251</xdr:colOff>
      <xdr:row>31</xdr:row>
      <xdr:rowOff>133350</xdr:rowOff>
    </xdr:from>
    <xdr:to>
      <xdr:col>8</xdr:col>
      <xdr:colOff>1019175</xdr:colOff>
      <xdr:row>34</xdr:row>
      <xdr:rowOff>19050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9525</xdr:colOff>
      <xdr:row>48</xdr:row>
      <xdr:rowOff>142875</xdr:rowOff>
    </xdr:from>
    <xdr:to>
      <xdr:col>8</xdr:col>
      <xdr:colOff>981075</xdr:colOff>
      <xdr:row>52</xdr:row>
      <xdr:rowOff>9525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85724</xdr:colOff>
      <xdr:row>45</xdr:row>
      <xdr:rowOff>19050</xdr:rowOff>
    </xdr:from>
    <xdr:to>
      <xdr:col>8</xdr:col>
      <xdr:colOff>981075</xdr:colOff>
      <xdr:row>49</xdr:row>
      <xdr:rowOff>47625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26671</xdr:colOff>
      <xdr:row>31</xdr:row>
      <xdr:rowOff>19050</xdr:rowOff>
    </xdr:from>
    <xdr:to>
      <xdr:col>13</xdr:col>
      <xdr:colOff>1019175</xdr:colOff>
      <xdr:row>34</xdr:row>
      <xdr:rowOff>76200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979170</xdr:colOff>
      <xdr:row>28</xdr:row>
      <xdr:rowOff>1906</xdr:rowOff>
    </xdr:from>
    <xdr:to>
      <xdr:col>14</xdr:col>
      <xdr:colOff>9525</xdr:colOff>
      <xdr:row>31</xdr:row>
      <xdr:rowOff>40005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7621</xdr:colOff>
      <xdr:row>34</xdr:row>
      <xdr:rowOff>60960</xdr:rowOff>
    </xdr:from>
    <xdr:to>
      <xdr:col>14</xdr:col>
      <xdr:colOff>7620</xdr:colOff>
      <xdr:row>46</xdr:row>
      <xdr:rowOff>33794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55245</xdr:colOff>
      <xdr:row>48</xdr:row>
      <xdr:rowOff>171450</xdr:rowOff>
    </xdr:from>
    <xdr:to>
      <xdr:col>14</xdr:col>
      <xdr:colOff>55245</xdr:colOff>
      <xdr:row>52</xdr:row>
      <xdr:rowOff>49530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</xdr:col>
      <xdr:colOff>19051</xdr:colOff>
      <xdr:row>31</xdr:row>
      <xdr:rowOff>57150</xdr:rowOff>
    </xdr:from>
    <xdr:to>
      <xdr:col>19</xdr:col>
      <xdr:colOff>19051</xdr:colOff>
      <xdr:row>34</xdr:row>
      <xdr:rowOff>49530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7620</xdr:colOff>
      <xdr:row>34</xdr:row>
      <xdr:rowOff>60960</xdr:rowOff>
    </xdr:from>
    <xdr:to>
      <xdr:col>19</xdr:col>
      <xdr:colOff>7619</xdr:colOff>
      <xdr:row>45</xdr:row>
      <xdr:rowOff>152400</xdr:rowOff>
    </xdr:to>
    <xdr:graphicFrame macro="">
      <xdr:nvGraphicFramePr>
        <xdr:cNvPr id="42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14</xdr:col>
      <xdr:colOff>47625</xdr:colOff>
      <xdr:row>49</xdr:row>
      <xdr:rowOff>30480</xdr:rowOff>
    </xdr:from>
    <xdr:to>
      <xdr:col>19</xdr:col>
      <xdr:colOff>9525</xdr:colOff>
      <xdr:row>52</xdr:row>
      <xdr:rowOff>30480</xdr:rowOff>
    </xdr:to>
    <xdr:graphicFrame macro="">
      <xdr:nvGraphicFramePr>
        <xdr:cNvPr id="43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1</xdr:col>
      <xdr:colOff>447675</xdr:colOff>
      <xdr:row>34</xdr:row>
      <xdr:rowOff>158115</xdr:rowOff>
    </xdr:from>
    <xdr:ext cx="6677025" cy="243840"/>
    <xdr:sp macro="" textlink="">
      <xdr:nvSpPr>
        <xdr:cNvPr id="27" name="TextBox 26"/>
        <xdr:cNvSpPr txBox="1"/>
      </xdr:nvSpPr>
      <xdr:spPr>
        <a:xfrm>
          <a:off x="476250" y="6273165"/>
          <a:ext cx="6677025" cy="243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1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Front Contract Calendar Spreads Forwward Curve, Net Change</a:t>
          </a:r>
          <a:r>
            <a:rPr lang="en-US" sz="800" b="1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 &amp; </a:t>
          </a:r>
          <a:r>
            <a:rPr lang="en-US" sz="800" b="1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Volume</a:t>
          </a:r>
        </a:p>
      </xdr:txBody>
    </xdr:sp>
    <xdr:clientData/>
  </xdr:oneCellAnchor>
  <xdr:twoCellAnchor editAs="oneCell">
    <xdr:from>
      <xdr:col>1</xdr:col>
      <xdr:colOff>171451</xdr:colOff>
      <xdr:row>13</xdr:row>
      <xdr:rowOff>47625</xdr:rowOff>
    </xdr:from>
    <xdr:to>
      <xdr:col>1</xdr:col>
      <xdr:colOff>871000</xdr:colOff>
      <xdr:row>13</xdr:row>
      <xdr:rowOff>212225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2047875"/>
          <a:ext cx="699549" cy="164600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13</xdr:row>
      <xdr:rowOff>38099</xdr:rowOff>
    </xdr:from>
    <xdr:to>
      <xdr:col>9</xdr:col>
      <xdr:colOff>909099</xdr:colOff>
      <xdr:row>13</xdr:row>
      <xdr:rowOff>202699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2038349"/>
          <a:ext cx="699549" cy="164600"/>
        </a:xfrm>
        <a:prstGeom prst="rect">
          <a:avLst/>
        </a:prstGeom>
      </xdr:spPr>
    </xdr:pic>
    <xdr:clientData/>
  </xdr:twoCellAnchor>
  <xdr:twoCellAnchor editAs="oneCell">
    <xdr:from>
      <xdr:col>14</xdr:col>
      <xdr:colOff>209550</xdr:colOff>
      <xdr:row>13</xdr:row>
      <xdr:rowOff>57149</xdr:rowOff>
    </xdr:from>
    <xdr:to>
      <xdr:col>14</xdr:col>
      <xdr:colOff>909099</xdr:colOff>
      <xdr:row>13</xdr:row>
      <xdr:rowOff>221749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6825" y="2057399"/>
          <a:ext cx="699549" cy="1646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53</xdr:row>
      <xdr:rowOff>142875</xdr:rowOff>
    </xdr:from>
    <xdr:to>
      <xdr:col>4</xdr:col>
      <xdr:colOff>561856</xdr:colOff>
      <xdr:row>54</xdr:row>
      <xdr:rowOff>61657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9763125"/>
          <a:ext cx="418981" cy="99757"/>
        </a:xfrm>
        <a:prstGeom prst="rect">
          <a:avLst/>
        </a:prstGeom>
      </xdr:spPr>
    </xdr:pic>
    <xdr:clientData/>
  </xdr:twoCellAnchor>
  <xdr:oneCellAnchor>
    <xdr:from>
      <xdr:col>1</xdr:col>
      <xdr:colOff>485775</xdr:colOff>
      <xdr:row>15</xdr:row>
      <xdr:rowOff>57149</xdr:rowOff>
    </xdr:from>
    <xdr:ext cx="6677025" cy="196215"/>
    <xdr:sp macro="" textlink="">
      <xdr:nvSpPr>
        <xdr:cNvPr id="51" name="TextBox 50"/>
        <xdr:cNvSpPr txBox="1"/>
      </xdr:nvSpPr>
      <xdr:spPr>
        <a:xfrm>
          <a:off x="514350" y="2552699"/>
          <a:ext cx="6677025" cy="1962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1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Forwward Curve, Net Change</a:t>
          </a:r>
          <a:r>
            <a:rPr lang="en-US" sz="800" b="1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 &amp; </a:t>
          </a:r>
          <a:r>
            <a:rPr lang="en-US" sz="800" b="1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Volume (Red Line is Previous Settlement)</a:t>
          </a:r>
        </a:p>
        <a:p>
          <a:pPr algn="ctr"/>
          <a:endParaRPr lang="en-US" sz="800" b="1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0.07068</cdr:x>
      <cdr:y>0.02023</cdr:y>
    </cdr:from>
    <cdr:to>
      <cdr:x>0.9747</cdr:x>
      <cdr:y>0.11731</cdr:y>
    </cdr:to>
    <cdr:sp macro="" textlink="">
      <cdr:nvSpPr>
        <cdr:cNvPr id="2" name="TextBox 50"/>
        <cdr:cNvSpPr txBox="1"/>
      </cdr:nvSpPr>
      <cdr:spPr>
        <a:xfrm xmlns:a="http://schemas.openxmlformats.org/drawingml/2006/main">
          <a:off x="361950" y="50800"/>
          <a:ext cx="4629150" cy="24384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Forwward Curve, Net Change</a:t>
          </a:r>
          <a:r>
            <a:rPr lang="en-US" sz="800" b="1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 &amp; </a:t>
          </a:r>
          <a:r>
            <a:rPr lang="en-US" sz="800" b="1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Volume (Red Line is Previous Settlement)</a:t>
          </a:r>
        </a:p>
        <a:p xmlns:a="http://schemas.openxmlformats.org/drawingml/2006/main">
          <a:pPr algn="ctr"/>
          <a:endParaRPr lang="en-US" sz="800" b="1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0.09358</cdr:x>
      <cdr:y>0.02015</cdr:y>
    </cdr:from>
    <cdr:to>
      <cdr:x>0.97064</cdr:x>
      <cdr:y>0.11688</cdr:y>
    </cdr:to>
    <cdr:sp macro="" textlink="">
      <cdr:nvSpPr>
        <cdr:cNvPr id="2" name="TextBox 50"/>
        <cdr:cNvSpPr txBox="1"/>
      </cdr:nvSpPr>
      <cdr:spPr>
        <a:xfrm xmlns:a="http://schemas.openxmlformats.org/drawingml/2006/main">
          <a:off x="485775" y="50800"/>
          <a:ext cx="4552950" cy="24384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Forwward Curve, Net Change</a:t>
          </a:r>
          <a:r>
            <a:rPr lang="en-US" sz="800" b="1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 &amp; </a:t>
          </a:r>
          <a:r>
            <a:rPr lang="en-US" sz="800" b="1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Volume (Red Line is Previous Settlement)</a:t>
          </a:r>
        </a:p>
        <a:p xmlns:a="http://schemas.openxmlformats.org/drawingml/2006/main">
          <a:pPr algn="ctr"/>
          <a:endParaRPr lang="en-US" sz="800" b="1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0.09394</cdr:x>
      <cdr:y>0.02249</cdr:y>
    </cdr:from>
    <cdr:to>
      <cdr:x>0.97468</cdr:x>
      <cdr:y>0.13044</cdr:y>
    </cdr:to>
    <cdr:sp macro="" textlink="">
      <cdr:nvSpPr>
        <cdr:cNvPr id="2" name="TextBox 26"/>
        <cdr:cNvSpPr txBox="1"/>
      </cdr:nvSpPr>
      <cdr:spPr>
        <a:xfrm xmlns:a="http://schemas.openxmlformats.org/drawingml/2006/main">
          <a:off x="487678" y="50800"/>
          <a:ext cx="4572001" cy="24384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Front Contract Calendar Spreads Forwward Curve, Net Change</a:t>
          </a:r>
          <a:r>
            <a:rPr lang="en-US" sz="800" b="1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 &amp; </a:t>
          </a:r>
          <a:r>
            <a:rPr lang="en-US" sz="800" b="1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Volume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0.07927</cdr:x>
      <cdr:y>0.03092</cdr:y>
    </cdr:from>
    <cdr:to>
      <cdr:x>0.98018</cdr:x>
      <cdr:y>0.13887</cdr:y>
    </cdr:to>
    <cdr:sp macro="" textlink="">
      <cdr:nvSpPr>
        <cdr:cNvPr id="2" name="TextBox 26"/>
        <cdr:cNvSpPr txBox="1"/>
      </cdr:nvSpPr>
      <cdr:spPr>
        <a:xfrm xmlns:a="http://schemas.openxmlformats.org/drawingml/2006/main">
          <a:off x="411480" y="69850"/>
          <a:ext cx="4676775" cy="24384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Front Contract Calendar Spreads Forwward Curve, Net Change</a:t>
          </a:r>
          <a:r>
            <a:rPr lang="en-US" sz="800" b="1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 &amp; </a:t>
          </a:r>
          <a:r>
            <a:rPr lang="en-US" sz="800" b="1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Volume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AY58"/>
  <sheetViews>
    <sheetView showRowColHeaders="0" tabSelected="1" topLeftCell="A3" zoomScaleNormal="100" workbookViewId="0">
      <selection activeCell="E9" sqref="E9"/>
    </sheetView>
  </sheetViews>
  <sheetFormatPr defaultColWidth="9" defaultRowHeight="12.75" x14ac:dyDescent="0.2"/>
  <cols>
    <col min="1" max="1" width="0.375" style="1" customWidth="1"/>
    <col min="2" max="2" width="13.625" style="1" customWidth="1"/>
    <col min="3" max="3" width="15.625" style="1" hidden="1" customWidth="1"/>
    <col min="4" max="19" width="13.625" style="1" customWidth="1"/>
    <col min="20" max="22" width="10.75" style="1" customWidth="1"/>
    <col min="23" max="16384" width="9" style="1"/>
  </cols>
  <sheetData>
    <row r="1" spans="2:51" hidden="1" x14ac:dyDescent="0.2"/>
    <row r="2" spans="2:51" hidden="1" x14ac:dyDescent="0.2"/>
    <row r="3" spans="2:51" ht="2.1" customHeight="1" x14ac:dyDescent="0.2"/>
    <row r="4" spans="2:51" s="39" customFormat="1" ht="15" customHeight="1" x14ac:dyDescent="0.4">
      <c r="B4" s="72" t="s">
        <v>15</v>
      </c>
      <c r="C4" s="73"/>
      <c r="D4" s="73"/>
      <c r="E4" s="73"/>
      <c r="F4" s="73"/>
      <c r="G4" s="73"/>
      <c r="H4" s="73"/>
      <c r="I4" s="73"/>
      <c r="J4" s="76" t="s">
        <v>16</v>
      </c>
      <c r="K4" s="77"/>
      <c r="L4" s="77"/>
      <c r="M4" s="77"/>
      <c r="N4" s="78"/>
      <c r="O4" s="82" t="s">
        <v>17</v>
      </c>
      <c r="P4" s="73"/>
      <c r="Q4" s="73"/>
      <c r="R4" s="73"/>
      <c r="S4" s="83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</row>
    <row r="5" spans="2:51" s="39" customFormat="1" ht="15" customHeight="1" x14ac:dyDescent="0.4">
      <c r="B5" s="74"/>
      <c r="C5" s="75"/>
      <c r="D5" s="75"/>
      <c r="E5" s="75"/>
      <c r="F5" s="75"/>
      <c r="G5" s="75"/>
      <c r="H5" s="75"/>
      <c r="I5" s="75"/>
      <c r="J5" s="79"/>
      <c r="K5" s="80"/>
      <c r="L5" s="80"/>
      <c r="M5" s="80"/>
      <c r="N5" s="81"/>
      <c r="O5" s="84"/>
      <c r="P5" s="75"/>
      <c r="Q5" s="75"/>
      <c r="R5" s="75"/>
      <c r="S5" s="85"/>
      <c r="U5" s="70"/>
      <c r="V5" s="70" t="s">
        <v>12</v>
      </c>
      <c r="W5" s="70"/>
      <c r="X5" s="70"/>
      <c r="Y5" s="70"/>
      <c r="Z5" s="70" t="s">
        <v>13</v>
      </c>
      <c r="AA5" s="70"/>
      <c r="AB5" s="70"/>
      <c r="AC5" s="70"/>
      <c r="AD5" s="70"/>
      <c r="AE5" s="70"/>
      <c r="AF5" s="70" t="s">
        <v>14</v>
      </c>
    </row>
    <row r="6" spans="2:51" hidden="1" x14ac:dyDescent="0.2">
      <c r="B6" s="11" t="str">
        <f>RTD("cqg.rtd", ,"ContractData",Soybeans!Q2, "Symbol")</f>
        <v>ZSEF7</v>
      </c>
      <c r="C6" s="12"/>
      <c r="D6" s="13" t="str">
        <f>RTD("cqg.rtd", ,"ContractData",Soybeans!Q3, "Symbol")</f>
        <v>ZSEH7</v>
      </c>
      <c r="E6" s="13" t="str">
        <f>RTD("cqg.rtd", ,"ContractData",Soybeans!Q4, "Symbol")</f>
        <v>ZSEK7</v>
      </c>
      <c r="F6" s="13" t="str">
        <f>RTD("cqg.rtd", ,"ContractData",Soybeans!Q5, "Symbol")</f>
        <v>ZSEN7</v>
      </c>
      <c r="G6" s="13" t="str">
        <f>RTD("cqg.rtd", ,"ContractData",Soybeans!Q6, "Symbol")</f>
        <v>ZSEQ7</v>
      </c>
      <c r="H6" s="13" t="str">
        <f>RTD("cqg.rtd", ,"ContractData",Soybeans!Q7, "Symbol")</f>
        <v>ZSEU7</v>
      </c>
      <c r="I6" s="11" t="str">
        <f>RTD("cqg.rtd", ,"ContractData",Soybeans!Q8, "Symbol")</f>
        <v>ZSEX7</v>
      </c>
      <c r="J6" s="43" t="str">
        <f>RTD("cqg.rtd", ,"ContractData",Corn!Q2, "Symbol")</f>
        <v>ZCEZ6</v>
      </c>
      <c r="K6" s="14" t="str">
        <f>RTD("cqg.rtd", ,"ContractData",Corn!Q3, "Symbol")</f>
        <v>ZCEH7</v>
      </c>
      <c r="L6" s="14" t="str">
        <f>RTD("cqg.rtd", ,"ContractData",Corn!Q4, "Symbol")</f>
        <v>ZCEK7</v>
      </c>
      <c r="M6" s="14" t="str">
        <f>RTD("cqg.rtd", ,"ContractData",Corn!Q5, "Symbol")</f>
        <v>ZCEN7</v>
      </c>
      <c r="N6" s="54" t="str">
        <f>RTD("cqg.rtd", ,"ContractData",Corn!Q6, "Symbol")</f>
        <v>ZCEU7</v>
      </c>
      <c r="O6" s="55" t="str">
        <f>RTD("cqg.rtd", ,"ContractData",Wheat!Q2, "Symbol")</f>
        <v>ZWAZ6</v>
      </c>
      <c r="P6" s="15" t="str">
        <f>RTD("cqg.rtd", ,"ContractData",Wheat!Q3, "Symbol")</f>
        <v>ZWAH7</v>
      </c>
      <c r="Q6" s="15" t="str">
        <f>RTD("cqg.rtd", ,"ContractData",Wheat!Q4, "Symbol")</f>
        <v>ZWAK7</v>
      </c>
      <c r="R6" s="15" t="str">
        <f>RTD("cqg.rtd", ,"ContractData",Wheat!Q5, "Symbol")</f>
        <v>ZWAN7</v>
      </c>
      <c r="S6" s="15" t="str">
        <f>RTD("cqg.rtd", ,"ContractData",Wheat!Q6, "Symbol")</f>
        <v>ZWAU7</v>
      </c>
      <c r="T6" s="9" t="str">
        <f>LEFT(RIGHT(B6,2),1)</f>
        <v>F</v>
      </c>
      <c r="U6" s="71" t="str">
        <f t="shared" ref="U6:AB6" si="0">LEFT(RIGHT(D6,2),1)</f>
        <v>H</v>
      </c>
      <c r="V6" s="71" t="str">
        <f t="shared" si="0"/>
        <v>K</v>
      </c>
      <c r="W6" s="71" t="str">
        <f t="shared" si="0"/>
        <v>N</v>
      </c>
      <c r="X6" s="71" t="str">
        <f t="shared" si="0"/>
        <v>Q</v>
      </c>
      <c r="Y6" s="71" t="str">
        <f t="shared" si="0"/>
        <v>U</v>
      </c>
      <c r="Z6" s="71" t="str">
        <f t="shared" si="0"/>
        <v>X</v>
      </c>
      <c r="AA6" s="71" t="str">
        <f t="shared" si="0"/>
        <v>Z</v>
      </c>
      <c r="AB6" s="71" t="str">
        <f t="shared" si="0"/>
        <v>H</v>
      </c>
      <c r="AC6" s="71" t="str">
        <f t="shared" ref="AC6" si="1">LEFT(RIGHT(L6,2),1)</f>
        <v>K</v>
      </c>
      <c r="AD6" s="71" t="str">
        <f t="shared" ref="AD6" si="2">LEFT(RIGHT(M6,2),1)</f>
        <v>N</v>
      </c>
      <c r="AE6" s="71" t="str">
        <f t="shared" ref="AE6" si="3">LEFT(RIGHT(N6,2),1)</f>
        <v>U</v>
      </c>
      <c r="AF6" s="71" t="str">
        <f t="shared" ref="AF6" si="4">LEFT(RIGHT(O6,2),1)</f>
        <v>Z</v>
      </c>
      <c r="AG6" s="9" t="str">
        <f t="shared" ref="AG6" si="5">LEFT(RIGHT(P6,2),1)</f>
        <v>H</v>
      </c>
      <c r="AH6" s="9" t="str">
        <f t="shared" ref="AH6" si="6">LEFT(RIGHT(Q6,2),1)</f>
        <v>K</v>
      </c>
      <c r="AI6" s="9" t="str">
        <f t="shared" ref="AI6" si="7">LEFT(RIGHT(R6,2),1)</f>
        <v>N</v>
      </c>
      <c r="AJ6" s="9" t="str">
        <f t="shared" ref="AJ6" si="8">LEFT(RIGHT(S6,2),1)</f>
        <v>U</v>
      </c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</row>
    <row r="7" spans="2:51" ht="18" customHeight="1" x14ac:dyDescent="0.2">
      <c r="B7" s="16" t="str">
        <f>IF(T6="F","JAN",IF(T6="G","FEB",IF(T6="H","MAR",IF(T6="J","APR",IF(T6="K","MAY",IF(T6="M","JUN",IF(T6="N","JUL",IF(T6="Q","AUG",IF(T6="U","SEP",IF(T6="V","OCT",IF(T6="X","NOV",IF(T6="Z","DEC",))))))))))))</f>
        <v>JAN</v>
      </c>
      <c r="C7" s="16"/>
      <c r="D7" s="16" t="str">
        <f t="shared" ref="D7:S7" si="9">IF(U6="F","JAN",IF(U6="G","FEB",IF(U6="H","MAR",IF(U6="J","APR",IF(U6="K","MAY",IF(U6="M","JUN",IF(U6="N","JUL",IF(U6="Q","AUG",IF(U6="U","SEP",IF(U6="V","OCT",IF(U6="X","NOV",IF(U6="Z","DEC",))))))))))))</f>
        <v>MAR</v>
      </c>
      <c r="E7" s="16" t="str">
        <f t="shared" si="9"/>
        <v>MAY</v>
      </c>
      <c r="F7" s="16" t="str">
        <f t="shared" si="9"/>
        <v>JUL</v>
      </c>
      <c r="G7" s="16" t="str">
        <f t="shared" si="9"/>
        <v>AUG</v>
      </c>
      <c r="H7" s="16" t="str">
        <f t="shared" si="9"/>
        <v>SEP</v>
      </c>
      <c r="I7" s="40" t="str">
        <f t="shared" si="9"/>
        <v>NOV</v>
      </c>
      <c r="J7" s="44" t="str">
        <f t="shared" si="9"/>
        <v>DEC</v>
      </c>
      <c r="K7" s="16" t="str">
        <f t="shared" si="9"/>
        <v>MAR</v>
      </c>
      <c r="L7" s="16" t="str">
        <f t="shared" si="9"/>
        <v>MAY</v>
      </c>
      <c r="M7" s="16" t="str">
        <f t="shared" si="9"/>
        <v>JUL</v>
      </c>
      <c r="N7" s="40" t="str">
        <f t="shared" si="9"/>
        <v>SEP</v>
      </c>
      <c r="O7" s="44" t="str">
        <f t="shared" si="9"/>
        <v>DEC</v>
      </c>
      <c r="P7" s="16" t="str">
        <f t="shared" si="9"/>
        <v>MAR</v>
      </c>
      <c r="Q7" s="16" t="str">
        <f t="shared" si="9"/>
        <v>MAY</v>
      </c>
      <c r="R7" s="16" t="str">
        <f t="shared" si="9"/>
        <v>JUL</v>
      </c>
      <c r="S7" s="16" t="str">
        <f t="shared" si="9"/>
        <v>SEP</v>
      </c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</row>
    <row r="8" spans="2:51" ht="20.100000000000001" customHeight="1" x14ac:dyDescent="0.2">
      <c r="B8" s="17" t="str">
        <f>TEXT(RTD("cqg.rtd",,"ContractData",B6,"Ask",,"T"),"#.00")&amp;" "&amp;"A"</f>
        <v>988.25 A</v>
      </c>
      <c r="C8" s="17"/>
      <c r="D8" s="17" t="str">
        <f>TEXT(RTD("cqg.rtd",,"ContractData",D6,"Ask",,"T"),"#.00")&amp;" "&amp;"A"</f>
        <v>996.75 A</v>
      </c>
      <c r="E8" s="17" t="str">
        <f>TEXT(RTD("cqg.rtd",,"ContractData",E6,"Ask",,"T"),"#.00")&amp;" "&amp;"A"</f>
        <v>1004.25 A</v>
      </c>
      <c r="F8" s="17" t="str">
        <f>TEXT(RTD("cqg.rtd",,"ContractData",F6,Soybeans!$T$1,,"T"),"#.00")&amp;" "&amp;"A"</f>
        <v>1010.25 A</v>
      </c>
      <c r="G8" s="17" t="str">
        <f>TEXT(RTD("cqg.rtd",,"ContractData",G6,Soybeans!$T$1,,"T"),"#.00")&amp;" "&amp;"A"</f>
        <v>1009.75 A</v>
      </c>
      <c r="H8" s="17" t="str">
        <f>TEXT(RTD("cqg.rtd",,"ContractData",H6,Soybeans!$T$1,,"T"),"#.00")&amp;" "&amp;"A"</f>
        <v>997.25 A</v>
      </c>
      <c r="I8" s="41" t="str">
        <f>TEXT(RTD("cqg.rtd",,"ContractData",I6,Soybeans!$T$1,,"T"),"#.00")&amp;" "&amp;"A"</f>
        <v>987.00 A</v>
      </c>
      <c r="J8" s="45" t="str">
        <f>TEXT(RTD("cqg.rtd",,"ContractData",J6,"Ask",,"T"),"#.00")&amp;" "&amp;"A"</f>
        <v>341.50 A</v>
      </c>
      <c r="K8" s="17" t="str">
        <f>TEXT(RTD("cqg.rtd",,"ContractData",K6,"Ask",,"T"),"#.00")&amp;" "&amp;"A"</f>
        <v>349.25 A</v>
      </c>
      <c r="L8" s="17" t="str">
        <f>TEXT(RTD("cqg.rtd",,"ContractData",L6,"Ask",,"T"),"#.00")&amp;" "&amp;"A"</f>
        <v>356.25 A</v>
      </c>
      <c r="M8" s="17" t="str">
        <f>TEXT(RTD("cqg.rtd",,"ContractData",M6,"Ask",,"T"),"#.00")&amp;" "&amp;"A"</f>
        <v>363.50 A</v>
      </c>
      <c r="N8" s="41" t="str">
        <f>TEXT(RTD("cqg.rtd",,"ContractData",N6,"Ask",,"T"),"#.00")&amp;" "&amp;"A"</f>
        <v>370.50 A</v>
      </c>
      <c r="O8" s="45" t="str">
        <f>TEXT(RTD("cqg.rtd",,"ContractData",O6,"Ask",,"T"),"#.00")&amp;" "&amp;"A"</f>
        <v>400.50 A</v>
      </c>
      <c r="P8" s="17" t="str">
        <f>TEXT(RTD("cqg.rtd",,"ContractData",P6,"Ask",,"T"),"#.00")&amp;" "&amp;"A"</f>
        <v>419.50 A</v>
      </c>
      <c r="Q8" s="17" t="str">
        <f>TEXT(RTD("cqg.rtd",,"ContractData",Q6,"Ask",,"T"),"#.00")&amp;" "&amp;"A"</f>
        <v>432.75 A</v>
      </c>
      <c r="R8" s="17" t="str">
        <f>TEXT(RTD("cqg.rtd",,"ContractData",R6,"Ask",,"T"),"#.00")&amp;" "&amp;"A"</f>
        <v>447.50 A</v>
      </c>
      <c r="S8" s="17" t="str">
        <f>TEXT(RTD("cqg.rtd",,"ContractData",S6,"Ask",,"T"),"#.00")&amp;" "&amp;"A"</f>
        <v>463.25 A</v>
      </c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</row>
    <row r="9" spans="2:51" ht="20.100000000000001" customHeight="1" x14ac:dyDescent="0.2">
      <c r="B9" s="17" t="str">
        <f>TEXT(RTD("cqg.rtd",,"ContractData",B6,"Bid",,"T"),"#.00")&amp;" "&amp;"B"</f>
        <v>988.00 B</v>
      </c>
      <c r="C9" s="17"/>
      <c r="D9" s="17" t="str">
        <f>TEXT(RTD("cqg.rtd",,"ContractData",D6,"Bid",,"T"),"#.00")&amp;" "&amp;"B"</f>
        <v>996.25 B</v>
      </c>
      <c r="E9" s="17" t="str">
        <f>TEXT(RTD("cqg.rtd",,"ContractData",E6,"Bid",,"T"),"#.00")&amp;" "&amp;"B"</f>
        <v>1004.00 B</v>
      </c>
      <c r="F9" s="17" t="str">
        <f>TEXT(RTD("cqg.rtd",,"ContractData",F6,Soybeans!$S$1,,"T"),"#.00")&amp;" "&amp;"B"</f>
        <v>1010.00 B</v>
      </c>
      <c r="G9" s="17" t="str">
        <f>TEXT(RTD("cqg.rtd",,"ContractData",G6,Soybeans!$S$1,,"T"),"#.00")&amp;" "&amp;"B"</f>
        <v>1009.00 B</v>
      </c>
      <c r="H9" s="17" t="str">
        <f>TEXT(RTD("cqg.rtd",,"ContractData",H6,Soybeans!$S$1,,"T"),"#.00")&amp;" "&amp;"B"</f>
        <v>996.25 B</v>
      </c>
      <c r="I9" s="41" t="str">
        <f>TEXT(RTD("cqg.rtd",,"ContractData",I6,Soybeans!$S$1,,"T"),"#.00")&amp;" "&amp;"B"</f>
        <v>986.50 B</v>
      </c>
      <c r="J9" s="45" t="str">
        <f>TEXT(RTD("cqg.rtd",,"ContractData",J6,"Bid",,"T"),"#.00")&amp;" "&amp;"B"</f>
        <v>341.25 B</v>
      </c>
      <c r="K9" s="17" t="str">
        <f>TEXT(RTD("cqg.rtd",,"ContractData",K6,"Bid",,"T"),"#.00")&amp;" "&amp;"B"</f>
        <v>349.00 B</v>
      </c>
      <c r="L9" s="17" t="str">
        <f>TEXT(RTD("cqg.rtd",,"ContractData",L6,"Bid",,"T"),"#.00")&amp;" "&amp;"B"</f>
        <v>356.00 B</v>
      </c>
      <c r="M9" s="17" t="str">
        <f>TEXT(RTD("cqg.rtd",,"ContractData",M6,"Bid",,"T"),"#.00")&amp;" "&amp;"B"</f>
        <v>363.25 B</v>
      </c>
      <c r="N9" s="41" t="str">
        <f>TEXT(RTD("cqg.rtd",,"ContractData",N6,"Bid",,"T"),"#.00")&amp;" "&amp;"B"</f>
        <v>370.25 B</v>
      </c>
      <c r="O9" s="45" t="str">
        <f>TEXT(RTD("cqg.rtd",,"ContractData",O6,"Bid",,"T"),"#.00")&amp;" "&amp;"B"</f>
        <v>400.25 B</v>
      </c>
      <c r="P9" s="17" t="str">
        <f>TEXT(RTD("cqg.rtd",,"ContractData",P6,"Bid",,"T"),"#.00")&amp;" "&amp;"B"</f>
        <v>419.25 B</v>
      </c>
      <c r="Q9" s="17" t="str">
        <f>TEXT(RTD("cqg.rtd",,"ContractData",Q6,"Bid",,"T"),"#.00")&amp;" "&amp;"B"</f>
        <v>432.50 B</v>
      </c>
      <c r="R9" s="17" t="str">
        <f>TEXT(RTD("cqg.rtd",,"ContractData",R6,"Bid",,"T"),"#.00")&amp;" "&amp;"B"</f>
        <v>447.00 B</v>
      </c>
      <c r="S9" s="17" t="str">
        <f>TEXT(RTD("cqg.rtd",,"ContractData",S6,"Bid",,"T"),"#.00")&amp;" "&amp;"B"</f>
        <v>462.75 B</v>
      </c>
    </row>
    <row r="10" spans="2:51" ht="20.100000000000001" customHeight="1" x14ac:dyDescent="0.2">
      <c r="B10" s="17" t="str">
        <f>TEXT(RTD("cqg.rtd", ,"ContractData",B6,"LastTradeorSettle",,"T"),"#.00")&amp;" "&amp;"L"</f>
        <v>988.00 L</v>
      </c>
      <c r="C10" s="17"/>
      <c r="D10" s="17" t="str">
        <f>TEXT(RTD("cqg.rtd", ,"ContractData",D6,"LastTradeorSettle",,"T"),"#.00")&amp;" "&amp;"L"</f>
        <v>996.50 L</v>
      </c>
      <c r="E10" s="17" t="str">
        <f>TEXT(RTD("cqg.rtd", ,"ContractData",E6,"LastTradeorSettle",,"T"),"#.00")&amp;" "&amp;"L"</f>
        <v>1004.25 L</v>
      </c>
      <c r="F10" s="17" t="str">
        <f>TEXT(RTD("cqg.rtd", ,"ContractData",F6,Soybeans!$R$1,,"T"),"#.00")&amp;" "&amp;"L"</f>
        <v>1010.25 L</v>
      </c>
      <c r="G10" s="17" t="str">
        <f>TEXT(RTD("cqg.rtd", ,"ContractData",G6,Soybeans!$R$1,,"T"),"#.00")&amp;" "&amp;"L"</f>
        <v>1010.00 L</v>
      </c>
      <c r="H10" s="17" t="str">
        <f>TEXT(RTD("cqg.rtd", ,"ContractData",H6,Soybeans!$R$1,,"T"),"#.00")&amp;" "&amp;"L"</f>
        <v>998.25 L</v>
      </c>
      <c r="I10" s="41" t="str">
        <f>TEXT(RTD("cqg.rtd", ,"ContractData",I6,Soybeans!$R$1,,"T"),"#.00")&amp;" "&amp;"L"</f>
        <v>986.75 L</v>
      </c>
      <c r="J10" s="45" t="str">
        <f>TEXT(RTD("cqg.rtd", ,"ContractData",J6,"LastTradeorSettle",,"T"),"#.00")&amp;" "&amp;"L"</f>
        <v>341.25 L</v>
      </c>
      <c r="K10" s="17" t="str">
        <f>TEXT(RTD("cqg.rtd", ,"ContractData",K6,"LastTradeorSettle",,"T"),"#.00")&amp;" "&amp;"L"</f>
        <v>349.25 L</v>
      </c>
      <c r="L10" s="17" t="str">
        <f>TEXT(RTD("cqg.rtd", ,"ContractData",L6,"LastTradeorSettle",,"T"),"#.00")&amp;" "&amp;"L"</f>
        <v>356.25 L</v>
      </c>
      <c r="M10" s="17" t="str">
        <f>TEXT(RTD("cqg.rtd", ,"ContractData",M6,"LastTradeorSettle",,"T"),"#.00")&amp;" "&amp;"L"</f>
        <v>363.25 L</v>
      </c>
      <c r="N10" s="41" t="str">
        <f>TEXT(RTD("cqg.rtd", ,"ContractData",N6,"LastTradeorSettle",,"T"),"#.00")&amp;" "&amp;"L"</f>
        <v>370.00 L</v>
      </c>
      <c r="O10" s="45" t="str">
        <f>TEXT(RTD("cqg.rtd", ,"ContractData",O6,"LastTradeorSettle",,"T"),"#.00")&amp;" "&amp;"L"</f>
        <v>400.50 L</v>
      </c>
      <c r="P10" s="17" t="str">
        <f>TEXT(RTD("cqg.rtd", ,"ContractData",P6,"LastTradeorSettle",,"T"),"#.00")&amp;" "&amp;"L"</f>
        <v>419.50 L</v>
      </c>
      <c r="Q10" s="17" t="str">
        <f>TEXT(RTD("cqg.rtd", ,"ContractData",Q6,"LastTradeorSettle",,"T"),"#.00")&amp;" "&amp;"L"</f>
        <v>432.75 L</v>
      </c>
      <c r="R10" s="17" t="str">
        <f>TEXT(RTD("cqg.rtd", ,"ContractData",R6,"LastTradeorSettle",,"T"),"#.00")&amp;" "&amp;"L"</f>
        <v>447.25 L</v>
      </c>
      <c r="S10" s="17" t="str">
        <f>TEXT(RTD("cqg.rtd", ,"ContractData",S6,"LastTradeorSettle",,"T"),"#.00")&amp;" "&amp;"L"</f>
        <v>463.25 L</v>
      </c>
    </row>
    <row r="11" spans="2:51" ht="20.100000000000001" hidden="1" customHeight="1" x14ac:dyDescent="0.2">
      <c r="B11" s="18"/>
      <c r="C11" s="19"/>
      <c r="D11" s="19" t="str">
        <f>RTD("cqg.rtd", ,"ContractData",Soybeans!D2, "Symbol")</f>
        <v>ZSES1F7</v>
      </c>
      <c r="E11" s="19" t="str">
        <f>RTD("cqg.rtd", ,"ContractData",Soybeans!E2, "Symbol")</f>
        <v>ZSES2F7</v>
      </c>
      <c r="F11" s="19" t="str">
        <f>RTD("cqg.rtd", ,"ContractData",Soybeans!F2, "Symbol")</f>
        <v>ZSES3F7</v>
      </c>
      <c r="G11" s="19" t="str">
        <f>RTD("cqg.rtd", ,"ContractData",Soybeans!G2, "Symbol")</f>
        <v>ZSES4F7</v>
      </c>
      <c r="H11" s="19" t="str">
        <f>RTD("cqg.rtd", ,"ContractData",Soybeans!H2, "Symbol")</f>
        <v>ZSES5F7</v>
      </c>
      <c r="I11" s="42" t="str">
        <f>RTD("cqg.rtd", ,"ContractData",Soybeans!I2, "Symbol")</f>
        <v>ZSES6F7</v>
      </c>
      <c r="J11" s="46"/>
      <c r="K11" s="19" t="str">
        <f>RTD("cqg.rtd", ,"ContractData",Corn!D2, "Symbol")</f>
        <v>ZCES1Z6</v>
      </c>
      <c r="L11" s="19" t="str">
        <f>RTD("cqg.rtd", ,"ContractData",Corn!E2, "Symbol")</f>
        <v>ZCES2Z6</v>
      </c>
      <c r="M11" s="19" t="str">
        <f>RTD("cqg.rtd", ,"ContractData",Corn!F2, "Symbol")</f>
        <v>ZCES3Z6</v>
      </c>
      <c r="N11" s="42" t="str">
        <f>RTD("cqg.rtd", ,"ContractData",Corn!G2, "Symbol")</f>
        <v>ZCES4Z6</v>
      </c>
      <c r="O11" s="46"/>
      <c r="P11" s="19" t="str">
        <f>RTD("cqg.rtd", ,"ContractData",Wheat!D2, "Symbol")</f>
        <v>ZWAS1Z6</v>
      </c>
      <c r="Q11" s="19" t="str">
        <f>RTD("cqg.rtd", ,"ContractData",Wheat!E2, "Symbol")</f>
        <v>ZWAS2Z6</v>
      </c>
      <c r="R11" s="19" t="str">
        <f>RTD("cqg.rtd", ,"ContractData",Wheat!F2, "Symbol")</f>
        <v>ZWAS3Z6</v>
      </c>
      <c r="S11" s="19" t="str">
        <f>RTD("cqg.rtd", ,"ContractData",Wheat!G2, "Symbol")</f>
        <v>ZWAS4Z6</v>
      </c>
    </row>
    <row r="12" spans="2:51" ht="18" customHeight="1" x14ac:dyDescent="0.2">
      <c r="B12" s="16" t="s">
        <v>11</v>
      </c>
      <c r="C12" s="16"/>
      <c r="D12" s="16" t="str">
        <f>B7&amp;", "&amp;D7</f>
        <v>JAN, MAR</v>
      </c>
      <c r="E12" s="16" t="str">
        <f>B7&amp;", "&amp;E7</f>
        <v>JAN, MAY</v>
      </c>
      <c r="F12" s="16" t="str">
        <f>B7&amp;", "&amp;F7</f>
        <v>JAN, JUL</v>
      </c>
      <c r="G12" s="16" t="str">
        <f>B7&amp;", "&amp;G7</f>
        <v>JAN, AUG</v>
      </c>
      <c r="H12" s="16" t="str">
        <f>B7&amp;", "&amp;H7</f>
        <v>JAN, SEP</v>
      </c>
      <c r="I12" s="40" t="str">
        <f>B7&amp;", "&amp;I7</f>
        <v>JAN, NOV</v>
      </c>
      <c r="J12" s="44" t="s">
        <v>11</v>
      </c>
      <c r="K12" s="16" t="str">
        <f>J7&amp;", "&amp;K7</f>
        <v>DEC, MAR</v>
      </c>
      <c r="L12" s="16" t="str">
        <f>J7&amp;", "&amp;L7</f>
        <v>DEC, MAY</v>
      </c>
      <c r="M12" s="16" t="str">
        <f>J7&amp;", "&amp;M7</f>
        <v>DEC, JUL</v>
      </c>
      <c r="N12" s="40" t="str">
        <f>J7&amp;", "&amp;N7</f>
        <v>DEC, SEP</v>
      </c>
      <c r="O12" s="44" t="s">
        <v>11</v>
      </c>
      <c r="P12" s="16" t="str">
        <f>O7&amp;", "&amp;P7</f>
        <v>DEC, MAR</v>
      </c>
      <c r="Q12" s="16" t="str">
        <f>O7&amp;", "&amp;Q7</f>
        <v>DEC, MAY</v>
      </c>
      <c r="R12" s="16" t="str">
        <f>O7&amp;", "&amp;R7</f>
        <v>DEC, JUL</v>
      </c>
      <c r="S12" s="16" t="str">
        <f>O7&amp;", "&amp;S7</f>
        <v>DEC, SEP</v>
      </c>
    </row>
    <row r="13" spans="2:51" ht="20.100000000000001" customHeight="1" x14ac:dyDescent="0.2">
      <c r="B13" s="86"/>
      <c r="C13" s="17"/>
      <c r="D13" s="17" t="str">
        <f>TEXT(RTD("cqg.rtd",,"ContractData",D11,"Ask",,"T"),"#.00")&amp;" "&amp;"A"</f>
        <v>-8.25 A</v>
      </c>
      <c r="E13" s="17" t="str">
        <f>TEXT(RTD("cqg.rtd",,"ContractData",E11,"Ask",,"T"),"#.00")&amp;" "&amp;"A"</f>
        <v>-16.00 A</v>
      </c>
      <c r="F13" s="17" t="str">
        <f>TEXT(RTD("cqg.rtd",,"ContractData",F11,"Ask",,"T"),"#.00")&amp;" "&amp;"A"</f>
        <v>-22.00 A</v>
      </c>
      <c r="G13" s="17" t="str">
        <f>TEXT(RTD("cqg.rtd",,"ContractData",G11,"Ask",,"T"),"#.00")&amp;" "&amp;"A"</f>
        <v>-21.00 A</v>
      </c>
      <c r="H13" s="17" t="str">
        <f>TEXT(RTD("cqg.rtd",,"ContractData",H11,"Ask",,"T"),"#.00")&amp;" "&amp;"A"</f>
        <v>-8.00 A</v>
      </c>
      <c r="I13" s="41" t="str">
        <f>TEXT(RTD("cqg.rtd",,"ContractData",I11,"Ask",,"T"),"#.00")&amp;" "&amp;"A"</f>
        <v>1.50 A</v>
      </c>
      <c r="J13" s="87"/>
      <c r="K13" s="17" t="str">
        <f>TEXT(RTD("cqg.rtd",,"ContractData",K11,"Ask",,"T"),"#.00")&amp;" "&amp;"A"</f>
        <v>-7.75 A</v>
      </c>
      <c r="L13" s="17" t="str">
        <f>TEXT(RTD("cqg.rtd",,"ContractData",L11,"Ask",,"T"),"#.00")&amp;" "&amp;"A"</f>
        <v>-14.75 A</v>
      </c>
      <c r="M13" s="17" t="str">
        <f>TEXT(RTD("cqg.rtd",,"ContractData",M11,"Ask",,"T"),"#.00")&amp;" "&amp;"A"</f>
        <v>-22.00 A</v>
      </c>
      <c r="N13" s="41" t="str">
        <f>TEXT(RTD("cqg.rtd",,"ContractData",N11,"Ask",,"T"),"#.00")&amp;" "&amp;"A"</f>
        <v>-28.75 A</v>
      </c>
      <c r="O13" s="87"/>
      <c r="P13" s="17" t="str">
        <f>TEXT(RTD("cqg.rtd",,"ContractData",P11,"Ask",,"T"),"#.00")&amp;" "&amp;"A"</f>
        <v>-18.75 A</v>
      </c>
      <c r="Q13" s="17" t="str">
        <f>TEXT(RTD("cqg.rtd",,"ContractData",Q11,"Ask",,"T"),"#.00")&amp;" "&amp;"A"</f>
        <v>-32.00 A</v>
      </c>
      <c r="R13" s="17" t="str">
        <f>TEXT(RTD("cqg.rtd",,"ContractData",R11,"Ask",,"T"),"#.00")&amp;" "&amp;"A"</f>
        <v>-46.75 A</v>
      </c>
      <c r="S13" s="17" t="str">
        <f>TEXT(RTD("cqg.rtd",,"ContractData",S11,"Ask",,"T"),"#.00")&amp;" "&amp;"A"</f>
        <v>-62.50 A</v>
      </c>
      <c r="T13" s="1" t="s">
        <v>7</v>
      </c>
      <c r="U13" s="1" t="s">
        <v>7</v>
      </c>
      <c r="V13" s="1" t="s">
        <v>7</v>
      </c>
      <c r="W13" s="1" t="s">
        <v>7</v>
      </c>
    </row>
    <row r="14" spans="2:51" ht="20.100000000000001" customHeight="1" x14ac:dyDescent="0.2">
      <c r="B14" s="86"/>
      <c r="C14" s="17"/>
      <c r="D14" s="17" t="str">
        <f>TEXT(RTD("cqg.rtd", ,"ContractData",D11,"Bid",,"T"),"#.00")&amp;" "&amp;"B"</f>
        <v>-8.50 B</v>
      </c>
      <c r="E14" s="17" t="str">
        <f>TEXT(RTD("cqg.rtd", ,"ContractData",E11,"Bid",,"T"),"#.00")&amp;" "&amp;"B"</f>
        <v>-16.25 B</v>
      </c>
      <c r="F14" s="17" t="str">
        <f>TEXT(RTD("cqg.rtd", ,"ContractData",F11,"Bid",,"T"),"#.00")&amp;" "&amp;"B"</f>
        <v>-22.25 B</v>
      </c>
      <c r="G14" s="17" t="str">
        <f>TEXT(RTD("cqg.rtd", ,"ContractData",G11,"Bid",,"T"),"#.00")&amp;" "&amp;"B"</f>
        <v>-21.50 B</v>
      </c>
      <c r="H14" s="17" t="str">
        <f>TEXT(RTD("cqg.rtd", ,"ContractData",H11,"Bid",,"T"),"#.00")&amp;" "&amp;"B"</f>
        <v>-9.25 B</v>
      </c>
      <c r="I14" s="41" t="str">
        <f>TEXT(RTD("cqg.rtd", ,"ContractData",I11,"Bid",,"T"),"#.00")&amp;" "&amp;"B"</f>
        <v>1.00 B</v>
      </c>
      <c r="J14" s="87"/>
      <c r="K14" s="17" t="str">
        <f>TEXT(RTD("cqg.rtd", ,"ContractData",K11,"Bid",,"T"),"#.00")&amp;" "&amp;"B"</f>
        <v>-8.00 B</v>
      </c>
      <c r="L14" s="17" t="str">
        <f>TEXT(RTD("cqg.rtd", ,"ContractData",L11,"Bid",,"T"),"#.00")&amp;" "&amp;"B"</f>
        <v>-15.00 B</v>
      </c>
      <c r="M14" s="17" t="str">
        <f>TEXT(RTD("cqg.rtd", ,"ContractData",M11,"Bid",,"T"),"#.00")&amp;" "&amp;"B"</f>
        <v>-22.25 B</v>
      </c>
      <c r="N14" s="41" t="str">
        <f>TEXT(RTD("cqg.rtd", ,"ContractData",N11,"Bid",,"T"),"#.00")&amp;" "&amp;"B"</f>
        <v>-29.25 B</v>
      </c>
      <c r="O14" s="87"/>
      <c r="P14" s="17" t="str">
        <f>TEXT(RTD("cqg.rtd", ,"ContractData",P11,"Bid",,"T"),"#.00")&amp;" "&amp;"B"</f>
        <v>-19.00 B</v>
      </c>
      <c r="Q14" s="17" t="str">
        <f>TEXT(RTD("cqg.rtd", ,"ContractData",Q11,"Bid",,"T"),"#.00")&amp;" "&amp;"B"</f>
        <v>-32.25 B</v>
      </c>
      <c r="R14" s="17" t="str">
        <f>TEXT(RTD("cqg.rtd", ,"ContractData",R11,"Bid",,"T"),"#.00")&amp;" "&amp;"B"</f>
        <v>-47.00 B</v>
      </c>
      <c r="S14" s="17" t="str">
        <f>TEXT(RTD("cqg.rtd", ,"ContractData",S11,"Bid",,"T"),"#.00")&amp;" "&amp;"B"</f>
        <v>-62.75 B</v>
      </c>
    </row>
    <row r="15" spans="2:51" ht="20.100000000000001" customHeight="1" x14ac:dyDescent="0.2">
      <c r="B15" s="86"/>
      <c r="C15" s="17"/>
      <c r="D15" s="17" t="str">
        <f>TEXT(RTD("cqg.rtd", ,"ContractData",D11,"LastTradeorSettle",,"T"),"#.00")&amp;" "&amp;"L"</f>
        <v>-8.50 L</v>
      </c>
      <c r="E15" s="17" t="str">
        <f>TEXT(RTD("cqg.rtd", ,"ContractData",E11,"LastTradeorSettle",,"T"),"#.00")&amp;" "&amp;"L"</f>
        <v>-16.25 L</v>
      </c>
      <c r="F15" s="17" t="str">
        <f>TEXT(RTD("cqg.rtd", ,"ContractData",F11,"LastTradeorSettle",,"T"),"#.00")&amp;" "&amp;"L"</f>
        <v>-22.25 L</v>
      </c>
      <c r="G15" s="17" t="str">
        <f>TEXT(RTD("cqg.rtd", ,"ContractData",G11,"LastTradeorSettle",,"T"),"#.00")&amp;" "&amp;"L"</f>
        <v>-21.50 L</v>
      </c>
      <c r="H15" s="17" t="str">
        <f>TEXT(RTD("cqg.rtd", ,"ContractData",H11,"LastTradeorSettle",,"T"),"#.00")&amp;" "&amp;"L"</f>
        <v>-9.00 L</v>
      </c>
      <c r="I15" s="41" t="str">
        <f>TEXT(RTD("cqg.rtd", ,"ContractData",I11,"LastTradeorSettle",,"T"),"#.00")&amp;" "&amp;"L"</f>
        <v>1.25 L</v>
      </c>
      <c r="J15" s="87"/>
      <c r="K15" s="17" t="str">
        <f>TEXT(RTD("cqg.rtd", ,"ContractData",K11,"LastTradeorSettle",,"T"),"#.00")&amp;" "&amp;"L"</f>
        <v>-7.75 L</v>
      </c>
      <c r="L15" s="17" t="str">
        <f>TEXT(RTD("cqg.rtd", ,"ContractData",L11,"LastTradeorSettle",,"T"),"#.00")&amp;" "&amp;"L"</f>
        <v>-15.00 L</v>
      </c>
      <c r="M15" s="17" t="str">
        <f>TEXT(RTD("cqg.rtd", ,"ContractData",M11,"LastTradeorSettle",,"T"),"#.00")&amp;" "&amp;"L"</f>
        <v>-22.00 L</v>
      </c>
      <c r="N15" s="41" t="str">
        <f>TEXT(RTD("cqg.rtd", ,"ContractData",N11,"LastTradeorSettle",,"T"),"#.00")&amp;" "&amp;"L"</f>
        <v>-29.00 L</v>
      </c>
      <c r="O15" s="87"/>
      <c r="P15" s="17" t="str">
        <f>TEXT(RTD("cqg.rtd", ,"ContractData",P11,"LastTradeorSettle",,"T"),"#.00")&amp;" "&amp;"L"</f>
        <v>-18.75 L</v>
      </c>
      <c r="Q15" s="17" t="str">
        <f>TEXT(RTD("cqg.rtd", ,"ContractData",Q11,"LastTradeorSettle",,"T"),"#.00")&amp;" "&amp;"L"</f>
        <v>-32.25 L</v>
      </c>
      <c r="R15" s="17" t="str">
        <f>TEXT(RTD("cqg.rtd", ,"ContractData",R11,"LastTradeorSettle",,"T"),"#.00")&amp;" "&amp;"L"</f>
        <v>-47.00 L</v>
      </c>
      <c r="S15" s="17" t="str">
        <f>TEXT(RTD("cqg.rtd", ,"ContractData",S11,"LastTradeorSettle",,"T"),"#.00")&amp;" "&amp;"L"</f>
        <v>-63.00 L</v>
      </c>
    </row>
    <row r="16" spans="2:51" ht="15" customHeight="1" x14ac:dyDescent="0.2">
      <c r="B16" s="20"/>
      <c r="C16" s="21"/>
      <c r="D16" s="22"/>
      <c r="E16" s="23"/>
      <c r="F16" s="23"/>
      <c r="G16" s="23"/>
      <c r="H16" s="23"/>
      <c r="I16" s="23"/>
      <c r="J16" s="47"/>
      <c r="K16" s="23"/>
      <c r="L16" s="23"/>
      <c r="M16" s="23"/>
      <c r="N16" s="23"/>
      <c r="O16" s="47"/>
      <c r="P16" s="23"/>
      <c r="Q16" s="23"/>
      <c r="R16" s="23"/>
      <c r="S16" s="24"/>
    </row>
    <row r="17" spans="2:19" ht="15" customHeight="1" x14ac:dyDescent="0.2">
      <c r="B17" s="25"/>
      <c r="C17" s="6"/>
      <c r="D17" s="3"/>
      <c r="E17" s="3"/>
      <c r="F17" s="3"/>
      <c r="G17" s="3"/>
      <c r="H17" s="3"/>
      <c r="I17" s="3"/>
      <c r="J17" s="48"/>
      <c r="K17" s="3"/>
      <c r="L17" s="3"/>
      <c r="M17" s="3"/>
      <c r="N17" s="3"/>
      <c r="O17" s="48"/>
      <c r="P17" s="3"/>
      <c r="Q17" s="3"/>
      <c r="R17" s="3"/>
      <c r="S17" s="26"/>
    </row>
    <row r="18" spans="2:19" ht="15" customHeight="1" x14ac:dyDescent="0.2">
      <c r="B18" s="25"/>
      <c r="C18" s="6"/>
      <c r="D18" s="3"/>
      <c r="E18" s="3"/>
      <c r="F18" s="3"/>
      <c r="G18" s="3"/>
      <c r="H18" s="3"/>
      <c r="I18" s="3"/>
      <c r="J18" s="48"/>
      <c r="K18" s="3"/>
      <c r="L18" s="3"/>
      <c r="M18" s="3"/>
      <c r="N18" s="3"/>
      <c r="O18" s="56"/>
      <c r="P18" s="4"/>
      <c r="Q18" s="4"/>
      <c r="R18" s="4"/>
      <c r="S18" s="27"/>
    </row>
    <row r="19" spans="2:19" ht="15" customHeight="1" x14ac:dyDescent="0.2">
      <c r="B19" s="25"/>
      <c r="C19" s="6"/>
      <c r="D19" s="3"/>
      <c r="E19" s="3"/>
      <c r="F19" s="3"/>
      <c r="G19" s="3"/>
      <c r="H19" s="3"/>
      <c r="I19" s="3"/>
      <c r="J19" s="48"/>
      <c r="K19" s="3"/>
      <c r="L19" s="3"/>
      <c r="M19" s="3"/>
      <c r="N19" s="3"/>
      <c r="O19" s="56"/>
      <c r="P19" s="4"/>
      <c r="Q19" s="4"/>
      <c r="R19" s="4"/>
      <c r="S19" s="27"/>
    </row>
    <row r="20" spans="2:19" ht="15" customHeight="1" x14ac:dyDescent="0.2">
      <c r="B20" s="28"/>
      <c r="C20" s="5"/>
      <c r="D20" s="5"/>
      <c r="E20" s="5"/>
      <c r="F20" s="29"/>
      <c r="G20" s="3"/>
      <c r="H20" s="3"/>
      <c r="I20" s="3"/>
      <c r="J20" s="48"/>
      <c r="K20" s="3"/>
      <c r="L20" s="3"/>
      <c r="M20" s="3"/>
      <c r="N20" s="3"/>
      <c r="O20" s="57"/>
      <c r="P20" s="4"/>
      <c r="Q20" s="4"/>
      <c r="R20" s="4"/>
      <c r="S20" s="27"/>
    </row>
    <row r="21" spans="2:19" ht="15" customHeight="1" x14ac:dyDescent="0.2">
      <c r="B21" s="25"/>
      <c r="C21" s="6"/>
      <c r="D21" s="6"/>
      <c r="E21" s="6"/>
      <c r="F21" s="3"/>
      <c r="G21" s="3"/>
      <c r="H21" s="3"/>
      <c r="I21" s="3"/>
      <c r="J21" s="48"/>
      <c r="K21" s="3"/>
      <c r="L21" s="3"/>
      <c r="M21" s="3"/>
      <c r="N21" s="3"/>
      <c r="O21" s="56"/>
      <c r="P21" s="4"/>
      <c r="Q21" s="4"/>
      <c r="R21" s="4"/>
      <c r="S21" s="27"/>
    </row>
    <row r="22" spans="2:19" ht="15" customHeight="1" x14ac:dyDescent="0.2">
      <c r="B22" s="25"/>
      <c r="C22" s="6"/>
      <c r="D22" s="6"/>
      <c r="E22" s="6"/>
      <c r="F22" s="3"/>
      <c r="G22" s="3"/>
      <c r="H22" s="3"/>
      <c r="I22" s="3"/>
      <c r="J22" s="48"/>
      <c r="K22" s="3"/>
      <c r="L22" s="3"/>
      <c r="M22" s="3"/>
      <c r="N22" s="3"/>
      <c r="O22" s="56"/>
      <c r="P22" s="4"/>
      <c r="Q22" s="4"/>
      <c r="R22" s="4"/>
      <c r="S22" s="27"/>
    </row>
    <row r="23" spans="2:19" ht="15" customHeight="1" x14ac:dyDescent="0.2">
      <c r="B23" s="25"/>
      <c r="C23" s="6"/>
      <c r="D23" s="6"/>
      <c r="E23" s="6"/>
      <c r="F23" s="3"/>
      <c r="G23" s="3"/>
      <c r="H23" s="3"/>
      <c r="I23" s="3"/>
      <c r="J23" s="48"/>
      <c r="K23" s="3"/>
      <c r="L23" s="3"/>
      <c r="M23" s="3"/>
      <c r="N23" s="3"/>
      <c r="O23" s="56"/>
      <c r="P23" s="4"/>
      <c r="Q23" s="4"/>
      <c r="R23" s="4"/>
      <c r="S23" s="27"/>
    </row>
    <row r="24" spans="2:19" ht="15" customHeight="1" x14ac:dyDescent="0.2">
      <c r="B24" s="28"/>
      <c r="C24" s="5"/>
      <c r="D24" s="5"/>
      <c r="E24" s="5"/>
      <c r="F24" s="2"/>
      <c r="G24" s="5"/>
      <c r="H24" s="5"/>
      <c r="I24" s="5"/>
      <c r="J24" s="49"/>
      <c r="K24" s="5"/>
      <c r="L24" s="5"/>
      <c r="M24" s="5"/>
      <c r="N24" s="5"/>
      <c r="O24" s="57"/>
      <c r="P24" s="4"/>
      <c r="Q24" s="4"/>
      <c r="R24" s="4"/>
      <c r="S24" s="27"/>
    </row>
    <row r="25" spans="2:19" ht="15" customHeight="1" x14ac:dyDescent="0.2">
      <c r="B25" s="25"/>
      <c r="C25" s="6"/>
      <c r="D25" s="6"/>
      <c r="E25" s="6"/>
      <c r="F25" s="6"/>
      <c r="G25" s="6"/>
      <c r="H25" s="6"/>
      <c r="I25" s="6"/>
      <c r="J25" s="50"/>
      <c r="K25" s="6"/>
      <c r="L25" s="6"/>
      <c r="M25" s="6"/>
      <c r="N25" s="6"/>
      <c r="O25" s="58"/>
      <c r="P25" s="29"/>
      <c r="Q25" s="29"/>
      <c r="R25" s="29"/>
      <c r="S25" s="30"/>
    </row>
    <row r="26" spans="2:19" ht="15" customHeight="1" x14ac:dyDescent="0.2">
      <c r="B26" s="25"/>
      <c r="C26" s="6"/>
      <c r="D26" s="6"/>
      <c r="E26" s="6"/>
      <c r="F26" s="6"/>
      <c r="G26" s="6"/>
      <c r="H26" s="6"/>
      <c r="I26" s="6"/>
      <c r="J26" s="50"/>
      <c r="K26" s="6"/>
      <c r="L26" s="6"/>
      <c r="M26" s="6"/>
      <c r="N26" s="6"/>
      <c r="O26" s="58"/>
      <c r="P26" s="29"/>
      <c r="Q26" s="29"/>
      <c r="R26" s="29"/>
      <c r="S26" s="30"/>
    </row>
    <row r="27" spans="2:19" ht="15" customHeight="1" x14ac:dyDescent="0.2">
      <c r="B27" s="25"/>
      <c r="C27" s="6"/>
      <c r="D27" s="6"/>
      <c r="E27" s="6"/>
      <c r="F27" s="6"/>
      <c r="G27" s="6"/>
      <c r="H27" s="6"/>
      <c r="I27" s="6"/>
      <c r="J27" s="50"/>
      <c r="K27" s="6"/>
      <c r="L27" s="6"/>
      <c r="M27" s="6"/>
      <c r="N27" s="6"/>
      <c r="O27" s="58"/>
      <c r="P27" s="29"/>
      <c r="Q27" s="29"/>
      <c r="R27" s="29"/>
      <c r="S27" s="30"/>
    </row>
    <row r="28" spans="2:19" ht="15" customHeight="1" x14ac:dyDescent="0.2">
      <c r="B28" s="31"/>
      <c r="C28" s="7"/>
      <c r="D28" s="7"/>
      <c r="E28" s="7"/>
      <c r="F28" s="8"/>
      <c r="G28" s="2"/>
      <c r="H28" s="5"/>
      <c r="I28" s="5"/>
      <c r="J28" s="49"/>
      <c r="K28" s="5"/>
      <c r="L28" s="5"/>
      <c r="M28" s="5"/>
      <c r="N28" s="5"/>
      <c r="O28" s="59"/>
      <c r="P28" s="29"/>
      <c r="Q28" s="29"/>
      <c r="R28" s="29"/>
      <c r="S28" s="30"/>
    </row>
    <row r="29" spans="2:19" ht="15" customHeight="1" x14ac:dyDescent="0.2">
      <c r="B29" s="32"/>
      <c r="C29" s="3"/>
      <c r="D29" s="3"/>
      <c r="E29" s="3"/>
      <c r="F29" s="3"/>
      <c r="G29" s="3"/>
      <c r="H29" s="6"/>
      <c r="I29" s="6"/>
      <c r="J29" s="50"/>
      <c r="K29" s="6"/>
      <c r="L29" s="6"/>
      <c r="M29" s="6"/>
      <c r="N29" s="6"/>
      <c r="O29" s="58"/>
      <c r="P29" s="29"/>
      <c r="Q29" s="29"/>
      <c r="R29" s="29"/>
      <c r="S29" s="30"/>
    </row>
    <row r="30" spans="2:19" ht="15" customHeight="1" x14ac:dyDescent="0.2">
      <c r="B30" s="32"/>
      <c r="C30" s="3"/>
      <c r="D30" s="3"/>
      <c r="E30" s="3"/>
      <c r="F30" s="3"/>
      <c r="G30" s="3"/>
      <c r="H30" s="6"/>
      <c r="I30" s="6"/>
      <c r="J30" s="50"/>
      <c r="K30" s="6"/>
      <c r="L30" s="6"/>
      <c r="M30" s="6"/>
      <c r="N30" s="6"/>
      <c r="O30" s="58"/>
      <c r="P30" s="29"/>
      <c r="Q30" s="29"/>
      <c r="R30" s="29"/>
      <c r="S30" s="30"/>
    </row>
    <row r="31" spans="2:19" ht="15" customHeight="1" x14ac:dyDescent="0.2">
      <c r="B31" s="32"/>
      <c r="C31" s="3"/>
      <c r="D31" s="3"/>
      <c r="E31" s="3"/>
      <c r="F31" s="3"/>
      <c r="G31" s="3"/>
      <c r="H31" s="6"/>
      <c r="I31" s="6"/>
      <c r="J31" s="50"/>
      <c r="K31" s="6"/>
      <c r="L31" s="6"/>
      <c r="M31" s="6"/>
      <c r="N31" s="6"/>
      <c r="O31" s="58"/>
      <c r="P31" s="29"/>
      <c r="Q31" s="29"/>
      <c r="R31" s="29"/>
      <c r="S31" s="30"/>
    </row>
    <row r="32" spans="2:19" ht="15" customHeight="1" x14ac:dyDescent="0.2">
      <c r="B32" s="32"/>
      <c r="C32" s="3"/>
      <c r="D32" s="3"/>
      <c r="E32" s="3"/>
      <c r="F32" s="3"/>
      <c r="G32" s="3"/>
      <c r="H32" s="2"/>
      <c r="I32" s="7"/>
      <c r="J32" s="51"/>
      <c r="K32" s="7"/>
      <c r="L32" s="7"/>
      <c r="M32" s="7"/>
      <c r="N32" s="7"/>
      <c r="O32" s="59"/>
      <c r="P32" s="29"/>
      <c r="Q32" s="29"/>
      <c r="R32" s="29"/>
      <c r="S32" s="30"/>
    </row>
    <row r="33" spans="2:30" ht="15" customHeight="1" x14ac:dyDescent="0.2">
      <c r="B33" s="32"/>
      <c r="C33" s="3"/>
      <c r="D33" s="3"/>
      <c r="E33" s="3"/>
      <c r="F33" s="3"/>
      <c r="G33" s="3"/>
      <c r="H33" s="6"/>
      <c r="I33" s="6"/>
      <c r="J33" s="50"/>
      <c r="K33" s="6"/>
      <c r="L33" s="6"/>
      <c r="M33" s="6"/>
      <c r="N33" s="6"/>
      <c r="O33" s="58"/>
      <c r="P33" s="29"/>
      <c r="Q33" s="29"/>
      <c r="R33" s="29"/>
      <c r="S33" s="30"/>
    </row>
    <row r="34" spans="2:30" ht="15" customHeight="1" thickBot="1" x14ac:dyDescent="0.25">
      <c r="B34" s="32"/>
      <c r="C34" s="3"/>
      <c r="D34" s="3"/>
      <c r="E34" s="3"/>
      <c r="F34" s="3"/>
      <c r="G34" s="3"/>
      <c r="H34" s="6"/>
      <c r="I34" s="6"/>
      <c r="J34" s="50"/>
      <c r="K34" s="6"/>
      <c r="L34" s="6"/>
      <c r="M34" s="6"/>
      <c r="N34" s="6"/>
      <c r="O34" s="58"/>
      <c r="P34" s="29"/>
      <c r="Q34" s="29"/>
      <c r="R34" s="29"/>
      <c r="S34" s="30"/>
      <c r="V34" s="9">
        <f>RTD("cqg.rtd", ,"ContractData",X34, "T_CVol")</f>
        <v>43139</v>
      </c>
      <c r="W34" s="9"/>
      <c r="X34" s="9" t="str">
        <f>Soybeans!Q2</f>
        <v>ZSEF7</v>
      </c>
      <c r="Y34" s="9">
        <f>RTD("cqg.rtd", ,"ContractData",AA34, "T_CVol")</f>
        <v>44402</v>
      </c>
      <c r="Z34" s="9"/>
      <c r="AA34" s="9" t="str">
        <f>Corn!Q2</f>
        <v>ZCEZ6</v>
      </c>
      <c r="AB34" s="9">
        <f>RTD("cqg.rtd", ,"ContractData",AD34, "T_CVol")</f>
        <v>20069</v>
      </c>
      <c r="AC34" s="9"/>
      <c r="AD34" s="9" t="str">
        <f>Wheat!Q2</f>
        <v>ZWAZ6</v>
      </c>
    </row>
    <row r="35" spans="2:30" ht="15" customHeight="1" thickTop="1" x14ac:dyDescent="0.2">
      <c r="B35" s="63"/>
      <c r="C35" s="64"/>
      <c r="D35" s="64"/>
      <c r="E35" s="64"/>
      <c r="F35" s="64"/>
      <c r="G35" s="64"/>
      <c r="H35" s="65"/>
      <c r="I35" s="65"/>
      <c r="J35" s="66"/>
      <c r="K35" s="65"/>
      <c r="L35" s="65"/>
      <c r="M35" s="65"/>
      <c r="N35" s="65"/>
      <c r="O35" s="67"/>
      <c r="P35" s="68"/>
      <c r="Q35" s="68"/>
      <c r="R35" s="68"/>
      <c r="S35" s="69"/>
      <c r="V35" s="9">
        <f>RTD("cqg.rtd", ,"ContractData",X35, "T_CVol")</f>
        <v>11837</v>
      </c>
      <c r="W35" s="9"/>
      <c r="X35" s="9" t="str">
        <f>Soybeans!Q3</f>
        <v>ZSEH7</v>
      </c>
      <c r="Y35" s="9">
        <f>RTD("cqg.rtd", ,"ContractData",AA35, "T_CVol")</f>
        <v>27768</v>
      </c>
      <c r="Z35" s="9"/>
      <c r="AA35" s="9" t="str">
        <f>Corn!Q3</f>
        <v>ZCEH7</v>
      </c>
      <c r="AB35" s="9">
        <f>RTD("cqg.rtd", ,"ContractData",AD35, "T_CVol")</f>
        <v>18557</v>
      </c>
      <c r="AC35" s="9"/>
      <c r="AD35" s="9" t="str">
        <f>Wheat!Q3</f>
        <v>ZWAH7</v>
      </c>
    </row>
    <row r="36" spans="2:30" ht="15" customHeight="1" x14ac:dyDescent="0.2">
      <c r="B36" s="25"/>
      <c r="C36" s="6"/>
      <c r="D36" s="6"/>
      <c r="E36" s="6"/>
      <c r="F36" s="6"/>
      <c r="G36" s="6"/>
      <c r="H36" s="8"/>
      <c r="I36" s="2"/>
      <c r="J36" s="51"/>
      <c r="K36" s="7"/>
      <c r="L36" s="7"/>
      <c r="M36" s="7"/>
      <c r="N36" s="7"/>
      <c r="O36" s="60"/>
      <c r="P36" s="29"/>
      <c r="Q36" s="29"/>
      <c r="R36" s="29"/>
      <c r="S36" s="30"/>
      <c r="V36" s="9">
        <f>RTD("cqg.rtd", ,"ContractData",X36, "T_CVol")</f>
        <v>5771</v>
      </c>
      <c r="W36" s="9"/>
      <c r="X36" s="9" t="str">
        <f>Soybeans!Q4</f>
        <v>ZSEK7</v>
      </c>
      <c r="Y36" s="9">
        <f>RTD("cqg.rtd", ,"ContractData",AA36, "T_CVol")</f>
        <v>9061</v>
      </c>
      <c r="Z36" s="9"/>
      <c r="AA36" s="9" t="str">
        <f>Corn!Q4</f>
        <v>ZCEK7</v>
      </c>
      <c r="AB36" s="9">
        <f>RTD("cqg.rtd", ,"ContractData",AD36, "T_CVol")</f>
        <v>3996</v>
      </c>
      <c r="AC36" s="9"/>
      <c r="AD36" s="9" t="str">
        <f>Wheat!Q4</f>
        <v>ZWAK7</v>
      </c>
    </row>
    <row r="37" spans="2:30" ht="15" customHeight="1" x14ac:dyDescent="0.2">
      <c r="B37" s="25"/>
      <c r="C37" s="6"/>
      <c r="D37" s="3"/>
      <c r="E37" s="3"/>
      <c r="F37" s="3"/>
      <c r="G37" s="3"/>
      <c r="H37" s="3"/>
      <c r="I37" s="3"/>
      <c r="J37" s="50"/>
      <c r="K37" s="6"/>
      <c r="L37" s="6"/>
      <c r="M37" s="6"/>
      <c r="N37" s="6"/>
      <c r="O37" s="60"/>
      <c r="P37" s="29"/>
      <c r="Q37" s="29"/>
      <c r="R37" s="29"/>
      <c r="S37" s="30"/>
      <c r="V37" s="9">
        <f>RTD("cqg.rtd", ,"ContractData",X37, "T_CVol")</f>
        <v>5139</v>
      </c>
      <c r="W37" s="9"/>
      <c r="X37" s="9" t="str">
        <f>Soybeans!Q5</f>
        <v>ZSEN7</v>
      </c>
      <c r="Y37" s="9">
        <f>RTD("cqg.rtd", ,"ContractData",AA37, "T_CVol")</f>
        <v>6952</v>
      </c>
      <c r="Z37" s="9"/>
      <c r="AA37" s="9" t="str">
        <f>Corn!Q5</f>
        <v>ZCEN7</v>
      </c>
      <c r="AB37" s="9">
        <f>RTD("cqg.rtd", ,"ContractData",AD37, "T_CVol")</f>
        <v>3065</v>
      </c>
      <c r="AC37" s="9"/>
      <c r="AD37" s="9" t="str">
        <f>Wheat!Q5</f>
        <v>ZWAN7</v>
      </c>
    </row>
    <row r="38" spans="2:30" ht="15" customHeight="1" x14ac:dyDescent="0.2">
      <c r="B38" s="25"/>
      <c r="C38" s="6"/>
      <c r="D38" s="3"/>
      <c r="E38" s="3"/>
      <c r="F38" s="3"/>
      <c r="G38" s="3"/>
      <c r="H38" s="3"/>
      <c r="I38" s="3"/>
      <c r="J38" s="50"/>
      <c r="K38" s="6"/>
      <c r="L38" s="6"/>
      <c r="M38" s="6"/>
      <c r="N38" s="6"/>
      <c r="O38" s="60"/>
      <c r="P38" s="29"/>
      <c r="Q38" s="29"/>
      <c r="R38" s="29"/>
      <c r="S38" s="30"/>
      <c r="V38" s="9">
        <f>RTD("cqg.rtd", ,"ContractData",X38, "T_CVol")</f>
        <v>129</v>
      </c>
      <c r="W38" s="9"/>
      <c r="X38" s="9" t="str">
        <f>Soybeans!Q6</f>
        <v>ZSEQ7</v>
      </c>
      <c r="Y38" s="9">
        <f>RTD("cqg.rtd", ,"ContractData",AA38, "T_CVol")</f>
        <v>558</v>
      </c>
      <c r="Z38" s="9"/>
      <c r="AA38" s="9" t="str">
        <f>Corn!Q6</f>
        <v>ZCEU7</v>
      </c>
      <c r="AB38" s="9">
        <f>RTD("cqg.rtd", ,"ContractData",AD38, "T_CVol")</f>
        <v>277</v>
      </c>
      <c r="AC38" s="9"/>
      <c r="AD38" s="9" t="str">
        <f>Wheat!Q6</f>
        <v>ZWAU7</v>
      </c>
    </row>
    <row r="39" spans="2:30" ht="15" customHeight="1" x14ac:dyDescent="0.2">
      <c r="B39" s="32"/>
      <c r="C39" s="3"/>
      <c r="D39" s="6"/>
      <c r="E39" s="6"/>
      <c r="F39" s="6"/>
      <c r="G39" s="6"/>
      <c r="H39" s="3"/>
      <c r="I39" s="3"/>
      <c r="J39" s="50"/>
      <c r="K39" s="6"/>
      <c r="L39" s="6"/>
      <c r="M39" s="6"/>
      <c r="N39" s="6"/>
      <c r="O39" s="60"/>
      <c r="P39" s="29"/>
      <c r="Q39" s="29"/>
      <c r="R39" s="29"/>
      <c r="S39" s="30"/>
      <c r="V39" s="9">
        <f>RTD("cqg.rtd", ,"ContractData",X39, "T_CVol")</f>
        <v>71</v>
      </c>
      <c r="W39" s="9"/>
      <c r="X39" s="9" t="str">
        <f>Soybeans!Q7</f>
        <v>ZSEU7</v>
      </c>
      <c r="Y39" s="9">
        <f>RTD("cqg.rtd", ,"ContractData",AA39, "T_CVol")</f>
        <v>1981</v>
      </c>
      <c r="Z39" s="9"/>
      <c r="AA39" s="9" t="str">
        <f>Corn!Q7</f>
        <v>ZCEZ7</v>
      </c>
      <c r="AB39" s="9">
        <f>RTD("cqg.rtd", ,"ContractData",AD39, "T_CVol")</f>
        <v>488</v>
      </c>
      <c r="AC39" s="9"/>
      <c r="AD39" s="9" t="str">
        <f>Wheat!Q7</f>
        <v>ZWAZ7</v>
      </c>
    </row>
    <row r="40" spans="2:30" ht="15" customHeight="1" x14ac:dyDescent="0.2">
      <c r="B40" s="32"/>
      <c r="C40" s="3"/>
      <c r="D40" s="2"/>
      <c r="E40" s="7"/>
      <c r="F40" s="7"/>
      <c r="G40" s="7"/>
      <c r="H40" s="3"/>
      <c r="I40" s="3"/>
      <c r="J40" s="52"/>
      <c r="K40" s="7"/>
      <c r="L40" s="7"/>
      <c r="M40" s="7"/>
      <c r="N40" s="7"/>
      <c r="O40" s="60"/>
      <c r="P40" s="29"/>
      <c r="Q40" s="29"/>
      <c r="R40" s="29"/>
      <c r="S40" s="30"/>
      <c r="V40" s="9">
        <f>RTD("cqg.rtd", ,"ContractData",X40, "T_CVol")</f>
        <v>978</v>
      </c>
      <c r="W40" s="9"/>
      <c r="X40" s="9" t="str">
        <f>Soybeans!Q8</f>
        <v>ZSEX7</v>
      </c>
      <c r="Y40" s="9">
        <f>RTD("cqg.rtd", ,"ContractData",AA40, "T_CVol")</f>
        <v>302</v>
      </c>
      <c r="Z40" s="9"/>
      <c r="AA40" s="9" t="str">
        <f>Corn!Q8</f>
        <v>ZCEH8</v>
      </c>
      <c r="AB40" s="9">
        <f>RTD("cqg.rtd", ,"ContractData",AD40, "T_CVol")</f>
        <v>31</v>
      </c>
      <c r="AC40" s="9"/>
      <c r="AD40" s="9" t="str">
        <f>Wheat!Q8</f>
        <v>ZWAH8</v>
      </c>
    </row>
    <row r="41" spans="2:30" ht="15" customHeight="1" x14ac:dyDescent="0.2">
      <c r="B41" s="32"/>
      <c r="C41" s="3"/>
      <c r="D41" s="6"/>
      <c r="E41" s="6"/>
      <c r="F41" s="6"/>
      <c r="G41" s="6"/>
      <c r="H41" s="3"/>
      <c r="I41" s="3"/>
      <c r="J41" s="50"/>
      <c r="K41" s="6"/>
      <c r="L41" s="6"/>
      <c r="M41" s="6"/>
      <c r="N41" s="6"/>
      <c r="O41" s="60"/>
      <c r="P41" s="29"/>
      <c r="Q41" s="29"/>
      <c r="R41" s="29"/>
      <c r="S41" s="30"/>
      <c r="V41" s="9">
        <f>RTD("cqg.rtd", ,"ContractData",X41, "T_CVol")</f>
        <v>40</v>
      </c>
      <c r="W41" s="9"/>
      <c r="X41" s="9" t="str">
        <f>Soybeans!Q9</f>
        <v>ZSEF8</v>
      </c>
      <c r="Y41" s="9">
        <f>RTD("cqg.rtd", ,"ContractData",AA41, "T_CVol")</f>
        <v>13</v>
      </c>
      <c r="Z41" s="9"/>
      <c r="AA41" s="9" t="str">
        <f>Corn!Q9</f>
        <v>ZCEK8</v>
      </c>
      <c r="AB41" s="9">
        <f>RTD("cqg.rtd", ,"ContractData",AD41, "T_CVol")</f>
        <v>0</v>
      </c>
      <c r="AC41" s="9"/>
      <c r="AD41" s="9" t="str">
        <f>Wheat!Q9</f>
        <v>ZWAK8</v>
      </c>
    </row>
    <row r="42" spans="2:30" ht="15" customHeight="1" x14ac:dyDescent="0.2">
      <c r="B42" s="32"/>
      <c r="C42" s="3"/>
      <c r="D42" s="2"/>
      <c r="E42" s="7"/>
      <c r="F42" s="7"/>
      <c r="G42" s="7"/>
      <c r="H42" s="3"/>
      <c r="I42" s="3"/>
      <c r="J42" s="50"/>
      <c r="K42" s="6"/>
      <c r="L42" s="6"/>
      <c r="M42" s="6"/>
      <c r="N42" s="6"/>
      <c r="O42" s="60"/>
      <c r="P42" s="29"/>
      <c r="Q42" s="29"/>
      <c r="R42" s="29"/>
      <c r="S42" s="30"/>
      <c r="V42" s="9">
        <f>RTD("cqg.rtd", ,"ContractData",X42, "T_CVol")</f>
        <v>22</v>
      </c>
      <c r="W42" s="9"/>
      <c r="X42" s="9" t="str">
        <f>Soybeans!Q10</f>
        <v>ZSEH8</v>
      </c>
      <c r="Y42" s="9">
        <f>RTD("cqg.rtd", ,"ContractData",AA42, "T_CVol")</f>
        <v>8</v>
      </c>
      <c r="Z42" s="9"/>
      <c r="AA42" s="9" t="str">
        <f>Corn!Q10</f>
        <v>ZCEN8</v>
      </c>
      <c r="AB42" s="9">
        <f>RTD("cqg.rtd", ,"ContractData",AD42, "T_CVol")</f>
        <v>0</v>
      </c>
      <c r="AC42" s="9"/>
      <c r="AD42" s="9" t="str">
        <f>Wheat!Q10</f>
        <v>ZWAN8</v>
      </c>
    </row>
    <row r="43" spans="2:30" ht="15" customHeight="1" x14ac:dyDescent="0.2">
      <c r="B43" s="32"/>
      <c r="C43" s="3"/>
      <c r="D43" s="6"/>
      <c r="E43" s="6"/>
      <c r="F43" s="6"/>
      <c r="G43" s="6"/>
      <c r="H43" s="5"/>
      <c r="I43" s="5"/>
      <c r="J43" s="50"/>
      <c r="K43" s="6"/>
      <c r="L43" s="6"/>
      <c r="M43" s="6"/>
      <c r="N43" s="6"/>
      <c r="O43" s="60"/>
      <c r="P43" s="29"/>
      <c r="Q43" s="29"/>
      <c r="R43" s="29"/>
      <c r="S43" s="30"/>
      <c r="V43" s="9">
        <f>RTD("cqg.rtd", ,"ContractData",X43, "T_CVol")</f>
        <v>3</v>
      </c>
      <c r="W43" s="9"/>
      <c r="X43" s="9" t="str">
        <f>Soybeans!Q11</f>
        <v>ZSEK8</v>
      </c>
      <c r="Y43" s="9">
        <f>RTD("cqg.rtd", ,"ContractData",AA43, "T_CVol")</f>
        <v>4</v>
      </c>
      <c r="Z43" s="9"/>
      <c r="AA43" s="9" t="str">
        <f>Corn!Q11</f>
        <v>ZCEU8</v>
      </c>
      <c r="AB43" s="9">
        <f>RTD("cqg.rtd", ,"ContractData",AD43, "T_CVol")</f>
        <v>0</v>
      </c>
      <c r="AC43" s="9"/>
      <c r="AD43" s="9" t="str">
        <f>Wheat!Q11</f>
        <v>ZWAU8</v>
      </c>
    </row>
    <row r="44" spans="2:30" ht="15" customHeight="1" x14ac:dyDescent="0.2">
      <c r="B44" s="32"/>
      <c r="C44" s="3"/>
      <c r="D44" s="2"/>
      <c r="E44" s="7"/>
      <c r="F44" s="7"/>
      <c r="G44" s="7"/>
      <c r="H44" s="6"/>
      <c r="I44" s="6"/>
      <c r="J44" s="53"/>
      <c r="K44" s="2"/>
      <c r="L44" s="7"/>
      <c r="M44" s="7"/>
      <c r="N44" s="7"/>
      <c r="O44" s="60"/>
      <c r="P44" s="29"/>
      <c r="Q44" s="29"/>
      <c r="R44" s="29"/>
      <c r="S44" s="30"/>
      <c r="V44" s="9">
        <f>RTD("cqg.rtd", ,"ContractData",X44, "T_CVol")</f>
        <v>0</v>
      </c>
      <c r="W44" s="9"/>
      <c r="X44" s="9" t="str">
        <f>Soybeans!Q12</f>
        <v>ZSEN8</v>
      </c>
      <c r="Y44" s="9">
        <f>RTD("cqg.rtd", ,"ContractData",AA44, "T_CVol")</f>
        <v>48</v>
      </c>
      <c r="Z44" s="9"/>
      <c r="AA44" s="9" t="str">
        <f>Corn!Q12</f>
        <v>ZCEZ8</v>
      </c>
      <c r="AB44" s="9">
        <f>RTD("cqg.rtd", ,"ContractData",AD44, "T_CVol")</f>
        <v>0</v>
      </c>
      <c r="AC44" s="9"/>
      <c r="AD44" s="9" t="str">
        <f>Wheat!Q12</f>
        <v>ZWAZ8</v>
      </c>
    </row>
    <row r="45" spans="2:30" ht="15" customHeight="1" x14ac:dyDescent="0.2">
      <c r="B45" s="32"/>
      <c r="C45" s="3"/>
      <c r="D45" s="6"/>
      <c r="E45" s="6"/>
      <c r="F45" s="6"/>
      <c r="G45" s="6"/>
      <c r="H45" s="6"/>
      <c r="I45" s="6"/>
      <c r="J45" s="53"/>
      <c r="K45" s="6"/>
      <c r="L45" s="6"/>
      <c r="M45" s="6"/>
      <c r="N45" s="6"/>
      <c r="O45" s="60"/>
      <c r="P45" s="29"/>
      <c r="Q45" s="29"/>
      <c r="R45" s="29"/>
      <c r="S45" s="30"/>
      <c r="V45" s="9">
        <f>RTD("cqg.rtd", ,"ContractData",X45, "T_CVol")</f>
        <v>0</v>
      </c>
      <c r="W45" s="9"/>
      <c r="X45" s="9" t="str">
        <f>Soybeans!Q13</f>
        <v>ZSEQ8</v>
      </c>
      <c r="Y45" s="9">
        <f>RTD("cqg.rtd", ,"ContractData",AA45, "T_CVol")</f>
        <v>0</v>
      </c>
      <c r="Z45" s="9"/>
      <c r="AA45" s="9" t="str">
        <f>Corn!Q13</f>
        <v>ZCEH9</v>
      </c>
      <c r="AB45" s="9">
        <f>RTD("cqg.rtd", ,"ContractData",AD45, "T_CVol")</f>
        <v>0</v>
      </c>
      <c r="AC45" s="9"/>
      <c r="AD45" s="9" t="str">
        <f>Wheat!Q13</f>
        <v>ZWAH9</v>
      </c>
    </row>
    <row r="46" spans="2:30" ht="15" customHeight="1" x14ac:dyDescent="0.2">
      <c r="B46" s="32"/>
      <c r="C46" s="3"/>
      <c r="D46" s="2"/>
      <c r="E46" s="7"/>
      <c r="F46" s="7"/>
      <c r="G46" s="7"/>
      <c r="H46" s="6"/>
      <c r="I46" s="6"/>
      <c r="J46" s="53"/>
      <c r="K46" s="6"/>
      <c r="L46" s="6"/>
      <c r="M46" s="6"/>
      <c r="N46" s="6"/>
      <c r="O46" s="60"/>
      <c r="P46" s="29"/>
      <c r="Q46" s="29"/>
      <c r="R46" s="29"/>
      <c r="S46" s="30"/>
      <c r="V46" s="9"/>
      <c r="W46" s="9"/>
      <c r="X46" s="9"/>
      <c r="Y46" s="9"/>
      <c r="Z46" s="9"/>
      <c r="AA46" s="9"/>
      <c r="AB46" s="9"/>
      <c r="AC46" s="9"/>
      <c r="AD46" s="9"/>
    </row>
    <row r="47" spans="2:30" ht="15" customHeight="1" x14ac:dyDescent="0.2">
      <c r="B47" s="32"/>
      <c r="C47" s="3"/>
      <c r="D47" s="6"/>
      <c r="E47" s="6"/>
      <c r="F47" s="6"/>
      <c r="G47" s="6"/>
      <c r="H47" s="5"/>
      <c r="I47" s="5"/>
      <c r="J47" s="53"/>
      <c r="K47" s="6"/>
      <c r="L47" s="6"/>
      <c r="M47" s="6"/>
      <c r="N47" s="6"/>
      <c r="O47" s="60"/>
      <c r="P47" s="29"/>
      <c r="Q47" s="29"/>
      <c r="R47" s="29"/>
      <c r="S47" s="30"/>
      <c r="V47" s="9">
        <f>RTD("cqg.rtd", ,"ContractData",X47, "T_CVol")</f>
        <v>5600</v>
      </c>
      <c r="W47" s="9"/>
      <c r="X47" s="9" t="str">
        <f>Soybeans!V2</f>
        <v>ZSES1F</v>
      </c>
      <c r="Y47" s="9">
        <f>RTD("cqg.rtd", ,"ContractData",AA47, "T_CVol")</f>
        <v>10560</v>
      </c>
      <c r="Z47" s="9"/>
      <c r="AA47" s="9" t="str">
        <f>Corn!V2</f>
        <v>ZCES1Z</v>
      </c>
      <c r="AB47" s="9">
        <f>RTD("cqg.rtd", ,"ContractData",AD47, "T_CVol")</f>
        <v>9053</v>
      </c>
      <c r="AC47" s="9"/>
      <c r="AD47" s="9" t="str">
        <f>Wheat!V2</f>
        <v>ZWAS1Z</v>
      </c>
    </row>
    <row r="48" spans="2:30" ht="15" customHeight="1" x14ac:dyDescent="0.2">
      <c r="B48" s="32"/>
      <c r="C48" s="3"/>
      <c r="D48" s="6"/>
      <c r="E48" s="6"/>
      <c r="F48" s="6"/>
      <c r="G48" s="6"/>
      <c r="H48" s="6"/>
      <c r="I48" s="6"/>
      <c r="J48" s="53"/>
      <c r="K48" s="8"/>
      <c r="L48" s="2"/>
      <c r="M48" s="7"/>
      <c r="N48" s="7"/>
      <c r="O48" s="60"/>
      <c r="P48" s="29"/>
      <c r="Q48" s="29"/>
      <c r="R48" s="29"/>
      <c r="S48" s="30"/>
      <c r="V48" s="9">
        <f>RTD("cqg.rtd", ,"ContractData",X48, "T_CVol")</f>
        <v>2176</v>
      </c>
      <c r="W48" s="9"/>
      <c r="X48" s="9" t="str">
        <f>Soybeans!V3</f>
        <v>ZSES2F</v>
      </c>
      <c r="Y48" s="9">
        <f>RTD("cqg.rtd", ,"ContractData",AA48, "T_CVol")</f>
        <v>2284</v>
      </c>
      <c r="Z48" s="9"/>
      <c r="AA48" s="9" t="str">
        <f>Corn!V3</f>
        <v>ZCES2Z</v>
      </c>
      <c r="AB48" s="9">
        <f>RTD("cqg.rtd", ,"ContractData",AD48, "T_CVol")</f>
        <v>832</v>
      </c>
      <c r="AC48" s="9"/>
      <c r="AD48" s="9" t="str">
        <f>Wheat!V3</f>
        <v>ZWAS2Z</v>
      </c>
    </row>
    <row r="49" spans="2:30" ht="15" customHeight="1" x14ac:dyDescent="0.2">
      <c r="B49" s="28"/>
      <c r="C49" s="5"/>
      <c r="D49" s="6"/>
      <c r="E49" s="6"/>
      <c r="F49" s="6"/>
      <c r="G49" s="6"/>
      <c r="H49" s="8"/>
      <c r="I49" s="8"/>
      <c r="J49" s="53"/>
      <c r="K49" s="8"/>
      <c r="L49" s="6"/>
      <c r="M49" s="6"/>
      <c r="N49" s="6"/>
      <c r="O49" s="60"/>
      <c r="P49" s="29"/>
      <c r="Q49" s="29"/>
      <c r="R49" s="29"/>
      <c r="S49" s="30"/>
      <c r="V49" s="9">
        <f>RTD("cqg.rtd", ,"ContractData",X49, "T_CVol")</f>
        <v>2069</v>
      </c>
      <c r="W49" s="9"/>
      <c r="X49" s="9" t="str">
        <f>Soybeans!V4</f>
        <v>ZSES3F</v>
      </c>
      <c r="Y49" s="9">
        <f>RTD("cqg.rtd", ,"ContractData",AA49, "T_CVol")</f>
        <v>4221</v>
      </c>
      <c r="Z49" s="9"/>
      <c r="AA49" s="9" t="str">
        <f>Corn!V4</f>
        <v>ZCES3Z</v>
      </c>
      <c r="AB49" s="9">
        <f>RTD("cqg.rtd", ,"ContractData",AD49, "T_CVol")</f>
        <v>277</v>
      </c>
      <c r="AC49" s="9"/>
      <c r="AD49" s="9" t="str">
        <f>Wheat!V4</f>
        <v>ZWAS3Z</v>
      </c>
    </row>
    <row r="50" spans="2:30" ht="15" customHeight="1" x14ac:dyDescent="0.2">
      <c r="B50" s="25"/>
      <c r="C50" s="6"/>
      <c r="D50" s="8"/>
      <c r="E50" s="2"/>
      <c r="F50" s="7"/>
      <c r="G50" s="7"/>
      <c r="H50" s="8"/>
      <c r="I50" s="8"/>
      <c r="J50" s="53"/>
      <c r="K50" s="8"/>
      <c r="L50" s="6"/>
      <c r="M50" s="6"/>
      <c r="N50" s="6"/>
      <c r="O50" s="60"/>
      <c r="P50" s="29"/>
      <c r="Q50" s="29"/>
      <c r="R50" s="29"/>
      <c r="S50" s="30"/>
      <c r="V50" s="9">
        <f>RTD("cqg.rtd", ,"ContractData",X50, "T_CVol")</f>
        <v>25</v>
      </c>
      <c r="W50" s="9"/>
      <c r="X50" s="9" t="str">
        <f>Soybeans!V5</f>
        <v>ZSES4F</v>
      </c>
      <c r="Y50" s="9">
        <f>RTD("cqg.rtd", ,"ContractData",AA50, "T_CVol")</f>
        <v>95</v>
      </c>
      <c r="Z50" s="9"/>
      <c r="AA50" s="9" t="str">
        <f>Corn!V5</f>
        <v>ZCES4Z</v>
      </c>
      <c r="AB50" s="9">
        <f>RTD("cqg.rtd", ,"ContractData",AD50, "T_CVol")</f>
        <v>26</v>
      </c>
      <c r="AC50" s="9"/>
      <c r="AD50" s="9" t="str">
        <f>Wheat!V5</f>
        <v>ZWAS4Z</v>
      </c>
    </row>
    <row r="51" spans="2:30" ht="15" customHeight="1" x14ac:dyDescent="0.2">
      <c r="B51" s="32"/>
      <c r="C51" s="3"/>
      <c r="D51" s="3"/>
      <c r="E51" s="3"/>
      <c r="F51" s="6"/>
      <c r="G51" s="6"/>
      <c r="H51" s="8"/>
      <c r="I51" s="8"/>
      <c r="J51" s="53"/>
      <c r="K51" s="8"/>
      <c r="L51" s="6"/>
      <c r="M51" s="6"/>
      <c r="N51" s="6"/>
      <c r="O51" s="60"/>
      <c r="P51" s="29"/>
      <c r="Q51" s="29"/>
      <c r="R51" s="29"/>
      <c r="S51" s="30"/>
      <c r="V51" s="9">
        <f>RTD("cqg.rtd", ,"ContractData",X51, "T_CVol")</f>
        <v>6</v>
      </c>
      <c r="W51" s="9"/>
      <c r="X51" s="9" t="str">
        <f>Soybeans!V6</f>
        <v>ZSES5F</v>
      </c>
      <c r="Y51" s="9">
        <f>RTD("cqg.rtd", ,"ContractData",AA51, "T_CVol")</f>
        <v>1019</v>
      </c>
      <c r="Z51" s="9"/>
      <c r="AA51" s="9" t="str">
        <f>Corn!V6</f>
        <v>ZCES5Z</v>
      </c>
      <c r="AB51" s="9">
        <f>RTD("cqg.rtd", ,"ContractData",AD51, "T_CVol")</f>
        <v>22</v>
      </c>
      <c r="AC51" s="9"/>
      <c r="AD51" s="9" t="str">
        <f>Wheat!V6</f>
        <v>ZWAS5Z</v>
      </c>
    </row>
    <row r="52" spans="2:30" ht="15" customHeight="1" x14ac:dyDescent="0.2">
      <c r="B52" s="32"/>
      <c r="C52" s="3"/>
      <c r="D52" s="3"/>
      <c r="E52" s="3"/>
      <c r="F52" s="6"/>
      <c r="G52" s="6"/>
      <c r="H52" s="8"/>
      <c r="I52" s="8"/>
      <c r="J52" s="53"/>
      <c r="K52" s="8"/>
      <c r="L52" s="8"/>
      <c r="M52" s="2"/>
      <c r="N52" s="7"/>
      <c r="O52" s="60"/>
      <c r="P52" s="29"/>
      <c r="Q52" s="29"/>
      <c r="R52" s="29"/>
      <c r="S52" s="30"/>
      <c r="V52" s="9">
        <f>RTD("cqg.rtd", ,"ContractData",X52, "T_CVol")</f>
        <v>182</v>
      </c>
      <c r="W52" s="9"/>
      <c r="X52" s="9" t="str">
        <f>Soybeans!V7</f>
        <v>ZSES6F</v>
      </c>
      <c r="Y52" s="9">
        <f>RTD("cqg.rtd", ,"ContractData",AA52, "T_CVol")</f>
        <v>4</v>
      </c>
      <c r="Z52" s="9"/>
      <c r="AA52" s="9" t="str">
        <f>Corn!V7</f>
        <v>ZCES6Z</v>
      </c>
      <c r="AB52" s="9">
        <f>RTD("cqg.rtd", ,"ContractData",AD52, "T_CVol")</f>
        <v>0</v>
      </c>
      <c r="AC52" s="9"/>
      <c r="AD52" s="9" t="str">
        <f>Wheat!V7</f>
        <v>ZWAS6Z</v>
      </c>
    </row>
    <row r="53" spans="2:30" ht="6" customHeight="1" x14ac:dyDescent="0.2">
      <c r="B53" s="33"/>
      <c r="C53" s="34"/>
      <c r="D53" s="34"/>
      <c r="E53" s="34"/>
      <c r="F53" s="35"/>
      <c r="G53" s="35"/>
      <c r="H53" s="36"/>
      <c r="I53" s="36"/>
      <c r="J53" s="53"/>
      <c r="K53" s="8"/>
      <c r="L53" s="8"/>
      <c r="M53" s="35"/>
      <c r="N53" s="35"/>
      <c r="O53" s="61"/>
      <c r="P53" s="37"/>
      <c r="Q53" s="37"/>
      <c r="R53" s="37"/>
      <c r="S53" s="38"/>
      <c r="V53" s="9">
        <f>RTD("cqg.rtd", ,"ContractData",X53, "T_CVol")</f>
        <v>0</v>
      </c>
      <c r="W53" s="9"/>
      <c r="X53" s="9" t="str">
        <f>Soybeans!V8</f>
        <v>ZSES7F</v>
      </c>
      <c r="Y53" s="9">
        <f>RTD("cqg.rtd", ,"ContractData",AA53, "T_CVol")</f>
        <v>0</v>
      </c>
      <c r="Z53" s="9"/>
      <c r="AA53" s="9" t="str">
        <f>Corn!V8</f>
        <v>ZCES7Z</v>
      </c>
      <c r="AB53" s="9">
        <f>RTD("cqg.rtd", ,"ContractData",AD53, "T_CVol")</f>
        <v>0</v>
      </c>
      <c r="AC53" s="9"/>
      <c r="AD53" s="9" t="str">
        <f>Wheat!V8</f>
        <v>ZWAS7Z</v>
      </c>
    </row>
    <row r="54" spans="2:30" ht="14.45" customHeight="1" x14ac:dyDescent="0.2">
      <c r="B54" s="94" t="s">
        <v>18</v>
      </c>
      <c r="C54" s="95"/>
      <c r="D54" s="95"/>
      <c r="E54" s="95"/>
      <c r="F54" s="96"/>
      <c r="G54" s="10"/>
      <c r="H54" s="10"/>
      <c r="I54" s="10"/>
      <c r="J54" s="62"/>
      <c r="K54" s="62"/>
      <c r="L54" s="62"/>
      <c r="N54" s="6"/>
      <c r="Q54" s="88">
        <f>RTD("cqg.rtd", ,"SystemInfo", "Linetime")</f>
        <v>42690.392453703702</v>
      </c>
      <c r="R54" s="89"/>
      <c r="S54" s="90"/>
      <c r="V54" s="9"/>
      <c r="W54" s="9"/>
      <c r="X54" s="9"/>
      <c r="Y54" s="9"/>
      <c r="Z54" s="9"/>
      <c r="AA54" s="9"/>
      <c r="AB54" s="9"/>
      <c r="AC54" s="9"/>
      <c r="AD54" s="9"/>
    </row>
    <row r="55" spans="2:30" ht="12.75" customHeight="1" x14ac:dyDescent="0.2">
      <c r="B55" s="97"/>
      <c r="C55" s="98"/>
      <c r="D55" s="98"/>
      <c r="E55" s="98"/>
      <c r="F55" s="99"/>
      <c r="G55" s="6"/>
      <c r="N55" s="6"/>
      <c r="Q55" s="91"/>
      <c r="R55" s="92"/>
      <c r="S55" s="93"/>
      <c r="V55" s="9"/>
      <c r="W55" s="9"/>
      <c r="X55" s="9"/>
      <c r="Y55" s="9"/>
      <c r="Z55" s="9"/>
      <c r="AA55" s="9"/>
      <c r="AB55" s="9"/>
      <c r="AC55" s="9"/>
      <c r="AD55" s="9"/>
    </row>
    <row r="56" spans="2:30" x14ac:dyDescent="0.2">
      <c r="V56" s="9"/>
      <c r="W56" s="9"/>
      <c r="X56" s="9"/>
      <c r="Y56" s="9"/>
      <c r="Z56" s="9"/>
      <c r="AA56" s="9"/>
      <c r="AB56" s="9"/>
      <c r="AC56" s="9"/>
      <c r="AD56" s="9"/>
    </row>
    <row r="57" spans="2:30" ht="15" customHeight="1" x14ac:dyDescent="0.2">
      <c r="V57" s="9"/>
      <c r="W57" s="9"/>
      <c r="X57" s="9"/>
      <c r="Y57" s="9"/>
      <c r="Z57" s="9"/>
      <c r="AA57" s="9"/>
      <c r="AB57" s="9"/>
      <c r="AC57" s="9"/>
      <c r="AD57" s="9"/>
    </row>
    <row r="58" spans="2:30" x14ac:dyDescent="0.2">
      <c r="V58" s="9"/>
      <c r="W58" s="9"/>
      <c r="X58" s="9"/>
      <c r="Y58" s="9"/>
      <c r="Z58" s="9"/>
      <c r="AA58" s="9"/>
      <c r="AB58" s="9"/>
      <c r="AC58" s="9"/>
      <c r="AD58" s="9"/>
    </row>
  </sheetData>
  <sheetProtection algorithmName="SHA-512" hashValue="UjDkQrMdb7zXpmRjeSRuFQMUDjFo7vixH0S23s2FUSWhkB9XlxX354P+HFpY0appEo+ukwTlt3/aESMlCehMsw==" saltValue="FltrYvQ5tt8yiUbtktKVUw==" spinCount="100000" sheet="1" objects="1" scenarios="1" selectLockedCells="1" selectUnlockedCells="1"/>
  <mergeCells count="8">
    <mergeCell ref="Q54:S55"/>
    <mergeCell ref="B54:F55"/>
    <mergeCell ref="B4:I5"/>
    <mergeCell ref="J4:N5"/>
    <mergeCell ref="O4:S5"/>
    <mergeCell ref="B13:B15"/>
    <mergeCell ref="J13:J15"/>
    <mergeCell ref="O13:O15"/>
  </mergeCells>
  <conditionalFormatting sqref="H44:H45">
    <cfRule type="dataBar" priority="3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3:F37">
    <cfRule type="dataBar" priority="3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2">
    <cfRule type="expression" dxfId="5" priority="207">
      <formula>$H$45&lt;0</formula>
    </cfRule>
  </conditionalFormatting>
  <conditionalFormatting sqref="H46:H48"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{D954AA0E-3290-4931-A8EE-44EBC5C4C627}</x14:id>
        </ext>
      </extLst>
    </cfRule>
  </conditionalFormatting>
  <conditionalFormatting sqref="H45:H48"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{C97F0E59-0A5C-4D6E-9F12-35BB18744F35}</x14:id>
        </ext>
      </extLst>
    </cfRule>
  </conditionalFormatting>
  <conditionalFormatting sqref="H46:H48"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{58E7FC0B-B25A-4512-A9C2-703C77ABCB8C}</x14:id>
        </ext>
      </extLst>
    </cfRule>
  </conditionalFormatting>
  <conditionalFormatting sqref="H41:H45"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{877C52A1-56B7-438D-9288-0341E20D376D}</x14:id>
        </ext>
      </extLst>
    </cfRule>
  </conditionalFormatting>
  <conditionalFormatting sqref="B41:B5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{F1FC446B-012A-4CD5-9B42-83DA07F04C21}</x14:id>
        </ext>
      </extLst>
    </cfRule>
  </conditionalFormatting>
  <conditionalFormatting sqref="D50">
    <cfRule type="expression" dxfId="4" priority="18">
      <formula>$H$45&lt;0</formula>
    </cfRule>
  </conditionalFormatting>
  <conditionalFormatting sqref="D49:D50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{435DBFEB-8C24-4361-AA85-4B7ED8DF151C}</x14:id>
        </ext>
      </extLst>
    </cfRule>
  </conditionalFormatting>
  <conditionalFormatting sqref="D52">
    <cfRule type="expression" dxfId="3" priority="16">
      <formula>$H$45&lt;0</formula>
    </cfRule>
  </conditionalFormatting>
  <conditionalFormatting sqref="D51:D52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{4883FCD9-D675-4E5B-8132-970099E00EDC}</x14:id>
        </ext>
      </extLst>
    </cfRule>
  </conditionalFormatting>
  <conditionalFormatting sqref="D52">
    <cfRule type="expression" dxfId="2" priority="14">
      <formula>$H$45&lt;0</formula>
    </cfRule>
  </conditionalFormatting>
  <conditionalFormatting sqref="D51:D52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{59FA7C79-8C96-4D10-AF3F-23A290CD5294}</x14:id>
        </ext>
      </extLst>
    </cfRule>
  </conditionalFormatting>
  <conditionalFormatting sqref="D53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{243F1169-3818-41BE-9AB8-C6964809DE28}</x14:id>
        </ext>
      </extLst>
    </cfRule>
  </conditionalFormatting>
  <conditionalFormatting sqref="D52">
    <cfRule type="expression" dxfId="1" priority="10">
      <formula>$H$45&lt;0</formula>
    </cfRule>
  </conditionalFormatting>
  <conditionalFormatting sqref="D51:D52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{C73D528B-2AD7-4090-A198-2AF719FC6B6A}</x14:id>
        </ext>
      </extLst>
    </cfRule>
  </conditionalFormatting>
  <conditionalFormatting sqref="D53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{4DB647DD-DDEB-418E-A729-607ED4AEF74C}</x14:id>
        </ext>
      </extLst>
    </cfRule>
  </conditionalFormatting>
  <conditionalFormatting sqref="D53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{C1348FBD-BC57-44C9-8568-145D239A869D}</x14:id>
        </ext>
      </extLst>
    </cfRule>
  </conditionalFormatting>
  <conditionalFormatting sqref="D56">
    <cfRule type="expression" dxfId="0" priority="4">
      <formula>$H$45&lt;0</formula>
    </cfRule>
  </conditionalFormatting>
  <conditionalFormatting sqref="D56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{7445CF16-BB4C-46C5-88CA-6CC53903BB2B}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H44:H45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F33:F37</xm:sqref>
        </x14:conditionalFormatting>
        <x14:conditionalFormatting xmlns:xm="http://schemas.microsoft.com/office/excel/2006/main">
          <x14:cfRule type="dataBar" id="{D954AA0E-3290-4931-A8EE-44EBC5C4C62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H46:H48</xm:sqref>
        </x14:conditionalFormatting>
        <x14:conditionalFormatting xmlns:xm="http://schemas.microsoft.com/office/excel/2006/main">
          <x14:cfRule type="dataBar" id="{C97F0E59-0A5C-4D6E-9F12-35BB18744F3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H45:H48</xm:sqref>
        </x14:conditionalFormatting>
        <x14:conditionalFormatting xmlns:xm="http://schemas.microsoft.com/office/excel/2006/main">
          <x14:cfRule type="dataBar" id="{58E7FC0B-B25A-4512-A9C2-703C77ABCB8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H46:H48</xm:sqref>
        </x14:conditionalFormatting>
        <x14:conditionalFormatting xmlns:xm="http://schemas.microsoft.com/office/excel/2006/main">
          <x14:cfRule type="dataBar" id="{877C52A1-56B7-438D-9288-0341E20D37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H41:H45</xm:sqref>
        </x14:conditionalFormatting>
        <x14:conditionalFormatting xmlns:xm="http://schemas.microsoft.com/office/excel/2006/main">
          <x14:cfRule type="dataBar" id="{F1FC446B-012A-4CD5-9B42-83DA07F04C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B41:B51</xm:sqref>
        </x14:conditionalFormatting>
        <x14:conditionalFormatting xmlns:xm="http://schemas.microsoft.com/office/excel/2006/main">
          <x14:cfRule type="dataBar" id="{435DBFEB-8C24-4361-AA85-4B7ED8DF151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D49:D50</xm:sqref>
        </x14:conditionalFormatting>
        <x14:conditionalFormatting xmlns:xm="http://schemas.microsoft.com/office/excel/2006/main">
          <x14:cfRule type="dataBar" id="{4883FCD9-D675-4E5B-8132-970099E00E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D51:D52</xm:sqref>
        </x14:conditionalFormatting>
        <x14:conditionalFormatting xmlns:xm="http://schemas.microsoft.com/office/excel/2006/main">
          <x14:cfRule type="dataBar" id="{59FA7C79-8C96-4D10-AF3F-23A290CD52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D51:D52</xm:sqref>
        </x14:conditionalFormatting>
        <x14:conditionalFormatting xmlns:xm="http://schemas.microsoft.com/office/excel/2006/main">
          <x14:cfRule type="dataBar" id="{243F1169-3818-41BE-9AB8-C6964809DE2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D53</xm:sqref>
        </x14:conditionalFormatting>
        <x14:conditionalFormatting xmlns:xm="http://schemas.microsoft.com/office/excel/2006/main">
          <x14:cfRule type="dataBar" id="{C73D528B-2AD7-4090-A198-2AF719FC6B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D51:D52</xm:sqref>
        </x14:conditionalFormatting>
        <x14:conditionalFormatting xmlns:xm="http://schemas.microsoft.com/office/excel/2006/main">
          <x14:cfRule type="dataBar" id="{4DB647DD-DDEB-418E-A729-607ED4AEF74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D53</xm:sqref>
        </x14:conditionalFormatting>
        <x14:conditionalFormatting xmlns:xm="http://schemas.microsoft.com/office/excel/2006/main">
          <x14:cfRule type="dataBar" id="{C1348FBD-BC57-44C9-8568-145D239A86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D53</xm:sqref>
        </x14:conditionalFormatting>
        <x14:conditionalFormatting xmlns:xm="http://schemas.microsoft.com/office/excel/2006/main">
          <x14:cfRule type="dataBar" id="{7445CF16-BB4C-46C5-88CA-6CC53903BB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K46"/>
  <sheetViews>
    <sheetView topLeftCell="J1" workbookViewId="0">
      <selection activeCell="J1" sqref="A1:XFD1048576"/>
    </sheetView>
  </sheetViews>
  <sheetFormatPr defaultColWidth="9" defaultRowHeight="14.25" x14ac:dyDescent="0.2"/>
  <cols>
    <col min="1" max="17" width="9" style="101"/>
    <col min="18" max="18" width="14.375" style="101" customWidth="1"/>
    <col min="19" max="20" width="9" style="101"/>
    <col min="21" max="21" width="17.75" style="101" customWidth="1"/>
    <col min="22" max="34" width="9" style="101"/>
    <col min="35" max="35" width="10.75" style="101" customWidth="1"/>
    <col min="36" max="16384" width="9" style="101"/>
  </cols>
  <sheetData>
    <row r="1" spans="1:37" x14ac:dyDescent="0.2">
      <c r="A1" s="100"/>
      <c r="B1" s="100"/>
      <c r="C1" s="100" t="s">
        <v>2</v>
      </c>
      <c r="D1" s="101">
        <v>1</v>
      </c>
      <c r="E1" s="101">
        <v>2</v>
      </c>
      <c r="F1" s="101">
        <v>3</v>
      </c>
      <c r="G1" s="101">
        <v>4</v>
      </c>
      <c r="H1" s="101">
        <v>5</v>
      </c>
      <c r="I1" s="101">
        <v>6</v>
      </c>
      <c r="J1" s="101">
        <v>7</v>
      </c>
      <c r="K1" s="101">
        <v>8</v>
      </c>
      <c r="L1" s="101">
        <v>9</v>
      </c>
      <c r="M1" s="101">
        <v>10</v>
      </c>
      <c r="N1" s="101">
        <v>11</v>
      </c>
      <c r="O1" s="101">
        <v>12</v>
      </c>
      <c r="P1" s="102"/>
      <c r="Q1" s="103" t="s">
        <v>8</v>
      </c>
      <c r="R1" s="104" t="s">
        <v>3</v>
      </c>
      <c r="S1" s="104" t="s">
        <v>0</v>
      </c>
      <c r="T1" s="104" t="s">
        <v>1</v>
      </c>
      <c r="U1" s="102" t="s">
        <v>4</v>
      </c>
      <c r="V1" s="102"/>
      <c r="W1" s="104" t="s">
        <v>3</v>
      </c>
      <c r="X1" s="102" t="s">
        <v>4</v>
      </c>
      <c r="Y1" s="104" t="s">
        <v>0</v>
      </c>
      <c r="Z1" s="104" t="s">
        <v>1</v>
      </c>
      <c r="AA1" s="102" t="s">
        <v>5</v>
      </c>
      <c r="AB1" s="102" t="s">
        <v>5</v>
      </c>
      <c r="AC1" s="105"/>
      <c r="AD1" s="102" t="s">
        <v>5</v>
      </c>
    </row>
    <row r="2" spans="1:37" x14ac:dyDescent="0.2">
      <c r="A2" s="100" t="str">
        <f>Q2</f>
        <v>ZSEF7</v>
      </c>
      <c r="B2" s="100" t="str">
        <f>RTD("cqg.rtd", ,"ContractData",A2, "ContractMonth")</f>
        <v>JAN</v>
      </c>
      <c r="C2" s="106" t="str">
        <f>IF(B2="Jan","F",IF(B2="Feb","G",IF(B2="Mar","H",IF(B2="Apr","J",IF(B2="May","K",IF(B2="JUN","M",IF(B2="Jul","N",IF(B2="Aug","Q",IF(B2="Sep","U",IF(B2="Oct","V",IF(B2="Nov","X",IF(B2="Dec","Z"))))))))))))</f>
        <v>F</v>
      </c>
      <c r="D2" s="101" t="str">
        <f>$Q$1&amp;$C$1&amp;$D$1&amp;$C2</f>
        <v>ZSES1F</v>
      </c>
      <c r="E2" s="101" t="str">
        <f>$Q$1&amp;$C$1&amp;$E$1&amp;$C2</f>
        <v>ZSES2F</v>
      </c>
      <c r="F2" s="101" t="str">
        <f>$Q$1&amp;$C$1&amp;$F$1&amp;$C2</f>
        <v>ZSES3F</v>
      </c>
      <c r="G2" s="101" t="str">
        <f>$Q$1&amp;$C$1&amp;$G$1&amp;$C2</f>
        <v>ZSES4F</v>
      </c>
      <c r="H2" s="101" t="str">
        <f>$Q$1&amp;$C$1&amp;$H$1&amp;$C2</f>
        <v>ZSES5F</v>
      </c>
      <c r="I2" s="101" t="str">
        <f>$Q$1&amp;$C$1&amp;$I$1&amp;$C2</f>
        <v>ZSES6F</v>
      </c>
      <c r="J2" s="101" t="str">
        <f>$Q$1&amp;$C$1&amp;$J$1&amp;$C2</f>
        <v>ZSES7F</v>
      </c>
      <c r="K2" s="101" t="str">
        <f>$Q$1&amp;$C$1&amp;$K$1&amp;$C2</f>
        <v>ZSES8F</v>
      </c>
      <c r="L2" s="101" t="str">
        <f>$Q$1&amp;$C$1&amp;$L$1&amp;$C2</f>
        <v>ZSES9F</v>
      </c>
      <c r="M2" s="101" t="str">
        <f>$Q$1&amp;$C$1&amp;$M$1&amp;$C2</f>
        <v>ZSES10F</v>
      </c>
      <c r="N2" s="101" t="str">
        <f>$Q$1&amp;$C$1&amp;$N$1&amp;$C2</f>
        <v>ZSES11F</v>
      </c>
      <c r="O2" s="101" t="str">
        <f>$Q$1&amp;$C$1&amp;$O$1&amp;$C2</f>
        <v>ZSES12F</v>
      </c>
      <c r="P2" s="102" t="str">
        <f>LEFT(RIGHT(Q2,2),1)</f>
        <v>F</v>
      </c>
      <c r="Q2" s="107" t="str">
        <f>RTD("cqg.rtd", ,"ContractData", $Q$1&amp;"?"&amp;R35, "Symbol")</f>
        <v>ZSEF7</v>
      </c>
      <c r="R2" s="105">
        <f>RTD("cqg.rtd", ,"ContractData", Q2, $R$1,,"T")</f>
        <v>988</v>
      </c>
      <c r="S2" s="105">
        <f>RTD("cqg.rtd", ,"ContractData", Q2,$S$1,,"T")</f>
        <v>988</v>
      </c>
      <c r="T2" s="105">
        <f>RTD("cqg.rtd", ,"ContractData", Q2,$T$1,,"T")</f>
        <v>988.25</v>
      </c>
      <c r="U2" s="105">
        <f>RTD("cqg.rtd", ,"ContractData", "F."&amp;$Q$1&amp;"?1", $U$1,,"T")</f>
        <v>-1.5</v>
      </c>
      <c r="V2" s="102" t="str">
        <f>D2</f>
        <v>ZSES1F</v>
      </c>
      <c r="W2" s="105">
        <f>RTD("cqg.rtd", ,"ContractData", V2, $W$1,,"T")</f>
        <v>-8.5</v>
      </c>
      <c r="X2" s="105">
        <f>RTD("cqg.rtd", ,"ContractData", V2, $X$1,,"T")</f>
        <v>0.25</v>
      </c>
      <c r="Y2" s="105">
        <f>RTD("cqg.rtd", ,"ContractData",V2,$Y$1,,"T")</f>
        <v>-8.5</v>
      </c>
      <c r="Z2" s="105">
        <f>RTD("cqg.rtd", ,"ContractData", V2,$Z$1,,"T")</f>
        <v>-8.25</v>
      </c>
      <c r="AA2" s="105">
        <f>IF(OR(W2="",W2&lt;Y2,W2&gt;Z2),(Y2+Z2)/2,W2)</f>
        <v>-8.5</v>
      </c>
      <c r="AB2" s="105">
        <f t="shared" ref="AB2:AB7" si="0">IF(OR(S2="",T2=""),R2,(IF(OR(R2="",R2&lt;S2,R2&gt;T2),(S2+T2)/2,R2)))</f>
        <v>988</v>
      </c>
      <c r="AC2" s="105">
        <f>IF(OR(R2="",R2&lt;S2,R2&gt;T2),(S2+T2)/2,R2)</f>
        <v>988</v>
      </c>
      <c r="AD2" s="105">
        <f>IF(OR(Y2="",Z2=""),W2,(IF(OR(W2="",W2&lt;Y2,W2&gt;Z2),(Y2+Z2)/2,W2)))</f>
        <v>-8.5</v>
      </c>
      <c r="AF2" s="101">
        <f>IF(ISERROR(AC2),NA(),AC2)</f>
        <v>988</v>
      </c>
      <c r="AG2" s="101">
        <f t="shared" ref="AG2:AG13" si="1">IF(AD2="",NA(),AD2)</f>
        <v>-8.5</v>
      </c>
      <c r="AH2" s="101" t="str">
        <f>IF(P2="F","JAN",IF(P2="G","FEB",IF(P2="H","MAR",IF(P2="J","APR",IF(P2="K","MAY",IF(P2="M","JUN",IF(P2="N","JUL",IF(P2="Q","AUG",IF(P2="U","SEP",IF(P2="V","OCT",IF(P2="X","NOV",IF(P2="Z","DEC",))))))))))))</f>
        <v>JAN</v>
      </c>
      <c r="AI2" s="101" t="str">
        <f>$AH$2&amp;", "&amp;AH3</f>
        <v>JAN, MAR</v>
      </c>
      <c r="AJ2" s="101">
        <f>RTD("cqg.rtd", ,"ContractData",Q2, "Settlement",,"T")</f>
        <v>989.5</v>
      </c>
      <c r="AK2" s="101">
        <f>RTD("cqg.rtd", ,"ContractData",V2, "Settlement",,"T")</f>
        <v>-8.5</v>
      </c>
    </row>
    <row r="3" spans="1:37" x14ac:dyDescent="0.2">
      <c r="A3" s="100" t="str">
        <f t="shared" ref="A3:A12" si="2">Q3</f>
        <v>ZSEH7</v>
      </c>
      <c r="B3" s="100" t="str">
        <f>RTD("cqg.rtd", ,"ContractData",A3, "ContractMonth")</f>
        <v>MAR</v>
      </c>
      <c r="C3" s="106" t="str">
        <f t="shared" ref="C3:C13" si="3">IF(B3="Jan","F",IF(B3="Feb","G",IF(B3="Mar","H",IF(B3="Apr","J",IF(B3="May","K",IF(B3="JUN","M",IF(B3="Jul","N",IF(B3="Aug","Q",IF(B3="Sep","U",IF(B3="Oct","V",IF(B3="Nov","X",IF(B3="Dec","Z"))))))))))))</f>
        <v>H</v>
      </c>
      <c r="D3" s="101" t="str">
        <f t="shared" ref="D3:D13" si="4">$Q$1&amp;$C$1&amp;$D$1&amp;$C3</f>
        <v>ZSES1H</v>
      </c>
      <c r="P3" s="102" t="str">
        <f t="shared" ref="P3:P13" si="5">LEFT(RIGHT(Q3,2),1)</f>
        <v>H</v>
      </c>
      <c r="Q3" s="107" t="str">
        <f>RTD("cqg.rtd", ,"ContractData", $Q$1&amp;"?"&amp;R36, "Symbol")</f>
        <v>ZSEH7</v>
      </c>
      <c r="R3" s="105">
        <f>RTD("cqg.rtd", ,"ContractData", Q3, $R$1,,"T")</f>
        <v>996.5</v>
      </c>
      <c r="S3" s="105">
        <f>RTD("cqg.rtd", ,"ContractData", Q3,$S$1,,"T")</f>
        <v>996.25</v>
      </c>
      <c r="T3" s="105">
        <f>RTD("cqg.rtd", ,"ContractData", Q3,$T$1,,"T")</f>
        <v>996.75</v>
      </c>
      <c r="U3" s="105">
        <f>RTD("cqg.rtd", ,"ContractData", "F."&amp;$Q$1&amp;"?2",  $U$1,,"T")</f>
        <v>-1.25</v>
      </c>
      <c r="V3" s="102" t="str">
        <f>E2</f>
        <v>ZSES2F</v>
      </c>
      <c r="W3" s="105">
        <f>RTD("cqg.rtd", ,"ContractData", V3, $W$1,,"T")</f>
        <v>-16.25</v>
      </c>
      <c r="X3" s="105">
        <f>RTD("cqg.rtd", ,"ContractData", V3, $X$1,,"T")</f>
        <v>0</v>
      </c>
      <c r="Y3" s="105">
        <f>RTD("cqg.rtd", ,"ContractData",V3,$Y$1,,"T")</f>
        <v>-16.25</v>
      </c>
      <c r="Z3" s="105">
        <f>RTD("cqg.rtd", ,"ContractData", V3,$Z$1,,"T")</f>
        <v>-16</v>
      </c>
      <c r="AA3" s="105">
        <f t="shared" ref="AA3:AA13" si="6">IF(OR(W3="",W3&lt;Y3,W3&gt;Z3),(Y3+Z3)/2,W3)</f>
        <v>-16.25</v>
      </c>
      <c r="AB3" s="105">
        <f t="shared" si="0"/>
        <v>996.5</v>
      </c>
      <c r="AC3" s="105">
        <f>IF(OR(R3="",R3&lt;S3,R3&gt;T3),(S3+T3)/2,R3)</f>
        <v>996.5</v>
      </c>
      <c r="AD3" s="105">
        <f>IF(OR(Y3="",Z3=""),W3,(IF(OR(W3="",W3&lt;Y3,W3&gt;Z3),(Y3+Z3)/2,W3)))</f>
        <v>-16.25</v>
      </c>
      <c r="AF3" s="101">
        <f t="shared" ref="AF3:AF13" si="7">IF(ISERROR(AC3),NA(),AC3)</f>
        <v>996.5</v>
      </c>
      <c r="AG3" s="101">
        <f t="shared" si="1"/>
        <v>-16.25</v>
      </c>
      <c r="AH3" s="101" t="str">
        <f t="shared" ref="AH3:AH13" si="8">IF(P3="F","JAN",IF(P3="G","FEB",IF(P3="H","MAR",IF(P3="J","APR",IF(P3="K","MAY",IF(P3="M","JUN",IF(P3="N","JUL",IF(P3="Q","AUG",IF(P3="U","SEP",IF(P3="V","OCT",IF(P3="X","NOV",IF(P3="Z","DEC",))))))))))))</f>
        <v>MAR</v>
      </c>
      <c r="AI3" s="101" t="str">
        <f t="shared" ref="AI3:AI12" si="9">$AH$2&amp;", "&amp;AH4</f>
        <v>JAN, MAY</v>
      </c>
      <c r="AJ3" s="101">
        <f>RTD("cqg.rtd", ,"ContractData",Q3, "Settlement",,"T")</f>
        <v>998</v>
      </c>
      <c r="AK3" s="101">
        <f>RTD("cqg.rtd", ,"ContractData",V3, "Settlement",,"T")</f>
        <v>-16</v>
      </c>
    </row>
    <row r="4" spans="1:37" x14ac:dyDescent="0.2">
      <c r="A4" s="100" t="str">
        <f t="shared" si="2"/>
        <v>ZSEK7</v>
      </c>
      <c r="B4" s="100" t="str">
        <f>RTD("cqg.rtd", ,"ContractData",A4, "ContractMonth")</f>
        <v>MAY</v>
      </c>
      <c r="C4" s="106" t="str">
        <f t="shared" si="3"/>
        <v>K</v>
      </c>
      <c r="D4" s="101" t="str">
        <f t="shared" si="4"/>
        <v>ZSES1K</v>
      </c>
      <c r="P4" s="102" t="str">
        <f t="shared" si="5"/>
        <v>K</v>
      </c>
      <c r="Q4" s="107" t="str">
        <f>RTD("cqg.rtd", ,"ContractData", $Q$1&amp;"?"&amp;R37, "Symbol")</f>
        <v>ZSEK7</v>
      </c>
      <c r="R4" s="105">
        <f>RTD("cqg.rtd", ,"ContractData", Q4, $R$1,,"T")</f>
        <v>1004.25</v>
      </c>
      <c r="S4" s="105">
        <f>RTD("cqg.rtd", ,"ContractData", Q4,$S$1,,"T")</f>
        <v>1004</v>
      </c>
      <c r="T4" s="105">
        <f>RTD("cqg.rtd", ,"ContractData", Q4,$T$1,,"T")</f>
        <v>1004.25</v>
      </c>
      <c r="U4" s="105">
        <f>RTD("cqg.rtd", ,"ContractData", "F."&amp;$Q$1&amp;"?3",  $U$1,,"T")</f>
        <v>-1.5</v>
      </c>
      <c r="V4" s="102" t="str">
        <f>F2</f>
        <v>ZSES3F</v>
      </c>
      <c r="W4" s="105">
        <f>RTD("cqg.rtd", ,"ContractData", V4, $W$1,,"T")</f>
        <v>-22.25</v>
      </c>
      <c r="X4" s="105">
        <f>RTD("cqg.rtd", ,"ContractData", V4, $X$1,,"T")</f>
        <v>-1</v>
      </c>
      <c r="Y4" s="105">
        <f>RTD("cqg.rtd", ,"ContractData",V4,$Y$1,,"T")</f>
        <v>-22.25</v>
      </c>
      <c r="Z4" s="105">
        <f>RTD("cqg.rtd", ,"ContractData", V4,$Z$1,,"T")</f>
        <v>-22</v>
      </c>
      <c r="AA4" s="105">
        <f t="shared" si="6"/>
        <v>-22.25</v>
      </c>
      <c r="AB4" s="105">
        <f t="shared" si="0"/>
        <v>1004.25</v>
      </c>
      <c r="AC4" s="105">
        <f t="shared" ref="AC4:AC13" si="10">IF(OR(R4="",R4&lt;S4,R4&gt;T4),(S4+T4)/2,R4)</f>
        <v>1004.25</v>
      </c>
      <c r="AD4" s="105">
        <f t="shared" ref="AD4:AD13" si="11">IF(OR(Y4="",Z4=""),W4,(IF(OR(W4="",W4&lt;Y4,W4&gt;Z4),(Y4+Z4)/2,W4)))</f>
        <v>-22.25</v>
      </c>
      <c r="AF4" s="101">
        <f t="shared" si="7"/>
        <v>1004.25</v>
      </c>
      <c r="AG4" s="101">
        <f t="shared" si="1"/>
        <v>-22.25</v>
      </c>
      <c r="AH4" s="101" t="str">
        <f t="shared" si="8"/>
        <v>MAY</v>
      </c>
      <c r="AI4" s="101" t="str">
        <f t="shared" si="9"/>
        <v>JAN, JUL</v>
      </c>
      <c r="AJ4" s="101">
        <f>RTD("cqg.rtd", ,"ContractData",Q4, "Settlement",,"T")</f>
        <v>1005.5</v>
      </c>
      <c r="AK4" s="101">
        <f>RTD("cqg.rtd", ,"ContractData",V4, "Settlement",,"T")</f>
        <v>-21.25</v>
      </c>
    </row>
    <row r="5" spans="1:37" x14ac:dyDescent="0.2">
      <c r="A5" s="100" t="str">
        <f t="shared" si="2"/>
        <v>ZSEN7</v>
      </c>
      <c r="B5" s="100" t="str">
        <f>RTD("cqg.rtd", ,"ContractData",A5, "ContractMonth")</f>
        <v>JUL</v>
      </c>
      <c r="C5" s="106" t="str">
        <f t="shared" si="3"/>
        <v>N</v>
      </c>
      <c r="D5" s="101" t="str">
        <f t="shared" si="4"/>
        <v>ZSES1N</v>
      </c>
      <c r="P5" s="102" t="str">
        <f t="shared" si="5"/>
        <v>N</v>
      </c>
      <c r="Q5" s="107" t="str">
        <f>RTD("cqg.rtd", ,"ContractData", $Q$1&amp;"?"&amp;R38, "Symbol")</f>
        <v>ZSEN7</v>
      </c>
      <c r="R5" s="105">
        <f>RTD("cqg.rtd", ,"ContractData", Q5, $R$1,,"T")</f>
        <v>1010.25</v>
      </c>
      <c r="S5" s="105">
        <f>RTD("cqg.rtd", ,"ContractData", Q5,$S$1,,"T")</f>
        <v>1010</v>
      </c>
      <c r="T5" s="105">
        <f>RTD("cqg.rtd", ,"ContractData", Q5,$T$1,,"T")</f>
        <v>1010.25</v>
      </c>
      <c r="U5" s="105">
        <f>RTD("cqg.rtd", ,"ContractData", "F."&amp;$Q$1&amp;"?4",  $U$1,,"T")</f>
        <v>-0.75</v>
      </c>
      <c r="V5" s="102" t="str">
        <f>G2</f>
        <v>ZSES4F</v>
      </c>
      <c r="W5" s="105">
        <f>RTD("cqg.rtd", ,"ContractData", V5, $W$1,,"T")</f>
        <v>-21.5</v>
      </c>
      <c r="X5" s="105">
        <f>RTD("cqg.rtd", ,"ContractData", V5, $X$1,,"T")</f>
        <v>-0.5</v>
      </c>
      <c r="Y5" s="105">
        <f>RTD("cqg.rtd", ,"ContractData",V5,$Y$1,,"T")</f>
        <v>-21.5</v>
      </c>
      <c r="Z5" s="105">
        <f>RTD("cqg.rtd", ,"ContractData", V5,$Z$1,,"T")</f>
        <v>-21</v>
      </c>
      <c r="AA5" s="105">
        <f t="shared" si="6"/>
        <v>-21.5</v>
      </c>
      <c r="AB5" s="105">
        <f t="shared" si="0"/>
        <v>1010.25</v>
      </c>
      <c r="AC5" s="105">
        <f t="shared" si="10"/>
        <v>1010.25</v>
      </c>
      <c r="AD5" s="105">
        <f t="shared" si="11"/>
        <v>-21.5</v>
      </c>
      <c r="AF5" s="101">
        <f t="shared" si="7"/>
        <v>1010.25</v>
      </c>
      <c r="AG5" s="101">
        <f t="shared" si="1"/>
        <v>-21.5</v>
      </c>
      <c r="AH5" s="101" t="str">
        <f t="shared" si="8"/>
        <v>JUL</v>
      </c>
      <c r="AI5" s="101" t="str">
        <f t="shared" si="9"/>
        <v>JAN, AUG</v>
      </c>
      <c r="AJ5" s="101">
        <f>RTD("cqg.rtd", ,"ContractData",Q5, "Settlement",,"T")</f>
        <v>1010.75</v>
      </c>
      <c r="AK5" s="101">
        <f>RTD("cqg.rtd", ,"ContractData",V5, "Settlement",,"T")</f>
        <v>-20.5</v>
      </c>
    </row>
    <row r="6" spans="1:37" x14ac:dyDescent="0.2">
      <c r="A6" s="100" t="str">
        <f t="shared" si="2"/>
        <v>ZSEQ7</v>
      </c>
      <c r="B6" s="100" t="str">
        <f>RTD("cqg.rtd", ,"ContractData",A6, "ContractMonth")</f>
        <v>AUG</v>
      </c>
      <c r="C6" s="106" t="str">
        <f t="shared" si="3"/>
        <v>Q</v>
      </c>
      <c r="D6" s="101" t="str">
        <f t="shared" si="4"/>
        <v>ZSES1Q</v>
      </c>
      <c r="P6" s="102" t="str">
        <f t="shared" si="5"/>
        <v>Q</v>
      </c>
      <c r="Q6" s="107" t="str">
        <f>RTD("cqg.rtd", ,"ContractData", $Q$1&amp;"?"&amp;R39, "Symbol")</f>
        <v>ZSEQ7</v>
      </c>
      <c r="R6" s="105">
        <f>RTD("cqg.rtd", ,"ContractData", Q6, $R$1,,"T")</f>
        <v>1010</v>
      </c>
      <c r="S6" s="105">
        <f>RTD("cqg.rtd", ,"ContractData", Q6,$S$1,,"T")</f>
        <v>1009</v>
      </c>
      <c r="T6" s="105">
        <f>RTD("cqg.rtd", ,"ContractData", Q6,$T$1,,"T")</f>
        <v>1009.75</v>
      </c>
      <c r="U6" s="105">
        <f>RTD("cqg.rtd", ,"ContractData", "F."&amp;$Q$1&amp;"?5",  $U$1,,"T")</f>
        <v>-0.25</v>
      </c>
      <c r="V6" s="102" t="str">
        <f>H2</f>
        <v>ZSES5F</v>
      </c>
      <c r="W6" s="105">
        <f>RTD("cqg.rtd", ,"ContractData", V6, $W$1,,"T")</f>
        <v>-9</v>
      </c>
      <c r="X6" s="105">
        <f>RTD("cqg.rtd", ,"ContractData", V6, $X$1,,"T")</f>
        <v>-0.75</v>
      </c>
      <c r="Y6" s="105">
        <f>RTD("cqg.rtd", ,"ContractData",V6,$Y$1,,"T")</f>
        <v>-9.25</v>
      </c>
      <c r="Z6" s="105">
        <f>RTD("cqg.rtd", ,"ContractData", V6,$Z$1,,"T")</f>
        <v>-8</v>
      </c>
      <c r="AA6" s="105">
        <f t="shared" si="6"/>
        <v>-9</v>
      </c>
      <c r="AB6" s="105">
        <f t="shared" si="0"/>
        <v>1009.375</v>
      </c>
      <c r="AC6" s="105">
        <f t="shared" si="10"/>
        <v>1009.375</v>
      </c>
      <c r="AD6" s="105">
        <f t="shared" si="11"/>
        <v>-9</v>
      </c>
      <c r="AF6" s="101">
        <f t="shared" si="7"/>
        <v>1009.375</v>
      </c>
      <c r="AG6" s="101">
        <f t="shared" si="1"/>
        <v>-9</v>
      </c>
      <c r="AH6" s="101" t="str">
        <f t="shared" si="8"/>
        <v>AUG</v>
      </c>
      <c r="AI6" s="101" t="str">
        <f t="shared" si="9"/>
        <v>JAN, SEP</v>
      </c>
      <c r="AJ6" s="101">
        <f>RTD("cqg.rtd", ,"ContractData",Q6, "Settlement",,"T")</f>
        <v>1010</v>
      </c>
      <c r="AK6" s="101">
        <f>RTD("cqg.rtd", ,"ContractData",V6, "Settlement",,"T")</f>
        <v>-7.25</v>
      </c>
    </row>
    <row r="7" spans="1:37" x14ac:dyDescent="0.2">
      <c r="A7" s="100" t="str">
        <f t="shared" si="2"/>
        <v>ZSEU7</v>
      </c>
      <c r="B7" s="100" t="str">
        <f>RTD("cqg.rtd", ,"ContractData",A7, "ContractMonth")</f>
        <v>SEP</v>
      </c>
      <c r="C7" s="106" t="str">
        <f t="shared" si="3"/>
        <v>U</v>
      </c>
      <c r="D7" s="101" t="str">
        <f t="shared" si="4"/>
        <v>ZSES1U</v>
      </c>
      <c r="P7" s="102" t="str">
        <f t="shared" si="5"/>
        <v>U</v>
      </c>
      <c r="Q7" s="107" t="str">
        <f>RTD("cqg.rtd", ,"ContractData", $Q$1&amp;"?"&amp;R40, "Symbol")</f>
        <v>ZSEU7</v>
      </c>
      <c r="R7" s="105">
        <f>RTD("cqg.rtd", ,"ContractData", Q7, $R$1,,"T")</f>
        <v>998.25</v>
      </c>
      <c r="S7" s="105">
        <f>RTD("cqg.rtd", ,"ContractData", Q7,$S$1,,"T")</f>
        <v>996.25</v>
      </c>
      <c r="T7" s="105">
        <f>RTD("cqg.rtd", ,"ContractData", Q7,$T$1,,"T")</f>
        <v>997.25</v>
      </c>
      <c r="U7" s="105">
        <f>RTD("cqg.rtd", ,"ContractData", "F."&amp;$Q$1&amp;"?6", $U$1,,"T")</f>
        <v>-0.5</v>
      </c>
      <c r="V7" s="102" t="str">
        <f>I2</f>
        <v>ZSES6F</v>
      </c>
      <c r="W7" s="105">
        <f>RTD("cqg.rtd", ,"ContractData", V7, $W$1,,"T")</f>
        <v>1.25</v>
      </c>
      <c r="X7" s="105">
        <f>RTD("cqg.rtd", ,"ContractData", V7, $X$1,,"T")</f>
        <v>-2.25</v>
      </c>
      <c r="Y7" s="105">
        <f>RTD("cqg.rtd", ,"ContractData",V7,$Y$1,,"T")</f>
        <v>1</v>
      </c>
      <c r="Z7" s="105">
        <f>RTD("cqg.rtd", ,"ContractData", V7,$Z$1,,"T")</f>
        <v>1.5</v>
      </c>
      <c r="AA7" s="105">
        <f t="shared" si="6"/>
        <v>1.25</v>
      </c>
      <c r="AB7" s="105">
        <f t="shared" si="0"/>
        <v>996.75</v>
      </c>
      <c r="AC7" s="105">
        <f t="shared" si="10"/>
        <v>996.75</v>
      </c>
      <c r="AD7" s="105">
        <f t="shared" si="11"/>
        <v>1.25</v>
      </c>
      <c r="AF7" s="101">
        <f t="shared" si="7"/>
        <v>996.75</v>
      </c>
      <c r="AG7" s="101">
        <f t="shared" si="1"/>
        <v>1.25</v>
      </c>
      <c r="AH7" s="101" t="str">
        <f t="shared" si="8"/>
        <v>SEP</v>
      </c>
      <c r="AI7" s="101" t="str">
        <f t="shared" si="9"/>
        <v>JAN, NOV</v>
      </c>
      <c r="AJ7" s="101">
        <f>RTD("cqg.rtd", ,"ContractData",Q7, "Settlement",,"T")</f>
        <v>996.75</v>
      </c>
      <c r="AK7" s="101">
        <f>RTD("cqg.rtd", ,"ContractData",V7, "Settlement",,"T")</f>
        <v>3.25</v>
      </c>
    </row>
    <row r="8" spans="1:37" x14ac:dyDescent="0.2">
      <c r="A8" s="100" t="str">
        <f t="shared" si="2"/>
        <v>ZSEX7</v>
      </c>
      <c r="B8" s="100" t="str">
        <f>RTD("cqg.rtd", ,"ContractData",A8, "ContractMonth")</f>
        <v>NOV</v>
      </c>
      <c r="C8" s="106" t="str">
        <f t="shared" si="3"/>
        <v>X</v>
      </c>
      <c r="D8" s="101" t="str">
        <f t="shared" si="4"/>
        <v>ZSES1X</v>
      </c>
      <c r="P8" s="102" t="str">
        <f t="shared" si="5"/>
        <v>X</v>
      </c>
      <c r="Q8" s="107" t="str">
        <f>RTD("cqg.rtd", ,"ContractData", $Q$1&amp;"?"&amp;R41, "Symbol")</f>
        <v>ZSEX7</v>
      </c>
      <c r="R8" s="105">
        <f>RTD("cqg.rtd", ,"ContractData", Q8, $R$1,,"T")</f>
        <v>986.75</v>
      </c>
      <c r="S8" s="105">
        <f>RTD("cqg.rtd", ,"ContractData", Q8,$S$1,,"T")</f>
        <v>986.5</v>
      </c>
      <c r="T8" s="105">
        <f>RTD("cqg.rtd", ,"ContractData", Q8,$T$1,,"T")</f>
        <v>987</v>
      </c>
      <c r="U8" s="105">
        <f>RTD("cqg.rtd", ,"ContractData", "F."&amp;$Q$1&amp;"?7", $U$1,,"T")</f>
        <v>0.25</v>
      </c>
      <c r="V8" s="102" t="str">
        <f>J2</f>
        <v>ZSES7F</v>
      </c>
      <c r="W8" s="105" t="str">
        <f>RTD("cqg.rtd", ,"ContractData", V8, $W$1,,"T")</f>
        <v/>
      </c>
      <c r="X8" s="105">
        <f>RTD("cqg.rtd", ,"ContractData", V8, $X$1,,"T")</f>
        <v>-2.75</v>
      </c>
      <c r="Y8" s="105">
        <f>RTD("cqg.rtd", ,"ContractData",V8,$Y$1,,"T")</f>
        <v>-0.5</v>
      </c>
      <c r="Z8" s="105">
        <f>RTD("cqg.rtd", ,"ContractData", V8,$Z$1,,"T")</f>
        <v>0.75</v>
      </c>
      <c r="AA8" s="105">
        <f t="shared" si="6"/>
        <v>0.125</v>
      </c>
      <c r="AB8" s="105">
        <f>IF(OR(S8="",T8=""),R8,(IF(OR(R8="",R8&lt;S8,R8&gt;T8),(S8+T8)/2,R8)))</f>
        <v>986.75</v>
      </c>
      <c r="AC8" s="105">
        <f t="shared" si="10"/>
        <v>986.75</v>
      </c>
      <c r="AD8" s="105">
        <f t="shared" si="11"/>
        <v>0.125</v>
      </c>
      <c r="AF8" s="101">
        <f t="shared" si="7"/>
        <v>986.75</v>
      </c>
      <c r="AG8" s="101">
        <f t="shared" si="1"/>
        <v>0.125</v>
      </c>
      <c r="AH8" s="101" t="str">
        <f t="shared" si="8"/>
        <v>NOV</v>
      </c>
      <c r="AI8" s="101" t="str">
        <f t="shared" si="9"/>
        <v>JAN, JAN</v>
      </c>
      <c r="AJ8" s="101">
        <f>RTD("cqg.rtd", ,"ContractData",Q8, "Settlement",,"T")</f>
        <v>986.25</v>
      </c>
      <c r="AK8" s="101">
        <f>RTD("cqg.rtd", ,"ContractData",V8, "Settlement",,"T")</f>
        <v>2.25</v>
      </c>
    </row>
    <row r="9" spans="1:37" x14ac:dyDescent="0.2">
      <c r="A9" s="100" t="str">
        <f t="shared" si="2"/>
        <v>ZSEF8</v>
      </c>
      <c r="B9" s="100" t="str">
        <f>RTD("cqg.rtd", ,"ContractData",A9, "ContractMonth")</f>
        <v>JAN</v>
      </c>
      <c r="C9" s="106" t="str">
        <f t="shared" si="3"/>
        <v>F</v>
      </c>
      <c r="D9" s="101" t="str">
        <f t="shared" si="4"/>
        <v>ZSES1F</v>
      </c>
      <c r="P9" s="102" t="str">
        <f t="shared" si="5"/>
        <v>F</v>
      </c>
      <c r="Q9" s="107" t="str">
        <f>RTD("cqg.rtd", ,"ContractData", $Q$1&amp;"?"&amp;R42, "Symbol")</f>
        <v>ZSEF8</v>
      </c>
      <c r="R9" s="105">
        <f>RTD("cqg.rtd", ,"ContractData", Q9, $R$1,,"T")</f>
        <v>989.75</v>
      </c>
      <c r="S9" s="105">
        <f>RTD("cqg.rtd", ,"ContractData", Q9,$S$1,,"T")</f>
        <v>987.5</v>
      </c>
      <c r="T9" s="105">
        <f>RTD("cqg.rtd", ,"ContractData", Q9,$T$1,,"T")</f>
        <v>988.25</v>
      </c>
      <c r="U9" s="105">
        <f>RTD("cqg.rtd", ,"ContractData", "F."&amp;$Q$1&amp;"?8", $U$1,,"T")</f>
        <v>0.25</v>
      </c>
      <c r="V9" s="102" t="str">
        <f>K2</f>
        <v>ZSES8F</v>
      </c>
      <c r="W9" s="105" t="str">
        <f>RTD("cqg.rtd", ,"ContractData", V9, $W$1,,"T")</f>
        <v/>
      </c>
      <c r="X9" s="105">
        <f>RTD("cqg.rtd", ,"ContractData", V9, $X$1,,"T")</f>
        <v>-3</v>
      </c>
      <c r="Y9" s="105">
        <f>RTD("cqg.rtd", ,"ContractData",V9,$Y$1,,"T")</f>
        <v>1.5</v>
      </c>
      <c r="Z9" s="105">
        <f>RTD("cqg.rtd", ,"ContractData", V9,$Z$1,,"T")</f>
        <v>3.25</v>
      </c>
      <c r="AA9" s="105">
        <f t="shared" si="6"/>
        <v>2.375</v>
      </c>
      <c r="AB9" s="105">
        <f t="shared" ref="AB9:AB12" si="12">IF(OR(S9="",T9=""),R9,(IF(OR(R9="",R9&lt;S9,R9&gt;T9),(S9+T9)/2,R9)))</f>
        <v>987.875</v>
      </c>
      <c r="AC9" s="105">
        <f t="shared" si="10"/>
        <v>987.875</v>
      </c>
      <c r="AD9" s="105">
        <f t="shared" si="11"/>
        <v>2.375</v>
      </c>
      <c r="AF9" s="101">
        <f t="shared" si="7"/>
        <v>987.875</v>
      </c>
      <c r="AG9" s="101">
        <f t="shared" si="1"/>
        <v>2.375</v>
      </c>
      <c r="AH9" s="101" t="str">
        <f t="shared" si="8"/>
        <v>JAN</v>
      </c>
      <c r="AI9" s="101" t="str">
        <f t="shared" si="9"/>
        <v>JAN, MAR</v>
      </c>
      <c r="AJ9" s="101">
        <f>RTD("cqg.rtd", ,"ContractData",Q9, "Settlement",,"T")</f>
        <v>987.25</v>
      </c>
      <c r="AK9" s="101">
        <f>RTD("cqg.rtd", ,"ContractData",V9, "Settlement",,"T")</f>
        <v>4.5</v>
      </c>
    </row>
    <row r="10" spans="1:37" x14ac:dyDescent="0.2">
      <c r="A10" s="100" t="str">
        <f t="shared" si="2"/>
        <v>ZSEH8</v>
      </c>
      <c r="B10" s="100" t="str">
        <f>RTD("cqg.rtd", ,"ContractData",A10, "ContractMonth")</f>
        <v>MAR</v>
      </c>
      <c r="C10" s="106" t="str">
        <f t="shared" si="3"/>
        <v>H</v>
      </c>
      <c r="D10" s="101" t="str">
        <f t="shared" si="4"/>
        <v>ZSES1H</v>
      </c>
      <c r="P10" s="102" t="str">
        <f t="shared" si="5"/>
        <v>H</v>
      </c>
      <c r="Q10" s="107" t="str">
        <f>RTD("cqg.rtd", ,"ContractData", $Q$1&amp;"?"&amp;R43, "Symbol")</f>
        <v>ZSEH8</v>
      </c>
      <c r="R10" s="105">
        <f>RTD("cqg.rtd", ,"ContractData", Q10, $R$1,,"T")</f>
        <v>986</v>
      </c>
      <c r="S10" s="105">
        <f>RTD("cqg.rtd", ,"ContractData", Q10,$S$1,,"T")</f>
        <v>985</v>
      </c>
      <c r="T10" s="105">
        <f>RTD("cqg.rtd", ,"ContractData", Q10,$T$1,,"T")</f>
        <v>986</v>
      </c>
      <c r="U10" s="105">
        <f>RTD("cqg.rtd", ,"ContractData", "F."&amp;$Q$1&amp;"?9", $U$1,,"T")</f>
        <v>0</v>
      </c>
      <c r="V10" s="102" t="str">
        <f>L2</f>
        <v>ZSES9F</v>
      </c>
      <c r="W10" s="105" t="str">
        <f>RTD("cqg.rtd", ,"ContractData", V10, $W$1,,"T")</f>
        <v/>
      </c>
      <c r="X10" s="105">
        <f>RTD("cqg.rtd", ,"ContractData", V10, $X$1,,"T")</f>
        <v>-3.25</v>
      </c>
      <c r="Y10" s="105">
        <f>RTD("cqg.rtd", ,"ContractData",V10,$Y$1,,"T")</f>
        <v>0.75</v>
      </c>
      <c r="Z10" s="105">
        <f>RTD("cqg.rtd", ,"ContractData", V10,$Z$1,,"T")</f>
        <v>2.75</v>
      </c>
      <c r="AA10" s="105">
        <f t="shared" si="6"/>
        <v>1.75</v>
      </c>
      <c r="AB10" s="105">
        <f t="shared" si="12"/>
        <v>986</v>
      </c>
      <c r="AC10" s="105">
        <f t="shared" si="10"/>
        <v>986</v>
      </c>
      <c r="AD10" s="105">
        <f t="shared" si="11"/>
        <v>1.75</v>
      </c>
      <c r="AF10" s="101">
        <f t="shared" si="7"/>
        <v>986</v>
      </c>
      <c r="AG10" s="101">
        <f t="shared" si="1"/>
        <v>1.75</v>
      </c>
      <c r="AH10" s="101" t="str">
        <f t="shared" si="8"/>
        <v>MAR</v>
      </c>
      <c r="AI10" s="101" t="str">
        <f t="shared" si="9"/>
        <v>JAN, MAY</v>
      </c>
      <c r="AJ10" s="101">
        <f>RTD("cqg.rtd", ,"ContractData",Q10, "Settlement",,"T")</f>
        <v>985</v>
      </c>
      <c r="AK10" s="101">
        <f>RTD("cqg.rtd", ,"ContractData",V10, "Settlement",,"T")</f>
        <v>4</v>
      </c>
    </row>
    <row r="11" spans="1:37" x14ac:dyDescent="0.2">
      <c r="A11" s="100" t="str">
        <f t="shared" si="2"/>
        <v>ZSEK8</v>
      </c>
      <c r="B11" s="100" t="str">
        <f>RTD("cqg.rtd", ,"ContractData",A11, "ContractMonth")</f>
        <v>MAY</v>
      </c>
      <c r="C11" s="106" t="str">
        <f t="shared" si="3"/>
        <v>K</v>
      </c>
      <c r="D11" s="101" t="str">
        <f t="shared" si="4"/>
        <v>ZSES1K</v>
      </c>
      <c r="P11" s="102" t="str">
        <f t="shared" si="5"/>
        <v>K</v>
      </c>
      <c r="Q11" s="107" t="str">
        <f>RTD("cqg.rtd", ,"ContractData", $Q$1&amp;"?"&amp;R44, "Symbol")</f>
        <v>ZSEK8</v>
      </c>
      <c r="R11" s="105" t="str">
        <f>RTD("cqg.rtd", ,"ContractData", Q11, $R$1,,"T")</f>
        <v/>
      </c>
      <c r="S11" s="105">
        <f>RTD("cqg.rtd", ,"ContractData", Q11,$S$1,,"T")</f>
        <v>985.5</v>
      </c>
      <c r="T11" s="105">
        <f>RTD("cqg.rtd", ,"ContractData", Q11,$T$1,,"T")</f>
        <v>986.75</v>
      </c>
      <c r="U11" s="105">
        <f>RTD("cqg.rtd", ,"ContractData", "F."&amp;$Q$1&amp;"?10", $U$1,,"T")</f>
        <v>0</v>
      </c>
      <c r="V11" s="102" t="str">
        <f>M2</f>
        <v>ZSES10F</v>
      </c>
      <c r="W11" s="105" t="str">
        <f>RTD("cqg.rtd", ,"ContractData", V11, $W$1,,"T")</f>
        <v/>
      </c>
      <c r="X11" s="105">
        <f>RTD("cqg.rtd", ,"ContractData", V11, $X$1,,"T")</f>
        <v>-2.75</v>
      </c>
      <c r="Y11" s="105">
        <f>RTD("cqg.rtd", ,"ContractData",V11,$Y$1,,"T")</f>
        <v>-0.75</v>
      </c>
      <c r="Z11" s="105">
        <f>RTD("cqg.rtd", ,"ContractData", V11,$Z$1,,"T")</f>
        <v>1.25</v>
      </c>
      <c r="AA11" s="105">
        <f t="shared" si="6"/>
        <v>0.25</v>
      </c>
      <c r="AB11" s="105">
        <f t="shared" si="12"/>
        <v>986.125</v>
      </c>
      <c r="AC11" s="105">
        <f t="shared" si="10"/>
        <v>986.125</v>
      </c>
      <c r="AD11" s="105">
        <f t="shared" si="11"/>
        <v>0.25</v>
      </c>
      <c r="AF11" s="101">
        <f t="shared" si="7"/>
        <v>986.125</v>
      </c>
      <c r="AG11" s="101">
        <f t="shared" si="1"/>
        <v>0.25</v>
      </c>
      <c r="AH11" s="101" t="str">
        <f t="shared" si="8"/>
        <v>MAY</v>
      </c>
      <c r="AI11" s="101" t="str">
        <f t="shared" si="9"/>
        <v>JAN, JUL</v>
      </c>
      <c r="AJ11" s="101">
        <f>RTD("cqg.rtd", ,"ContractData",Q11, "Settlement",,"T")</f>
        <v>985.5</v>
      </c>
      <c r="AK11" s="101">
        <f>RTD("cqg.rtd", ,"ContractData",V11, "Settlement",,"T")</f>
        <v>2</v>
      </c>
    </row>
    <row r="12" spans="1:37" x14ac:dyDescent="0.2">
      <c r="A12" s="100" t="str">
        <f t="shared" si="2"/>
        <v>ZSEN8</v>
      </c>
      <c r="B12" s="100" t="str">
        <f>RTD("cqg.rtd", ,"ContractData",A12, "ContractMonth")</f>
        <v>JUL</v>
      </c>
      <c r="C12" s="106" t="str">
        <f t="shared" si="3"/>
        <v>N</v>
      </c>
      <c r="D12" s="101" t="str">
        <f t="shared" si="4"/>
        <v>ZSES1N</v>
      </c>
      <c r="P12" s="102" t="str">
        <f t="shared" si="5"/>
        <v>N</v>
      </c>
      <c r="Q12" s="107" t="str">
        <f>RTD("cqg.rtd", ,"ContractData", $Q$1&amp;"?"&amp;R45, "Symbol")</f>
        <v>ZSEN8</v>
      </c>
      <c r="R12" s="105" t="str">
        <f>RTD("cqg.rtd", ,"ContractData", Q12, $R$1,,"T")</f>
        <v/>
      </c>
      <c r="S12" s="105">
        <f>RTD("cqg.rtd", ,"ContractData", Q12,$S$1,,"T")</f>
        <v>987.25</v>
      </c>
      <c r="T12" s="105">
        <f>RTD("cqg.rtd", ,"ContractData", Q12,$T$1,,"T")</f>
        <v>988.5</v>
      </c>
      <c r="U12" s="105">
        <f>RTD("cqg.rtd", ,"ContractData", "F."&amp;$Q$1&amp;"?11",$U$1,,"T")</f>
        <v>1</v>
      </c>
      <c r="V12" s="102" t="str">
        <f>N2</f>
        <v>ZSES11F</v>
      </c>
      <c r="W12" s="105" t="str">
        <f>RTD("cqg.rtd", ,"ContractData", V12, $W$1,,"T")</f>
        <v/>
      </c>
      <c r="X12" s="105">
        <f>RTD("cqg.rtd", ,"ContractData", V12, $X$1,,"T")</f>
        <v>2.5</v>
      </c>
      <c r="Y12" s="105">
        <f>RTD("cqg.rtd", ,"ContractData",V12,$Y$1,,"T")</f>
        <v>0.75</v>
      </c>
      <c r="Z12" s="105">
        <f>RTD("cqg.rtd", ,"ContractData", V12,$Z$1,,"T")</f>
        <v>9.5</v>
      </c>
      <c r="AA12" s="105">
        <f t="shared" si="6"/>
        <v>5.125</v>
      </c>
      <c r="AB12" s="105">
        <f t="shared" si="12"/>
        <v>987.875</v>
      </c>
      <c r="AC12" s="105">
        <f t="shared" si="10"/>
        <v>987.875</v>
      </c>
      <c r="AD12" s="105">
        <f t="shared" si="11"/>
        <v>5.125</v>
      </c>
      <c r="AF12" s="101">
        <f t="shared" si="7"/>
        <v>987.875</v>
      </c>
      <c r="AG12" s="101">
        <f t="shared" si="1"/>
        <v>5.125</v>
      </c>
      <c r="AH12" s="101" t="str">
        <f t="shared" si="8"/>
        <v>JUL</v>
      </c>
      <c r="AI12" s="101" t="str">
        <f t="shared" si="9"/>
        <v>JAN, AUG</v>
      </c>
      <c r="AJ12" s="101">
        <f>RTD("cqg.rtd", ,"ContractData",Q12, "Settlement",,"T")</f>
        <v>987.5</v>
      </c>
      <c r="AK12" s="101">
        <f>RTD("cqg.rtd", ,"ContractData",V12, "Settlement",,"T")</f>
        <v>7</v>
      </c>
    </row>
    <row r="13" spans="1:37" x14ac:dyDescent="0.2">
      <c r="A13" s="100" t="str">
        <f t="shared" ref="A13" si="13">Q13</f>
        <v>ZSEQ8</v>
      </c>
      <c r="B13" s="100" t="str">
        <f>RTD("cqg.rtd", ,"ContractData",A13, "ContractMonth")</f>
        <v>AUG</v>
      </c>
      <c r="C13" s="106" t="str">
        <f t="shared" si="3"/>
        <v>Q</v>
      </c>
      <c r="D13" s="101" t="str">
        <f t="shared" si="4"/>
        <v>ZSES1Q</v>
      </c>
      <c r="P13" s="102" t="str">
        <f t="shared" si="5"/>
        <v>Q</v>
      </c>
      <c r="Q13" s="107" t="str">
        <f>RTD("cqg.rtd", ,"ContractData", $Q$1&amp;"?"&amp;R46, "Symbol")</f>
        <v>ZSEQ8</v>
      </c>
      <c r="R13" s="105" t="str">
        <f>RTD("cqg.rtd", ,"ContractData", Q13, $R$1,,"T")</f>
        <v/>
      </c>
      <c r="S13" s="105">
        <f>RTD("cqg.rtd", ,"ContractData", Q13,$S$1,,"T")</f>
        <v>980.5</v>
      </c>
      <c r="T13" s="105">
        <f>RTD("cqg.rtd", ,"ContractData", Q13,$T$1,,"T")</f>
        <v>985</v>
      </c>
      <c r="U13" s="105">
        <f>RTD("cqg.rtd", ,"ContractData", "F."&amp;$Q$1&amp;"?12",$U$1,,"T")</f>
        <v>-2</v>
      </c>
      <c r="V13" s="102" t="str">
        <f>O2</f>
        <v>ZSES12F</v>
      </c>
      <c r="W13" s="105" t="str">
        <f>RTD("cqg.rtd", ,"ContractData", V13, $W$1,,"T")</f>
        <v/>
      </c>
      <c r="X13" s="105">
        <f>RTD("cqg.rtd", ,"ContractData", V13, $X$1,,"T")</f>
        <v>9.75</v>
      </c>
      <c r="Y13" s="105">
        <f>RTD("cqg.rtd", ,"ContractData",V13,$Y$1,,"T")</f>
        <v>7.5</v>
      </c>
      <c r="Z13" s="105">
        <f>RTD("cqg.rtd", ,"ContractData", V13,$Z$1,,"T")</f>
        <v>32</v>
      </c>
      <c r="AA13" s="105">
        <f t="shared" si="6"/>
        <v>19.75</v>
      </c>
      <c r="AB13" s="105">
        <f>IF(OR(S13="",T13=""),R13,(IF(OR(R13="",R13&lt;S13,R13&gt;T13),(S13+T13)/2,R13)))</f>
        <v>982.75</v>
      </c>
      <c r="AC13" s="105">
        <f t="shared" si="10"/>
        <v>982.75</v>
      </c>
      <c r="AD13" s="105">
        <f t="shared" si="11"/>
        <v>19.75</v>
      </c>
      <c r="AF13" s="101">
        <f t="shared" si="7"/>
        <v>982.75</v>
      </c>
      <c r="AG13" s="101">
        <f t="shared" si="1"/>
        <v>19.75</v>
      </c>
      <c r="AH13" s="101" t="str">
        <f t="shared" si="8"/>
        <v>AUG</v>
      </c>
      <c r="AJ13" s="101">
        <f>RTD("cqg.rtd", ,"ContractData",Q13, "Settlement",,"T")</f>
        <v>982.5</v>
      </c>
      <c r="AK13" s="101">
        <f>RTD("cqg.rtd", ,"ContractData",V13, "Settlement",,"T")</f>
        <v>22.25</v>
      </c>
    </row>
    <row r="14" spans="1:37" x14ac:dyDescent="0.2"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</row>
    <row r="15" spans="1:37" x14ac:dyDescent="0.2">
      <c r="P15" s="102"/>
      <c r="Q15" s="102"/>
      <c r="R15" s="102"/>
      <c r="S15" s="102"/>
      <c r="T15" s="102"/>
      <c r="U15" s="102"/>
    </row>
    <row r="20" spans="21:29" x14ac:dyDescent="0.2">
      <c r="U20" s="108"/>
      <c r="AB20" s="109"/>
      <c r="AC20" s="109"/>
    </row>
    <row r="21" spans="21:29" x14ac:dyDescent="0.2">
      <c r="AB21" s="109"/>
      <c r="AC21" s="109"/>
    </row>
    <row r="22" spans="21:29" x14ac:dyDescent="0.2">
      <c r="AB22" s="109"/>
      <c r="AC22" s="109"/>
    </row>
    <row r="23" spans="21:29" x14ac:dyDescent="0.2">
      <c r="AB23" s="109"/>
      <c r="AC23" s="109"/>
    </row>
    <row r="24" spans="21:29" x14ac:dyDescent="0.2">
      <c r="AB24" s="109"/>
      <c r="AC24" s="109"/>
    </row>
    <row r="34" spans="18:19" x14ac:dyDescent="0.2">
      <c r="R34" s="101" t="s">
        <v>6</v>
      </c>
    </row>
    <row r="35" spans="18:19" x14ac:dyDescent="0.2">
      <c r="R35" s="101">
        <f>IF(RTD("cqg.rtd", ,"ContractData","ZSE?", "ContractMonth")=RTD("cqg.rtd", ,"ContractData","ZSE?1", "ContractMonth"),1,2)</f>
        <v>1</v>
      </c>
      <c r="S35" s="101" t="str">
        <f>RTD("cqg.rtd",,"ContractData","ZSE?1", "Symbol")</f>
        <v>ZSEF7</v>
      </c>
    </row>
    <row r="36" spans="18:19" x14ac:dyDescent="0.2">
      <c r="R36" s="101">
        <f>R35+1</f>
        <v>2</v>
      </c>
      <c r="S36" s="101" t="str">
        <f>RTD("cqg.rtd",,"ContractData","ZSE?2", "Symbol")</f>
        <v>ZSEH7</v>
      </c>
    </row>
    <row r="37" spans="18:19" x14ac:dyDescent="0.2">
      <c r="R37" s="101">
        <f t="shared" ref="R37:R46" si="14">R36+1</f>
        <v>3</v>
      </c>
    </row>
    <row r="38" spans="18:19" x14ac:dyDescent="0.2">
      <c r="R38" s="101">
        <f t="shared" si="14"/>
        <v>4</v>
      </c>
    </row>
    <row r="39" spans="18:19" x14ac:dyDescent="0.2">
      <c r="R39" s="101">
        <f t="shared" si="14"/>
        <v>5</v>
      </c>
    </row>
    <row r="40" spans="18:19" x14ac:dyDescent="0.2">
      <c r="R40" s="101">
        <f t="shared" si="14"/>
        <v>6</v>
      </c>
    </row>
    <row r="41" spans="18:19" x14ac:dyDescent="0.2">
      <c r="R41" s="101">
        <f t="shared" si="14"/>
        <v>7</v>
      </c>
    </row>
    <row r="42" spans="18:19" x14ac:dyDescent="0.2">
      <c r="R42" s="101">
        <f t="shared" si="14"/>
        <v>8</v>
      </c>
    </row>
    <row r="43" spans="18:19" x14ac:dyDescent="0.2">
      <c r="R43" s="101">
        <f t="shared" si="14"/>
        <v>9</v>
      </c>
    </row>
    <row r="44" spans="18:19" x14ac:dyDescent="0.2">
      <c r="R44" s="101">
        <f t="shared" si="14"/>
        <v>10</v>
      </c>
    </row>
    <row r="45" spans="18:19" x14ac:dyDescent="0.2">
      <c r="R45" s="101">
        <f t="shared" si="14"/>
        <v>11</v>
      </c>
    </row>
    <row r="46" spans="18:19" x14ac:dyDescent="0.2">
      <c r="R46" s="101">
        <f t="shared" si="14"/>
        <v>12</v>
      </c>
    </row>
  </sheetData>
  <sheetProtection algorithmName="SHA-512" hashValue="MPLzB8tEaap+yDePi3JC7HNLS0PBs9GEUxFlikDn3AfKHJifFudlSJ+q58v4gvqPy8GUFaZDqebtDdPOdZd9pQ==" saltValue="DIyVqUAa0978IyEwkPoSO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workbookViewId="0">
      <selection sqref="A1:XFD1048576"/>
    </sheetView>
  </sheetViews>
  <sheetFormatPr defaultColWidth="9" defaultRowHeight="14.25" x14ac:dyDescent="0.2"/>
  <cols>
    <col min="1" max="17" width="9" style="101"/>
    <col min="18" max="18" width="14.375" style="101" customWidth="1"/>
    <col min="19" max="20" width="9" style="101"/>
    <col min="21" max="21" width="17.75" style="101" customWidth="1"/>
    <col min="22" max="16384" width="9" style="101"/>
  </cols>
  <sheetData>
    <row r="1" spans="1:37" x14ac:dyDescent="0.2">
      <c r="A1" s="100"/>
      <c r="B1" s="100"/>
      <c r="C1" s="100" t="s">
        <v>2</v>
      </c>
      <c r="D1" s="101">
        <v>1</v>
      </c>
      <c r="E1" s="101">
        <v>2</v>
      </c>
      <c r="F1" s="101">
        <v>3</v>
      </c>
      <c r="G1" s="101">
        <v>4</v>
      </c>
      <c r="H1" s="101">
        <v>5</v>
      </c>
      <c r="I1" s="101">
        <v>6</v>
      </c>
      <c r="J1" s="101">
        <v>7</v>
      </c>
      <c r="K1" s="101">
        <v>8</v>
      </c>
      <c r="L1" s="101">
        <v>9</v>
      </c>
      <c r="M1" s="101">
        <v>10</v>
      </c>
      <c r="N1" s="101">
        <v>11</v>
      </c>
      <c r="O1" s="101">
        <v>12</v>
      </c>
      <c r="P1" s="102"/>
      <c r="Q1" s="103" t="s">
        <v>9</v>
      </c>
      <c r="R1" s="104" t="s">
        <v>3</v>
      </c>
      <c r="S1" s="104" t="s">
        <v>0</v>
      </c>
      <c r="T1" s="104" t="s">
        <v>1</v>
      </c>
      <c r="U1" s="102" t="s">
        <v>4</v>
      </c>
      <c r="V1" s="102"/>
      <c r="W1" s="104" t="s">
        <v>3</v>
      </c>
      <c r="X1" s="102" t="s">
        <v>4</v>
      </c>
      <c r="Y1" s="104" t="s">
        <v>0</v>
      </c>
      <c r="Z1" s="104" t="s">
        <v>1</v>
      </c>
      <c r="AA1" s="102" t="s">
        <v>5</v>
      </c>
      <c r="AB1" s="102" t="s">
        <v>5</v>
      </c>
      <c r="AC1" s="105"/>
      <c r="AD1" s="102" t="s">
        <v>5</v>
      </c>
    </row>
    <row r="2" spans="1:37" x14ac:dyDescent="0.2">
      <c r="A2" s="100" t="str">
        <f>Q2</f>
        <v>ZCEZ6</v>
      </c>
      <c r="B2" s="100" t="str">
        <f>RTD("cqg.rtd", ,"ContractData",A2, "ContractMonth")</f>
        <v>DEC</v>
      </c>
      <c r="C2" s="106" t="str">
        <f>IF(B2="Jan","F",IF(B2="Feb","G",IF(B2="Mar","H",IF(B2="Apr","J",IF(B2="May","K",IF(B2="JUN","M",IF(B2="Jul","N",IF(B2="Aug","Q",IF(B2="Sep","U",IF(B2="Oct","V",IF(B2="Nov","X",IF(B2="Dec","Z"))))))))))))</f>
        <v>Z</v>
      </c>
      <c r="D2" s="101" t="str">
        <f>$Q$1&amp;$C$1&amp;$D$1&amp;$C2</f>
        <v>ZCES1Z</v>
      </c>
      <c r="E2" s="101" t="str">
        <f>$Q$1&amp;$C$1&amp;$E$1&amp;$C2</f>
        <v>ZCES2Z</v>
      </c>
      <c r="F2" s="101" t="str">
        <f>$Q$1&amp;$C$1&amp;$F$1&amp;$C2</f>
        <v>ZCES3Z</v>
      </c>
      <c r="G2" s="101" t="str">
        <f>$Q$1&amp;$C$1&amp;$G$1&amp;$C2</f>
        <v>ZCES4Z</v>
      </c>
      <c r="H2" s="101" t="str">
        <f>$Q$1&amp;$C$1&amp;$H$1&amp;$C2</f>
        <v>ZCES5Z</v>
      </c>
      <c r="I2" s="101" t="str">
        <f>$Q$1&amp;$C$1&amp;$I$1&amp;$C2</f>
        <v>ZCES6Z</v>
      </c>
      <c r="J2" s="101" t="str">
        <f>$Q$1&amp;$C$1&amp;$J$1&amp;$C2</f>
        <v>ZCES7Z</v>
      </c>
      <c r="K2" s="101" t="str">
        <f>$Q$1&amp;$C$1&amp;$K$1&amp;$C2</f>
        <v>ZCES8Z</v>
      </c>
      <c r="L2" s="101" t="str">
        <f>$Q$1&amp;$C$1&amp;$L$1&amp;$C2</f>
        <v>ZCES9Z</v>
      </c>
      <c r="M2" s="101" t="str">
        <f>$Q$1&amp;$C$1&amp;$M$1&amp;$C2</f>
        <v>ZCES10Z</v>
      </c>
      <c r="N2" s="101" t="str">
        <f>$Q$1&amp;$C$1&amp;$N$1&amp;$C2</f>
        <v>ZCES11Z</v>
      </c>
      <c r="O2" s="101" t="str">
        <f>$Q$1&amp;$C$1&amp;$O$1&amp;$C2</f>
        <v>ZCES12Z</v>
      </c>
      <c r="P2" s="102" t="str">
        <f>LEFT(RIGHT(Q2,2),1)</f>
        <v>Z</v>
      </c>
      <c r="Q2" s="107" t="str">
        <f>RTD("cqg.rtd", ,"ContractData", $Q$1&amp;"?"&amp;R35, "Symbol")</f>
        <v>ZCEZ6</v>
      </c>
      <c r="R2" s="105">
        <f>RTD("cqg.rtd", ,"ContractData", Q2, $R$1,,"T")</f>
        <v>341.25</v>
      </c>
      <c r="S2" s="105">
        <f>RTD("cqg.rtd", ,"ContractData", Q2,$S$1,,"T")</f>
        <v>341.25</v>
      </c>
      <c r="T2" s="105">
        <f>RTD("cqg.rtd", ,"ContractData", Q2,$T$1,,"T")</f>
        <v>341.5</v>
      </c>
      <c r="U2" s="105">
        <f>RTD("cqg.rtd", ,"ContractData", "F."&amp;$Q$1&amp;"?1", $U$1,,"T")</f>
        <v>0</v>
      </c>
      <c r="V2" s="102" t="str">
        <f>D2</f>
        <v>ZCES1Z</v>
      </c>
      <c r="W2" s="105">
        <f>RTD("cqg.rtd", ,"ContractData", V2, $W$1,,"T")</f>
        <v>-7.75</v>
      </c>
      <c r="X2" s="105">
        <f>RTD("cqg.rtd", ,"ContractData", V2, $X$1,,"T")</f>
        <v>0</v>
      </c>
      <c r="Y2" s="105">
        <f>RTD("cqg.rtd", ,"ContractData",V2,$Y$1,,"T")</f>
        <v>-8</v>
      </c>
      <c r="Z2" s="105">
        <f>RTD("cqg.rtd", ,"ContractData", V2,$Z$1,,"T")</f>
        <v>-7.75</v>
      </c>
      <c r="AA2" s="105">
        <f>IF(OR(W2="",W2&lt;Y2,W2&gt;Z2),(Y2+Z2)/2,W2)</f>
        <v>-7.75</v>
      </c>
      <c r="AB2" s="105">
        <f t="shared" ref="AB2:AB7" si="0">IF(OR(S2="",T2=""),R2,(IF(OR(R2="",R2&lt;S2,R2&gt;T2),(S2+T2)/2,R2)))</f>
        <v>341.25</v>
      </c>
      <c r="AC2" s="105">
        <f>IF(OR(R2="",R2&lt;S2,R2&gt;T2),(S2+T2)/2,R2)</f>
        <v>341.25</v>
      </c>
      <c r="AD2" s="105">
        <f>IF(OR(Y2="",Z2=""),W2,(IF(OR(W2="",W2&lt;Y2,W2&gt;Z2),(Y2+Z2)/2,W2)))</f>
        <v>-7.75</v>
      </c>
      <c r="AF2" s="101">
        <f>IF(ISERROR(AC2),NA(),AC2)</f>
        <v>341.25</v>
      </c>
      <c r="AG2" s="101">
        <f>IF(AD2="",NA(),AD2)</f>
        <v>-7.75</v>
      </c>
      <c r="AH2" s="101" t="str">
        <f>IF(P2="F","JAN",IF(P2="G","FEB",IF(P2="H","MAR",IF(P2="J","APR",IF(P2="K","MAY",IF(P2="M","JUN",IF(P2="N","JUL",IF(P2="Q","AUG",IF(P2="U","SEP",IF(P2="V","OCT",IF(P2="X","NOV",IF(P2="Z","DEC",))))))))))))</f>
        <v>DEC</v>
      </c>
      <c r="AI2" s="101" t="str">
        <f>$AH$2&amp;", "&amp;AH3</f>
        <v>DEC, MAR</v>
      </c>
      <c r="AJ2" s="101">
        <f>RTD("cqg.rtd", ,"ContractData",Q2, "Settlement",,"T")</f>
        <v>341.5</v>
      </c>
      <c r="AK2" s="101">
        <f>RTD("cqg.rtd", ,"ContractData",V2, "Settlement",,"T")</f>
        <v>-7.75</v>
      </c>
    </row>
    <row r="3" spans="1:37" x14ac:dyDescent="0.2">
      <c r="A3" s="100" t="str">
        <f t="shared" ref="A3:A13" si="1">Q3</f>
        <v>ZCEH7</v>
      </c>
      <c r="B3" s="100" t="str">
        <f>RTD("cqg.rtd", ,"ContractData",A3, "ContractMonth")</f>
        <v>MAR</v>
      </c>
      <c r="C3" s="106" t="str">
        <f t="shared" ref="C3:C13" si="2">IF(B3="Jan","F",IF(B3="Feb","G",IF(B3="Mar","H",IF(B3="Apr","J",IF(B3="May","K",IF(B3="JUN","M",IF(B3="Jul","N",IF(B3="Aug","Q",IF(B3="Sep","U",IF(B3="Oct","V",IF(B3="Nov","X",IF(B3="Dec","Z"))))))))))))</f>
        <v>H</v>
      </c>
      <c r="D3" s="101" t="str">
        <f t="shared" ref="D3:D13" si="3">$Q$1&amp;$C$1&amp;$D$1&amp;$C3</f>
        <v>ZCES1H</v>
      </c>
      <c r="P3" s="102" t="str">
        <f t="shared" ref="P3:P13" si="4">LEFT(RIGHT(Q3,2),1)</f>
        <v>H</v>
      </c>
      <c r="Q3" s="107" t="str">
        <f>RTD("cqg.rtd", ,"ContractData", $Q$1&amp;"?"&amp;R36, "Symbol")</f>
        <v>ZCEH7</v>
      </c>
      <c r="R3" s="105">
        <f>RTD("cqg.rtd", ,"ContractData", Q3, $R$1,,"T")</f>
        <v>349.25</v>
      </c>
      <c r="S3" s="105">
        <f>RTD("cqg.rtd", ,"ContractData", Q3,$S$1,,"T")</f>
        <v>349</v>
      </c>
      <c r="T3" s="105">
        <f>RTD("cqg.rtd", ,"ContractData", Q3,$T$1,,"T")</f>
        <v>349.25</v>
      </c>
      <c r="U3" s="105">
        <f>RTD("cqg.rtd", ,"ContractData", "F."&amp;$Q$1&amp;"?2",  $U$1,,"T")</f>
        <v>0</v>
      </c>
      <c r="V3" s="102" t="str">
        <f>E2</f>
        <v>ZCES2Z</v>
      </c>
      <c r="W3" s="105">
        <f>RTD("cqg.rtd", ,"ContractData", V3, $W$1,,"T")</f>
        <v>-15</v>
      </c>
      <c r="X3" s="105">
        <f>RTD("cqg.rtd", ,"ContractData", V3, $X$1,,"T")</f>
        <v>0.25</v>
      </c>
      <c r="Y3" s="105">
        <f>RTD("cqg.rtd", ,"ContractData",V3,$Y$1,,"T")</f>
        <v>-15</v>
      </c>
      <c r="Z3" s="105">
        <f>RTD("cqg.rtd", ,"ContractData", V3,$Z$1,,"T")</f>
        <v>-14.75</v>
      </c>
      <c r="AA3" s="105">
        <f t="shared" ref="AA3:AA13" si="5">IF(OR(W3="",W3&lt;Y3,W3&gt;Z3),(Y3+Z3)/2,W3)</f>
        <v>-15</v>
      </c>
      <c r="AB3" s="105">
        <f t="shared" si="0"/>
        <v>349.25</v>
      </c>
      <c r="AC3" s="105">
        <f>IF(OR(R3="",R3&lt;S3,R3&gt;T3),(S3+T3)/2,R3)</f>
        <v>349.25</v>
      </c>
      <c r="AD3" s="105">
        <f t="shared" ref="AD3:AD13" si="6">IF(OR(Y3="",Z3=""),W3,(IF(OR(W3="",W3&lt;Y3,W3&gt;Z3),(Y3+Z3)/2,W3)))</f>
        <v>-15</v>
      </c>
      <c r="AF3" s="101">
        <f t="shared" ref="AF3:AF13" si="7">IF(ISERROR(AC3),NA(),AC3)</f>
        <v>349.25</v>
      </c>
      <c r="AG3" s="101">
        <f>IF(AD3="",NA(),AD3)</f>
        <v>-15</v>
      </c>
      <c r="AH3" s="101" t="str">
        <f t="shared" ref="AH3:AH13" si="8">IF(P3="F","JAN",IF(P3="G","FEB",IF(P3="H","MAR",IF(P3="J","APR",IF(P3="K","MAY",IF(P3="M","JUN",IF(P3="N","JUL",IF(P3="Q","AUG",IF(P3="U","SEP",IF(P3="V","OCT",IF(P3="X","NOV",IF(P3="Z","DEC",))))))))))))</f>
        <v>MAR</v>
      </c>
      <c r="AI3" s="101" t="str">
        <f t="shared" ref="AI3:AI12" si="9">$AH$2&amp;", "&amp;AH4</f>
        <v>DEC, MAY</v>
      </c>
      <c r="AJ3" s="101">
        <f>RTD("cqg.rtd", ,"ContractData",Q3, "Settlement",,"T")</f>
        <v>349.25</v>
      </c>
      <c r="AK3" s="101">
        <f>RTD("cqg.rtd", ,"ContractData",V3, "Settlement",,"T")</f>
        <v>-15</v>
      </c>
    </row>
    <row r="4" spans="1:37" x14ac:dyDescent="0.2">
      <c r="A4" s="100" t="str">
        <f t="shared" si="1"/>
        <v>ZCEK7</v>
      </c>
      <c r="B4" s="100" t="str">
        <f>RTD("cqg.rtd", ,"ContractData",A4, "ContractMonth")</f>
        <v>MAY</v>
      </c>
      <c r="C4" s="106" t="str">
        <f t="shared" si="2"/>
        <v>K</v>
      </c>
      <c r="D4" s="101" t="str">
        <f t="shared" si="3"/>
        <v>ZCES1K</v>
      </c>
      <c r="P4" s="102" t="str">
        <f t="shared" si="4"/>
        <v>K</v>
      </c>
      <c r="Q4" s="107" t="str">
        <f>RTD("cqg.rtd", ,"ContractData", $Q$1&amp;"?"&amp;R37, "Symbol")</f>
        <v>ZCEK7</v>
      </c>
      <c r="R4" s="105">
        <f>RTD("cqg.rtd", ,"ContractData", Q4, $R$1,,"T")</f>
        <v>356.25</v>
      </c>
      <c r="S4" s="105">
        <f>RTD("cqg.rtd", ,"ContractData", Q4,$S$1,,"T")</f>
        <v>356</v>
      </c>
      <c r="T4" s="105">
        <f>RTD("cqg.rtd", ,"ContractData", Q4,$T$1,,"T")</f>
        <v>356.25</v>
      </c>
      <c r="U4" s="105">
        <f>RTD("cqg.rtd", ,"ContractData", "F."&amp;$Q$1&amp;"?3",  $U$1,,"T")</f>
        <v>-0.25</v>
      </c>
      <c r="V4" s="102" t="str">
        <f>F2</f>
        <v>ZCES3Z</v>
      </c>
      <c r="W4" s="105">
        <f>RTD("cqg.rtd", ,"ContractData", V4, $W$1,,"T")</f>
        <v>-22</v>
      </c>
      <c r="X4" s="105">
        <f>RTD("cqg.rtd", ,"ContractData", V4, $X$1,,"T")</f>
        <v>0</v>
      </c>
      <c r="Y4" s="105">
        <f>RTD("cqg.rtd", ,"ContractData",V4,$Y$1,,"T")</f>
        <v>-22.25</v>
      </c>
      <c r="Z4" s="105">
        <f>RTD("cqg.rtd", ,"ContractData", V4,$Z$1,,"T")</f>
        <v>-22</v>
      </c>
      <c r="AA4" s="105">
        <f t="shared" si="5"/>
        <v>-22</v>
      </c>
      <c r="AB4" s="105">
        <f t="shared" si="0"/>
        <v>356.25</v>
      </c>
      <c r="AC4" s="105">
        <f t="shared" ref="AC4:AC13" si="10">IF(OR(R4="",R4&lt;S4,R4&gt;T4),(S4+T4)/2,R4)</f>
        <v>356.25</v>
      </c>
      <c r="AD4" s="105">
        <f t="shared" si="6"/>
        <v>-22</v>
      </c>
      <c r="AF4" s="101">
        <f t="shared" si="7"/>
        <v>356.25</v>
      </c>
      <c r="AG4" s="101">
        <f>IF(AD4="",NA(),AD4)</f>
        <v>-22</v>
      </c>
      <c r="AH4" s="101" t="str">
        <f t="shared" si="8"/>
        <v>MAY</v>
      </c>
      <c r="AI4" s="101" t="str">
        <f t="shared" si="9"/>
        <v>DEC, JUL</v>
      </c>
      <c r="AJ4" s="101">
        <f>RTD("cqg.rtd", ,"ContractData",Q4, "Settlement",,"T")</f>
        <v>356.5</v>
      </c>
      <c r="AK4" s="101">
        <f>RTD("cqg.rtd", ,"ContractData",V4, "Settlement",,"T")</f>
        <v>-22</v>
      </c>
    </row>
    <row r="5" spans="1:37" x14ac:dyDescent="0.2">
      <c r="A5" s="100" t="str">
        <f t="shared" si="1"/>
        <v>ZCEN7</v>
      </c>
      <c r="B5" s="100" t="str">
        <f>RTD("cqg.rtd", ,"ContractData",A5, "ContractMonth")</f>
        <v>JUL</v>
      </c>
      <c r="C5" s="106" t="str">
        <f t="shared" si="2"/>
        <v>N</v>
      </c>
      <c r="D5" s="101" t="str">
        <f t="shared" si="3"/>
        <v>ZCES1N</v>
      </c>
      <c r="P5" s="102" t="str">
        <f t="shared" si="4"/>
        <v>N</v>
      </c>
      <c r="Q5" s="107" t="str">
        <f>RTD("cqg.rtd", ,"ContractData", $Q$1&amp;"?"&amp;R38, "Symbol")</f>
        <v>ZCEN7</v>
      </c>
      <c r="R5" s="105">
        <f>RTD("cqg.rtd", ,"ContractData", Q5, $R$1,,"T")</f>
        <v>363.25</v>
      </c>
      <c r="S5" s="105">
        <f>RTD("cqg.rtd", ,"ContractData", Q5,$S$1,,"T")</f>
        <v>363.25</v>
      </c>
      <c r="T5" s="105">
        <f>RTD("cqg.rtd", ,"ContractData", Q5,$T$1,,"T")</f>
        <v>363.5</v>
      </c>
      <c r="U5" s="105">
        <f>RTD("cqg.rtd", ,"ContractData", "F."&amp;$Q$1&amp;"?4",  $U$1,,"T")</f>
        <v>-0.25</v>
      </c>
      <c r="V5" s="102" t="str">
        <f>G2</f>
        <v>ZCES4Z</v>
      </c>
      <c r="W5" s="105">
        <f>RTD("cqg.rtd", ,"ContractData", V5, $W$1,,"T")</f>
        <v>-29</v>
      </c>
      <c r="X5" s="105">
        <f>RTD("cqg.rtd", ,"ContractData", V5, $X$1,,"T")</f>
        <v>0</v>
      </c>
      <c r="Y5" s="105">
        <f>RTD("cqg.rtd", ,"ContractData",V5,$Y$1,,"T")</f>
        <v>-29.25</v>
      </c>
      <c r="Z5" s="105">
        <f>RTD("cqg.rtd", ,"ContractData", V5,$Z$1,,"T")</f>
        <v>-28.75</v>
      </c>
      <c r="AA5" s="105">
        <f t="shared" si="5"/>
        <v>-29</v>
      </c>
      <c r="AB5" s="105">
        <f t="shared" si="0"/>
        <v>363.25</v>
      </c>
      <c r="AC5" s="105">
        <f t="shared" si="10"/>
        <v>363.25</v>
      </c>
      <c r="AD5" s="105">
        <f t="shared" si="6"/>
        <v>-29</v>
      </c>
      <c r="AF5" s="101">
        <f t="shared" si="7"/>
        <v>363.25</v>
      </c>
      <c r="AG5" s="101">
        <f t="shared" ref="AG5:AG13" si="11">IF(AD5="",NA(),AD5)</f>
        <v>-29</v>
      </c>
      <c r="AH5" s="101" t="str">
        <f t="shared" si="8"/>
        <v>JUL</v>
      </c>
      <c r="AI5" s="101" t="str">
        <f t="shared" si="9"/>
        <v>DEC, SEP</v>
      </c>
      <c r="AJ5" s="101">
        <f>RTD("cqg.rtd", ,"ContractData",Q5, "Settlement",,"T")</f>
        <v>363.5</v>
      </c>
      <c r="AK5" s="101">
        <f>RTD("cqg.rtd", ,"ContractData",V5, "Settlement",,"T")</f>
        <v>-28.75</v>
      </c>
    </row>
    <row r="6" spans="1:37" x14ac:dyDescent="0.2">
      <c r="A6" s="100" t="str">
        <f t="shared" si="1"/>
        <v>ZCEU7</v>
      </c>
      <c r="B6" s="100" t="str">
        <f>RTD("cqg.rtd", ,"ContractData",A6, "ContractMonth")</f>
        <v>SEP</v>
      </c>
      <c r="C6" s="106" t="str">
        <f t="shared" si="2"/>
        <v>U</v>
      </c>
      <c r="D6" s="101" t="str">
        <f t="shared" si="3"/>
        <v>ZCES1U</v>
      </c>
      <c r="P6" s="102" t="str">
        <f t="shared" si="4"/>
        <v>U</v>
      </c>
      <c r="Q6" s="107" t="str">
        <f>RTD("cqg.rtd", ,"ContractData", $Q$1&amp;"?"&amp;R39, "Symbol")</f>
        <v>ZCEU7</v>
      </c>
      <c r="R6" s="105">
        <f>RTD("cqg.rtd", ,"ContractData", Q6, $R$1,,"T")</f>
        <v>370</v>
      </c>
      <c r="S6" s="105">
        <f>RTD("cqg.rtd", ,"ContractData", Q6,$S$1,,"T")</f>
        <v>370.25</v>
      </c>
      <c r="T6" s="105">
        <f>RTD("cqg.rtd", ,"ContractData", Q6,$T$1,,"T")</f>
        <v>370.5</v>
      </c>
      <c r="U6" s="105">
        <f>RTD("cqg.rtd", ,"ContractData", "F."&amp;$Q$1&amp;"?5",  $U$1,,"T")</f>
        <v>0.25</v>
      </c>
      <c r="V6" s="102" t="str">
        <f>H2</f>
        <v>ZCES5Z</v>
      </c>
      <c r="W6" s="105">
        <f>RTD("cqg.rtd", ,"ContractData", V6, $W$1,,"T")</f>
        <v>-38</v>
      </c>
      <c r="X6" s="105">
        <f>RTD("cqg.rtd", ,"ContractData", V6, $X$1,,"T")</f>
        <v>-0.25</v>
      </c>
      <c r="Y6" s="105">
        <f>RTD("cqg.rtd", ,"ContractData",V6,$Y$1,,"T")</f>
        <v>-38</v>
      </c>
      <c r="Z6" s="105">
        <f>RTD("cqg.rtd", ,"ContractData", V6,$Z$1,,"T")</f>
        <v>-37.75</v>
      </c>
      <c r="AA6" s="105">
        <f t="shared" si="5"/>
        <v>-38</v>
      </c>
      <c r="AB6" s="105">
        <f t="shared" si="0"/>
        <v>370.375</v>
      </c>
      <c r="AC6" s="105">
        <f t="shared" si="10"/>
        <v>370.375</v>
      </c>
      <c r="AD6" s="105">
        <f t="shared" si="6"/>
        <v>-38</v>
      </c>
      <c r="AF6" s="101">
        <f t="shared" si="7"/>
        <v>370.375</v>
      </c>
      <c r="AG6" s="101">
        <f t="shared" si="11"/>
        <v>-38</v>
      </c>
      <c r="AH6" s="101" t="str">
        <f t="shared" si="8"/>
        <v>SEP</v>
      </c>
      <c r="AI6" s="101" t="str">
        <f t="shared" si="9"/>
        <v>DEC, DEC</v>
      </c>
      <c r="AJ6" s="101">
        <f>RTD("cqg.rtd", ,"ContractData",Q6, "Settlement",,"T")</f>
        <v>370.25</v>
      </c>
      <c r="AK6" s="101">
        <f>RTD("cqg.rtd", ,"ContractData",V6, "Settlement",,"T")</f>
        <v>-37.75</v>
      </c>
    </row>
    <row r="7" spans="1:37" x14ac:dyDescent="0.2">
      <c r="A7" s="100" t="str">
        <f t="shared" si="1"/>
        <v>ZCEZ7</v>
      </c>
      <c r="B7" s="100" t="str">
        <f>RTD("cqg.rtd", ,"ContractData",A7, "ContractMonth")</f>
        <v>DEC</v>
      </c>
      <c r="C7" s="106" t="str">
        <f t="shared" si="2"/>
        <v>Z</v>
      </c>
      <c r="D7" s="101" t="str">
        <f t="shared" si="3"/>
        <v>ZCES1Z</v>
      </c>
      <c r="P7" s="102" t="str">
        <f t="shared" si="4"/>
        <v>Z</v>
      </c>
      <c r="Q7" s="107" t="str">
        <f>RTD("cqg.rtd", ,"ContractData", $Q$1&amp;"?"&amp;R40, "Symbol")</f>
        <v>ZCEZ7</v>
      </c>
      <c r="R7" s="105">
        <f>RTD("cqg.rtd", ,"ContractData", Q7, $R$1,,"T")</f>
        <v>379.25</v>
      </c>
      <c r="S7" s="105">
        <f>RTD("cqg.rtd", ,"ContractData", Q7,$S$1,,"T")</f>
        <v>379</v>
      </c>
      <c r="T7" s="105">
        <f>RTD("cqg.rtd", ,"ContractData", Q7,$T$1,,"T")</f>
        <v>379.5</v>
      </c>
      <c r="U7" s="105">
        <f>RTD("cqg.rtd", ,"ContractData", "F."&amp;$Q$1&amp;"?6", $U$1,,"T")</f>
        <v>-0.25</v>
      </c>
      <c r="V7" s="102" t="str">
        <f>I2</f>
        <v>ZCES6Z</v>
      </c>
      <c r="W7" s="105">
        <f>RTD("cqg.rtd", ,"ContractData", V7, $W$1,,"T")</f>
        <v>-48</v>
      </c>
      <c r="X7" s="105">
        <f>RTD("cqg.rtd", ,"ContractData", V7, $X$1,,"T")</f>
        <v>0</v>
      </c>
      <c r="Y7" s="105">
        <f>RTD("cqg.rtd", ,"ContractData",V7,$Y$1,,"T")</f>
        <v>-48</v>
      </c>
      <c r="Z7" s="105">
        <f>RTD("cqg.rtd", ,"ContractData", V7,$Z$1,,"T")</f>
        <v>-47.5</v>
      </c>
      <c r="AA7" s="105">
        <f t="shared" si="5"/>
        <v>-48</v>
      </c>
      <c r="AB7" s="105">
        <f t="shared" si="0"/>
        <v>379.25</v>
      </c>
      <c r="AC7" s="105">
        <f t="shared" si="10"/>
        <v>379.25</v>
      </c>
      <c r="AD7" s="105">
        <f t="shared" si="6"/>
        <v>-48</v>
      </c>
      <c r="AF7" s="101">
        <f t="shared" si="7"/>
        <v>379.25</v>
      </c>
      <c r="AG7" s="101">
        <f t="shared" si="11"/>
        <v>-48</v>
      </c>
      <c r="AH7" s="101" t="str">
        <f t="shared" si="8"/>
        <v>DEC</v>
      </c>
      <c r="AI7" s="101" t="str">
        <f t="shared" si="9"/>
        <v>DEC, MAR</v>
      </c>
      <c r="AJ7" s="101">
        <f>RTD("cqg.rtd", ,"ContractData",Q7, "Settlement",,"T")</f>
        <v>379.25</v>
      </c>
      <c r="AK7" s="101">
        <f>RTD("cqg.rtd", ,"ContractData",V7, "Settlement",,"T")</f>
        <v>-47.5</v>
      </c>
    </row>
    <row r="8" spans="1:37" x14ac:dyDescent="0.2">
      <c r="A8" s="100" t="str">
        <f t="shared" si="1"/>
        <v>ZCEH8</v>
      </c>
      <c r="B8" s="100" t="str">
        <f>RTD("cqg.rtd", ,"ContractData",A8, "ContractMonth")</f>
        <v>MAR</v>
      </c>
      <c r="C8" s="106" t="str">
        <f t="shared" si="2"/>
        <v>H</v>
      </c>
      <c r="D8" s="101" t="str">
        <f t="shared" si="3"/>
        <v>ZCES1H</v>
      </c>
      <c r="P8" s="102" t="str">
        <f t="shared" si="4"/>
        <v>H</v>
      </c>
      <c r="Q8" s="107" t="str">
        <f>RTD("cqg.rtd", ,"ContractData", $Q$1&amp;"?"&amp;R41, "Symbol")</f>
        <v>ZCEH8</v>
      </c>
      <c r="R8" s="105">
        <f>RTD("cqg.rtd", ,"ContractData", Q8, $R$1,,"T")</f>
        <v>389.25</v>
      </c>
      <c r="S8" s="105">
        <f>RTD("cqg.rtd", ,"ContractData", Q8,$S$1,,"T")</f>
        <v>389</v>
      </c>
      <c r="T8" s="105">
        <f>RTD("cqg.rtd", ,"ContractData", Q8,$T$1,,"T")</f>
        <v>389.5</v>
      </c>
      <c r="U8" s="105">
        <f>RTD("cqg.rtd", ,"ContractData", "F."&amp;$Q$1&amp;"?7", $U$1,,"T")</f>
        <v>0</v>
      </c>
      <c r="V8" s="102" t="str">
        <f>J2</f>
        <v>ZCES7Z</v>
      </c>
      <c r="W8" s="105" t="str">
        <f>RTD("cqg.rtd", ,"ContractData", V8, $W$1,,"T")</f>
        <v/>
      </c>
      <c r="X8" s="105">
        <f>RTD("cqg.rtd", ,"ContractData", V8, $X$1,,"T")</f>
        <v>-1</v>
      </c>
      <c r="Y8" s="105">
        <f>RTD("cqg.rtd", ,"ContractData",V8,$Y$1,,"T")</f>
        <v>-54</v>
      </c>
      <c r="Z8" s="105">
        <f>RTD("cqg.rtd", ,"ContractData", V8,$Z$1,,"T")</f>
        <v>-53</v>
      </c>
      <c r="AA8" s="105">
        <f t="shared" si="5"/>
        <v>-53.5</v>
      </c>
      <c r="AB8" s="105">
        <f>IF(OR(S8="",T8=""),R8,(IF(OR(R8="",R8&lt;S8,R8&gt;T8),(S8+T8)/2,R8)))</f>
        <v>389.25</v>
      </c>
      <c r="AC8" s="105">
        <f t="shared" si="10"/>
        <v>389.25</v>
      </c>
      <c r="AD8" s="105">
        <f t="shared" si="6"/>
        <v>-53.5</v>
      </c>
      <c r="AF8" s="101">
        <f t="shared" si="7"/>
        <v>389.25</v>
      </c>
      <c r="AG8" s="101">
        <f t="shared" si="11"/>
        <v>-53.5</v>
      </c>
      <c r="AH8" s="101" t="str">
        <f t="shared" si="8"/>
        <v>MAR</v>
      </c>
      <c r="AI8" s="101" t="str">
        <f t="shared" si="9"/>
        <v>DEC, MAY</v>
      </c>
      <c r="AJ8" s="101">
        <f>RTD("cqg.rtd", ,"ContractData",Q8, "Settlement",,"T")</f>
        <v>389</v>
      </c>
      <c r="AK8" s="101">
        <f>RTD("cqg.rtd", ,"ContractData",V8, "Settlement",,"T")</f>
        <v>-53</v>
      </c>
    </row>
    <row r="9" spans="1:37" x14ac:dyDescent="0.2">
      <c r="A9" s="100" t="str">
        <f t="shared" si="1"/>
        <v>ZCEK8</v>
      </c>
      <c r="B9" s="100" t="str">
        <f>RTD("cqg.rtd", ,"ContractData",A9, "ContractMonth")</f>
        <v>MAY</v>
      </c>
      <c r="C9" s="106" t="str">
        <f t="shared" si="2"/>
        <v>K</v>
      </c>
      <c r="D9" s="101" t="str">
        <f t="shared" si="3"/>
        <v>ZCES1K</v>
      </c>
      <c r="P9" s="102" t="str">
        <f t="shared" si="4"/>
        <v>K</v>
      </c>
      <c r="Q9" s="107" t="str">
        <f>RTD("cqg.rtd", ,"ContractData", $Q$1&amp;"?"&amp;R42, "Symbol")</f>
        <v>ZCEK8</v>
      </c>
      <c r="R9" s="105">
        <f>RTD("cqg.rtd", ,"ContractData", Q9, $R$1,,"T")</f>
        <v>396</v>
      </c>
      <c r="S9" s="105">
        <f>RTD("cqg.rtd", ,"ContractData", Q9,$S$1,,"T")</f>
        <v>394.5</v>
      </c>
      <c r="T9" s="105">
        <f>RTD("cqg.rtd", ,"ContractData", Q9,$T$1,,"T")</f>
        <v>395.25</v>
      </c>
      <c r="U9" s="105">
        <f>RTD("cqg.rtd", ,"ContractData", "F."&amp;$Q$1&amp;"?8", $U$1,,"T")</f>
        <v>0.75</v>
      </c>
      <c r="V9" s="102" t="str">
        <f>K2</f>
        <v>ZCES8Z</v>
      </c>
      <c r="W9" s="105">
        <f>RTD("cqg.rtd", ,"ContractData", V9, $W$1,,"T")</f>
        <v>-57.5</v>
      </c>
      <c r="X9" s="105">
        <f>RTD("cqg.rtd", ,"ContractData", V9, $X$1,,"T")</f>
        <v>-1</v>
      </c>
      <c r="Y9" s="105">
        <f>RTD("cqg.rtd", ,"ContractData",V9,$Y$1,,"T")</f>
        <v>-58.25</v>
      </c>
      <c r="Z9" s="105">
        <f>RTD("cqg.rtd", ,"ContractData", V9,$Z$1,,"T")</f>
        <v>-57.25</v>
      </c>
      <c r="AA9" s="105">
        <f t="shared" si="5"/>
        <v>-57.5</v>
      </c>
      <c r="AB9" s="105">
        <f t="shared" ref="AB9:AB12" si="12">IF(OR(S9="",T9=""),R9,(IF(OR(R9="",R9&lt;S9,R9&gt;T9),(S9+T9)/2,R9)))</f>
        <v>394.875</v>
      </c>
      <c r="AC9" s="105">
        <f t="shared" si="10"/>
        <v>394.875</v>
      </c>
      <c r="AD9" s="105">
        <f t="shared" si="6"/>
        <v>-57.5</v>
      </c>
      <c r="AF9" s="101">
        <f t="shared" si="7"/>
        <v>394.875</v>
      </c>
      <c r="AG9" s="101">
        <f t="shared" si="11"/>
        <v>-57.5</v>
      </c>
      <c r="AH9" s="101" t="str">
        <f t="shared" si="8"/>
        <v>MAY</v>
      </c>
      <c r="AI9" s="101" t="str">
        <f t="shared" si="9"/>
        <v>DEC, JUL</v>
      </c>
      <c r="AJ9" s="101">
        <f>RTD("cqg.rtd", ,"ContractData",Q9, "Settlement",,"T")</f>
        <v>394.5</v>
      </c>
      <c r="AK9" s="101">
        <f>RTD("cqg.rtd", ,"ContractData",V9, "Settlement",,"T")</f>
        <v>-57.25</v>
      </c>
    </row>
    <row r="10" spans="1:37" x14ac:dyDescent="0.2">
      <c r="A10" s="100" t="str">
        <f t="shared" si="1"/>
        <v>ZCEN8</v>
      </c>
      <c r="B10" s="100" t="str">
        <f>RTD("cqg.rtd", ,"ContractData",A10, "ContractMonth")</f>
        <v>JUL</v>
      </c>
      <c r="C10" s="106" t="str">
        <f t="shared" si="2"/>
        <v>N</v>
      </c>
      <c r="D10" s="101" t="str">
        <f t="shared" si="3"/>
        <v>ZCES1N</v>
      </c>
      <c r="P10" s="102" t="str">
        <f t="shared" si="4"/>
        <v>N</v>
      </c>
      <c r="Q10" s="107" t="str">
        <f>RTD("cqg.rtd", ,"ContractData", $Q$1&amp;"?"&amp;R43, "Symbol")</f>
        <v>ZCEN8</v>
      </c>
      <c r="R10" s="105">
        <f>RTD("cqg.rtd", ,"ContractData", Q10, $R$1,,"T")</f>
        <v>400</v>
      </c>
      <c r="S10" s="105">
        <f>RTD("cqg.rtd", ,"ContractData", Q10,$S$1,,"T")</f>
        <v>398.75</v>
      </c>
      <c r="T10" s="105">
        <f>RTD("cqg.rtd", ,"ContractData", Q10,$T$1,,"T")</f>
        <v>399.5</v>
      </c>
      <c r="U10" s="105">
        <f>RTD("cqg.rtd", ,"ContractData", "F."&amp;$Q$1&amp;"?9", $U$1,,"T")</f>
        <v>0.75</v>
      </c>
      <c r="V10" s="102" t="str">
        <f>L2</f>
        <v>ZCES9Z</v>
      </c>
      <c r="W10" s="105" t="str">
        <f>RTD("cqg.rtd", ,"ContractData", V10, $W$1,,"T")</f>
        <v/>
      </c>
      <c r="X10" s="105">
        <f>RTD("cqg.rtd", ,"ContractData", V10, $X$1,,"T")</f>
        <v>0.75</v>
      </c>
      <c r="Y10" s="105">
        <f>RTD("cqg.rtd", ,"ContractData",V10,$Y$1,,"T")</f>
        <v>-56.75</v>
      </c>
      <c r="Z10" s="105">
        <f>RTD("cqg.rtd", ,"ContractData", V10,$Z$1,,"T")</f>
        <v>-51.5</v>
      </c>
      <c r="AA10" s="105">
        <f t="shared" si="5"/>
        <v>-54.125</v>
      </c>
      <c r="AB10" s="105">
        <f t="shared" si="12"/>
        <v>399.125</v>
      </c>
      <c r="AC10" s="105">
        <f t="shared" si="10"/>
        <v>399.125</v>
      </c>
      <c r="AD10" s="105">
        <f t="shared" si="6"/>
        <v>-54.125</v>
      </c>
      <c r="AF10" s="101">
        <f t="shared" si="7"/>
        <v>399.125</v>
      </c>
      <c r="AG10" s="101">
        <f t="shared" si="11"/>
        <v>-54.125</v>
      </c>
      <c r="AH10" s="101" t="str">
        <f t="shared" si="8"/>
        <v>JUL</v>
      </c>
      <c r="AI10" s="101" t="str">
        <f t="shared" si="9"/>
        <v>DEC, SEP</v>
      </c>
      <c r="AJ10" s="101">
        <f>RTD("cqg.rtd", ,"ContractData",Q10, "Settlement",,"T")</f>
        <v>398.75</v>
      </c>
      <c r="AK10" s="101">
        <f>RTD("cqg.rtd", ,"ContractData",V10, "Settlement",,"T")</f>
        <v>-52.25</v>
      </c>
    </row>
    <row r="11" spans="1:37" x14ac:dyDescent="0.2">
      <c r="A11" s="100" t="str">
        <f t="shared" si="1"/>
        <v>ZCEU8</v>
      </c>
      <c r="B11" s="100" t="str">
        <f>RTD("cqg.rtd", ,"ContractData",A11, "ContractMonth")</f>
        <v>SEP</v>
      </c>
      <c r="C11" s="106" t="str">
        <f t="shared" si="2"/>
        <v>U</v>
      </c>
      <c r="D11" s="101" t="str">
        <f t="shared" si="3"/>
        <v>ZCES1U</v>
      </c>
      <c r="P11" s="102" t="str">
        <f t="shared" si="4"/>
        <v>U</v>
      </c>
      <c r="Q11" s="107" t="str">
        <f>RTD("cqg.rtd", ,"ContractData", $Q$1&amp;"?"&amp;R44, "Symbol")</f>
        <v>ZCEU8</v>
      </c>
      <c r="R11" s="105" t="str">
        <f>RTD("cqg.rtd", ,"ContractData", Q11, $R$1,,"T")</f>
        <v/>
      </c>
      <c r="S11" s="105">
        <f>RTD("cqg.rtd", ,"ContractData", Q11,$S$1,,"T")</f>
        <v>393</v>
      </c>
      <c r="T11" s="105">
        <f>RTD("cqg.rtd", ,"ContractData", Q11,$T$1,,"T")</f>
        <v>396.25</v>
      </c>
      <c r="U11" s="105">
        <f>RTD("cqg.rtd", ,"ContractData", "F."&amp;$Q$1&amp;"?10", $U$1,,"T")</f>
        <v>2.5</v>
      </c>
      <c r="V11" s="102" t="str">
        <f>M2</f>
        <v>ZCES10Z</v>
      </c>
      <c r="W11" s="105" t="str">
        <f>RTD("cqg.rtd", ,"ContractData", V11, $W$1,,"T")</f>
        <v/>
      </c>
      <c r="X11" s="105">
        <f>RTD("cqg.rtd", ,"ContractData", V11, $X$1,,"T")</f>
        <v>-1</v>
      </c>
      <c r="Y11" s="105">
        <f>RTD("cqg.rtd", ,"ContractData",V11,$Y$1,,"T")</f>
        <v>-56.75</v>
      </c>
      <c r="Z11" s="105">
        <f>RTD("cqg.rtd", ,"ContractData", V11,$Z$1,,"T")</f>
        <v>-55.5</v>
      </c>
      <c r="AA11" s="105">
        <f t="shared" si="5"/>
        <v>-56.125</v>
      </c>
      <c r="AB11" s="105">
        <f t="shared" si="12"/>
        <v>394.625</v>
      </c>
      <c r="AC11" s="105">
        <f t="shared" si="10"/>
        <v>394.625</v>
      </c>
      <c r="AD11" s="105">
        <f t="shared" si="6"/>
        <v>-56.125</v>
      </c>
      <c r="AF11" s="101">
        <f t="shared" si="7"/>
        <v>394.625</v>
      </c>
      <c r="AG11" s="101">
        <f t="shared" si="11"/>
        <v>-56.125</v>
      </c>
      <c r="AH11" s="101" t="str">
        <f t="shared" si="8"/>
        <v>SEP</v>
      </c>
      <c r="AI11" s="101" t="str">
        <f t="shared" si="9"/>
        <v>DEC, DEC</v>
      </c>
      <c r="AJ11" s="101">
        <f>RTD("cqg.rtd", ,"ContractData",Q11, "Settlement",,"T")</f>
        <v>393.75</v>
      </c>
      <c r="AK11" s="101">
        <f>RTD("cqg.rtd", ,"ContractData",V11, "Settlement",,"T")</f>
        <v>-55.75</v>
      </c>
    </row>
    <row r="12" spans="1:37" x14ac:dyDescent="0.2">
      <c r="A12" s="100" t="str">
        <f t="shared" si="1"/>
        <v>ZCEZ8</v>
      </c>
      <c r="B12" s="100" t="str">
        <f>RTD("cqg.rtd", ,"ContractData",A12, "ContractMonth")</f>
        <v>DEC</v>
      </c>
      <c r="C12" s="106" t="str">
        <f t="shared" si="2"/>
        <v>Z</v>
      </c>
      <c r="D12" s="101" t="str">
        <f t="shared" si="3"/>
        <v>ZCES1Z</v>
      </c>
      <c r="P12" s="102" t="str">
        <f t="shared" si="4"/>
        <v>Z</v>
      </c>
      <c r="Q12" s="107" t="str">
        <f>RTD("cqg.rtd", ,"ContractData", $Q$1&amp;"?"&amp;R45, "Symbol")</f>
        <v>ZCEZ8</v>
      </c>
      <c r="R12" s="105">
        <f>RTD("cqg.rtd", ,"ContractData", Q12, $R$1,,"T")</f>
        <v>397</v>
      </c>
      <c r="S12" s="105">
        <f>RTD("cqg.rtd", ,"ContractData", Q12,$S$1,,"T")</f>
        <v>397</v>
      </c>
      <c r="T12" s="105">
        <f>RTD("cqg.rtd", ,"ContractData", Q12,$T$1,,"T")</f>
        <v>398</v>
      </c>
      <c r="U12" s="105">
        <f>RTD("cqg.rtd", ,"ContractData", "F."&amp;$Q$1&amp;"?11",$U$1,,"T")</f>
        <v>-0.25</v>
      </c>
      <c r="V12" s="102" t="str">
        <f>N2</f>
        <v>ZCES11Z</v>
      </c>
      <c r="W12" s="105" t="str">
        <f>RTD("cqg.rtd", ,"ContractData", V12, $W$1,,"T")</f>
        <v/>
      </c>
      <c r="X12" s="105" t="str">
        <f>RTD("cqg.rtd", ,"ContractData", V12, $X$1,,"T")</f>
        <v/>
      </c>
      <c r="Y12" s="105" t="str">
        <f>RTD("cqg.rtd", ,"ContractData",V12,$Y$1,,"T")</f>
        <v/>
      </c>
      <c r="Z12" s="105" t="str">
        <f>RTD("cqg.rtd", ,"ContractData", V12,$Z$1,,"T")</f>
        <v/>
      </c>
      <c r="AA12" s="105" t="e">
        <f t="shared" si="5"/>
        <v>#VALUE!</v>
      </c>
      <c r="AB12" s="105">
        <f t="shared" si="12"/>
        <v>397</v>
      </c>
      <c r="AC12" s="105">
        <f t="shared" si="10"/>
        <v>397</v>
      </c>
      <c r="AD12" s="105" t="str">
        <f t="shared" si="6"/>
        <v/>
      </c>
      <c r="AF12" s="101">
        <f t="shared" si="7"/>
        <v>397</v>
      </c>
      <c r="AG12" s="101" t="e">
        <f t="shared" si="11"/>
        <v>#N/A</v>
      </c>
      <c r="AH12" s="101" t="str">
        <f t="shared" si="8"/>
        <v>DEC</v>
      </c>
      <c r="AI12" s="101" t="str">
        <f t="shared" si="9"/>
        <v>DEC, MAR</v>
      </c>
      <c r="AJ12" s="101">
        <f>RTD("cqg.rtd", ,"ContractData",Q12, "Settlement",,"T")</f>
        <v>397.25</v>
      </c>
      <c r="AK12" s="101" t="str">
        <f>RTD("cqg.rtd", ,"ContractData",V12, "Settlement",,"T")</f>
        <v/>
      </c>
    </row>
    <row r="13" spans="1:37" x14ac:dyDescent="0.2">
      <c r="A13" s="100" t="str">
        <f t="shared" si="1"/>
        <v>ZCEH9</v>
      </c>
      <c r="B13" s="100" t="str">
        <f>RTD("cqg.rtd", ,"ContractData",A13, "ContractMonth")</f>
        <v>MAR</v>
      </c>
      <c r="C13" s="106" t="str">
        <f t="shared" si="2"/>
        <v>H</v>
      </c>
      <c r="D13" s="101" t="str">
        <f t="shared" si="3"/>
        <v>ZCES1H</v>
      </c>
      <c r="P13" s="102" t="str">
        <f t="shared" si="4"/>
        <v>H</v>
      </c>
      <c r="Q13" s="107" t="str">
        <f>RTD("cqg.rtd", ,"ContractData", $Q$1&amp;"?"&amp;R46, "Symbol")</f>
        <v>ZCEH9</v>
      </c>
      <c r="R13" s="105" t="str">
        <f>RTD("cqg.rtd", ,"ContractData", Q13, $R$1,,"T")</f>
        <v/>
      </c>
      <c r="S13" s="105" t="str">
        <f>RTD("cqg.rtd", ,"ContractData", Q13,$S$1,,"T")</f>
        <v/>
      </c>
      <c r="T13" s="105" t="str">
        <f>RTD("cqg.rtd", ,"ContractData", Q13,$T$1,,"T")</f>
        <v/>
      </c>
      <c r="U13" s="105" t="str">
        <f>RTD("cqg.rtd", ,"ContractData", "F."&amp;$Q$1&amp;"?12",$U$1,,"T")</f>
        <v/>
      </c>
      <c r="V13" s="102" t="str">
        <f>O2</f>
        <v>ZCES12Z</v>
      </c>
      <c r="W13" s="105" t="str">
        <f>RTD("cqg.rtd", ,"ContractData", V13, $W$1,,"T")</f>
        <v/>
      </c>
      <c r="X13" s="105" t="str">
        <f>RTD("cqg.rtd", ,"ContractData", V13, $X$1,,"T")</f>
        <v/>
      </c>
      <c r="Y13" s="105" t="str">
        <f>RTD("cqg.rtd", ,"ContractData",V13,$Y$1,,"T")</f>
        <v/>
      </c>
      <c r="Z13" s="105" t="str">
        <f>RTD("cqg.rtd", ,"ContractData", V13,$Z$1,,"T")</f>
        <v/>
      </c>
      <c r="AA13" s="105" t="e">
        <f t="shared" si="5"/>
        <v>#VALUE!</v>
      </c>
      <c r="AB13" s="105" t="str">
        <f>IF(OR(S13="",T13=""),R13,(IF(OR(R13="",R13&lt;S13,R13&gt;T13),(S13+T13)/2,R13)))</f>
        <v/>
      </c>
      <c r="AC13" s="105" t="e">
        <f t="shared" si="10"/>
        <v>#VALUE!</v>
      </c>
      <c r="AD13" s="105" t="str">
        <f t="shared" si="6"/>
        <v/>
      </c>
      <c r="AF13" s="101" t="e">
        <f t="shared" si="7"/>
        <v>#N/A</v>
      </c>
      <c r="AG13" s="101" t="e">
        <f t="shared" si="11"/>
        <v>#N/A</v>
      </c>
      <c r="AH13" s="101" t="str">
        <f t="shared" si="8"/>
        <v>MAR</v>
      </c>
      <c r="AJ13" s="101" t="str">
        <f>RTD("cqg.rtd", ,"ContractData",Q13, "Settlement",,"T")</f>
        <v/>
      </c>
      <c r="AK13" s="101" t="str">
        <f>RTD("cqg.rtd", ,"ContractData",V13, "Settlement",,"T")</f>
        <v/>
      </c>
    </row>
    <row r="14" spans="1:37" x14ac:dyDescent="0.2">
      <c r="P14" s="102"/>
      <c r="Q14" s="102">
        <f>RTD("cqg.rtd", ,"ContractData",Q2, "Bate")</f>
        <v>128</v>
      </c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</row>
    <row r="15" spans="1:37" x14ac:dyDescent="0.2">
      <c r="P15" s="102"/>
      <c r="Q15" s="102">
        <f>RTD("cqg.rtd", ,"ContractData",Q3, "Bate")</f>
        <v>128</v>
      </c>
      <c r="R15" s="102"/>
      <c r="S15" s="102"/>
      <c r="T15" s="102"/>
      <c r="U15" s="102"/>
    </row>
    <row r="16" spans="1:37" x14ac:dyDescent="0.2">
      <c r="Q16" s="101">
        <f>RTD("cqg.rtd", ,"ContractData",Q4, "Bate")</f>
        <v>128</v>
      </c>
    </row>
    <row r="17" spans="17:29" x14ac:dyDescent="0.2">
      <c r="Q17" s="101">
        <f>RTD("cqg.rtd", ,"ContractData",Q5, "Bate")</f>
        <v>0</v>
      </c>
    </row>
    <row r="18" spans="17:29" x14ac:dyDescent="0.2">
      <c r="Q18" s="101">
        <f>RTD("cqg.rtd", ,"ContractData",Q6, "Bate")</f>
        <v>128</v>
      </c>
    </row>
    <row r="19" spans="17:29" x14ac:dyDescent="0.2">
      <c r="Q19" s="101">
        <f>RTD("cqg.rtd", ,"ContractData",Q7, "Bate")</f>
        <v>64</v>
      </c>
    </row>
    <row r="20" spans="17:29" x14ac:dyDescent="0.2">
      <c r="Q20" s="101">
        <f>RTD("cqg.rtd", ,"ContractData",Q8, "Bate")</f>
        <v>64</v>
      </c>
      <c r="U20" s="108"/>
    </row>
    <row r="21" spans="17:29" x14ac:dyDescent="0.2">
      <c r="Q21" s="101">
        <f>RTD("cqg.rtd", ,"ContractData",Q9, "Bate")</f>
        <v>128</v>
      </c>
    </row>
    <row r="22" spans="17:29" x14ac:dyDescent="0.2">
      <c r="Q22" s="101">
        <f>RTD("cqg.rtd", ,"ContractData",Q10, "Bate")</f>
        <v>128</v>
      </c>
      <c r="AB22" s="109"/>
      <c r="AC22" s="109"/>
    </row>
    <row r="23" spans="17:29" x14ac:dyDescent="0.2">
      <c r="Q23" s="101">
        <f>RTD("cqg.rtd", ,"ContractData",Q11, "Bate")</f>
        <v>128</v>
      </c>
      <c r="AB23" s="109"/>
      <c r="AC23" s="109"/>
    </row>
    <row r="24" spans="17:29" x14ac:dyDescent="0.2">
      <c r="Q24" s="101">
        <f>RTD("cqg.rtd", ,"ContractData",Q12, "Bate")</f>
        <v>64</v>
      </c>
      <c r="AB24" s="109"/>
      <c r="AC24" s="109"/>
    </row>
    <row r="25" spans="17:29" x14ac:dyDescent="0.2">
      <c r="Q25" s="101">
        <f>RTD("cqg.rtd", ,"ContractData",Q13, "Bate")</f>
        <v>0</v>
      </c>
    </row>
    <row r="34" spans="18:19" x14ac:dyDescent="0.2">
      <c r="R34" s="101" t="s">
        <v>6</v>
      </c>
    </row>
    <row r="35" spans="18:19" x14ac:dyDescent="0.2">
      <c r="R35" s="101">
        <f>IF(RTD("cqg.rtd", ,"ContractData","ZCE?", "ContractMonth")=RTD("cqg.rtd", ,"ContractData","ZCE?1", "ContractMonth"),1,2)</f>
        <v>1</v>
      </c>
      <c r="S35" s="101" t="str">
        <f>RTD("cqg.rtd",,"ContractData","ZCE?1", "Symbol")</f>
        <v>ZCEZ6</v>
      </c>
    </row>
    <row r="36" spans="18:19" x14ac:dyDescent="0.2">
      <c r="R36" s="101">
        <f>R35+1</f>
        <v>2</v>
      </c>
      <c r="S36" s="101" t="str">
        <f>RTD("cqg.rtd",,"ContractData","ZCE?2", "Symbol")</f>
        <v>ZCEH7</v>
      </c>
    </row>
    <row r="37" spans="18:19" x14ac:dyDescent="0.2">
      <c r="R37" s="101">
        <f t="shared" ref="R37:R46" si="13">R36+1</f>
        <v>3</v>
      </c>
    </row>
    <row r="38" spans="18:19" x14ac:dyDescent="0.2">
      <c r="R38" s="101">
        <f t="shared" si="13"/>
        <v>4</v>
      </c>
    </row>
    <row r="39" spans="18:19" x14ac:dyDescent="0.2">
      <c r="R39" s="101">
        <f t="shared" si="13"/>
        <v>5</v>
      </c>
    </row>
    <row r="40" spans="18:19" x14ac:dyDescent="0.2">
      <c r="R40" s="101">
        <f t="shared" si="13"/>
        <v>6</v>
      </c>
    </row>
    <row r="41" spans="18:19" x14ac:dyDescent="0.2">
      <c r="R41" s="101">
        <f t="shared" si="13"/>
        <v>7</v>
      </c>
    </row>
    <row r="42" spans="18:19" x14ac:dyDescent="0.2">
      <c r="R42" s="101">
        <f t="shared" si="13"/>
        <v>8</v>
      </c>
    </row>
    <row r="43" spans="18:19" x14ac:dyDescent="0.2">
      <c r="R43" s="101">
        <f t="shared" si="13"/>
        <v>9</v>
      </c>
    </row>
    <row r="44" spans="18:19" x14ac:dyDescent="0.2">
      <c r="R44" s="101">
        <f t="shared" si="13"/>
        <v>10</v>
      </c>
    </row>
    <row r="45" spans="18:19" x14ac:dyDescent="0.2">
      <c r="R45" s="101">
        <f t="shared" si="13"/>
        <v>11</v>
      </c>
    </row>
    <row r="46" spans="18:19" x14ac:dyDescent="0.2">
      <c r="R46" s="101">
        <f t="shared" si="13"/>
        <v>12</v>
      </c>
    </row>
  </sheetData>
  <sheetProtection algorithmName="SHA-512" hashValue="dC4kAstO2hH7VBLdwk1YOqXycTuQjop09DbdCvGLReaLpHbdtu9IEPX9SsF9Y6FeUtsOSrF/ZZbaaKZo2ZJGKg==" saltValue="2RXWzjbWPhRfzKQjmwmAy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topLeftCell="M1" workbookViewId="0">
      <selection activeCell="M1" sqref="A1:XFD1048576"/>
    </sheetView>
  </sheetViews>
  <sheetFormatPr defaultColWidth="9" defaultRowHeight="14.25" x14ac:dyDescent="0.2"/>
  <cols>
    <col min="1" max="17" width="9" style="101"/>
    <col min="18" max="18" width="14.375" style="101" customWidth="1"/>
    <col min="19" max="20" width="9" style="101"/>
    <col min="21" max="21" width="17.75" style="101" customWidth="1"/>
    <col min="22" max="16384" width="9" style="101"/>
  </cols>
  <sheetData>
    <row r="1" spans="1:37" x14ac:dyDescent="0.2">
      <c r="A1" s="100"/>
      <c r="B1" s="100"/>
      <c r="C1" s="100" t="s">
        <v>2</v>
      </c>
      <c r="D1" s="101">
        <v>1</v>
      </c>
      <c r="E1" s="101">
        <v>2</v>
      </c>
      <c r="F1" s="101">
        <v>3</v>
      </c>
      <c r="G1" s="101">
        <v>4</v>
      </c>
      <c r="H1" s="101">
        <v>5</v>
      </c>
      <c r="I1" s="101">
        <v>6</v>
      </c>
      <c r="J1" s="101">
        <v>7</v>
      </c>
      <c r="K1" s="101">
        <v>8</v>
      </c>
      <c r="L1" s="101">
        <v>9</v>
      </c>
      <c r="M1" s="101">
        <v>10</v>
      </c>
      <c r="N1" s="101">
        <v>11</v>
      </c>
      <c r="O1" s="101">
        <v>12</v>
      </c>
      <c r="P1" s="102"/>
      <c r="Q1" s="103" t="s">
        <v>10</v>
      </c>
      <c r="R1" s="104" t="s">
        <v>3</v>
      </c>
      <c r="S1" s="104" t="s">
        <v>0</v>
      </c>
      <c r="T1" s="104" t="s">
        <v>1</v>
      </c>
      <c r="U1" s="102" t="s">
        <v>4</v>
      </c>
      <c r="V1" s="102"/>
      <c r="W1" s="104" t="s">
        <v>3</v>
      </c>
      <c r="X1" s="102" t="s">
        <v>4</v>
      </c>
      <c r="Y1" s="104" t="s">
        <v>0</v>
      </c>
      <c r="Z1" s="104" t="s">
        <v>1</v>
      </c>
      <c r="AA1" s="102" t="s">
        <v>5</v>
      </c>
      <c r="AB1" s="102" t="s">
        <v>5</v>
      </c>
      <c r="AC1" s="105"/>
      <c r="AD1" s="102" t="s">
        <v>5</v>
      </c>
    </row>
    <row r="2" spans="1:37" x14ac:dyDescent="0.2">
      <c r="A2" s="100" t="str">
        <f>Q2</f>
        <v>ZWAZ6</v>
      </c>
      <c r="B2" s="100" t="str">
        <f>RTD("cqg.rtd", ,"ContractData",A2, "ContractMonth")</f>
        <v>DEC</v>
      </c>
      <c r="C2" s="106" t="str">
        <f>IF(B2="Jan","F",IF(B2="Feb","G",IF(B2="Mar","H",IF(B2="Apr","J",IF(B2="May","K",IF(B2="JUN","M",IF(B2="Jul","N",IF(B2="Aug","Q",IF(B2="Sep","U",IF(B2="Oct","V",IF(B2="Nov","X",IF(B2="Dec","Z"))))))))))))</f>
        <v>Z</v>
      </c>
      <c r="D2" s="101" t="str">
        <f>$Q$1&amp;$C$1&amp;$D$1&amp;$C2</f>
        <v>ZWAS1Z</v>
      </c>
      <c r="E2" s="101" t="str">
        <f>$Q$1&amp;$C$1&amp;$E$1&amp;$C2</f>
        <v>ZWAS2Z</v>
      </c>
      <c r="F2" s="101" t="str">
        <f>$Q$1&amp;$C$1&amp;$F$1&amp;$C2</f>
        <v>ZWAS3Z</v>
      </c>
      <c r="G2" s="101" t="str">
        <f>$Q$1&amp;$C$1&amp;$G$1&amp;$C2</f>
        <v>ZWAS4Z</v>
      </c>
      <c r="H2" s="101" t="str">
        <f>$Q$1&amp;$C$1&amp;$H$1&amp;$C2</f>
        <v>ZWAS5Z</v>
      </c>
      <c r="I2" s="101" t="str">
        <f>$Q$1&amp;$C$1&amp;$I$1&amp;$C2</f>
        <v>ZWAS6Z</v>
      </c>
      <c r="J2" s="101" t="str">
        <f>$Q$1&amp;$C$1&amp;$J$1&amp;$C2</f>
        <v>ZWAS7Z</v>
      </c>
      <c r="K2" s="101" t="str">
        <f>$Q$1&amp;$C$1&amp;$K$1&amp;$C2</f>
        <v>ZWAS8Z</v>
      </c>
      <c r="L2" s="101" t="str">
        <f>$Q$1&amp;$C$1&amp;$L$1&amp;$C2</f>
        <v>ZWAS9Z</v>
      </c>
      <c r="M2" s="101" t="str">
        <f>$Q$1&amp;$C$1&amp;$M$1&amp;$C2</f>
        <v>ZWAS10Z</v>
      </c>
      <c r="N2" s="101" t="str">
        <f>$Q$1&amp;$C$1&amp;$N$1&amp;$C2</f>
        <v>ZWAS11Z</v>
      </c>
      <c r="O2" s="101" t="str">
        <f>$Q$1&amp;$C$1&amp;$O$1&amp;$C2</f>
        <v>ZWAS12Z</v>
      </c>
      <c r="P2" s="102" t="str">
        <f>LEFT(RIGHT(Q2,2),1)</f>
        <v>Z</v>
      </c>
      <c r="Q2" s="107" t="str">
        <f>RTD("cqg.rtd", ,"ContractData", $Q$1&amp;"?"&amp;R35, "Symbol")</f>
        <v>ZWAZ6</v>
      </c>
      <c r="R2" s="105">
        <f>RTD("cqg.rtd", ,"ContractData", Q2, $R$1,,"T")</f>
        <v>400.5</v>
      </c>
      <c r="S2" s="105">
        <f>RTD("cqg.rtd", ,"ContractData", Q2,$S$1,,"T")</f>
        <v>400.25</v>
      </c>
      <c r="T2" s="105">
        <f>RTD("cqg.rtd", ,"ContractData", Q2,$T$1,,"T")</f>
        <v>400.5</v>
      </c>
      <c r="U2" s="105">
        <f>RTD("cqg.rtd", ,"ContractData", "F."&amp;$Q$1&amp;"?1", $U$1,,"T")</f>
        <v>1.5</v>
      </c>
      <c r="V2" s="102" t="str">
        <f>D2</f>
        <v>ZWAS1Z</v>
      </c>
      <c r="W2" s="105">
        <f>RTD("cqg.rtd", ,"ContractData", V2, $W$1,,"T")</f>
        <v>-18.75</v>
      </c>
      <c r="X2" s="105">
        <f>RTD("cqg.rtd", ,"ContractData", V2, $X$1,,"T")</f>
        <v>1</v>
      </c>
      <c r="Y2" s="105">
        <f>RTD("cqg.rtd", ,"ContractData",V2,$Y$1,,"T")</f>
        <v>-19</v>
      </c>
      <c r="Z2" s="105">
        <f>RTD("cqg.rtd", ,"ContractData", V2,$Z$1,,"T")</f>
        <v>-18.75</v>
      </c>
      <c r="AA2" s="105">
        <f>IF(OR(W2="",W2&lt;Y2,W2&gt;Z2),(Y2+Z2)/2,W2)</f>
        <v>-18.75</v>
      </c>
      <c r="AB2" s="105">
        <f t="shared" ref="AB2:AB7" si="0">IF(OR(S2="",T2=""),R2,(IF(OR(R2="",R2&lt;S2,R2&gt;T2),(S2+T2)/2,R2)))</f>
        <v>400.5</v>
      </c>
      <c r="AC2" s="105">
        <f>IF(OR(R2="",R2&lt;S2,R2&gt;T2),(S2+T2)/2,R2)</f>
        <v>400.5</v>
      </c>
      <c r="AD2" s="105">
        <f>IF(OR(Y2="",Z2=""),W2,(IF(OR(W2="",W2&lt;Y2,W2&gt;Z2),(Y2+Z2)/2,W2)))</f>
        <v>-18.75</v>
      </c>
      <c r="AF2" s="101">
        <f>IF(ISERROR(AC2),NA(),AC2)</f>
        <v>400.5</v>
      </c>
      <c r="AG2" s="101">
        <f>IF(AD2="",NA(),AD2)</f>
        <v>-18.75</v>
      </c>
      <c r="AH2" s="101" t="str">
        <f>IF(P2="F","JAN",IF(P2="G","FEB",IF(P2="H","MAR",IF(P2="J","APR",IF(P2="K","MAY",IF(P2="M","JUN",IF(P2="N","JUL",IF(P2="Q","AUG",IF(P2="U","SEP",IF(P2="V","OCT",IF(P2="X","NOV",IF(P2="Z","DEC",))))))))))))</f>
        <v>DEC</v>
      </c>
      <c r="AI2" s="101" t="str">
        <f>$AH$2&amp;", "&amp;AH3</f>
        <v>DEC, MAR</v>
      </c>
      <c r="AJ2" s="101">
        <f>RTD("cqg.rtd", ,"ContractData",Q2, "Settlement",,"T")</f>
        <v>399</v>
      </c>
      <c r="AK2" s="101">
        <f>RTD("cqg.rtd", ,"ContractData",V2, "Settlement",,"T")</f>
        <v>-19.75</v>
      </c>
    </row>
    <row r="3" spans="1:37" x14ac:dyDescent="0.2">
      <c r="A3" s="100" t="str">
        <f t="shared" ref="A3:A13" si="1">Q3</f>
        <v>ZWAH7</v>
      </c>
      <c r="B3" s="100" t="str">
        <f>RTD("cqg.rtd", ,"ContractData",A3, "ContractMonth")</f>
        <v>MAR</v>
      </c>
      <c r="C3" s="106" t="str">
        <f t="shared" ref="C3:C13" si="2">IF(B3="Jan","F",IF(B3="Feb","G",IF(B3="Mar","H",IF(B3="Apr","J",IF(B3="May","K",IF(B3="JUN","M",IF(B3="Jul","N",IF(B3="Aug","Q",IF(B3="Sep","U",IF(B3="Oct","V",IF(B3="Nov","X",IF(B3="Dec","Z"))))))))))))</f>
        <v>H</v>
      </c>
      <c r="D3" s="101" t="str">
        <f t="shared" ref="D3:D13" si="3">$Q$1&amp;$C$1&amp;$D$1&amp;$C3</f>
        <v>ZWAS1H</v>
      </c>
      <c r="P3" s="102" t="str">
        <f t="shared" ref="P3:P13" si="4">LEFT(RIGHT(Q3,2),1)</f>
        <v>H</v>
      </c>
      <c r="Q3" s="107" t="str">
        <f>RTD("cqg.rtd", ,"ContractData", $Q$1&amp;"?"&amp;R36, "Symbol")</f>
        <v>ZWAH7</v>
      </c>
      <c r="R3" s="105">
        <f>RTD("cqg.rtd", ,"ContractData", Q3, $R$1,,"T")</f>
        <v>419.5</v>
      </c>
      <c r="S3" s="105">
        <f>RTD("cqg.rtd", ,"ContractData", Q3,$S$1,,"T")</f>
        <v>419.25</v>
      </c>
      <c r="T3" s="105">
        <f>RTD("cqg.rtd", ,"ContractData", Q3,$T$1,,"T")</f>
        <v>419.5</v>
      </c>
      <c r="U3" s="105">
        <f>RTD("cqg.rtd", ,"ContractData", "F."&amp;$Q$1&amp;"?2",  $U$1,,"T")</f>
        <v>0.75</v>
      </c>
      <c r="V3" s="102" t="str">
        <f>E2</f>
        <v>ZWAS2Z</v>
      </c>
      <c r="W3" s="105">
        <f>RTD("cqg.rtd", ,"ContractData", V3, $W$1,,"T")</f>
        <v>-32.25</v>
      </c>
      <c r="X3" s="105">
        <f>RTD("cqg.rtd", ,"ContractData", V3, $X$1,,"T")</f>
        <v>1.25</v>
      </c>
      <c r="Y3" s="105">
        <f>RTD("cqg.rtd", ,"ContractData",V3,$Y$1,,"T")</f>
        <v>-32.25</v>
      </c>
      <c r="Z3" s="105">
        <f>RTD("cqg.rtd", ,"ContractData", V3,$Z$1,,"T")</f>
        <v>-32</v>
      </c>
      <c r="AA3" s="105">
        <f t="shared" ref="AA3:AA13" si="5">IF(OR(W3="",W3&lt;Y3,W3&gt;Z3),(Y3+Z3)/2,W3)</f>
        <v>-32.25</v>
      </c>
      <c r="AB3" s="105">
        <f t="shared" si="0"/>
        <v>419.5</v>
      </c>
      <c r="AC3" s="105">
        <f>IF(OR(R3="",R3&lt;S3,R3&gt;T3),(S3+T3)/2,R3)</f>
        <v>419.5</v>
      </c>
      <c r="AD3" s="105">
        <f t="shared" ref="AD3:AD13" si="6">IF(OR(Y3="",Z3=""),W3,(IF(OR(W3="",W3&lt;Y3,W3&gt;Z3),(Y3+Z3)/2,W3)))</f>
        <v>-32.25</v>
      </c>
      <c r="AF3" s="101">
        <f t="shared" ref="AF3:AF13" si="7">IF(ISERROR(AC3),NA(),AC3)</f>
        <v>419.5</v>
      </c>
      <c r="AG3" s="101">
        <f t="shared" ref="AG3:AG13" si="8">IF(AD3="",NA(),AD3)</f>
        <v>-32.25</v>
      </c>
      <c r="AH3" s="101" t="str">
        <f t="shared" ref="AH3:AH13" si="9">IF(P3="F","JAN",IF(P3="G","FEB",IF(P3="H","MAR",IF(P3="J","APR",IF(P3="K","MAY",IF(P3="M","JUN",IF(P3="N","JUL",IF(P3="Q","AUG",IF(P3="U","SEP",IF(P3="V","OCT",IF(P3="X","NOV",IF(P3="Z","DEC",))))))))))))</f>
        <v>MAR</v>
      </c>
      <c r="AI3" s="101" t="str">
        <f t="shared" ref="AI3:AI13" si="10">$AH$2&amp;", "&amp;AH4</f>
        <v>DEC, MAY</v>
      </c>
      <c r="AJ3" s="101">
        <f>RTD("cqg.rtd", ,"ContractData",Q3, "Settlement",,"T")</f>
        <v>418.75</v>
      </c>
      <c r="AK3" s="101">
        <f>RTD("cqg.rtd", ,"ContractData",V3, "Settlement",,"T")</f>
        <v>-33.25</v>
      </c>
    </row>
    <row r="4" spans="1:37" x14ac:dyDescent="0.2">
      <c r="A4" s="100" t="str">
        <f t="shared" si="1"/>
        <v>ZWAK7</v>
      </c>
      <c r="B4" s="100" t="str">
        <f>RTD("cqg.rtd", ,"ContractData",A4, "ContractMonth")</f>
        <v>MAY</v>
      </c>
      <c r="C4" s="106" t="str">
        <f t="shared" si="2"/>
        <v>K</v>
      </c>
      <c r="D4" s="101" t="str">
        <f t="shared" si="3"/>
        <v>ZWAS1K</v>
      </c>
      <c r="P4" s="102" t="str">
        <f t="shared" si="4"/>
        <v>K</v>
      </c>
      <c r="Q4" s="107" t="str">
        <f>RTD("cqg.rtd", ,"ContractData", $Q$1&amp;"?"&amp;R37, "Symbol")</f>
        <v>ZWAK7</v>
      </c>
      <c r="R4" s="105">
        <f>RTD("cqg.rtd", ,"ContractData", Q4, $R$1,,"T")</f>
        <v>432.75</v>
      </c>
      <c r="S4" s="105">
        <f>RTD("cqg.rtd", ,"ContractData", Q4,$S$1,,"T")</f>
        <v>432.5</v>
      </c>
      <c r="T4" s="105">
        <f>RTD("cqg.rtd", ,"ContractData", Q4,$T$1,,"T")</f>
        <v>432.75</v>
      </c>
      <c r="U4" s="105">
        <f>RTD("cqg.rtd", ,"ContractData", "F."&amp;$Q$1&amp;"?3",  $U$1,,"T")</f>
        <v>0.5</v>
      </c>
      <c r="V4" s="102" t="str">
        <f>F2</f>
        <v>ZWAS3Z</v>
      </c>
      <c r="W4" s="105">
        <f>RTD("cqg.rtd", ,"ContractData", V4, $W$1,,"T")</f>
        <v>-47</v>
      </c>
      <c r="X4" s="105">
        <f>RTD("cqg.rtd", ,"ContractData", V4, $X$1,,"T")</f>
        <v>1</v>
      </c>
      <c r="Y4" s="105">
        <f>RTD("cqg.rtd", ,"ContractData",V4,$Y$1,,"T")</f>
        <v>-47</v>
      </c>
      <c r="Z4" s="105">
        <f>RTD("cqg.rtd", ,"ContractData", V4,$Z$1,,"T")</f>
        <v>-46.75</v>
      </c>
      <c r="AA4" s="105">
        <f t="shared" si="5"/>
        <v>-47</v>
      </c>
      <c r="AB4" s="105">
        <f t="shared" si="0"/>
        <v>432.75</v>
      </c>
      <c r="AC4" s="105">
        <f t="shared" ref="AC4:AC13" si="11">IF(OR(R4="",R4&lt;S4,R4&gt;T4),(S4+T4)/2,R4)</f>
        <v>432.75</v>
      </c>
      <c r="AD4" s="105">
        <f t="shared" si="6"/>
        <v>-47</v>
      </c>
      <c r="AF4" s="101">
        <f t="shared" si="7"/>
        <v>432.75</v>
      </c>
      <c r="AG4" s="101">
        <f t="shared" si="8"/>
        <v>-47</v>
      </c>
      <c r="AH4" s="101" t="str">
        <f t="shared" si="9"/>
        <v>MAY</v>
      </c>
      <c r="AI4" s="101" t="str">
        <f t="shared" si="10"/>
        <v>DEC, JUL</v>
      </c>
      <c r="AJ4" s="101">
        <f>RTD("cqg.rtd", ,"ContractData",Q4, "Settlement",,"T")</f>
        <v>432.25</v>
      </c>
      <c r="AK4" s="101">
        <f>RTD("cqg.rtd", ,"ContractData",V4, "Settlement",,"T")</f>
        <v>-47.75</v>
      </c>
    </row>
    <row r="5" spans="1:37" x14ac:dyDescent="0.2">
      <c r="A5" s="100" t="str">
        <f t="shared" si="1"/>
        <v>ZWAN7</v>
      </c>
      <c r="B5" s="100" t="str">
        <f>RTD("cqg.rtd", ,"ContractData",A5, "ContractMonth")</f>
        <v>JUL</v>
      </c>
      <c r="C5" s="106" t="str">
        <f t="shared" si="2"/>
        <v>N</v>
      </c>
      <c r="D5" s="101" t="str">
        <f t="shared" si="3"/>
        <v>ZWAS1N</v>
      </c>
      <c r="P5" s="102" t="str">
        <f t="shared" si="4"/>
        <v>N</v>
      </c>
      <c r="Q5" s="107" t="str">
        <f>RTD("cqg.rtd", ,"ContractData", $Q$1&amp;"?"&amp;R38, "Symbol")</f>
        <v>ZWAN7</v>
      </c>
      <c r="R5" s="105">
        <f>RTD("cqg.rtd", ,"ContractData", Q5, $R$1,,"T")</f>
        <v>447.25</v>
      </c>
      <c r="S5" s="105">
        <f>RTD("cqg.rtd", ,"ContractData", Q5,$S$1,,"T")</f>
        <v>447</v>
      </c>
      <c r="T5" s="105">
        <f>RTD("cqg.rtd", ,"ContractData", Q5,$T$1,,"T")</f>
        <v>447.5</v>
      </c>
      <c r="U5" s="105">
        <f>RTD("cqg.rtd", ,"ContractData", "F."&amp;$Q$1&amp;"?4",  $U$1,,"T")</f>
        <v>0.25</v>
      </c>
      <c r="V5" s="102" t="str">
        <f>G2</f>
        <v>ZWAS4Z</v>
      </c>
      <c r="W5" s="105">
        <f>RTD("cqg.rtd", ,"ContractData", V5, $W$1,,"T")</f>
        <v>-63</v>
      </c>
      <c r="X5" s="105">
        <f>RTD("cqg.rtd", ,"ContractData", V5, $X$1,,"T")</f>
        <v>1.25</v>
      </c>
      <c r="Y5" s="105">
        <f>RTD("cqg.rtd", ,"ContractData",V5,$Y$1,,"T")</f>
        <v>-62.75</v>
      </c>
      <c r="Z5" s="105">
        <f>RTD("cqg.rtd", ,"ContractData", V5,$Z$1,,"T")</f>
        <v>-62.5</v>
      </c>
      <c r="AA5" s="105">
        <f t="shared" si="5"/>
        <v>-62.625</v>
      </c>
      <c r="AB5" s="105">
        <f t="shared" si="0"/>
        <v>447.25</v>
      </c>
      <c r="AC5" s="105">
        <f t="shared" si="11"/>
        <v>447.25</v>
      </c>
      <c r="AD5" s="105">
        <f t="shared" si="6"/>
        <v>-62.625</v>
      </c>
      <c r="AF5" s="101">
        <f t="shared" si="7"/>
        <v>447.25</v>
      </c>
      <c r="AG5" s="101">
        <f t="shared" si="8"/>
        <v>-62.625</v>
      </c>
      <c r="AH5" s="101" t="str">
        <f t="shared" si="9"/>
        <v>JUL</v>
      </c>
      <c r="AI5" s="101" t="str">
        <f t="shared" si="10"/>
        <v>DEC, SEP</v>
      </c>
      <c r="AJ5" s="101">
        <f>RTD("cqg.rtd", ,"ContractData",Q5, "Settlement",,"T")</f>
        <v>446.75</v>
      </c>
      <c r="AK5" s="101">
        <f>RTD("cqg.rtd", ,"ContractData",V5, "Settlement",,"T")</f>
        <v>-63.75</v>
      </c>
    </row>
    <row r="6" spans="1:37" x14ac:dyDescent="0.2">
      <c r="A6" s="100" t="str">
        <f t="shared" si="1"/>
        <v>ZWAU7</v>
      </c>
      <c r="B6" s="100" t="str">
        <f>RTD("cqg.rtd", ,"ContractData",A6, "ContractMonth")</f>
        <v>SEP</v>
      </c>
      <c r="C6" s="106" t="str">
        <f t="shared" si="2"/>
        <v>U</v>
      </c>
      <c r="D6" s="101" t="str">
        <f t="shared" si="3"/>
        <v>ZWAS1U</v>
      </c>
      <c r="P6" s="102" t="str">
        <f t="shared" si="4"/>
        <v>U</v>
      </c>
      <c r="Q6" s="107" t="str">
        <f>RTD("cqg.rtd", ,"ContractData", $Q$1&amp;"?"&amp;R39, "Symbol")</f>
        <v>ZWAU7</v>
      </c>
      <c r="R6" s="105">
        <f>RTD("cqg.rtd", ,"ContractData", Q6, $R$1,,"T")</f>
        <v>463.25</v>
      </c>
      <c r="S6" s="105">
        <f>RTD("cqg.rtd", ,"ContractData", Q6,$S$1,,"T")</f>
        <v>462.75</v>
      </c>
      <c r="T6" s="105">
        <f>RTD("cqg.rtd", ,"ContractData", Q6,$T$1,,"T")</f>
        <v>463.25</v>
      </c>
      <c r="U6" s="105">
        <f>RTD("cqg.rtd", ,"ContractData", "F."&amp;$Q$1&amp;"?5",  $U$1,,"T")</f>
        <v>0.5</v>
      </c>
      <c r="V6" s="102" t="str">
        <f>H2</f>
        <v>ZWAS5Z</v>
      </c>
      <c r="W6" s="105">
        <f>RTD("cqg.rtd", ,"ContractData", V6, $W$1,,"T")</f>
        <v>-83.5</v>
      </c>
      <c r="X6" s="105">
        <f>RTD("cqg.rtd", ,"ContractData", V6, $X$1,,"T")</f>
        <v>1.25</v>
      </c>
      <c r="Y6" s="105">
        <f>RTD("cqg.rtd", ,"ContractData",V6,$Y$1,,"T")</f>
        <v>-82.5</v>
      </c>
      <c r="Z6" s="105">
        <f>RTD("cqg.rtd", ,"ContractData", V6,$Z$1,,"T")</f>
        <v>-82.25</v>
      </c>
      <c r="AA6" s="105">
        <f t="shared" si="5"/>
        <v>-82.375</v>
      </c>
      <c r="AB6" s="105">
        <f t="shared" si="0"/>
        <v>463.25</v>
      </c>
      <c r="AC6" s="105">
        <f t="shared" si="11"/>
        <v>463.25</v>
      </c>
      <c r="AD6" s="105">
        <f t="shared" si="6"/>
        <v>-82.375</v>
      </c>
      <c r="AF6" s="101">
        <f t="shared" si="7"/>
        <v>463.25</v>
      </c>
      <c r="AG6" s="101">
        <f t="shared" si="8"/>
        <v>-82.375</v>
      </c>
      <c r="AH6" s="101" t="str">
        <f t="shared" si="9"/>
        <v>SEP</v>
      </c>
      <c r="AI6" s="101" t="str">
        <f t="shared" si="10"/>
        <v>DEC, DEC</v>
      </c>
      <c r="AJ6" s="101">
        <f>RTD("cqg.rtd", ,"ContractData",Q6, "Settlement",,"T")</f>
        <v>462.75</v>
      </c>
      <c r="AK6" s="101">
        <f>RTD("cqg.rtd", ,"ContractData",V6, "Settlement",,"T")</f>
        <v>-83.75</v>
      </c>
    </row>
    <row r="7" spans="1:37" x14ac:dyDescent="0.2">
      <c r="A7" s="100" t="str">
        <f t="shared" si="1"/>
        <v>ZWAZ7</v>
      </c>
      <c r="B7" s="100" t="str">
        <f>RTD("cqg.rtd", ,"ContractData",A7, "ContractMonth")</f>
        <v>DEC</v>
      </c>
      <c r="C7" s="106" t="str">
        <f t="shared" si="2"/>
        <v>Z</v>
      </c>
      <c r="D7" s="101" t="str">
        <f t="shared" si="3"/>
        <v>ZWAS1Z</v>
      </c>
      <c r="P7" s="102" t="str">
        <f t="shared" si="4"/>
        <v>Z</v>
      </c>
      <c r="Q7" s="107" t="str">
        <f>RTD("cqg.rtd", ,"ContractData", $Q$1&amp;"?"&amp;R40, "Symbol")</f>
        <v>ZWAZ7</v>
      </c>
      <c r="R7" s="105">
        <f>RTD("cqg.rtd", ,"ContractData", Q7, $R$1,,"T")</f>
        <v>483</v>
      </c>
      <c r="S7" s="105">
        <f>RTD("cqg.rtd", ,"ContractData", Q7,$S$1,,"T")</f>
        <v>482.5</v>
      </c>
      <c r="T7" s="105">
        <f>RTD("cqg.rtd", ,"ContractData", Q7,$T$1,,"T")</f>
        <v>483</v>
      </c>
      <c r="U7" s="105">
        <f>RTD("cqg.rtd", ,"ContractData", "F."&amp;$Q$1&amp;"?6", $U$1,,"T")</f>
        <v>0.25</v>
      </c>
      <c r="V7" s="102" t="str">
        <f>I2</f>
        <v>ZWAS6Z</v>
      </c>
      <c r="W7" s="105" t="str">
        <f>RTD("cqg.rtd", ,"ContractData", V7, $W$1,,"T")</f>
        <v/>
      </c>
      <c r="X7" s="105">
        <f>RTD("cqg.rtd", ,"ContractData", V7, $X$1,,"T")</f>
        <v>1</v>
      </c>
      <c r="Y7" s="105">
        <f>RTD("cqg.rtd", ,"ContractData",V7,$Y$1,,"T")</f>
        <v>-95.25</v>
      </c>
      <c r="Z7" s="105">
        <f>RTD("cqg.rtd", ,"ContractData", V7,$Z$1,,"T")</f>
        <v>-93.75</v>
      </c>
      <c r="AA7" s="105">
        <f t="shared" si="5"/>
        <v>-94.5</v>
      </c>
      <c r="AB7" s="105">
        <f t="shared" si="0"/>
        <v>483</v>
      </c>
      <c r="AC7" s="105">
        <f t="shared" si="11"/>
        <v>483</v>
      </c>
      <c r="AD7" s="105">
        <f t="shared" si="6"/>
        <v>-94.5</v>
      </c>
      <c r="AF7" s="101">
        <f t="shared" si="7"/>
        <v>483</v>
      </c>
      <c r="AG7" s="101">
        <f t="shared" si="8"/>
        <v>-94.5</v>
      </c>
      <c r="AH7" s="101" t="str">
        <f t="shared" si="9"/>
        <v>DEC</v>
      </c>
      <c r="AI7" s="101" t="str">
        <f t="shared" si="10"/>
        <v>DEC, MAR</v>
      </c>
      <c r="AJ7" s="101">
        <f>RTD("cqg.rtd", ,"ContractData",Q7, "Settlement",,"T")</f>
        <v>482.75</v>
      </c>
      <c r="AK7" s="101">
        <f>RTD("cqg.rtd", ,"ContractData",V7, "Settlement",,"T")</f>
        <v>-96.25</v>
      </c>
    </row>
    <row r="8" spans="1:37" x14ac:dyDescent="0.2">
      <c r="A8" s="100" t="str">
        <f t="shared" si="1"/>
        <v>ZWAH8</v>
      </c>
      <c r="B8" s="100" t="str">
        <f>RTD("cqg.rtd", ,"ContractData",A8, "ContractMonth")</f>
        <v>MAR</v>
      </c>
      <c r="C8" s="106" t="str">
        <f t="shared" si="2"/>
        <v>H</v>
      </c>
      <c r="D8" s="101" t="str">
        <f t="shared" si="3"/>
        <v>ZWAS1H</v>
      </c>
      <c r="P8" s="102" t="str">
        <f t="shared" si="4"/>
        <v>H</v>
      </c>
      <c r="Q8" s="107" t="str">
        <f>RTD("cqg.rtd", ,"ContractData", $Q$1&amp;"?"&amp;R41, "Symbol")</f>
        <v>ZWAH8</v>
      </c>
      <c r="R8" s="105" t="str">
        <f>RTD("cqg.rtd", ,"ContractData", Q8, $R$1,,"T")</f>
        <v/>
      </c>
      <c r="S8" s="105">
        <f>RTD("cqg.rtd", ,"ContractData", Q8,$S$1,,"T")</f>
        <v>494.75</v>
      </c>
      <c r="T8" s="105">
        <f>RTD("cqg.rtd", ,"ContractData", Q8,$T$1,,"T")</f>
        <v>495.75</v>
      </c>
      <c r="U8" s="105">
        <f>RTD("cqg.rtd", ,"ContractData", "F."&amp;$Q$1&amp;"?7", $U$1,,"T")</f>
        <v>-0.5</v>
      </c>
      <c r="V8" s="102" t="str">
        <f>J2</f>
        <v>ZWAS7Z</v>
      </c>
      <c r="W8" s="105" t="str">
        <f>RTD("cqg.rtd", ,"ContractData", V8, $W$1,,"T")</f>
        <v/>
      </c>
      <c r="X8" s="105">
        <f>RTD("cqg.rtd", ,"ContractData", V8, $X$1,,"T")</f>
        <v>-0.5</v>
      </c>
      <c r="Y8" s="105">
        <f>RTD("cqg.rtd", ,"ContractData",V8,$Y$1,,"T")</f>
        <v>-104.5</v>
      </c>
      <c r="Z8" s="105">
        <f>RTD("cqg.rtd", ,"ContractData", V8,$Z$1,,"T")</f>
        <v>-101.25</v>
      </c>
      <c r="AA8" s="105">
        <f t="shared" si="5"/>
        <v>-102.875</v>
      </c>
      <c r="AB8" s="105">
        <f>IF(OR(S8="",T8=""),R8,(IF(OR(R8="",R8&lt;S8,R8&gt;T8),(S8+T8)/2,R8)))</f>
        <v>495.25</v>
      </c>
      <c r="AC8" s="105">
        <f t="shared" si="11"/>
        <v>495.25</v>
      </c>
      <c r="AD8" s="105">
        <f t="shared" si="6"/>
        <v>-102.875</v>
      </c>
      <c r="AF8" s="101">
        <f t="shared" si="7"/>
        <v>495.25</v>
      </c>
      <c r="AG8" s="101">
        <f t="shared" si="8"/>
        <v>-102.875</v>
      </c>
      <c r="AH8" s="101" t="str">
        <f t="shared" si="9"/>
        <v>MAR</v>
      </c>
      <c r="AI8" s="101" t="str">
        <f t="shared" si="10"/>
        <v>DEC, MAY</v>
      </c>
      <c r="AJ8" s="101">
        <f>RTD("cqg.rtd", ,"ContractData",Q8, "Settlement",,"T")</f>
        <v>495.25</v>
      </c>
      <c r="AK8" s="101">
        <f>RTD("cqg.rtd", ,"ContractData",V8, "Settlement",,"T")</f>
        <v>-104</v>
      </c>
    </row>
    <row r="9" spans="1:37" x14ac:dyDescent="0.2">
      <c r="A9" s="100" t="str">
        <f t="shared" si="1"/>
        <v>ZWAK8</v>
      </c>
      <c r="B9" s="100" t="str">
        <f>RTD("cqg.rtd", ,"ContractData",A9, "ContractMonth")</f>
        <v>MAY</v>
      </c>
      <c r="C9" s="106" t="str">
        <f t="shared" si="2"/>
        <v>K</v>
      </c>
      <c r="D9" s="101" t="str">
        <f t="shared" si="3"/>
        <v>ZWAS1K</v>
      </c>
      <c r="P9" s="102" t="str">
        <f t="shared" si="4"/>
        <v>K</v>
      </c>
      <c r="Q9" s="107" t="str">
        <f>RTD("cqg.rtd", ,"ContractData", $Q$1&amp;"?"&amp;R42, "Symbol")</f>
        <v>ZWAK8</v>
      </c>
      <c r="R9" s="105" t="str">
        <f>RTD("cqg.rtd", ,"ContractData", Q9, $R$1,,"T")</f>
        <v/>
      </c>
      <c r="S9" s="105">
        <f>RTD("cqg.rtd", ,"ContractData", Q9,$S$1,,"T")</f>
        <v>501.5</v>
      </c>
      <c r="T9" s="105">
        <f>RTD("cqg.rtd", ,"ContractData", Q9,$T$1,,"T")</f>
        <v>504.75</v>
      </c>
      <c r="U9" s="105">
        <f>RTD("cqg.rtd", ,"ContractData", "F."&amp;$Q$1&amp;"?8", $U$1,,"T")</f>
        <v>-1.5</v>
      </c>
      <c r="V9" s="102" t="str">
        <f>K2</f>
        <v>ZWAS8Z</v>
      </c>
      <c r="W9" s="105" t="str">
        <f>RTD("cqg.rtd", ,"ContractData", V9, $W$1,,"T")</f>
        <v/>
      </c>
      <c r="X9" s="105">
        <f>RTD("cqg.rtd", ,"ContractData", V9, $X$1,,"T")</f>
        <v>-3.5</v>
      </c>
      <c r="Y9" s="105">
        <f>RTD("cqg.rtd", ,"ContractData",V9,$Y$1,,"T")</f>
        <v>-109.5</v>
      </c>
      <c r="Z9" s="105">
        <f>RTD("cqg.rtd", ,"ContractData", V9,$Z$1,,"T")</f>
        <v>-101.5</v>
      </c>
      <c r="AA9" s="105">
        <f t="shared" si="5"/>
        <v>-105.5</v>
      </c>
      <c r="AB9" s="105">
        <f t="shared" ref="AB9:AB12" si="12">IF(OR(S9="",T9=""),R9,(IF(OR(R9="",R9&lt;S9,R9&gt;T9),(S9+T9)/2,R9)))</f>
        <v>503.125</v>
      </c>
      <c r="AC9" s="105">
        <f t="shared" si="11"/>
        <v>503.125</v>
      </c>
      <c r="AD9" s="105">
        <f t="shared" si="6"/>
        <v>-105.5</v>
      </c>
      <c r="AF9" s="101">
        <f t="shared" si="7"/>
        <v>503.125</v>
      </c>
      <c r="AG9" s="101">
        <f t="shared" si="8"/>
        <v>-105.5</v>
      </c>
      <c r="AH9" s="101" t="str">
        <f t="shared" si="9"/>
        <v>MAY</v>
      </c>
      <c r="AI9" s="101" t="str">
        <f t="shared" si="10"/>
        <v>DEC, JUL</v>
      </c>
      <c r="AJ9" s="101">
        <f>RTD("cqg.rtd", ,"ContractData",Q9, "Settlement",,"T")</f>
        <v>503</v>
      </c>
      <c r="AK9" s="101">
        <f>RTD("cqg.rtd", ,"ContractData",V9, "Settlement",,"T")</f>
        <v>-106</v>
      </c>
    </row>
    <row r="10" spans="1:37" x14ac:dyDescent="0.2">
      <c r="A10" s="100" t="str">
        <f t="shared" si="1"/>
        <v>ZWAN8</v>
      </c>
      <c r="B10" s="100" t="str">
        <f>RTD("cqg.rtd", ,"ContractData",A10, "ContractMonth")</f>
        <v>JUL</v>
      </c>
      <c r="C10" s="106" t="str">
        <f t="shared" si="2"/>
        <v>N</v>
      </c>
      <c r="D10" s="101" t="str">
        <f t="shared" si="3"/>
        <v>ZWAS1N</v>
      </c>
      <c r="P10" s="102" t="str">
        <f t="shared" si="4"/>
        <v>N</v>
      </c>
      <c r="Q10" s="107" t="str">
        <f>RTD("cqg.rtd", ,"ContractData", $Q$1&amp;"?"&amp;R43, "Symbol")</f>
        <v>ZWAN8</v>
      </c>
      <c r="R10" s="105" t="str">
        <f>RTD("cqg.rtd", ,"ContractData", Q10, $R$1,,"T")</f>
        <v/>
      </c>
      <c r="S10" s="105">
        <f>RTD("cqg.rtd", ,"ContractData", Q10,$S$1,,"T")</f>
        <v>502.5</v>
      </c>
      <c r="T10" s="105">
        <f>RTD("cqg.rtd", ,"ContractData", Q10,$T$1,,"T")</f>
        <v>506.75</v>
      </c>
      <c r="U10" s="105">
        <f>RTD("cqg.rtd", ,"ContractData", "F."&amp;$Q$1&amp;"?9", $U$1,,"T")</f>
        <v>-2.5</v>
      </c>
      <c r="V10" s="102" t="str">
        <f>L2</f>
        <v>ZWAS9Z</v>
      </c>
      <c r="W10" s="105" t="str">
        <f>RTD("cqg.rtd", ,"ContractData", V10, $W$1,,"T")</f>
        <v/>
      </c>
      <c r="X10" s="105">
        <f>RTD("cqg.rtd", ,"ContractData", V10, $X$1,,"T")</f>
        <v>4</v>
      </c>
      <c r="Y10" s="105">
        <f>RTD("cqg.rtd", ,"ContractData",V10,$Y$1,,"T")</f>
        <v>-124.75</v>
      </c>
      <c r="Z10" s="105">
        <f>RTD("cqg.rtd", ,"ContractData", V10,$Z$1,,"T")</f>
        <v>-114.5</v>
      </c>
      <c r="AA10" s="105">
        <f t="shared" si="5"/>
        <v>-119.625</v>
      </c>
      <c r="AB10" s="105">
        <f t="shared" si="12"/>
        <v>504.625</v>
      </c>
      <c r="AC10" s="105">
        <f t="shared" si="11"/>
        <v>504.625</v>
      </c>
      <c r="AD10" s="105">
        <f t="shared" si="6"/>
        <v>-119.625</v>
      </c>
      <c r="AF10" s="101">
        <f t="shared" si="7"/>
        <v>504.625</v>
      </c>
      <c r="AG10" s="101">
        <f t="shared" si="8"/>
        <v>-119.625</v>
      </c>
      <c r="AH10" s="101" t="str">
        <f t="shared" si="9"/>
        <v>JUL</v>
      </c>
      <c r="AI10" s="101" t="str">
        <f t="shared" si="10"/>
        <v>DEC, SEP</v>
      </c>
      <c r="AJ10" s="101">
        <f>RTD("cqg.rtd", ,"ContractData",Q10, "Settlement",,"T")</f>
        <v>505</v>
      </c>
      <c r="AK10" s="101">
        <f>RTD("cqg.rtd", ,"ContractData",V10, "Settlement",,"T")</f>
        <v>-118.5</v>
      </c>
    </row>
    <row r="11" spans="1:37" x14ac:dyDescent="0.2">
      <c r="A11" s="100" t="str">
        <f t="shared" si="1"/>
        <v>ZWAU8</v>
      </c>
      <c r="B11" s="100" t="str">
        <f>RTD("cqg.rtd", ,"ContractData",A11, "ContractMonth")</f>
        <v>SEP</v>
      </c>
      <c r="C11" s="106" t="str">
        <f t="shared" si="2"/>
        <v>U</v>
      </c>
      <c r="D11" s="101" t="str">
        <f t="shared" si="3"/>
        <v>ZWAS1U</v>
      </c>
      <c r="P11" s="102" t="str">
        <f t="shared" si="4"/>
        <v>U</v>
      </c>
      <c r="Q11" s="107" t="str">
        <f>RTD("cqg.rtd", ,"ContractData", $Q$1&amp;"?"&amp;R44, "Symbol")</f>
        <v>ZWAU8</v>
      </c>
      <c r="R11" s="105" t="str">
        <f>RTD("cqg.rtd", ,"ContractData", Q11, $R$1,,"T")</f>
        <v/>
      </c>
      <c r="S11" s="105">
        <f>RTD("cqg.rtd", ,"ContractData", Q11,$S$1,,"T")</f>
        <v>515</v>
      </c>
      <c r="T11" s="105">
        <f>RTD("cqg.rtd", ,"ContractData", Q11,$T$1,,"T")</f>
        <v>525</v>
      </c>
      <c r="U11" s="105">
        <f>RTD("cqg.rtd", ,"ContractData", "F."&amp;$Q$1&amp;"?10", $U$1,,"T")</f>
        <v>7.5</v>
      </c>
      <c r="V11" s="102" t="str">
        <f>M2</f>
        <v>ZWAS10Z</v>
      </c>
      <c r="W11" s="105" t="str">
        <f>RTD("cqg.rtd", ,"ContractData", V11, $W$1,,"T")</f>
        <v/>
      </c>
      <c r="X11" s="105" t="str">
        <f>RTD("cqg.rtd", ,"ContractData", V11, $X$1,,"T")</f>
        <v/>
      </c>
      <c r="Y11" s="105" t="str">
        <f>RTD("cqg.rtd", ,"ContractData",V11,$Y$1,,"T")</f>
        <v/>
      </c>
      <c r="Z11" s="105" t="str">
        <f>RTD("cqg.rtd", ,"ContractData", V11,$Z$1,,"T")</f>
        <v/>
      </c>
      <c r="AA11" s="105" t="e">
        <f t="shared" si="5"/>
        <v>#VALUE!</v>
      </c>
      <c r="AB11" s="105">
        <f t="shared" si="12"/>
        <v>520</v>
      </c>
      <c r="AC11" s="105">
        <f t="shared" si="11"/>
        <v>520</v>
      </c>
      <c r="AD11" s="105" t="str">
        <f t="shared" si="6"/>
        <v/>
      </c>
      <c r="AF11" s="101">
        <f t="shared" si="7"/>
        <v>520</v>
      </c>
      <c r="AG11" s="101" t="e">
        <f t="shared" si="8"/>
        <v>#N/A</v>
      </c>
      <c r="AH11" s="101" t="str">
        <f t="shared" si="9"/>
        <v>SEP</v>
      </c>
      <c r="AI11" s="101" t="str">
        <f t="shared" si="10"/>
        <v>DEC, DEC</v>
      </c>
      <c r="AJ11" s="101">
        <f>RTD("cqg.rtd", ,"ContractData",Q11, "Settlement",,"T")</f>
        <v>517.5</v>
      </c>
      <c r="AK11" s="101">
        <f>RTD("cqg.rtd", ,"ContractData",V11, "Settlement",,"T")</f>
        <v>-144</v>
      </c>
    </row>
    <row r="12" spans="1:37" x14ac:dyDescent="0.2">
      <c r="A12" s="100" t="str">
        <f t="shared" si="1"/>
        <v>ZWAZ8</v>
      </c>
      <c r="B12" s="100" t="str">
        <f>RTD("cqg.rtd", ,"ContractData",A12, "ContractMonth")</f>
        <v>DEC</v>
      </c>
      <c r="C12" s="106" t="str">
        <f t="shared" si="2"/>
        <v>Z</v>
      </c>
      <c r="D12" s="101" t="str">
        <f t="shared" si="3"/>
        <v>ZWAS1Z</v>
      </c>
      <c r="P12" s="102" t="str">
        <f t="shared" si="4"/>
        <v>Z</v>
      </c>
      <c r="Q12" s="107" t="str">
        <f>RTD("cqg.rtd", ,"ContractData", $Q$1&amp;"?"&amp;R45, "Symbol")</f>
        <v>ZWAZ8</v>
      </c>
      <c r="R12" s="105" t="str">
        <f>RTD("cqg.rtd", ,"ContractData", Q12, $R$1,,"T")</f>
        <v/>
      </c>
      <c r="S12" s="105">
        <f>RTD("cqg.rtd", ,"ContractData", Q12,$S$1,,"T")</f>
        <v>536.5</v>
      </c>
      <c r="T12" s="105">
        <f>RTD("cqg.rtd", ,"ContractData", Q12,$T$1,,"T")</f>
        <v>546</v>
      </c>
      <c r="U12" s="105">
        <f>RTD("cqg.rtd", ,"ContractData", "F."&amp;$Q$1&amp;"?11",$U$1,,"T")</f>
        <v>-6.5</v>
      </c>
      <c r="V12" s="102" t="str">
        <f>N2</f>
        <v>ZWAS11Z</v>
      </c>
      <c r="W12" s="105" t="str">
        <f>RTD("cqg.rtd", ,"ContractData", V12, $W$1,,"T")</f>
        <v/>
      </c>
      <c r="X12" s="105" t="str">
        <f>RTD("cqg.rtd", ,"ContractData", V12, $X$1,,"T")</f>
        <v/>
      </c>
      <c r="Y12" s="105" t="str">
        <f>RTD("cqg.rtd", ,"ContractData",V12,$Y$1,,"T")</f>
        <v/>
      </c>
      <c r="Z12" s="105" t="str">
        <f>RTD("cqg.rtd", ,"ContractData", V12,$Z$1,,"T")</f>
        <v/>
      </c>
      <c r="AA12" s="105" t="e">
        <f t="shared" si="5"/>
        <v>#VALUE!</v>
      </c>
      <c r="AB12" s="105">
        <f t="shared" si="12"/>
        <v>541.25</v>
      </c>
      <c r="AC12" s="105">
        <f t="shared" si="11"/>
        <v>541.25</v>
      </c>
      <c r="AD12" s="105" t="str">
        <f t="shared" si="6"/>
        <v/>
      </c>
      <c r="AF12" s="101">
        <f t="shared" si="7"/>
        <v>541.25</v>
      </c>
      <c r="AG12" s="101" t="e">
        <f t="shared" si="8"/>
        <v>#N/A</v>
      </c>
      <c r="AH12" s="101" t="str">
        <f t="shared" si="9"/>
        <v>DEC</v>
      </c>
      <c r="AI12" s="101" t="str">
        <f t="shared" si="10"/>
        <v>DEC, MAR</v>
      </c>
      <c r="AJ12" s="101">
        <f>RTD("cqg.rtd", ,"ContractData",Q12, "Settlement",,"T")</f>
        <v>543</v>
      </c>
      <c r="AK12" s="101">
        <f>RTD("cqg.rtd", ,"ContractData",V12, "Settlement",,"T")</f>
        <v>-144</v>
      </c>
    </row>
    <row r="13" spans="1:37" x14ac:dyDescent="0.2">
      <c r="A13" s="100" t="str">
        <f t="shared" si="1"/>
        <v>ZWAH9</v>
      </c>
      <c r="B13" s="100" t="str">
        <f>RTD("cqg.rtd", ,"ContractData",A13, "ContractMonth")</f>
        <v>MAR</v>
      </c>
      <c r="C13" s="106" t="str">
        <f t="shared" si="2"/>
        <v>H</v>
      </c>
      <c r="D13" s="101" t="str">
        <f t="shared" si="3"/>
        <v>ZWAS1H</v>
      </c>
      <c r="P13" s="102" t="str">
        <f t="shared" si="4"/>
        <v>H</v>
      </c>
      <c r="Q13" s="107" t="str">
        <f>RTD("cqg.rtd", ,"ContractData", $Q$1&amp;"?"&amp;R46, "Symbol")</f>
        <v>ZWAH9</v>
      </c>
      <c r="R13" s="105" t="str">
        <f>RTD("cqg.rtd", ,"ContractData", Q13, $R$1,,"T")</f>
        <v/>
      </c>
      <c r="S13" s="105" t="str">
        <f>RTD("cqg.rtd", ,"ContractData", Q13,$S$1,,"T")</f>
        <v/>
      </c>
      <c r="T13" s="105" t="str">
        <f>RTD("cqg.rtd", ,"ContractData", Q13,$T$1,,"T")</f>
        <v/>
      </c>
      <c r="U13" s="105" t="str">
        <f>RTD("cqg.rtd", ,"ContractData", "F."&amp;$Q$1&amp;"?12",$U$1,,"T")</f>
        <v/>
      </c>
      <c r="V13" s="102" t="str">
        <f>O2</f>
        <v>ZWAS12Z</v>
      </c>
      <c r="W13" s="105" t="str">
        <f>RTD("cqg.rtd", ,"ContractData", V13, $W$1,,"T")</f>
        <v/>
      </c>
      <c r="X13" s="105" t="str">
        <f>RTD("cqg.rtd", ,"ContractData", V13, $X$1,,"T")</f>
        <v/>
      </c>
      <c r="Y13" s="105" t="str">
        <f>RTD("cqg.rtd", ,"ContractData",V13,$Y$1,,"T")</f>
        <v/>
      </c>
      <c r="Z13" s="105" t="str">
        <f>RTD("cqg.rtd", ,"ContractData", V13,$Z$1,,"T")</f>
        <v/>
      </c>
      <c r="AA13" s="105" t="e">
        <f t="shared" si="5"/>
        <v>#VALUE!</v>
      </c>
      <c r="AB13" s="105" t="str">
        <f>IF(OR(S13="",T13=""),R13,(IF(OR(R13="",R13&lt;S13,R13&gt;T13),(S13+T13)/2,R13)))</f>
        <v/>
      </c>
      <c r="AC13" s="105" t="e">
        <f t="shared" si="11"/>
        <v>#VALUE!</v>
      </c>
      <c r="AD13" s="105" t="str">
        <f t="shared" si="6"/>
        <v/>
      </c>
      <c r="AF13" s="101" t="e">
        <f t="shared" si="7"/>
        <v>#N/A</v>
      </c>
      <c r="AG13" s="101" t="e">
        <f t="shared" si="8"/>
        <v>#N/A</v>
      </c>
      <c r="AH13" s="101" t="str">
        <f t="shared" si="9"/>
        <v>MAR</v>
      </c>
      <c r="AI13" s="101" t="str">
        <f t="shared" si="10"/>
        <v xml:space="preserve">DEC, </v>
      </c>
      <c r="AJ13" s="101">
        <f>RTD("cqg.rtd", ,"ContractData",Q13, "Settlement",,"T")</f>
        <v>543</v>
      </c>
      <c r="AK13" s="101">
        <f>RTD("cqg.rtd", ,"ContractData",V13, "Settlement",,"T")</f>
        <v>-144</v>
      </c>
    </row>
    <row r="14" spans="1:37" x14ac:dyDescent="0.2">
      <c r="P14" s="102"/>
      <c r="Q14" s="102">
        <f>RTD("cqg.rtd", ,"ContractData",Q2, "Bate")</f>
        <v>128</v>
      </c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</row>
    <row r="15" spans="1:37" x14ac:dyDescent="0.2">
      <c r="P15" s="102"/>
      <c r="Q15" s="102">
        <f>RTD("cqg.rtd", ,"ContractData",Q3, "Bate")</f>
        <v>0</v>
      </c>
      <c r="R15" s="102"/>
      <c r="S15" s="102"/>
      <c r="T15" s="102"/>
      <c r="U15" s="102"/>
    </row>
    <row r="16" spans="1:37" x14ac:dyDescent="0.2">
      <c r="Q16" s="101">
        <f>RTD("cqg.rtd", ,"ContractData",Q4, "Bate")</f>
        <v>16</v>
      </c>
    </row>
    <row r="17" spans="17:29" x14ac:dyDescent="0.2">
      <c r="Q17" s="101">
        <f>RTD("cqg.rtd", ,"ContractData",Q5, "Bate")</f>
        <v>64</v>
      </c>
    </row>
    <row r="18" spans="17:29" x14ac:dyDescent="0.2">
      <c r="Q18" s="101">
        <f>RTD("cqg.rtd", ,"ContractData",Q6, "Bate")</f>
        <v>128</v>
      </c>
    </row>
    <row r="19" spans="17:29" x14ac:dyDescent="0.2">
      <c r="Q19" s="101">
        <f>RTD("cqg.rtd", ,"ContractData",Q7, "Bate")</f>
        <v>128</v>
      </c>
    </row>
    <row r="20" spans="17:29" x14ac:dyDescent="0.2">
      <c r="Q20" s="101">
        <f>RTD("cqg.rtd", ,"ContractData",Q8, "Bate")</f>
        <v>64</v>
      </c>
      <c r="U20" s="108"/>
    </row>
    <row r="21" spans="17:29" x14ac:dyDescent="0.2">
      <c r="Q21" s="101">
        <f>RTD("cqg.rtd", ,"ContractData",Q9, "Bate")</f>
        <v>64</v>
      </c>
    </row>
    <row r="22" spans="17:29" x14ac:dyDescent="0.2">
      <c r="Q22" s="101">
        <f>RTD("cqg.rtd", ,"ContractData",Q10, "Bate")</f>
        <v>64</v>
      </c>
      <c r="AB22" s="109"/>
      <c r="AC22" s="109"/>
    </row>
    <row r="23" spans="17:29" x14ac:dyDescent="0.2">
      <c r="Q23" s="101">
        <f>RTD("cqg.rtd", ,"ContractData",Q11, "Bate")</f>
        <v>128</v>
      </c>
      <c r="AB23" s="109"/>
      <c r="AC23" s="109"/>
    </row>
    <row r="24" spans="17:29" x14ac:dyDescent="0.2">
      <c r="Q24" s="101">
        <f>RTD("cqg.rtd", ,"ContractData",Q12, "Bate")</f>
        <v>64</v>
      </c>
      <c r="AB24" s="109"/>
      <c r="AC24" s="109"/>
    </row>
    <row r="25" spans="17:29" x14ac:dyDescent="0.2">
      <c r="Q25" s="101">
        <f>RTD("cqg.rtd", ,"ContractData",Q13, "Bate")</f>
        <v>0</v>
      </c>
    </row>
    <row r="34" spans="18:19" x14ac:dyDescent="0.2">
      <c r="R34" s="101" t="s">
        <v>6</v>
      </c>
    </row>
    <row r="35" spans="18:19" x14ac:dyDescent="0.2">
      <c r="R35" s="101">
        <f>IF(RTD("cqg.rtd", ,"ContractData","ZWA?", "ContractMonth")=RTD("cqg.rtd", ,"ContractData","ZWA?1", "ContractMonth"),1,2)</f>
        <v>1</v>
      </c>
      <c r="S35" s="101" t="str">
        <f>RTD("cqg.rtd",,"ContractData","ZWA?1", "Symbol")</f>
        <v>ZWAZ6</v>
      </c>
    </row>
    <row r="36" spans="18:19" x14ac:dyDescent="0.2">
      <c r="R36" s="101">
        <f>R35+1</f>
        <v>2</v>
      </c>
      <c r="S36" s="101" t="str">
        <f>RTD("cqg.rtd",,"ContractData","ZWA?2", "Symbol")</f>
        <v>ZWAH7</v>
      </c>
    </row>
    <row r="37" spans="18:19" x14ac:dyDescent="0.2">
      <c r="R37" s="101">
        <f t="shared" ref="R37:R46" si="13">R36+1</f>
        <v>3</v>
      </c>
    </row>
    <row r="38" spans="18:19" x14ac:dyDescent="0.2">
      <c r="R38" s="101">
        <f t="shared" si="13"/>
        <v>4</v>
      </c>
    </row>
    <row r="39" spans="18:19" x14ac:dyDescent="0.2">
      <c r="R39" s="101">
        <f t="shared" si="13"/>
        <v>5</v>
      </c>
    </row>
    <row r="40" spans="18:19" x14ac:dyDescent="0.2">
      <c r="R40" s="101">
        <f t="shared" si="13"/>
        <v>6</v>
      </c>
    </row>
    <row r="41" spans="18:19" x14ac:dyDescent="0.2">
      <c r="R41" s="101">
        <f t="shared" si="13"/>
        <v>7</v>
      </c>
    </row>
    <row r="42" spans="18:19" x14ac:dyDescent="0.2">
      <c r="R42" s="101">
        <f t="shared" si="13"/>
        <v>8</v>
      </c>
    </row>
    <row r="43" spans="18:19" x14ac:dyDescent="0.2">
      <c r="R43" s="101">
        <f t="shared" si="13"/>
        <v>9</v>
      </c>
    </row>
    <row r="44" spans="18:19" x14ac:dyDescent="0.2">
      <c r="R44" s="101">
        <f t="shared" si="13"/>
        <v>10</v>
      </c>
    </row>
    <row r="45" spans="18:19" x14ac:dyDescent="0.2">
      <c r="R45" s="101">
        <f t="shared" si="13"/>
        <v>11</v>
      </c>
    </row>
    <row r="46" spans="18:19" x14ac:dyDescent="0.2">
      <c r="R46" s="101">
        <f t="shared" si="13"/>
        <v>12</v>
      </c>
    </row>
  </sheetData>
  <sheetProtection algorithmName="SHA-512" hashValue="UHmTQsTmGD1jhV2s9x+0jh1BsuFTpDz+eNjfgKSOxOjKKZWBsLEfqUca0IIeAHR/6ZogUiSh+M7ioTGndlmHgw==" saltValue="oDa2fhehVWMjf34u99V4J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Grains</vt:lpstr>
      <vt:lpstr>Soybeans</vt:lpstr>
      <vt:lpstr>Corn</vt:lpstr>
      <vt:lpstr>Wheat</vt:lpstr>
      <vt:lpstr>Sheet1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2016-11-16T15:25:09Z</dcterms:modified>
</cp:coreProperties>
</file>