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ml.chartshapes+xml"/>
  <Override PartName="/xl/charts/chart17.xml" ContentType="application/vnd.openxmlformats-officedocument.drawingml.chart+xml"/>
  <Override PartName="/xl/drawings/drawing6.xml" ContentType="application/vnd.openxmlformats-officedocument.drawingml.chartshapes+xml"/>
  <Override PartName="/xl/charts/chart18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HorizontalScroll="0" showVerticalScroll="0" showSheetTabs="0" xWindow="360" yWindow="180" windowWidth="18240" windowHeight="11640"/>
  </bookViews>
  <sheets>
    <sheet name="MainDisplay" sheetId="2" r:id="rId1"/>
    <sheet name="CLE" sheetId="3" r:id="rId2"/>
    <sheet name="QO" sheetId="6" r:id="rId3"/>
    <sheet name="ET" sheetId="5" r:id="rId4"/>
    <sheet name="Sheet1" sheetId="4" r:id="rId5"/>
  </sheets>
  <calcPr calcId="145621"/>
</workbook>
</file>

<file path=xl/calcChain.xml><?xml version="1.0" encoding="utf-8"?>
<calcChain xmlns="http://schemas.openxmlformats.org/spreadsheetml/2006/main">
  <c r="U7" i="6" l="1"/>
  <c r="U2" i="6"/>
  <c r="U13" i="6"/>
  <c r="U10" i="6"/>
  <c r="U8" i="6"/>
  <c r="U3" i="6"/>
  <c r="U6" i="6"/>
  <c r="U12" i="6"/>
  <c r="U11" i="6"/>
  <c r="U4" i="6"/>
  <c r="U5" i="6"/>
  <c r="U9" i="6"/>
  <c r="U3" i="5"/>
  <c r="U3" i="3"/>
  <c r="U9" i="5"/>
  <c r="U5" i="5"/>
  <c r="U9" i="3"/>
  <c r="U10" i="5"/>
  <c r="U7" i="3"/>
  <c r="U7" i="5"/>
  <c r="U13" i="5"/>
  <c r="U2" i="3"/>
  <c r="S35" i="6"/>
  <c r="U5" i="3"/>
  <c r="U6" i="3"/>
  <c r="U12" i="3"/>
  <c r="R35" i="6"/>
  <c r="U8" i="5"/>
  <c r="S36" i="6"/>
  <c r="U8" i="3"/>
  <c r="U4" i="3"/>
  <c r="U10" i="3"/>
  <c r="U4" i="5"/>
  <c r="U11" i="5"/>
  <c r="U12" i="5"/>
  <c r="U2" i="5"/>
  <c r="U11" i="3"/>
  <c r="U6" i="5"/>
  <c r="U13" i="3"/>
  <c r="S35" i="5"/>
  <c r="R35" i="5"/>
  <c r="S36" i="5"/>
  <c r="R35" i="3"/>
  <c r="P54" i="2"/>
  <c r="S35" i="3"/>
  <c r="J54" i="2"/>
  <c r="S54" i="2"/>
  <c r="M54" i="2"/>
  <c r="S36" i="3"/>
  <c r="R36" i="6" l="1"/>
  <c r="R36" i="5"/>
  <c r="R36" i="3"/>
  <c r="Q2" i="6"/>
  <c r="Q2" i="5"/>
  <c r="Q2" i="3"/>
  <c r="P2" i="5" l="1"/>
  <c r="AH2" i="5" s="1"/>
  <c r="P2" i="6"/>
  <c r="AH2" i="6" s="1"/>
  <c r="P2" i="3"/>
  <c r="AH2" i="3" s="1"/>
  <c r="A2" i="6"/>
  <c r="AB34" i="2"/>
  <c r="R37" i="6"/>
  <c r="A2" i="5"/>
  <c r="AE34" i="2"/>
  <c r="R37" i="5"/>
  <c r="Y34" i="2"/>
  <c r="A2" i="3"/>
  <c r="R37" i="3"/>
  <c r="J6" i="2"/>
  <c r="S2" i="6"/>
  <c r="R2" i="6"/>
  <c r="Q3" i="6"/>
  <c r="AJ2" i="6"/>
  <c r="T2" i="6"/>
  <c r="B2" i="6"/>
  <c r="Z34" i="2"/>
  <c r="Q3" i="5"/>
  <c r="R2" i="5"/>
  <c r="AC34" i="2"/>
  <c r="AJ2" i="5"/>
  <c r="Q3" i="3"/>
  <c r="S2" i="5"/>
  <c r="P6" i="2"/>
  <c r="R2" i="3"/>
  <c r="S2" i="3"/>
  <c r="T2" i="3"/>
  <c r="B6" i="2"/>
  <c r="AJ2" i="3"/>
  <c r="B2" i="5"/>
  <c r="T2" i="5"/>
  <c r="W34" i="2"/>
  <c r="B2" i="3"/>
  <c r="P3" i="5" l="1"/>
  <c r="AH3" i="5" s="1"/>
  <c r="AI2" i="5" s="1"/>
  <c r="P3" i="6"/>
  <c r="AH3" i="6" s="1"/>
  <c r="AI2" i="6" s="1"/>
  <c r="P3" i="3"/>
  <c r="AH3" i="3" s="1"/>
  <c r="AI2" i="3" s="1"/>
  <c r="AI6" i="2"/>
  <c r="P7" i="2" s="1"/>
  <c r="AC6" i="2"/>
  <c r="J7" i="2" s="1"/>
  <c r="V6" i="2"/>
  <c r="AL2" i="6"/>
  <c r="A3" i="6"/>
  <c r="AB35" i="2"/>
  <c r="AB2" i="6"/>
  <c r="C2" i="6"/>
  <c r="AC2" i="6"/>
  <c r="AF2" i="6" s="1"/>
  <c r="R38" i="6"/>
  <c r="A3" i="5"/>
  <c r="AE35" i="2"/>
  <c r="C2" i="5"/>
  <c r="AL2" i="5"/>
  <c r="AC2" i="5"/>
  <c r="AF2" i="5" s="1"/>
  <c r="AB2" i="5"/>
  <c r="R38" i="5"/>
  <c r="Y35" i="2"/>
  <c r="A3" i="3"/>
  <c r="AC2" i="3"/>
  <c r="AF2" i="3" s="1"/>
  <c r="AB2" i="3"/>
  <c r="C2" i="3"/>
  <c r="AL2" i="3"/>
  <c r="R38" i="3"/>
  <c r="J4" i="2"/>
  <c r="Q4" i="6"/>
  <c r="J8" i="2"/>
  <c r="J9" i="2"/>
  <c r="R3" i="6"/>
  <c r="AJ3" i="6"/>
  <c r="K6" i="2"/>
  <c r="J10" i="2"/>
  <c r="T3" i="6"/>
  <c r="S3" i="6"/>
  <c r="Z35" i="2"/>
  <c r="B3" i="6"/>
  <c r="Q4" i="5"/>
  <c r="B8" i="2"/>
  <c r="B9" i="2"/>
  <c r="S3" i="5"/>
  <c r="D6" i="2"/>
  <c r="R3" i="5"/>
  <c r="AJ3" i="3"/>
  <c r="B10" i="2"/>
  <c r="Q6" i="2"/>
  <c r="T3" i="3"/>
  <c r="P4" i="2"/>
  <c r="AC35" i="2"/>
  <c r="AJ3" i="5"/>
  <c r="P9" i="2"/>
  <c r="T3" i="5"/>
  <c r="S3" i="3"/>
  <c r="P8" i="2"/>
  <c r="W35" i="2"/>
  <c r="R3" i="3"/>
  <c r="B3" i="5"/>
  <c r="P10" i="2"/>
  <c r="Q4" i="3"/>
  <c r="B4" i="2"/>
  <c r="B3" i="3"/>
  <c r="P4" i="5" l="1"/>
  <c r="AH4" i="5" s="1"/>
  <c r="AI3" i="5" s="1"/>
  <c r="P4" i="6"/>
  <c r="AH4" i="6" s="1"/>
  <c r="AI3" i="6" s="1"/>
  <c r="P4" i="3"/>
  <c r="AH4" i="3" s="1"/>
  <c r="AI3" i="3" s="1"/>
  <c r="AJ6" i="2"/>
  <c r="Q7" i="2" s="1"/>
  <c r="Q12" i="2" s="1"/>
  <c r="AD6" i="2"/>
  <c r="K7" i="2" s="1"/>
  <c r="K12" i="2" s="1"/>
  <c r="W6" i="2"/>
  <c r="B7" i="2"/>
  <c r="C3" i="6"/>
  <c r="AB3" i="6"/>
  <c r="AB36" i="2"/>
  <c r="A4" i="6"/>
  <c r="AL3" i="6"/>
  <c r="AC3" i="6"/>
  <c r="AF3" i="6" s="1"/>
  <c r="F2" i="6"/>
  <c r="L2" i="6"/>
  <c r="V10" i="6" s="1"/>
  <c r="K2" i="6"/>
  <c r="V9" i="6" s="1"/>
  <c r="E2" i="6"/>
  <c r="M2" i="6"/>
  <c r="V11" i="6" s="1"/>
  <c r="H2" i="6"/>
  <c r="G2" i="6"/>
  <c r="D2" i="6"/>
  <c r="J2" i="6"/>
  <c r="V8" i="6" s="1"/>
  <c r="O2" i="6"/>
  <c r="V13" i="6" s="1"/>
  <c r="N2" i="6"/>
  <c r="V12" i="6" s="1"/>
  <c r="I2" i="6"/>
  <c r="V7" i="6" s="1"/>
  <c r="R39" i="6"/>
  <c r="A4" i="5"/>
  <c r="AE36" i="2"/>
  <c r="C3" i="5"/>
  <c r="AC3" i="5"/>
  <c r="AF3" i="5" s="1"/>
  <c r="AB3" i="5"/>
  <c r="AL3" i="5"/>
  <c r="R39" i="5"/>
  <c r="O2" i="5"/>
  <c r="V13" i="5" s="1"/>
  <c r="K2" i="5"/>
  <c r="V9" i="5" s="1"/>
  <c r="G2" i="5"/>
  <c r="N2" i="5"/>
  <c r="V12" i="5" s="1"/>
  <c r="J2" i="5"/>
  <c r="V8" i="5" s="1"/>
  <c r="F2" i="5"/>
  <c r="M2" i="5"/>
  <c r="V11" i="5" s="1"/>
  <c r="I2" i="5"/>
  <c r="V7" i="5" s="1"/>
  <c r="E2" i="5"/>
  <c r="H2" i="5"/>
  <c r="D2" i="5"/>
  <c r="L2" i="5"/>
  <c r="V10" i="5" s="1"/>
  <c r="A4" i="3"/>
  <c r="Y36" i="2"/>
  <c r="C3" i="3"/>
  <c r="AC3" i="3"/>
  <c r="AF3" i="3" s="1"/>
  <c r="AL3" i="3"/>
  <c r="AB3" i="3"/>
  <c r="O2" i="3"/>
  <c r="V13" i="3" s="1"/>
  <c r="K2" i="3"/>
  <c r="V9" i="3" s="1"/>
  <c r="G2" i="3"/>
  <c r="N2" i="3"/>
  <c r="V12" i="3" s="1"/>
  <c r="J2" i="3"/>
  <c r="V8" i="3" s="1"/>
  <c r="F2" i="3"/>
  <c r="M2" i="3"/>
  <c r="V11" i="3" s="1"/>
  <c r="I2" i="3"/>
  <c r="E2" i="3"/>
  <c r="L2" i="3"/>
  <c r="V10" i="3" s="1"/>
  <c r="H2" i="3"/>
  <c r="D2" i="3"/>
  <c r="R39" i="3"/>
  <c r="K9" i="2"/>
  <c r="R4" i="6"/>
  <c r="M11" i="2"/>
  <c r="K8" i="2"/>
  <c r="AJ4" i="6"/>
  <c r="X12" i="6"/>
  <c r="Y9" i="6"/>
  <c r="X10" i="6"/>
  <c r="S4" i="6"/>
  <c r="W13" i="6"/>
  <c r="Y7" i="6"/>
  <c r="B4" i="6"/>
  <c r="L11" i="2"/>
  <c r="X13" i="6"/>
  <c r="K10" i="2"/>
  <c r="Q5" i="6"/>
  <c r="AK8" i="6"/>
  <c r="W9" i="6"/>
  <c r="Z9" i="6"/>
  <c r="T4" i="6"/>
  <c r="Z7" i="6"/>
  <c r="Z10" i="6"/>
  <c r="AK9" i="6"/>
  <c r="Y10" i="6"/>
  <c r="AK13" i="6"/>
  <c r="Y12" i="6"/>
  <c r="Z8" i="6"/>
  <c r="X8" i="6"/>
  <c r="L6" i="2"/>
  <c r="Z12" i="6"/>
  <c r="Z36" i="2"/>
  <c r="Z11" i="6"/>
  <c r="O11" i="2"/>
  <c r="K11" i="2"/>
  <c r="AK12" i="6"/>
  <c r="N11" i="2"/>
  <c r="X9" i="6"/>
  <c r="Q5" i="5"/>
  <c r="Q8" i="2"/>
  <c r="R6" i="2"/>
  <c r="E6" i="2"/>
  <c r="R4" i="5"/>
  <c r="AJ4" i="5"/>
  <c r="D10" i="2"/>
  <c r="T4" i="5"/>
  <c r="Q9" i="2"/>
  <c r="R4" i="3"/>
  <c r="T4" i="3"/>
  <c r="Q5" i="3"/>
  <c r="Q10" i="2"/>
  <c r="S4" i="5"/>
  <c r="S4" i="3"/>
  <c r="AC36" i="2"/>
  <c r="AJ4" i="3"/>
  <c r="D9" i="2"/>
  <c r="B4" i="5"/>
  <c r="B4" i="3"/>
  <c r="D8" i="2"/>
  <c r="W36" i="2"/>
  <c r="P5" i="5" l="1"/>
  <c r="AH5" i="5" s="1"/>
  <c r="AI4" i="5" s="1"/>
  <c r="P5" i="6"/>
  <c r="AH5" i="6" s="1"/>
  <c r="AI4" i="6" s="1"/>
  <c r="P5" i="3"/>
  <c r="AH5" i="3" s="1"/>
  <c r="AI4" i="3" s="1"/>
  <c r="AK6" i="2"/>
  <c r="R7" i="2" s="1"/>
  <c r="R12" i="2" s="1"/>
  <c r="AE6" i="2"/>
  <c r="L7" i="2" s="1"/>
  <c r="L12" i="2" s="1"/>
  <c r="X6" i="2"/>
  <c r="E7" i="2" s="1"/>
  <c r="E12" i="2" s="1"/>
  <c r="D7" i="2"/>
  <c r="D12" i="2" s="1"/>
  <c r="AB37" i="2"/>
  <c r="A5" i="6"/>
  <c r="AL4" i="6"/>
  <c r="C4" i="6"/>
  <c r="AA9" i="6"/>
  <c r="AD9" i="6"/>
  <c r="AG9" i="6" s="1"/>
  <c r="AB4" i="6"/>
  <c r="AC4" i="6"/>
  <c r="AF4" i="6" s="1"/>
  <c r="V5" i="6"/>
  <c r="V6" i="6"/>
  <c r="R40" i="6"/>
  <c r="AB53" i="2"/>
  <c r="V4" i="6"/>
  <c r="AB52" i="2"/>
  <c r="V2" i="6"/>
  <c r="V3" i="6"/>
  <c r="D3" i="6"/>
  <c r="AL4" i="5"/>
  <c r="AC4" i="5"/>
  <c r="AF4" i="5" s="1"/>
  <c r="A5" i="5"/>
  <c r="AE37" i="2"/>
  <c r="AB4" i="5"/>
  <c r="C4" i="5"/>
  <c r="V4" i="5"/>
  <c r="AE52" i="2"/>
  <c r="R40" i="5"/>
  <c r="V2" i="5"/>
  <c r="V5" i="5"/>
  <c r="V6" i="5"/>
  <c r="D3" i="5"/>
  <c r="V3" i="5"/>
  <c r="AE53" i="2"/>
  <c r="C4" i="3"/>
  <c r="A5" i="3"/>
  <c r="Y37" i="2"/>
  <c r="AB4" i="3"/>
  <c r="AL4" i="3"/>
  <c r="AC4" i="3"/>
  <c r="AF4" i="3" s="1"/>
  <c r="V5" i="3"/>
  <c r="V6" i="3"/>
  <c r="V4" i="3"/>
  <c r="R40" i="3"/>
  <c r="V3" i="3"/>
  <c r="Y53" i="2"/>
  <c r="D3" i="3"/>
  <c r="V2" i="3"/>
  <c r="V7" i="3"/>
  <c r="N13" i="2"/>
  <c r="O13" i="2"/>
  <c r="M15" i="2"/>
  <c r="T5" i="6"/>
  <c r="Z13" i="6"/>
  <c r="Y8" i="6"/>
  <c r="AK6" i="6"/>
  <c r="N14" i="2"/>
  <c r="L10" i="2"/>
  <c r="M13" i="2"/>
  <c r="Q6" i="6"/>
  <c r="X3" i="6"/>
  <c r="Y3" i="6"/>
  <c r="Z3" i="6"/>
  <c r="M6" i="2"/>
  <c r="Y13" i="6"/>
  <c r="AK10" i="6"/>
  <c r="L15" i="2"/>
  <c r="AJ5" i="6"/>
  <c r="AK2" i="6"/>
  <c r="O15" i="2"/>
  <c r="N15" i="2"/>
  <c r="L8" i="2"/>
  <c r="Y11" i="6"/>
  <c r="B5" i="6"/>
  <c r="X2" i="6"/>
  <c r="X7" i="6"/>
  <c r="AK11" i="6"/>
  <c r="R5" i="6"/>
  <c r="W5" i="6"/>
  <c r="X6" i="6"/>
  <c r="L13" i="2"/>
  <c r="Z6" i="6"/>
  <c r="W10" i="6"/>
  <c r="W12" i="6"/>
  <c r="Z2" i="6"/>
  <c r="K13" i="2"/>
  <c r="L9" i="2"/>
  <c r="W7" i="6"/>
  <c r="AK7" i="6"/>
  <c r="W8" i="6"/>
  <c r="K14" i="2"/>
  <c r="L14" i="2"/>
  <c r="W3" i="6"/>
  <c r="Y2" i="6"/>
  <c r="K15" i="2"/>
  <c r="Z5" i="6"/>
  <c r="X11" i="6"/>
  <c r="O14" i="2"/>
  <c r="W2" i="6"/>
  <c r="S5" i="6"/>
  <c r="W11" i="6"/>
  <c r="M14" i="2"/>
  <c r="Z53" i="2"/>
  <c r="Z52" i="2"/>
  <c r="Z37" i="2"/>
  <c r="X4" i="6"/>
  <c r="Q6" i="5"/>
  <c r="E8" i="2"/>
  <c r="R11" i="2"/>
  <c r="AJ5" i="5"/>
  <c r="T11" i="2"/>
  <c r="W11" i="3"/>
  <c r="Y12" i="3"/>
  <c r="X11" i="5"/>
  <c r="Q6" i="3"/>
  <c r="R5" i="3"/>
  <c r="E10" i="2"/>
  <c r="R9" i="2"/>
  <c r="B5" i="5"/>
  <c r="AK7" i="5"/>
  <c r="AK13" i="5"/>
  <c r="W11" i="5"/>
  <c r="Q11" i="2"/>
  <c r="X10" i="5"/>
  <c r="Y8" i="3"/>
  <c r="Z11" i="3"/>
  <c r="Y9" i="3"/>
  <c r="W8" i="3"/>
  <c r="F6" i="2"/>
  <c r="R8" i="2"/>
  <c r="AC37" i="2"/>
  <c r="W7" i="5"/>
  <c r="Z9" i="5"/>
  <c r="W8" i="5"/>
  <c r="Z8" i="5"/>
  <c r="W10" i="5"/>
  <c r="Y13" i="3"/>
  <c r="AK10" i="3"/>
  <c r="Z13" i="3"/>
  <c r="W9" i="3"/>
  <c r="T5" i="3"/>
  <c r="AK9" i="3"/>
  <c r="S11" i="2"/>
  <c r="AK11" i="3"/>
  <c r="R10" i="2"/>
  <c r="Z11" i="5"/>
  <c r="Y7" i="5"/>
  <c r="AK12" i="5"/>
  <c r="W13" i="5"/>
  <c r="Y12" i="5"/>
  <c r="I11" i="2"/>
  <c r="D11" i="2"/>
  <c r="AK12" i="3"/>
  <c r="AK8" i="3"/>
  <c r="X11" i="3"/>
  <c r="H11" i="2"/>
  <c r="S5" i="5"/>
  <c r="AK11" i="5"/>
  <c r="Y13" i="5"/>
  <c r="X7" i="5"/>
  <c r="Z10" i="5"/>
  <c r="Z7" i="5"/>
  <c r="F11" i="2"/>
  <c r="B5" i="3"/>
  <c r="Z8" i="3"/>
  <c r="Z10" i="3"/>
  <c r="E11" i="2"/>
  <c r="G11" i="2"/>
  <c r="X13" i="3"/>
  <c r="E9" i="2"/>
  <c r="W53" i="2"/>
  <c r="Y10" i="5"/>
  <c r="AK8" i="5"/>
  <c r="T5" i="5"/>
  <c r="Y11" i="5"/>
  <c r="W10" i="3"/>
  <c r="Y10" i="3"/>
  <c r="AK9" i="5"/>
  <c r="Z12" i="5"/>
  <c r="X13" i="5"/>
  <c r="U11" i="2"/>
  <c r="W13" i="3"/>
  <c r="Z12" i="3"/>
  <c r="AK10" i="5"/>
  <c r="X8" i="5"/>
  <c r="R5" i="5"/>
  <c r="Y9" i="5"/>
  <c r="S6" i="2"/>
  <c r="X9" i="5"/>
  <c r="S5" i="3"/>
  <c r="X8" i="3"/>
  <c r="X10" i="3"/>
  <c r="Z9" i="3"/>
  <c r="AJ5" i="3"/>
  <c r="W37" i="2"/>
  <c r="W12" i="5"/>
  <c r="Y8" i="5"/>
  <c r="Z13" i="5"/>
  <c r="Y11" i="3"/>
  <c r="X12" i="3"/>
  <c r="X12" i="5"/>
  <c r="W12" i="3"/>
  <c r="X9" i="3"/>
  <c r="W9" i="5"/>
  <c r="AK13" i="3"/>
  <c r="P6" i="5" l="1"/>
  <c r="AH6" i="5" s="1"/>
  <c r="AI5" i="5" s="1"/>
  <c r="P6" i="6"/>
  <c r="AH6" i="6" s="1"/>
  <c r="AI5" i="6" s="1"/>
  <c r="P6" i="3"/>
  <c r="AH6" i="3" s="1"/>
  <c r="AI5" i="3" s="1"/>
  <c r="AL6" i="2"/>
  <c r="S7" i="2" s="1"/>
  <c r="S12" i="2" s="1"/>
  <c r="AF6" i="2"/>
  <c r="M7" i="2" s="1"/>
  <c r="M12" i="2" s="1"/>
  <c r="F12" i="2"/>
  <c r="Y6" i="2"/>
  <c r="F7" i="2" s="1"/>
  <c r="G12" i="2" s="1"/>
  <c r="AD11" i="6"/>
  <c r="AG11" i="6" s="1"/>
  <c r="AD12" i="6"/>
  <c r="AG12" i="6" s="1"/>
  <c r="AD7" i="6"/>
  <c r="AG7" i="6" s="1"/>
  <c r="AA11" i="6"/>
  <c r="AA12" i="6"/>
  <c r="AA7" i="6"/>
  <c r="AD13" i="6"/>
  <c r="AG13" i="6" s="1"/>
  <c r="AA13" i="6"/>
  <c r="AA8" i="6"/>
  <c r="AD10" i="6"/>
  <c r="AG10" i="6" s="1"/>
  <c r="AA10" i="6"/>
  <c r="AD8" i="6"/>
  <c r="AG8" i="6" s="1"/>
  <c r="C5" i="6"/>
  <c r="AA3" i="6"/>
  <c r="AD3" i="6"/>
  <c r="AG3" i="6" s="1"/>
  <c r="A6" i="6"/>
  <c r="AB38" i="2"/>
  <c r="AC5" i="6"/>
  <c r="AF5" i="6" s="1"/>
  <c r="AA2" i="6"/>
  <c r="AD2" i="6"/>
  <c r="AG2" i="6" s="1"/>
  <c r="AB5" i="6"/>
  <c r="AL5" i="6"/>
  <c r="R41" i="6"/>
  <c r="AB50" i="2"/>
  <c r="AB48" i="2"/>
  <c r="AB47" i="2"/>
  <c r="AB49" i="2"/>
  <c r="AB51" i="2"/>
  <c r="D4" i="6"/>
  <c r="AA8" i="5"/>
  <c r="AD11" i="5"/>
  <c r="AG11" i="5" s="1"/>
  <c r="AD9" i="5"/>
  <c r="AG9" i="5" s="1"/>
  <c r="AD12" i="5"/>
  <c r="AG12" i="5" s="1"/>
  <c r="AD7" i="5"/>
  <c r="AG7" i="5" s="1"/>
  <c r="AA7" i="5"/>
  <c r="AB5" i="5"/>
  <c r="AD13" i="5"/>
  <c r="AG13" i="5" s="1"/>
  <c r="AA10" i="5"/>
  <c r="AL5" i="5"/>
  <c r="AC5" i="5"/>
  <c r="AF5" i="5" s="1"/>
  <c r="AA13" i="5"/>
  <c r="AD8" i="5"/>
  <c r="AG8" i="5" s="1"/>
  <c r="AA11" i="5"/>
  <c r="AA9" i="5"/>
  <c r="A6" i="5"/>
  <c r="AE38" i="2"/>
  <c r="AA12" i="5"/>
  <c r="AD10" i="5"/>
  <c r="AG10" i="5" s="1"/>
  <c r="C5" i="5"/>
  <c r="AE49" i="2"/>
  <c r="AE51" i="2"/>
  <c r="AE50" i="2"/>
  <c r="AE47" i="2"/>
  <c r="D4" i="5"/>
  <c r="R41" i="5"/>
  <c r="AE48" i="2"/>
  <c r="AA9" i="3"/>
  <c r="AA11" i="3"/>
  <c r="AC5" i="3"/>
  <c r="AF5" i="3" s="1"/>
  <c r="C5" i="3"/>
  <c r="AD11" i="3"/>
  <c r="AG11" i="3" s="1"/>
  <c r="AL5" i="3"/>
  <c r="AA8" i="3"/>
  <c r="AD10" i="3"/>
  <c r="AG10" i="3" s="1"/>
  <c r="AA13" i="3"/>
  <c r="AA12" i="3"/>
  <c r="AD9" i="3"/>
  <c r="AG9" i="3" s="1"/>
  <c r="AD12" i="3"/>
  <c r="AG12" i="3" s="1"/>
  <c r="AD8" i="3"/>
  <c r="AG8" i="3" s="1"/>
  <c r="A6" i="3"/>
  <c r="Y38" i="2"/>
  <c r="AA10" i="3"/>
  <c r="AD13" i="3"/>
  <c r="AG13" i="3" s="1"/>
  <c r="AB5" i="3"/>
  <c r="Y49" i="2"/>
  <c r="Y48" i="2"/>
  <c r="R41" i="3"/>
  <c r="Y51" i="2"/>
  <c r="Y50" i="2"/>
  <c r="Y47" i="2"/>
  <c r="Y52" i="2"/>
  <c r="D4" i="3"/>
  <c r="M9" i="2"/>
  <c r="Y6" i="6"/>
  <c r="AK5" i="6"/>
  <c r="M10" i="2"/>
  <c r="T6" i="6"/>
  <c r="W4" i="6"/>
  <c r="AJ6" i="6"/>
  <c r="Z50" i="2"/>
  <c r="B6" i="6"/>
  <c r="R6" i="6"/>
  <c r="Z48" i="2"/>
  <c r="M8" i="2"/>
  <c r="Q8" i="6"/>
  <c r="X5" i="6"/>
  <c r="Y4" i="6"/>
  <c r="AK4" i="6"/>
  <c r="Y5" i="6"/>
  <c r="S6" i="6"/>
  <c r="Q7" i="6"/>
  <c r="Z49" i="2"/>
  <c r="AK3" i="6"/>
  <c r="W6" i="6"/>
  <c r="Z38" i="2"/>
  <c r="N6" i="2"/>
  <c r="Z4" i="6"/>
  <c r="Z47" i="2"/>
  <c r="Z51" i="2"/>
  <c r="Q7" i="5"/>
  <c r="S9" i="2"/>
  <c r="G14" i="2"/>
  <c r="H14" i="2"/>
  <c r="F9" i="2"/>
  <c r="T15" i="2"/>
  <c r="W2" i="5"/>
  <c r="W6" i="5"/>
  <c r="W4" i="3"/>
  <c r="I14" i="2"/>
  <c r="E14" i="2"/>
  <c r="H15" i="2"/>
  <c r="R13" i="2"/>
  <c r="W52" i="2"/>
  <c r="Y4" i="5"/>
  <c r="Z6" i="5"/>
  <c r="AK4" i="3"/>
  <c r="X7" i="3"/>
  <c r="Y5" i="3"/>
  <c r="D13" i="2"/>
  <c r="R14" i="2"/>
  <c r="Y3" i="5"/>
  <c r="I12" i="2"/>
  <c r="AK5" i="3"/>
  <c r="AK6" i="5"/>
  <c r="S6" i="3"/>
  <c r="S8" i="2"/>
  <c r="U15" i="2"/>
  <c r="E15" i="2"/>
  <c r="D14" i="2"/>
  <c r="Q13" i="2"/>
  <c r="R15" i="2"/>
  <c r="R6" i="5"/>
  <c r="Y2" i="5"/>
  <c r="X2" i="5"/>
  <c r="AC53" i="2"/>
  <c r="Z6" i="3"/>
  <c r="R6" i="3"/>
  <c r="Z2" i="3"/>
  <c r="W6" i="3"/>
  <c r="Z3" i="3"/>
  <c r="U13" i="2"/>
  <c r="F13" i="2"/>
  <c r="D15" i="2"/>
  <c r="Q14" i="2"/>
  <c r="W48" i="2"/>
  <c r="Y6" i="5"/>
  <c r="X5" i="5"/>
  <c r="AC52" i="2"/>
  <c r="X2" i="3"/>
  <c r="U14" i="2"/>
  <c r="F14" i="2"/>
  <c r="S13" i="2"/>
  <c r="Q15" i="2"/>
  <c r="AC38" i="2"/>
  <c r="T6" i="5"/>
  <c r="AK2" i="5"/>
  <c r="AK4" i="5"/>
  <c r="Y5" i="5"/>
  <c r="AK5" i="5"/>
  <c r="G6" i="2"/>
  <c r="AK3" i="3"/>
  <c r="Y3" i="3"/>
  <c r="Q7" i="3"/>
  <c r="Y4" i="3"/>
  <c r="G15" i="2"/>
  <c r="F15" i="2"/>
  <c r="S14" i="2"/>
  <c r="T13" i="2"/>
  <c r="W38" i="2"/>
  <c r="B6" i="5"/>
  <c r="Z2" i="5"/>
  <c r="Z5" i="5"/>
  <c r="X4" i="5"/>
  <c r="W4" i="5"/>
  <c r="Y2" i="3"/>
  <c r="I15" i="2"/>
  <c r="Y6" i="3"/>
  <c r="W2" i="3"/>
  <c r="AJ6" i="3"/>
  <c r="S6" i="5"/>
  <c r="Z4" i="5"/>
  <c r="X3" i="3"/>
  <c r="Z7" i="3"/>
  <c r="X5" i="3"/>
  <c r="W7" i="3"/>
  <c r="G13" i="2"/>
  <c r="H13" i="2"/>
  <c r="S15" i="2"/>
  <c r="T14" i="2"/>
  <c r="T6" i="2"/>
  <c r="W5" i="5"/>
  <c r="Z3" i="5"/>
  <c r="X6" i="5"/>
  <c r="W3" i="3"/>
  <c r="Z5" i="3"/>
  <c r="T6" i="3"/>
  <c r="AK6" i="3"/>
  <c r="X6" i="3"/>
  <c r="B6" i="3"/>
  <c r="AJ6" i="5"/>
  <c r="AK3" i="5"/>
  <c r="AK2" i="3"/>
  <c r="Z4" i="3"/>
  <c r="AK7" i="3"/>
  <c r="S10" i="2"/>
  <c r="F10" i="2"/>
  <c r="X3" i="5"/>
  <c r="W5" i="3"/>
  <c r="I13" i="2"/>
  <c r="E13" i="2"/>
  <c r="F8" i="2"/>
  <c r="W49" i="2"/>
  <c r="W3" i="5"/>
  <c r="X4" i="3"/>
  <c r="Y7" i="3"/>
  <c r="W51" i="2"/>
  <c r="W50" i="2"/>
  <c r="W47" i="2"/>
  <c r="P7" i="5" l="1"/>
  <c r="AH7" i="5" s="1"/>
  <c r="AI6" i="5" s="1"/>
  <c r="P7" i="6"/>
  <c r="AH7" i="6" s="1"/>
  <c r="AI6" i="6" s="1"/>
  <c r="P8" i="6"/>
  <c r="AH8" i="6" s="1"/>
  <c r="AI7" i="6" s="1"/>
  <c r="P7" i="3"/>
  <c r="AH7" i="3" s="1"/>
  <c r="AI6" i="3" s="1"/>
  <c r="AM6" i="2"/>
  <c r="T7" i="2" s="1"/>
  <c r="T12" i="2" s="1"/>
  <c r="AG6" i="2"/>
  <c r="N7" i="2" s="1"/>
  <c r="N12" i="2" s="1"/>
  <c r="Z6" i="2"/>
  <c r="G7" i="2" s="1"/>
  <c r="H12" i="2" s="1"/>
  <c r="AA6" i="6"/>
  <c r="AD6" i="6"/>
  <c r="AG6" i="6" s="1"/>
  <c r="AD5" i="6"/>
  <c r="AG5" i="6" s="1"/>
  <c r="AA5" i="6"/>
  <c r="AD4" i="6"/>
  <c r="AG4" i="6" s="1"/>
  <c r="AA4" i="6"/>
  <c r="AB39" i="2"/>
  <c r="A7" i="6"/>
  <c r="AL6" i="6"/>
  <c r="AB40" i="2"/>
  <c r="A8" i="6"/>
  <c r="AB6" i="6"/>
  <c r="C6" i="6"/>
  <c r="AC6" i="6"/>
  <c r="AF6" i="6" s="1"/>
  <c r="R42" i="6"/>
  <c r="D5" i="6"/>
  <c r="AD2" i="5"/>
  <c r="AG2" i="5" s="1"/>
  <c r="AA6" i="5"/>
  <c r="AA3" i="5"/>
  <c r="AD5" i="5"/>
  <c r="AG5" i="5" s="1"/>
  <c r="AC6" i="5"/>
  <c r="AF6" i="5" s="1"/>
  <c r="AD4" i="5"/>
  <c r="AG4" i="5" s="1"/>
  <c r="AL6" i="5"/>
  <c r="AD3" i="5"/>
  <c r="AG3" i="5" s="1"/>
  <c r="A7" i="5"/>
  <c r="AE39" i="2"/>
  <c r="AA2" i="5"/>
  <c r="AA5" i="5"/>
  <c r="AD6" i="5"/>
  <c r="AG6" i="5" s="1"/>
  <c r="AA4" i="5"/>
  <c r="AB6" i="5"/>
  <c r="C6" i="5"/>
  <c r="D5" i="5"/>
  <c r="R42" i="5"/>
  <c r="AA2" i="3"/>
  <c r="AA5" i="3"/>
  <c r="C6" i="3"/>
  <c r="AL6" i="3"/>
  <c r="AC6" i="3"/>
  <c r="AF6" i="3" s="1"/>
  <c r="AA6" i="3"/>
  <c r="AD3" i="3"/>
  <c r="AG3" i="3" s="1"/>
  <c r="AA7" i="3"/>
  <c r="AD6" i="3"/>
  <c r="AG6" i="3" s="1"/>
  <c r="AD7" i="3"/>
  <c r="AG7" i="3" s="1"/>
  <c r="AD2" i="3"/>
  <c r="AG2" i="3" s="1"/>
  <c r="AD5" i="3"/>
  <c r="AG5" i="3" s="1"/>
  <c r="A7" i="3"/>
  <c r="Y39" i="2"/>
  <c r="AA3" i="3"/>
  <c r="AA4" i="3"/>
  <c r="AD4" i="3"/>
  <c r="AG4" i="3" s="1"/>
  <c r="AB6" i="3"/>
  <c r="R42" i="3"/>
  <c r="D5" i="3"/>
  <c r="N8" i="2"/>
  <c r="Z39" i="2"/>
  <c r="N9" i="2"/>
  <c r="Z40" i="2"/>
  <c r="R8" i="6"/>
  <c r="N10" i="2"/>
  <c r="T8" i="6"/>
  <c r="R7" i="6"/>
  <c r="O6" i="2"/>
  <c r="T7" i="6"/>
  <c r="AJ8" i="6"/>
  <c r="AJ7" i="6"/>
  <c r="S8" i="6"/>
  <c r="S7" i="6"/>
  <c r="B8" i="6"/>
  <c r="B7" i="6"/>
  <c r="Q8" i="5"/>
  <c r="R7" i="5"/>
  <c r="T8" i="2"/>
  <c r="R7" i="3"/>
  <c r="T10" i="2"/>
  <c r="H6" i="2"/>
  <c r="G8" i="2"/>
  <c r="AC39" i="2"/>
  <c r="B7" i="5"/>
  <c r="AC51" i="2"/>
  <c r="AJ7" i="3"/>
  <c r="G10" i="2"/>
  <c r="AJ7" i="5"/>
  <c r="AC48" i="2"/>
  <c r="T7" i="3"/>
  <c r="AC49" i="2"/>
  <c r="G9" i="2"/>
  <c r="U6" i="2"/>
  <c r="AC47" i="2"/>
  <c r="T7" i="5"/>
  <c r="S7" i="3"/>
  <c r="S7" i="5"/>
  <c r="Q8" i="3"/>
  <c r="T9" i="2"/>
  <c r="B7" i="3"/>
  <c r="AC50" i="2"/>
  <c r="W39" i="2"/>
  <c r="P8" i="5" l="1"/>
  <c r="AH8" i="5" s="1"/>
  <c r="AI7" i="5" s="1"/>
  <c r="P8" i="3"/>
  <c r="AH8" i="3" s="1"/>
  <c r="AI7" i="3" s="1"/>
  <c r="AN6" i="2"/>
  <c r="U7" i="2" s="1"/>
  <c r="U12" i="2" s="1"/>
  <c r="AH6" i="2"/>
  <c r="O7" i="2" s="1"/>
  <c r="O12" i="2" s="1"/>
  <c r="AA6" i="2"/>
  <c r="H7" i="2" s="1"/>
  <c r="AC8" i="6"/>
  <c r="AF8" i="6" s="1"/>
  <c r="AB8" i="6"/>
  <c r="AL8" i="6"/>
  <c r="C8" i="6"/>
  <c r="AB7" i="6"/>
  <c r="AL7" i="6"/>
  <c r="C7" i="6"/>
  <c r="AC7" i="6"/>
  <c r="AF7" i="6" s="1"/>
  <c r="R43" i="6"/>
  <c r="D6" i="6"/>
  <c r="AB7" i="5"/>
  <c r="C7" i="5"/>
  <c r="AL7" i="5"/>
  <c r="AC7" i="5"/>
  <c r="AF7" i="5" s="1"/>
  <c r="A8" i="5"/>
  <c r="AE40" i="2"/>
  <c r="R43" i="5"/>
  <c r="D6" i="5"/>
  <c r="AC7" i="3"/>
  <c r="AF7" i="3" s="1"/>
  <c r="A8" i="3"/>
  <c r="Y40" i="2"/>
  <c r="AB7" i="3"/>
  <c r="C7" i="3"/>
  <c r="AL7" i="3"/>
  <c r="D6" i="3"/>
  <c r="R43" i="3"/>
  <c r="O10" i="2"/>
  <c r="O9" i="2"/>
  <c r="Q9" i="6"/>
  <c r="O8" i="2"/>
  <c r="Q10" i="6"/>
  <c r="AJ8" i="5"/>
  <c r="Q9" i="5"/>
  <c r="T8" i="5"/>
  <c r="R8" i="5"/>
  <c r="S8" i="5"/>
  <c r="B8" i="5"/>
  <c r="AC40" i="2"/>
  <c r="U9" i="2"/>
  <c r="H8" i="2"/>
  <c r="H9" i="2"/>
  <c r="I6" i="2"/>
  <c r="U10" i="2"/>
  <c r="AJ8" i="3"/>
  <c r="H10" i="2"/>
  <c r="S8" i="3"/>
  <c r="W40" i="2"/>
  <c r="R8" i="3"/>
  <c r="U8" i="2"/>
  <c r="T8" i="3"/>
  <c r="Q9" i="3"/>
  <c r="B8" i="3"/>
  <c r="P9" i="5" l="1"/>
  <c r="AH9" i="5" s="1"/>
  <c r="AI8" i="5" s="1"/>
  <c r="P9" i="6"/>
  <c r="AH9" i="6" s="1"/>
  <c r="AI8" i="6" s="1"/>
  <c r="P10" i="6"/>
  <c r="AH10" i="6" s="1"/>
  <c r="AI9" i="6" s="1"/>
  <c r="P9" i="3"/>
  <c r="AH9" i="3" s="1"/>
  <c r="AI8" i="3" s="1"/>
  <c r="AB6" i="2"/>
  <c r="I7" i="2" s="1"/>
  <c r="A9" i="6"/>
  <c r="AB41" i="2"/>
  <c r="A10" i="6"/>
  <c r="AB42" i="2"/>
  <c r="D7" i="6"/>
  <c r="R44" i="6"/>
  <c r="D8" i="6"/>
  <c r="C8" i="5"/>
  <c r="A9" i="5"/>
  <c r="AE41" i="2"/>
  <c r="AB19" i="5"/>
  <c r="AB8" i="5"/>
  <c r="AL8" i="5"/>
  <c r="AC18" i="5"/>
  <c r="AB18" i="5"/>
  <c r="AC8" i="5"/>
  <c r="AF8" i="5" s="1"/>
  <c r="D7" i="5"/>
  <c r="R44" i="5"/>
  <c r="AL8" i="3"/>
  <c r="AB8" i="3"/>
  <c r="AC8" i="3"/>
  <c r="AF8" i="3" s="1"/>
  <c r="A9" i="3"/>
  <c r="Y41" i="2"/>
  <c r="C8" i="3"/>
  <c r="D7" i="3"/>
  <c r="R44" i="3"/>
  <c r="R10" i="6"/>
  <c r="B10" i="6"/>
  <c r="T9" i="6"/>
  <c r="T10" i="6"/>
  <c r="S10" i="6"/>
  <c r="AJ9" i="6"/>
  <c r="S9" i="6"/>
  <c r="B9" i="6"/>
  <c r="R9" i="6"/>
  <c r="Z42" i="2"/>
  <c r="AJ10" i="6"/>
  <c r="Z41" i="2"/>
  <c r="T9" i="5"/>
  <c r="S9" i="5"/>
  <c r="Q10" i="5"/>
  <c r="AJ9" i="5"/>
  <c r="AC41" i="2"/>
  <c r="R9" i="5"/>
  <c r="B9" i="5"/>
  <c r="I10" i="2"/>
  <c r="B9" i="3"/>
  <c r="Q10" i="3"/>
  <c r="R9" i="3"/>
  <c r="I9" i="2"/>
  <c r="S9" i="3"/>
  <c r="T9" i="3"/>
  <c r="I8" i="2"/>
  <c r="AJ9" i="3"/>
  <c r="W41" i="2"/>
  <c r="P10" i="5" l="1"/>
  <c r="AH10" i="5" s="1"/>
  <c r="AI9" i="5" s="1"/>
  <c r="P10" i="3"/>
  <c r="AH10" i="3" s="1"/>
  <c r="AI9" i="3" s="1"/>
  <c r="AB10" i="6"/>
  <c r="AB9" i="6"/>
  <c r="AC9" i="6"/>
  <c r="AF9" i="6" s="1"/>
  <c r="AC10" i="6"/>
  <c r="AF10" i="6" s="1"/>
  <c r="AL9" i="6"/>
  <c r="AL10" i="6"/>
  <c r="C10" i="6"/>
  <c r="C9" i="6"/>
  <c r="R45" i="6"/>
  <c r="AL9" i="5"/>
  <c r="A10" i="5"/>
  <c r="AE42" i="2"/>
  <c r="C9" i="5"/>
  <c r="AB17" i="5"/>
  <c r="AC9" i="5"/>
  <c r="AF9" i="5" s="1"/>
  <c r="AB9" i="5"/>
  <c r="R45" i="5"/>
  <c r="D8" i="5"/>
  <c r="AB9" i="3"/>
  <c r="C9" i="3"/>
  <c r="AC9" i="3"/>
  <c r="AF9" i="3" s="1"/>
  <c r="AL9" i="3"/>
  <c r="A10" i="3"/>
  <c r="Y42" i="2"/>
  <c r="D8" i="3"/>
  <c r="R45" i="3"/>
  <c r="Q11" i="6"/>
  <c r="Q11" i="5"/>
  <c r="AJ10" i="5"/>
  <c r="T10" i="5"/>
  <c r="S10" i="5"/>
  <c r="R10" i="5"/>
  <c r="B10" i="5"/>
  <c r="AC42" i="2"/>
  <c r="AJ10" i="3"/>
  <c r="R10" i="3"/>
  <c r="B10" i="3"/>
  <c r="S10" i="3"/>
  <c r="Q11" i="3"/>
  <c r="T10" i="3"/>
  <c r="W42" i="2"/>
  <c r="P11" i="5" l="1"/>
  <c r="AH11" i="5" s="1"/>
  <c r="AI10" i="5" s="1"/>
  <c r="P11" i="6"/>
  <c r="AH11" i="6" s="1"/>
  <c r="AI10" i="6" s="1"/>
  <c r="P11" i="3"/>
  <c r="AH11" i="3" s="1"/>
  <c r="AI10" i="3" s="1"/>
  <c r="AB43" i="2"/>
  <c r="A11" i="6"/>
  <c r="R46" i="6"/>
  <c r="D9" i="6"/>
  <c r="D10" i="6"/>
  <c r="A11" i="5"/>
  <c r="AE43" i="2"/>
  <c r="C10" i="5"/>
  <c r="AB10" i="5"/>
  <c r="AL10" i="5"/>
  <c r="AC10" i="5"/>
  <c r="AF10" i="5" s="1"/>
  <c r="R46" i="5"/>
  <c r="D9" i="5"/>
  <c r="AC10" i="3"/>
  <c r="AF10" i="3" s="1"/>
  <c r="C10" i="3"/>
  <c r="AB10" i="3"/>
  <c r="A11" i="3"/>
  <c r="Y43" i="2"/>
  <c r="AL10" i="3"/>
  <c r="R46" i="3"/>
  <c r="D9" i="3"/>
  <c r="AJ11" i="6"/>
  <c r="R11" i="6"/>
  <c r="Q12" i="6"/>
  <c r="S11" i="6"/>
  <c r="T11" i="6"/>
  <c r="B11" i="6"/>
  <c r="Q13" i="6"/>
  <c r="Z43" i="2"/>
  <c r="Q12" i="5"/>
  <c r="AJ11" i="5"/>
  <c r="T11" i="5"/>
  <c r="AC43" i="2"/>
  <c r="S11" i="5"/>
  <c r="Q13" i="5"/>
  <c r="R11" i="5"/>
  <c r="B11" i="5"/>
  <c r="Q12" i="3"/>
  <c r="AJ11" i="3"/>
  <c r="R11" i="3"/>
  <c r="S11" i="3"/>
  <c r="B11" i="3"/>
  <c r="W43" i="2"/>
  <c r="T11" i="3"/>
  <c r="Q13" i="3"/>
  <c r="P13" i="5" l="1"/>
  <c r="AH13" i="5" s="1"/>
  <c r="AI12" i="5" s="1"/>
  <c r="P12" i="5"/>
  <c r="AH12" i="5" s="1"/>
  <c r="AI11" i="5" s="1"/>
  <c r="P13" i="6"/>
  <c r="AH13" i="6" s="1"/>
  <c r="AI12" i="6" s="1"/>
  <c r="P12" i="6"/>
  <c r="AH12" i="6" s="1"/>
  <c r="AI11" i="6" s="1"/>
  <c r="P13" i="3"/>
  <c r="AH13" i="3" s="1"/>
  <c r="AI12" i="3" s="1"/>
  <c r="P12" i="3"/>
  <c r="AH12" i="3" s="1"/>
  <c r="AI11" i="3" s="1"/>
  <c r="A13" i="6"/>
  <c r="AB45" i="2"/>
  <c r="AB44" i="2"/>
  <c r="A12" i="6"/>
  <c r="AC11" i="6"/>
  <c r="AF11" i="6" s="1"/>
  <c r="C11" i="6"/>
  <c r="AB11" i="6"/>
  <c r="AL11" i="6"/>
  <c r="C11" i="5"/>
  <c r="AC11" i="5"/>
  <c r="AF11" i="5" s="1"/>
  <c r="A12" i="5"/>
  <c r="AE44" i="2"/>
  <c r="AB11" i="5"/>
  <c r="A13" i="5"/>
  <c r="AE45" i="2"/>
  <c r="AL11" i="5"/>
  <c r="D10" i="5"/>
  <c r="A13" i="3"/>
  <c r="Y45" i="2"/>
  <c r="AB11" i="3"/>
  <c r="A12" i="3"/>
  <c r="Y44" i="2"/>
  <c r="AL11" i="3"/>
  <c r="C11" i="3"/>
  <c r="AC11" i="3"/>
  <c r="AF11" i="3" s="1"/>
  <c r="D10" i="3"/>
  <c r="R12" i="6"/>
  <c r="T12" i="6"/>
  <c r="T13" i="6"/>
  <c r="B12" i="6"/>
  <c r="AJ12" i="6"/>
  <c r="R13" i="6"/>
  <c r="S12" i="6"/>
  <c r="AJ13" i="6"/>
  <c r="Z45" i="2"/>
  <c r="S13" i="6"/>
  <c r="Z44" i="2"/>
  <c r="B13" i="6"/>
  <c r="AC45" i="2"/>
  <c r="T13" i="5"/>
  <c r="R13" i="5"/>
  <c r="R12" i="3"/>
  <c r="R12" i="5"/>
  <c r="T12" i="3"/>
  <c r="AJ13" i="3"/>
  <c r="S13" i="3"/>
  <c r="T12" i="5"/>
  <c r="AJ12" i="5"/>
  <c r="B13" i="5"/>
  <c r="T13" i="3"/>
  <c r="W45" i="2"/>
  <c r="AJ13" i="5"/>
  <c r="B13" i="3"/>
  <c r="B12" i="5"/>
  <c r="AJ12" i="3"/>
  <c r="AC44" i="2"/>
  <c r="S13" i="5"/>
  <c r="S12" i="5"/>
  <c r="W44" i="2"/>
  <c r="R13" i="3"/>
  <c r="S12" i="3"/>
  <c r="B12" i="3"/>
  <c r="AB13" i="6" l="1"/>
  <c r="AL13" i="6"/>
  <c r="AC13" i="6"/>
  <c r="AF13" i="6" s="1"/>
  <c r="AL12" i="6"/>
  <c r="C12" i="6"/>
  <c r="AB12" i="6"/>
  <c r="C13" i="6"/>
  <c r="AC12" i="6"/>
  <c r="AF12" i="6" s="1"/>
  <c r="D11" i="6"/>
  <c r="C13" i="5"/>
  <c r="AC12" i="5"/>
  <c r="AF12" i="5" s="1"/>
  <c r="AB13" i="5"/>
  <c r="C12" i="5"/>
  <c r="AC13" i="5"/>
  <c r="AF13" i="5" s="1"/>
  <c r="AL13" i="5"/>
  <c r="AB12" i="5"/>
  <c r="AL12" i="5"/>
  <c r="D11" i="5"/>
  <c r="C12" i="3"/>
  <c r="C13" i="3"/>
  <c r="AC12" i="3"/>
  <c r="AF12" i="3" s="1"/>
  <c r="AB13" i="3"/>
  <c r="AL12" i="3"/>
  <c r="AB12" i="3"/>
  <c r="AC13" i="3"/>
  <c r="AF13" i="3" s="1"/>
  <c r="AL13" i="3"/>
  <c r="D11" i="3"/>
  <c r="D13" i="6" l="1"/>
  <c r="D12" i="6"/>
  <c r="D12" i="5"/>
  <c r="D13" i="5"/>
  <c r="D13" i="3"/>
  <c r="D12" i="3"/>
</calcChain>
</file>

<file path=xl/sharedStrings.xml><?xml version="1.0" encoding="utf-8"?>
<sst xmlns="http://schemas.openxmlformats.org/spreadsheetml/2006/main" count="55" uniqueCount="17">
  <si>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</si>
  <si>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</si>
  <si>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</si>
  <si>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</si>
  <si>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</si>
  <si>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</si>
  <si>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</si>
  <si>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</si>
  <si>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Spreads</t>
  </si>
  <si>
    <t>CLE</t>
  </si>
  <si>
    <t xml:space="preserve">LONDON: </t>
  </si>
  <si>
    <t xml:space="preserve">TOKYO: </t>
  </si>
  <si>
    <t>NEW YORK:</t>
  </si>
  <si>
    <t>QO</t>
  </si>
  <si>
    <t>ET</t>
  </si>
  <si>
    <t>CHICAGO</t>
  </si>
  <si>
    <t xml:space="preserve">  Copyright ©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</si>
</sst>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3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8"/>
      <color theme="1"/>
      <name val="Tahoma"/>
      <family val="2"/>
    </font>
    <font>
      <b/>
      <sz val="8.5"/>
      <color theme="0"/>
      <name val="Tahoma"/>
      <family val="2"/>
    </font>
    <font>
      <b/>
      <sz val="10"/>
      <color theme="0"/>
      <name val="Arial"/>
      <family val="2"/>
    </font>
    <font>
      <b/>
      <sz val="18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3" tint="0.59999389629810485"/>
        </stop>
        <stop position="0.5">
          <color theme="0"/>
        </stop>
        <stop position="1">
          <color theme="3" tint="0.59999389629810485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</fills>
  <borders count="39">
    <border>
      <left/>
      <right/>
      <top/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 style="thin">
        <color theme="4"/>
      </bottom>
      <diagonal/>
    </border>
    <border>
      <left style="medium">
        <color theme="4"/>
      </left>
      <right/>
      <top/>
      <bottom style="medium">
        <color theme="3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ont="1" applyFill="1"/>
    <xf numFmtId="0" fontId="5" fillId="5" borderId="0" xfId="0" applyFont="1" applyFill="1"/>
    <xf numFmtId="2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2" fontId="5" fillId="5" borderId="0" xfId="0" applyNumberFormat="1" applyFont="1" applyFill="1"/>
    <xf numFmtId="2" fontId="0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right"/>
    </xf>
    <xf numFmtId="2" fontId="0" fillId="5" borderId="0" xfId="0" applyNumberFormat="1" applyFont="1" applyFill="1"/>
    <xf numFmtId="0" fontId="0" fillId="5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horizontal="center"/>
    </xf>
    <xf numFmtId="2" fontId="3" fillId="2" borderId="20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shrinkToFit="1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shrinkToFit="1"/>
    </xf>
    <xf numFmtId="0" fontId="3" fillId="4" borderId="7" xfId="0" applyFont="1" applyFill="1" applyBorder="1" applyAlignment="1">
      <alignment horizontal="center" shrinkToFit="1"/>
    </xf>
    <xf numFmtId="2" fontId="3" fillId="2" borderId="12" xfId="0" applyNumberFormat="1" applyFont="1" applyFill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shrinkToFit="1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2" borderId="31" xfId="0" applyFont="1" applyFill="1" applyBorder="1"/>
    <xf numFmtId="0" fontId="9" fillId="6" borderId="12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3" fillId="8" borderId="29" xfId="0" applyFont="1" applyFill="1" applyBorder="1"/>
    <xf numFmtId="0" fontId="3" fillId="4" borderId="2" xfId="0" applyFont="1" applyFill="1" applyBorder="1" applyAlignment="1">
      <alignment horizontal="center" shrinkToFit="1"/>
    </xf>
    <xf numFmtId="0" fontId="3" fillId="3" borderId="15" xfId="0" applyFont="1" applyFill="1" applyBorder="1" applyAlignment="1">
      <alignment horizontal="center" shrinkToFit="1"/>
    </xf>
    <xf numFmtId="0" fontId="3" fillId="4" borderId="16" xfId="0" applyFont="1" applyFill="1" applyBorder="1" applyAlignment="1">
      <alignment horizontal="center" shrinkToFit="1"/>
    </xf>
    <xf numFmtId="0" fontId="3" fillId="4" borderId="17" xfId="0" applyFont="1" applyFill="1" applyBorder="1" applyAlignment="1">
      <alignment horizontal="center" shrinkToFit="1"/>
    </xf>
    <xf numFmtId="0" fontId="7" fillId="6" borderId="15" xfId="0" applyFont="1" applyFill="1" applyBorder="1" applyAlignment="1">
      <alignment horizontal="center"/>
    </xf>
    <xf numFmtId="0" fontId="11" fillId="8" borderId="28" xfId="1" applyFont="1" applyFill="1" applyBorder="1" applyAlignment="1">
      <alignment horizontal="right" vertical="center"/>
    </xf>
    <xf numFmtId="0" fontId="11" fillId="8" borderId="28" xfId="1" applyFont="1" applyFill="1" applyBorder="1" applyAlignment="1">
      <alignment horizontal="center" vertical="center"/>
    </xf>
    <xf numFmtId="164" fontId="11" fillId="8" borderId="28" xfId="0" applyNumberFormat="1" applyFont="1" applyFill="1" applyBorder="1" applyAlignment="1">
      <alignment horizontal="center"/>
    </xf>
    <xf numFmtId="2" fontId="11" fillId="8" borderId="28" xfId="0" applyNumberFormat="1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2" borderId="0" xfId="0" applyFont="1" applyFill="1"/>
    <xf numFmtId="0" fontId="0" fillId="5" borderId="0" xfId="0" applyFont="1" applyFill="1"/>
    <xf numFmtId="0" fontId="6" fillId="2" borderId="0" xfId="0" applyFont="1" applyFill="1"/>
    <xf numFmtId="0" fontId="12" fillId="9" borderId="28" xfId="1" applyFont="1" applyFill="1" applyBorder="1" applyAlignment="1">
      <alignment horizontal="center" vertical="center"/>
    </xf>
    <xf numFmtId="0" fontId="12" fillId="9" borderId="29" xfId="1" applyFont="1" applyFill="1" applyBorder="1" applyAlignment="1">
      <alignment horizontal="center" vertical="center"/>
    </xf>
    <xf numFmtId="0" fontId="12" fillId="7" borderId="30" xfId="0" applyFont="1" applyFill="1" applyBorder="1" applyAlignment="1" applyProtection="1">
      <alignment horizontal="center" vertical="center" shrinkToFit="1"/>
    </xf>
    <xf numFmtId="0" fontId="12" fillId="7" borderId="34" xfId="0" applyFont="1" applyFill="1" applyBorder="1" applyAlignment="1" applyProtection="1">
      <alignment horizontal="center" vertical="center" shrinkToFit="1"/>
    </xf>
    <xf numFmtId="0" fontId="12" fillId="9" borderId="28" xfId="1" applyFont="1" applyFill="1" applyBorder="1" applyAlignment="1">
      <alignment horizontal="center" vertical="center"/>
    </xf>
    <xf numFmtId="0" fontId="12" fillId="7" borderId="36" xfId="0" applyFont="1" applyFill="1" applyBorder="1" applyAlignment="1" applyProtection="1">
      <alignment horizontal="center" vertical="center" shrinkToFit="1"/>
    </xf>
    <xf numFmtId="0" fontId="12" fillId="7" borderId="23" xfId="0" applyFont="1" applyFill="1" applyBorder="1" applyAlignment="1" applyProtection="1">
      <alignment horizontal="center" vertical="center" shrinkToFit="1"/>
    </xf>
    <xf numFmtId="0" fontId="12" fillId="7" borderId="37" xfId="0" applyFont="1" applyFill="1" applyBorder="1" applyAlignment="1" applyProtection="1">
      <alignment horizontal="center" vertical="center" shrinkToFit="1"/>
    </xf>
    <xf numFmtId="0" fontId="12" fillId="7" borderId="33" xfId="0" applyFont="1" applyFill="1" applyBorder="1" applyAlignment="1" applyProtection="1">
      <alignment horizontal="center" vertical="center" shrinkToFit="1"/>
    </xf>
    <xf numFmtId="0" fontId="12" fillId="7" borderId="30" xfId="0" applyFont="1" applyFill="1" applyBorder="1" applyAlignment="1" applyProtection="1">
      <alignment horizontal="center" vertical="center" shrinkToFit="1"/>
    </xf>
    <xf numFmtId="0" fontId="12" fillId="7" borderId="34" xfId="0" applyFont="1" applyFill="1" applyBorder="1" applyAlignment="1" applyProtection="1">
      <alignment horizontal="center" vertical="center" shrinkToFit="1"/>
    </xf>
    <xf numFmtId="0" fontId="12" fillId="7" borderId="36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30" xfId="0" applyFont="1" applyFill="1" applyBorder="1" applyAlignment="1">
      <alignment horizontal="center" vertical="center" shrinkToFit="1"/>
    </xf>
    <xf numFmtId="0" fontId="12" fillId="7" borderId="38" xfId="0" applyFont="1" applyFill="1" applyBorder="1" applyAlignment="1">
      <alignment horizontal="center" vertical="center" shrinkToFit="1"/>
    </xf>
    <xf numFmtId="0" fontId="12" fillId="7" borderId="2" xfId="0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0" fillId="8" borderId="27" xfId="1" applyFont="1" applyFill="1" applyBorder="1" applyAlignment="1">
      <alignment horizontal="center" vertical="center"/>
    </xf>
    <xf numFmtId="0" fontId="10" fillId="8" borderId="28" xfId="1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164" fontId="11" fillId="8" borderId="28" xfId="0" applyNumberFormat="1" applyFont="1" applyFill="1" applyBorder="1" applyAlignment="1">
      <alignment horizontal="left"/>
    </xf>
    <xf numFmtId="0" fontId="3" fillId="7" borderId="15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12" fillId="9" borderId="27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2 3" xfId="3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-0.02</v>
        <stp/>
        <stp>ContractData</stp>
        <stp>CLES9H</stp>
        <stp>NetLastQuoteToday</stp>
        <stp/>
        <stp>T</stp>
        <tr r="X10" s="3"/>
      </tp>
      <tp>
        <v>-0.05</v>
        <stp/>
        <stp>ContractData</stp>
        <stp>CLES8H</stp>
        <stp>NetLastQuoteToday</stp>
        <stp/>
        <stp>T</stp>
        <tr r="X9" s="3"/>
      </tp>
      <tp>
        <v>96.59</v>
        <stp/>
        <stp>ContractData</stp>
        <stp>CLEG4</stp>
        <stp>Settlement</stp>
        <stp/>
        <stp>T</stp>
        <tr r="AJ13" s="3"/>
      </tp>
      <tp>
        <v>96.96</v>
        <stp/>
        <stp>ContractData</stp>
        <stp>CLEF4</stp>
        <stp>Settlement</stp>
        <stp/>
        <stp>T</stp>
        <tr r="AJ12" s="3"/>
      </tp>
      <tp>
        <v>0.41</v>
        <stp/>
        <stp>ContractData</stp>
        <stp>F.ET?9</stp>
        <stp>NetLastQuoteToday</stp>
        <stp/>
        <stp>T</stp>
        <tr r="U10" s="5"/>
      </tp>
      <tp>
        <v>1.42</v>
        <stp/>
        <stp>ContractData</stp>
        <stp>F.QO?9</stp>
        <stp>NetLastQuoteToday</stp>
        <stp/>
        <stp>T</stp>
        <tr r="U10" s="6"/>
      </tp>
      <tp>
        <v>0.42</v>
        <stp/>
        <stp>ContractData</stp>
        <stp>F.ET?8</stp>
        <stp>NetLastQuoteToday</stp>
        <stp/>
        <stp>T</stp>
        <tr r="U9" s="5"/>
      </tp>
      <tp>
        <v>1.44</v>
        <stp/>
        <stp>ContractData</stp>
        <stp>F.QO?8</stp>
        <stp>NetLastQuoteToday</stp>
        <stp/>
        <stp>T</stp>
        <tr r="U9" s="6"/>
      </tp>
      <tp>
        <v>0.47</v>
        <stp/>
        <stp>ContractData</stp>
        <stp>F.ET?7</stp>
        <stp>NetLastQuoteToday</stp>
        <stp/>
        <stp>T</stp>
        <tr r="U8" s="5"/>
      </tp>
      <tp>
        <v>1.44</v>
        <stp/>
        <stp>ContractData</stp>
        <stp>F.QO?7</stp>
        <stp>NetLastQuoteToday</stp>
        <stp/>
        <stp>T</stp>
        <tr r="U8" s="6"/>
      </tp>
      <tp>
        <v>0.39</v>
        <stp/>
        <stp>ContractData</stp>
        <stp>F.ET?6</stp>
        <stp>NetLastQuoteToday</stp>
        <stp/>
        <stp>T</stp>
        <tr r="U7" s="5"/>
      </tp>
      <tp>
        <v>1.49</v>
        <stp/>
        <stp>ContractData</stp>
        <stp>F.QO?6</stp>
        <stp>NetLastQuoteToday</stp>
        <stp/>
        <stp>T</stp>
        <tr r="U7" s="6"/>
      </tp>
      <tp>
        <v>0.42</v>
        <stp/>
        <stp>ContractData</stp>
        <stp>F.ET?5</stp>
        <stp>NetLastQuoteToday</stp>
        <stp/>
        <stp>T</stp>
        <tr r="U6" s="5"/>
      </tp>
      <tp>
        <v>1.56</v>
        <stp/>
        <stp>ContractData</stp>
        <stp>F.QO?5</stp>
        <stp>NetLastQuoteToday</stp>
        <stp/>
        <stp>T</stp>
        <tr r="U6" s="6"/>
      </tp>
      <tp>
        <v>0.38</v>
        <stp/>
        <stp>ContractData</stp>
        <stp>F.ET?4</stp>
        <stp>NetLastQuoteToday</stp>
        <stp/>
        <stp>T</stp>
        <tr r="U5" s="5"/>
      </tp>
      <tp>
        <v>1.64</v>
        <stp/>
        <stp>ContractData</stp>
        <stp>F.QO?4</stp>
        <stp>NetLastQuoteToday</stp>
        <stp/>
        <stp>T</stp>
        <tr r="U5" s="6"/>
      </tp>
      <tp>
        <v>0.42</v>
        <stp/>
        <stp>ContractData</stp>
        <stp>F.ET?3</stp>
        <stp>NetLastQuoteToday</stp>
        <stp/>
        <stp>T</stp>
        <tr r="U4" s="5"/>
      </tp>
      <tp>
        <v>1.68</v>
        <stp/>
        <stp>ContractData</stp>
        <stp>F.QO?3</stp>
        <stp>NetLastQuoteToday</stp>
        <stp/>
        <stp>T</stp>
        <tr r="U4" s="6"/>
      </tp>
      <tp>
        <v>0.4</v>
        <stp/>
        <stp>ContractData</stp>
        <stp>F.ET?2</stp>
        <stp>NetLastQuoteToday</stp>
        <stp/>
        <stp>T</stp>
        <tr r="U3" s="5"/>
      </tp>
      <tp>
        <v>1.72</v>
        <stp/>
        <stp>ContractData</stp>
        <stp>F.QO?2</stp>
        <stp>NetLastQuoteToday</stp>
        <stp/>
        <stp>T</stp>
        <tr r="U3" s="6"/>
      </tp>
      <tp>
        <v>0.39</v>
        <stp/>
        <stp>ContractData</stp>
        <stp>F.ET?1</stp>
        <stp>NetLastQuoteToday</stp>
        <stp/>
        <stp>T</stp>
        <tr r="U2" s="5"/>
      </tp>
      <tp>
        <v>1.8</v>
        <stp/>
        <stp>ContractData</stp>
        <stp>F.QO?1</stp>
        <stp>NetLastQuoteToday</stp>
        <stp/>
        <stp>T</stp>
        <tr r="U2" s="6"/>
      </tp>
      <tp t="s">
        <v/>
        <stp/>
        <stp>ContractData</stp>
        <stp>QOS11H</stp>
        <stp>LastTradeorSettle</stp>
        <stp/>
        <stp>T</stp>
        <tr r="W12" s="6"/>
      </tp>
      <tp>
        <v>95.83</v>
        <stp/>
        <stp>ContractData</stp>
        <stp>CLEH3</stp>
        <stp>Settlement</stp>
        <stp/>
        <stp>T</stp>
        <tr r="AJ2" s="3"/>
      </tp>
      <tp>
        <v>96.88</v>
        <stp/>
        <stp>ContractData</stp>
        <stp>CLEK3</stp>
        <stp>Settlement</stp>
        <stp/>
        <stp>T</stp>
        <tr r="AJ4" s="3"/>
      </tp>
      <tp>
        <v>96.35</v>
        <stp/>
        <stp>ContractData</stp>
        <stp>CLEJ3</stp>
        <stp>Settlement</stp>
        <stp/>
        <stp>T</stp>
        <tr r="AJ3" s="3"/>
      </tp>
      <tp>
        <v>97.35</v>
        <stp/>
        <stp>ContractData</stp>
        <stp>CLEM3</stp>
        <stp>Settlement</stp>
        <stp/>
        <stp>T</stp>
        <tr r="AJ5" s="3"/>
      </tp>
      <tp>
        <v>97.7</v>
        <stp/>
        <stp>ContractData</stp>
        <stp>CLEN3</stp>
        <stp>Settlement</stp>
        <stp/>
        <stp>T</stp>
        <tr r="AJ6" s="3"/>
      </tp>
      <tp>
        <v>97.86</v>
        <stp/>
        <stp>ContractData</stp>
        <stp>CLEQ3</stp>
        <stp>Settlement</stp>
        <stp/>
        <stp>T</stp>
        <tr r="AJ7" s="3"/>
      </tp>
      <tp>
        <v>97.87</v>
        <stp/>
        <stp>ContractData</stp>
        <stp>CLEU3</stp>
        <stp>Settlement</stp>
        <stp/>
        <stp>T</stp>
        <tr r="AJ8" s="3"/>
      </tp>
      <tp>
        <v>97.77</v>
        <stp/>
        <stp>ContractData</stp>
        <stp>CLEV3</stp>
        <stp>Settlement</stp>
        <stp/>
        <stp>T</stp>
        <tr r="AJ9" s="3"/>
      </tp>
      <tp>
        <v>97.57</v>
        <stp/>
        <stp>ContractData</stp>
        <stp>CLEX3</stp>
        <stp>Settlement</stp>
        <stp/>
        <stp>T</stp>
        <tr r="AJ10" s="3"/>
      </tp>
      <tp>
        <v>97.3</v>
        <stp/>
        <stp>ContractData</stp>
        <stp>CLEZ3</stp>
        <stp>Settlement</stp>
        <stp/>
        <stp>T</stp>
        <tr r="AJ11" s="3"/>
      </tp>
      <tp t="s">
        <v/>
        <stp/>
        <stp>ContractData</stp>
        <stp>QOS10H</stp>
        <stp>LastTradeorSettle</stp>
        <stp/>
        <stp>T</stp>
        <tr r="W11" s="6"/>
      </tp>
      <tp t="s">
        <v/>
        <stp/>
        <stp>ContractData</stp>
        <stp>QOS12H</stp>
        <stp>LastTradeorSettle</stp>
        <stp/>
        <stp>T</stp>
        <tr r="W13" s="6"/>
      </tp>
      <tp>
        <v>-1.78</v>
        <stp/>
        <stp>ContractData</stp>
        <stp>ETS8H</stp>
        <stp>Bid</stp>
        <stp/>
        <stp>T</stp>
        <tr r="Y9" s="5"/>
      </tp>
      <tp>
        <v>-1.49</v>
        <stp/>
        <stp>ContractData</stp>
        <stp>ETS9H</stp>
        <stp>Bid</stp>
        <stp/>
        <stp>T</stp>
        <tr r="Y10" s="5"/>
      </tp>
      <tp>
        <v>-0.53</v>
        <stp/>
        <stp>ContractData</stp>
        <stp>ETS1H</stp>
        <stp>Bid</stp>
        <stp/>
        <stp>T</stp>
        <tr r="Y2" s="5"/>
      </tp>
      <tp>
        <v>-1.06</v>
        <stp/>
        <stp>ContractData</stp>
        <stp>ETS2H</stp>
        <stp>Bid</stp>
        <stp/>
        <stp>T</stp>
        <tr r="Y3" s="5"/>
      </tp>
      <tp>
        <v>-1.54</v>
        <stp/>
        <stp>ContractData</stp>
        <stp>ETS3H</stp>
        <stp>Bid</stp>
        <stp/>
        <stp>T</stp>
        <tr r="Y4" s="5"/>
      </tp>
      <tp>
        <v>-1.9</v>
        <stp/>
        <stp>ContractData</stp>
        <stp>ETS4H</stp>
        <stp>Bid</stp>
        <stp/>
        <stp>T</stp>
        <tr r="Y5" s="5"/>
      </tp>
      <tp>
        <v>-2.0699999999999998</v>
        <stp/>
        <stp>ContractData</stp>
        <stp>ETS5H</stp>
        <stp>Bid</stp>
        <stp/>
        <stp>T</stp>
        <tr r="Y6" s="5"/>
      </tp>
      <tp>
        <v>-2.09</v>
        <stp/>
        <stp>ContractData</stp>
        <stp>ETS6H</stp>
        <stp>Bid</stp>
        <stp/>
        <stp>T</stp>
        <tr r="Y7" s="5"/>
      </tp>
      <tp>
        <v>-1.99</v>
        <stp/>
        <stp>ContractData</stp>
        <stp>ETS7H</stp>
        <stp>Bid</stp>
        <stp/>
        <stp>T</stp>
        <tr r="Y8" s="5"/>
      </tp>
      <tp>
        <v>-1.04</v>
        <stp/>
        <stp>ContractData</stp>
        <stp>ETS2H</stp>
        <stp>Ask</stp>
        <stp/>
        <stp>T</stp>
        <tr r="Z3" s="5"/>
      </tp>
      <tp>
        <v>-1.52</v>
        <stp/>
        <stp>ContractData</stp>
        <stp>ETS3H</stp>
        <stp>Ask</stp>
        <stp/>
        <stp>T</stp>
        <tr r="Z4" s="5"/>
      </tp>
      <tp>
        <v>-0.52</v>
        <stp/>
        <stp>ContractData</stp>
        <stp>ETS1H</stp>
        <stp>Ask</stp>
        <stp/>
        <stp>T</stp>
        <tr r="Z2" s="5"/>
      </tp>
      <tp>
        <v>-2.06</v>
        <stp/>
        <stp>ContractData</stp>
        <stp>ETS6H</stp>
        <stp>Ask</stp>
        <stp/>
        <stp>T</stp>
        <tr r="Z7" s="5"/>
      </tp>
      <tp>
        <v>-1.96</v>
        <stp/>
        <stp>ContractData</stp>
        <stp>ETS7H</stp>
        <stp>Ask</stp>
        <stp/>
        <stp>T</stp>
        <tr r="Z8" s="5"/>
      </tp>
      <tp>
        <v>-1.88</v>
        <stp/>
        <stp>ContractData</stp>
        <stp>ETS4H</stp>
        <stp>Ask</stp>
        <stp/>
        <stp>T</stp>
        <tr r="Z5" s="5"/>
      </tp>
      <tp>
        <v>-2.0499999999999998</v>
        <stp/>
        <stp>ContractData</stp>
        <stp>ETS5H</stp>
        <stp>Ask</stp>
        <stp/>
        <stp>T</stp>
        <tr r="Z6" s="5"/>
      </tp>
      <tp>
        <v>-1.75</v>
        <stp/>
        <stp>ContractData</stp>
        <stp>ETS8H</stp>
        <stp>Ask</stp>
        <stp/>
        <stp>T</stp>
        <tr r="Z9" s="5"/>
      </tp>
      <tp>
        <v>-1.47</v>
        <stp/>
        <stp>ContractData</stp>
        <stp>ETS9H</stp>
        <stp>Ask</stp>
        <stp/>
        <stp>T</stp>
        <tr r="Z10" s="5"/>
      </tp>
      <tp>
        <v>0.01</v>
        <stp/>
        <stp>ContractData</stp>
        <stp>CLES1H</stp>
        <stp>NetLastQuoteToday</stp>
        <stp/>
        <stp>T</stp>
        <tr r="X2" s="3"/>
      </tp>
      <tp>
        <v>-0.01</v>
        <stp/>
        <stp>ContractData</stp>
        <stp>CLES3H</stp>
        <stp>NetLastQuoteToday</stp>
        <stp/>
        <stp>T</stp>
        <tr r="X4" s="3"/>
      </tp>
      <tp t="s">
        <v>Crude Light (Globex) Calendar Spread 6: March 2013</v>
        <stp/>
        <stp>ContractData</stp>
        <stp>CLES6H3</stp>
        <stp>LongDescription</stp>
        <tr r="I12" s="2"/>
      </tp>
      <tp>
        <v>0</v>
        <stp/>
        <stp>ContractData</stp>
        <stp>CLES2H</stp>
        <stp>NetLastQuoteToday</stp>
        <stp/>
        <stp>T</stp>
        <tr r="X3" s="3"/>
      </tp>
      <tp t="s">
        <v>781: Unknown type of the request</v>
        <stp/>
        <stp>StudyData</stp>
        <stp>ETS7H</stp>
        <stp>Vol</stp>
        <stp>VolType=auto,CoCType=Contract</stp>
        <stp>Vol</stp>
        <stp>D</stp>
        <stp>0</stp>
        <stp>ALL</stp>
        <stp/>
        <stp/>
        <stp>TRUE</stp>
        <stp>T</stp>
        <tr r="AC53" s="2"/>
      </tp>
      <tp t="s">
        <v>781: Unknown type of the request</v>
        <stp/>
        <stp>StudyData</stp>
        <stp>ETS6H</stp>
        <stp>Vol</stp>
        <stp>VolType=auto,CoCType=Contract</stp>
        <stp>Vol</stp>
        <stp>D</stp>
        <stp>0</stp>
        <stp>ALL</stp>
        <stp/>
        <stp/>
        <stp>TRUE</stp>
        <stp>T</stp>
        <tr r="AC52" s="2"/>
      </tp>
      <tp t="s">
        <v>781: Unknown type of the request</v>
        <stp/>
        <stp>StudyData</stp>
        <stp>ETS5H</stp>
        <stp>Vol</stp>
        <stp>VolType=auto,CoCType=Contract</stp>
        <stp>Vol</stp>
        <stp>D</stp>
        <stp>0</stp>
        <stp>ALL</stp>
        <stp/>
        <stp/>
        <stp>TRUE</stp>
        <stp>T</stp>
        <tr r="AC51" s="2"/>
      </tp>
      <tp t="s">
        <v>781: Unknown type of the request</v>
        <stp/>
        <stp>StudyData</stp>
        <stp>ETS4H</stp>
        <stp>Vol</stp>
        <stp>VolType=auto,CoCType=Contract</stp>
        <stp>Vol</stp>
        <stp>D</stp>
        <stp>0</stp>
        <stp>ALL</stp>
        <stp/>
        <stp/>
        <stp>TRUE</stp>
        <stp>T</stp>
        <tr r="AC50" s="2"/>
      </tp>
      <tp t="s">
        <v>781: Unknown type of the request</v>
        <stp/>
        <stp>StudyData</stp>
        <stp>ETS3H</stp>
        <stp>Vol</stp>
        <stp>VolType=auto,CoCType=Contract</stp>
        <stp>Vol</stp>
        <stp>D</stp>
        <stp>0</stp>
        <stp>ALL</stp>
        <stp/>
        <stp/>
        <stp>TRUE</stp>
        <stp>T</stp>
        <tr r="AC49" s="2"/>
      </tp>
      <tp t="s">
        <v>781: Unknown type of the request</v>
        <stp/>
        <stp>StudyData</stp>
        <stp>ETS2H</stp>
        <stp>Vol</stp>
        <stp>VolType=auto,CoCType=Contract</stp>
        <stp>Vol</stp>
        <stp>D</stp>
        <stp>0</stp>
        <stp>ALL</stp>
        <stp/>
        <stp/>
        <stp>TRUE</stp>
        <stp>T</stp>
        <tr r="AC48" s="2"/>
      </tp>
      <tp t="s">
        <v>781: Unknown type of the request</v>
        <stp/>
        <stp>StudyData</stp>
        <stp>ETS1H</stp>
        <stp>Vol</stp>
        <stp>VolType=auto,CoCType=Contract</stp>
        <stp>Vol</stp>
        <stp>D</stp>
        <stp>0</stp>
        <stp>ALL</stp>
        <stp/>
        <stp/>
        <stp>TRUE</stp>
        <stp>T</stp>
        <tr r="AC47" s="2"/>
      </tp>
      <tp t="s">
        <v>ICE Brent Crude: March 2013</v>
        <stp/>
        <stp>ContractData</stp>
        <stp>QOH3</stp>
        <stp>LongDescription</stp>
        <tr r="J4" s="2"/>
      </tp>
      <tp>
        <v>-0.03</v>
        <stp/>
        <stp>ContractData</stp>
        <stp>CLES5H</stp>
        <stp>NetLastQuoteToday</stp>
        <stp/>
        <stp>T</stp>
        <tr r="X6" s="3"/>
      </tp>
      <tp>
        <v>-0.02</v>
        <stp/>
        <stp>ContractData</stp>
        <stp>CLES4H</stp>
        <stp>NetLastQuoteToday</stp>
        <stp/>
        <stp>T</stp>
        <tr r="X5" s="3"/>
      </tp>
      <tp t="s">
        <v/>
        <stp/>
        <stp>ContractData</stp>
        <stp>ETS12H</stp>
        <stp>NetLastQuoteToday</stp>
        <stp/>
        <stp>T</stp>
        <tr r="X13" s="5"/>
      </tp>
      <tp>
        <v>-0.04</v>
        <stp/>
        <stp>ContractData</stp>
        <stp>CLES7H</stp>
        <stp>NetLastQuoteToday</stp>
        <stp/>
        <stp>T</stp>
        <tr r="X8" s="3"/>
      </tp>
      <tp t="s">
        <v/>
        <stp/>
        <stp>ContractData</stp>
        <stp>ETS11H</stp>
        <stp>NetLastQuoteToday</stp>
        <stp/>
        <stp>T</stp>
        <tr r="X12" s="5"/>
      </tp>
      <tp>
        <v>-0.04</v>
        <stp/>
        <stp>ContractData</stp>
        <stp>CLES6H</stp>
        <stp>NetLastQuoteToday</stp>
        <stp/>
        <stp>T</stp>
        <tr r="X7" s="3"/>
      </tp>
      <tp t="s">
        <v/>
        <stp/>
        <stp>ContractData</stp>
        <stp>ETS10H</stp>
        <stp>NetLastQuoteToday</stp>
        <stp/>
        <stp>T</stp>
        <tr r="X11" s="5"/>
      </tp>
      <tp>
        <v>-1.88</v>
        <stp/>
        <stp>ContractData</stp>
        <stp>CLES7H</stp>
        <stp>LastTradeorSettle</stp>
        <stp/>
        <stp>T</stp>
        <tr r="W8" s="3"/>
      </tp>
      <tp t="s">
        <v/>
        <stp/>
        <stp>ContractData</stp>
        <stp>ETS11H</stp>
        <stp>LastTradeorSettle</stp>
        <stp/>
        <stp>T</stp>
        <tr r="W12" s="5"/>
      </tp>
      <tp>
        <v>-2.0699999999999998</v>
        <stp/>
        <stp>ContractData</stp>
        <stp>CLES6H</stp>
        <stp>LastTradeorSettle</stp>
        <stp/>
        <stp>T</stp>
        <tr r="W7" s="3"/>
      </tp>
      <tp t="s">
        <v/>
        <stp/>
        <stp>ContractData</stp>
        <stp>ETS10H</stp>
        <stp>LastTradeorSettle</stp>
        <stp/>
        <stp>T</stp>
        <tr r="W11" s="5"/>
      </tp>
      <tp>
        <v>-2.06</v>
        <stp/>
        <stp>ContractData</stp>
        <stp>CLES5H</stp>
        <stp>LastTradeorSettle</stp>
        <stp/>
        <stp>T</stp>
        <tr r="W6" s="3"/>
      </tp>
      <tp>
        <v>-1.88</v>
        <stp/>
        <stp>ContractData</stp>
        <stp>CLES4H</stp>
        <stp>LastTradeorSettle</stp>
        <stp/>
        <stp>T</stp>
        <tr r="W5" s="3"/>
      </tp>
      <tp t="s">
        <v/>
        <stp/>
        <stp>ContractData</stp>
        <stp>ETS12H</stp>
        <stp>LastTradeorSettle</stp>
        <stp/>
        <stp>T</stp>
        <tr r="W13" s="5"/>
      </tp>
      <tp>
        <v>-1.52</v>
        <stp/>
        <stp>ContractData</stp>
        <stp>CLES3H</stp>
        <stp>LastTradeorSettle</stp>
        <stp/>
        <stp>T</stp>
        <tr r="W4" s="3"/>
      </tp>
      <tp>
        <v>-1.05</v>
        <stp/>
        <stp>ContractData</stp>
        <stp>CLES2H</stp>
        <stp>LastTradeorSettle</stp>
        <stp/>
        <stp>T</stp>
        <tr r="W3" s="3"/>
      </tp>
      <tp>
        <v>-0.51</v>
        <stp/>
        <stp>ContractData</stp>
        <stp>CLES1H</stp>
        <stp>LastTradeorSettle</stp>
        <stp/>
        <stp>T</stp>
        <tr r="W2" s="3"/>
      </tp>
      <tp t="s">
        <v>ICE WTI Light Sweet Crude Oil: March 2013</v>
        <stp/>
        <stp>ContractData</stp>
        <stp>ETH3</stp>
        <stp>LongDescription</stp>
        <tr r="P4" s="2"/>
      </tp>
      <tp>
        <v>0.35</v>
        <stp/>
        <stp>ContractData</stp>
        <stp>F.CLE?11</stp>
        <stp>NetLastQuoteToday</stp>
        <stp/>
        <stp>T</stp>
        <tr r="U12" s="3"/>
      </tp>
      <tp>
        <v>0.38</v>
        <stp/>
        <stp>ContractData</stp>
        <stp>F.CLE?10</stp>
        <stp>NetLastQuoteToday</stp>
        <stp/>
        <stp>T</stp>
        <tr r="U11" s="3"/>
      </tp>
      <tp>
        <v>0.33</v>
        <stp/>
        <stp>ContractData</stp>
        <stp>F.CLE?12</stp>
        <stp>NetLastQuoteToday</stp>
        <stp/>
        <stp>T</stp>
        <tr r="U13" s="3"/>
      </tp>
      <tp>
        <v>0.64</v>
        <stp/>
        <stp>ContractData</stp>
        <stp>QOS12H</stp>
        <stp>NetLastQuoteToday</stp>
        <stp/>
        <stp>T</stp>
        <tr r="X13" s="6"/>
      </tp>
      <tp t="s">
        <v/>
        <stp/>
        <stp>ContractData</stp>
        <stp>QOS11H</stp>
        <stp>NetLastQuoteToday</stp>
        <stp/>
        <stp>T</stp>
        <tr r="X12" s="6"/>
      </tp>
      <tp t="s">
        <v/>
        <stp/>
        <stp>ContractData</stp>
        <stp>QOS10H</stp>
        <stp>NetLastQuoteToday</stp>
        <stp/>
        <stp>T</stp>
        <tr r="X11" s="6"/>
      </tp>
      <tp>
        <v>6.71</v>
        <stp/>
        <stp>ContractData</stp>
        <stp>QOS8H</stp>
        <stp>Bid</stp>
        <stp/>
        <stp>T</stp>
        <tr r="Y9" s="6"/>
      </tp>
      <tp>
        <v>7.41</v>
        <stp/>
        <stp>ContractData</stp>
        <stp>QOS9H</stp>
        <stp>Bid</stp>
        <stp/>
        <stp>T</stp>
        <tr r="Y10" s="6"/>
      </tp>
      <tp>
        <v>0.98</v>
        <stp/>
        <stp>ContractData</stp>
        <stp>QOS1H</stp>
        <stp>Bid</stp>
        <stp/>
        <stp>T</stp>
        <tr r="Y2" s="6"/>
      </tp>
      <tp>
        <v>1.92</v>
        <stp/>
        <stp>ContractData</stp>
        <stp>QOS2H</stp>
        <stp>Bid</stp>
        <stp/>
        <stp>T</stp>
        <tr r="Y3" s="6"/>
      </tp>
      <tp>
        <v>2.76</v>
        <stp/>
        <stp>ContractData</stp>
        <stp>QOS3H</stp>
        <stp>Bid</stp>
        <stp/>
        <stp>T</stp>
        <tr r="Y4" s="6"/>
      </tp>
      <tp>
        <v>3.56</v>
        <stp/>
        <stp>ContractData</stp>
        <stp>QOS4H</stp>
        <stp>Bid</stp>
        <stp/>
        <stp>T</stp>
        <tr r="Y5" s="6"/>
      </tp>
      <tp>
        <v>4.3499999999999996</v>
        <stp/>
        <stp>ContractData</stp>
        <stp>QOS5H</stp>
        <stp>Bid</stp>
        <stp/>
        <stp>T</stp>
        <tr r="Y6" s="6"/>
      </tp>
      <tp>
        <v>5.22</v>
        <stp/>
        <stp>ContractData</stp>
        <stp>QOS6H</stp>
        <stp>Bid</stp>
        <stp/>
        <stp>T</stp>
        <tr r="Y7" s="6"/>
      </tp>
      <tp>
        <v>5.99</v>
        <stp/>
        <stp>ContractData</stp>
        <stp>QOS7H</stp>
        <stp>Bid</stp>
        <stp/>
        <stp>T</stp>
        <tr r="Y8" s="6"/>
      </tp>
      <tp>
        <v>1.93</v>
        <stp/>
        <stp>ContractData</stp>
        <stp>QOS2H</stp>
        <stp>Ask</stp>
        <stp/>
        <stp>T</stp>
        <tr r="Z3" s="6"/>
      </tp>
      <tp>
        <v>2.77</v>
        <stp/>
        <stp>ContractData</stp>
        <stp>QOS3H</stp>
        <stp>Ask</stp>
        <stp/>
        <stp>T</stp>
        <tr r="Z4" s="6"/>
      </tp>
      <tp>
        <v>0.99</v>
        <stp/>
        <stp>ContractData</stp>
        <stp>QOS1H</stp>
        <stp>Ask</stp>
        <stp/>
        <stp>T</stp>
        <tr r="Z2" s="6"/>
      </tp>
      <tp>
        <v>5.24</v>
        <stp/>
        <stp>ContractData</stp>
        <stp>QOS6H</stp>
        <stp>Ask</stp>
        <stp/>
        <stp>T</stp>
        <tr r="Z7" s="6"/>
      </tp>
      <tp>
        <v>6.02</v>
        <stp/>
        <stp>ContractData</stp>
        <stp>QOS7H</stp>
        <stp>Ask</stp>
        <stp/>
        <stp>T</stp>
        <tr r="Z8" s="6"/>
      </tp>
      <tp>
        <v>3.58</v>
        <stp/>
        <stp>ContractData</stp>
        <stp>QOS4H</stp>
        <stp>Ask</stp>
        <stp/>
        <stp>T</stp>
        <tr r="Z5" s="6"/>
      </tp>
      <tp>
        <v>4.38</v>
        <stp/>
        <stp>ContractData</stp>
        <stp>QOS5H</stp>
        <stp>Ask</stp>
        <stp/>
        <stp>T</stp>
        <tr r="Z6" s="6"/>
      </tp>
      <tp>
        <v>6.74</v>
        <stp/>
        <stp>ContractData</stp>
        <stp>QOS8H</stp>
        <stp>Ask</stp>
        <stp/>
        <stp>T</stp>
        <tr r="Z9" s="6"/>
      </tp>
      <tp>
        <v>7.43</v>
        <stp/>
        <stp>ContractData</stp>
        <stp>QOS9H</stp>
        <stp>Ask</stp>
        <stp/>
        <stp>T</stp>
        <tr r="Z10" s="6"/>
      </tp>
      <tp>
        <v>-1.49</v>
        <stp/>
        <stp>ContractData</stp>
        <stp>CLES9H</stp>
        <stp>LastTradeorSettle</stp>
        <stp/>
        <stp>T</stp>
        <tr r="W10" s="3"/>
      </tp>
      <tp t="s">
        <v/>
        <stp/>
        <stp>ContractData</stp>
        <stp>CLES8H</stp>
        <stp>LastTradeorSettle</stp>
        <stp/>
        <stp>T</stp>
        <tr r="W9" s="3"/>
      </tp>
      <tp>
        <v>98.28</v>
        <stp/>
        <stp>ContractData</stp>
        <stp>CLEQ3</stp>
        <stp>Ask</stp>
        <stp/>
        <stp>T</stp>
        <tr r="H8" s="2"/>
        <tr r="T7" s="3"/>
      </tp>
      <tp>
        <v>98.2</v>
        <stp/>
        <stp>ContractData</stp>
        <stp>CLEV3</stp>
        <stp>Ask</stp>
        <stp/>
        <stp>T</stp>
        <tr r="T9" s="3"/>
      </tp>
      <tp>
        <v>98.3</v>
        <stp/>
        <stp>ContractData</stp>
        <stp>CLEU3</stp>
        <stp>Ask</stp>
        <stp/>
        <stp>T</stp>
        <tr r="I8" s="2"/>
        <tr r="T8" s="3"/>
      </tp>
      <tp>
        <v>97.71</v>
        <stp/>
        <stp>ContractData</stp>
        <stp>CLEZ3</stp>
        <stp>Ask</stp>
        <stp/>
        <stp>T</stp>
        <tr r="T11" s="3"/>
      </tp>
      <tp>
        <v>98</v>
        <stp/>
        <stp>ContractData</stp>
        <stp>CLEX3</stp>
        <stp>Ask</stp>
        <stp/>
        <stp>T</stp>
        <tr r="T10" s="3"/>
      </tp>
      <tp>
        <v>97.36</v>
        <stp/>
        <stp>ContractData</stp>
        <stp>CLEF4</stp>
        <stp>Ask</stp>
        <stp/>
        <stp>T</stp>
        <tr r="T12" s="3"/>
      </tp>
      <tp>
        <v>96.98</v>
        <stp/>
        <stp>ContractData</stp>
        <stp>CLEG4</stp>
        <stp>Ask</stp>
        <stp/>
        <stp>T</stp>
        <tr r="T13" s="3"/>
      </tp>
      <tp>
        <v>96.74</v>
        <stp/>
        <stp>ContractData</stp>
        <stp>CLEJ3</stp>
        <stp>Ask</stp>
        <stp/>
        <stp>T</stp>
        <tr r="D8" s="2"/>
        <tr r="T3" s="3"/>
      </tp>
      <tp>
        <v>97.27</v>
        <stp/>
        <stp>ContractData</stp>
        <stp>CLEK3</stp>
        <stp>Ask</stp>
        <stp/>
        <stp>T</stp>
        <tr r="E8" s="2"/>
        <tr r="T4" s="3"/>
      </tp>
      <tp>
        <v>96.22</v>
        <stp/>
        <stp>ContractData</stp>
        <stp>CLEH3</stp>
        <stp>Ask</stp>
        <stp/>
        <stp>T</stp>
        <tr r="B8" s="2"/>
        <tr r="T2" s="3"/>
      </tp>
      <tp>
        <v>98.11</v>
        <stp/>
        <stp>ContractData</stp>
        <stp>CLEN3</stp>
        <stp>Ask</stp>
        <stp/>
        <stp>T</stp>
        <tr r="G8" s="2"/>
        <tr r="T6" s="3"/>
      </tp>
      <tp>
        <v>97.75</v>
        <stp/>
        <stp>ContractData</stp>
        <stp>CLEM3</stp>
        <stp>Ask</stp>
        <stp/>
        <stp>T</stp>
        <tr r="F8" s="2"/>
        <tr r="T5" s="3"/>
      </tp>
      <tp>
        <v>96.21</v>
        <stp/>
        <stp>ContractData</stp>
        <stp>CLEH3</stp>
        <stp>Bid</stp>
        <stp/>
        <stp>T</stp>
        <tr r="B9" s="2"/>
        <tr r="S2" s="3"/>
      </tp>
      <tp>
        <v>96.72</v>
        <stp/>
        <stp>ContractData</stp>
        <stp>CLEJ3</stp>
        <stp>Bid</stp>
        <stp/>
        <stp>T</stp>
        <tr r="D9" s="2"/>
        <tr r="S3" s="3"/>
      </tp>
      <tp>
        <v>97.25</v>
        <stp/>
        <stp>ContractData</stp>
        <stp>CLEK3</stp>
        <stp>Bid</stp>
        <stp/>
        <stp>T</stp>
        <tr r="E9" s="2"/>
        <tr r="S4" s="3"/>
      </tp>
      <tp>
        <v>97.73</v>
        <stp/>
        <stp>ContractData</stp>
        <stp>CLEM3</stp>
        <stp>Bid</stp>
        <stp/>
        <stp>T</stp>
        <tr r="F9" s="2"/>
        <tr r="S5" s="3"/>
      </tp>
      <tp>
        <v>98.09</v>
        <stp/>
        <stp>ContractData</stp>
        <stp>CLEN3</stp>
        <stp>Bid</stp>
        <stp/>
        <stp>T</stp>
        <tr r="G9" s="2"/>
        <tr r="S6" s="3"/>
      </tp>
      <tp>
        <v>97.32</v>
        <stp/>
        <stp>ContractData</stp>
        <stp>CLEF4</stp>
        <stp>Bid</stp>
        <stp/>
        <stp>T</stp>
        <tr r="S12" s="3"/>
      </tp>
      <tp>
        <v>96.93</v>
        <stp/>
        <stp>ContractData</stp>
        <stp>CLEG4</stp>
        <stp>Bid</stp>
        <stp/>
        <stp>T</stp>
        <tr r="S13" s="3"/>
      </tp>
      <tp>
        <v>97.96</v>
        <stp/>
        <stp>ContractData</stp>
        <stp>CLEX3</stp>
        <stp>Bid</stp>
        <stp/>
        <stp>T</stp>
        <tr r="S10" s="3"/>
      </tp>
      <tp>
        <v>97.68</v>
        <stp/>
        <stp>ContractData</stp>
        <stp>CLEZ3</stp>
        <stp>Bid</stp>
        <stp/>
        <stp>T</stp>
        <tr r="S11" s="3"/>
      </tp>
      <tp>
        <v>98.26</v>
        <stp/>
        <stp>ContractData</stp>
        <stp>CLEQ3</stp>
        <stp>Bid</stp>
        <stp/>
        <stp>T</stp>
        <tr r="H9" s="2"/>
        <tr r="S7" s="3"/>
      </tp>
      <tp>
        <v>98.28</v>
        <stp/>
        <stp>ContractData</stp>
        <stp>CLEU3</stp>
        <stp>Bid</stp>
        <stp/>
        <stp>T</stp>
        <tr r="I9" s="2"/>
        <tr r="S8" s="3"/>
      </tp>
      <tp>
        <v>98.18</v>
        <stp/>
        <stp>ContractData</stp>
        <stp>CLEV3</stp>
        <stp>Bid</stp>
        <stp/>
        <stp>T</stp>
        <tr r="S9" s="3"/>
      </tp>
      <tp t="s">
        <v>MAR</v>
        <stp/>
        <stp>ContractData</stp>
        <stp>QO?</stp>
        <stp>ContractMonth</stp>
        <tr r="R35" s="6"/>
      </tp>
      <tp t="s">
        <v>MAR</v>
        <stp/>
        <stp>ContractData</stp>
        <stp>ET?</stp>
        <stp>ContractMonth</stp>
        <tr r="R35" s="5"/>
      </tp>
      <tp>
        <v>98.18</v>
        <stp/>
        <stp>ContractData</stp>
        <stp>ETU3</stp>
        <stp>LastTradeorSettle</stp>
        <stp/>
        <stp>T</stp>
        <tr r="R8" s="5"/>
      </tp>
      <tp>
        <v>113.82</v>
        <stp/>
        <stp>ContractData</stp>
        <stp>QOU3</stp>
        <stp>LastTradeorSettle</stp>
        <stp/>
        <stp>T</stp>
        <tr r="R8" s="6"/>
      </tp>
      <tp>
        <v>98.16</v>
        <stp/>
        <stp>ContractData</stp>
        <stp>ETV3</stp>
        <stp>LastTradeorSettle</stp>
        <stp/>
        <stp>T</stp>
        <tr r="R9" s="5"/>
      </tp>
      <tp>
        <v>113.05</v>
        <stp/>
        <stp>ContractData</stp>
        <stp>QOV3</stp>
        <stp>LastTradeorSettle</stp>
        <stp/>
        <stp>T</stp>
        <tr r="R9" s="6"/>
      </tp>
      <tp t="s">
        <v>FEB</v>
        <stp/>
        <stp>ContractData</stp>
        <stp>QOG4</stp>
        <stp>ContractMonth</stp>
        <tr r="B13" s="6"/>
      </tp>
      <tp t="s">
        <v>JAN</v>
        <stp/>
        <stp>ContractData</stp>
        <stp>QOF4</stp>
        <stp>ContractMonth</stp>
        <tr r="B12" s="6"/>
      </tp>
      <tp t="s">
        <v>FEB</v>
        <stp/>
        <stp>ContractData</stp>
        <stp>ETG4</stp>
        <stp>ContractMonth</stp>
        <tr r="B13" s="5"/>
      </tp>
      <tp t="s">
        <v>JAN</v>
        <stp/>
        <stp>ContractData</stp>
        <stp>ETF4</stp>
        <stp>ContractMonth</stp>
        <tr r="B12" s="5"/>
      </tp>
      <tp t="s">
        <v>NOV</v>
        <stp/>
        <stp>ContractData</stp>
        <stp>QOX3</stp>
        <stp>ContractMonth</stp>
        <tr r="B10" s="6"/>
      </tp>
      <tp t="s">
        <v>DEC</v>
        <stp/>
        <stp>ContractData</stp>
        <stp>QOZ3</stp>
        <stp>ContractMonth</stp>
        <tr r="B11" s="6"/>
      </tp>
      <tp t="s">
        <v>SEP</v>
        <stp/>
        <stp>ContractData</stp>
        <stp>QOU3</stp>
        <stp>ContractMonth</stp>
        <tr r="B8" s="6"/>
      </tp>
      <tp t="s">
        <v>OCT</v>
        <stp/>
        <stp>ContractData</stp>
        <stp>QOV3</stp>
        <stp>ContractMonth</stp>
        <tr r="B9" s="6"/>
      </tp>
      <tp t="s">
        <v>AUG</v>
        <stp/>
        <stp>ContractData</stp>
        <stp>QOQ3</stp>
        <stp>ContractMonth</stp>
        <tr r="B7" s="6"/>
      </tp>
      <tp t="s">
        <v>JUN</v>
        <stp/>
        <stp>ContractData</stp>
        <stp>QOM3</stp>
        <stp>ContractMonth</stp>
        <tr r="B5" s="6"/>
      </tp>
      <tp t="s">
        <v>JUL</v>
        <stp/>
        <stp>ContractData</stp>
        <stp>QON3</stp>
        <stp>ContractMonth</stp>
        <tr r="B6" s="6"/>
      </tp>
      <tp t="s">
        <v>MAR</v>
        <stp/>
        <stp>ContractData</stp>
        <stp>QOH3</stp>
        <stp>ContractMonth</stp>
        <tr r="B2" s="6"/>
      </tp>
      <tp t="s">
        <v>MAY</v>
        <stp/>
        <stp>ContractData</stp>
        <stp>QOK3</stp>
        <stp>ContractMonth</stp>
        <tr r="B4" s="6"/>
      </tp>
      <tp t="s">
        <v>APR</v>
        <stp/>
        <stp>ContractData</stp>
        <stp>QOJ3</stp>
        <stp>ContractMonth</stp>
        <tr r="B3" s="6"/>
      </tp>
      <tp t="s">
        <v>NOV</v>
        <stp/>
        <stp>ContractData</stp>
        <stp>ETX3</stp>
        <stp>ContractMonth</stp>
        <tr r="B10" s="5"/>
      </tp>
      <tp t="s">
        <v>DEC</v>
        <stp/>
        <stp>ContractData</stp>
        <stp>ETZ3</stp>
        <stp>ContractMonth</stp>
        <tr r="B11" s="5"/>
      </tp>
      <tp t="s">
        <v>SEP</v>
        <stp/>
        <stp>ContractData</stp>
        <stp>ETU3</stp>
        <stp>ContractMonth</stp>
        <tr r="B8" s="5"/>
      </tp>
      <tp t="s">
        <v>OCT</v>
        <stp/>
        <stp>ContractData</stp>
        <stp>ETV3</stp>
        <stp>ContractMonth</stp>
        <tr r="B9" s="5"/>
      </tp>
      <tp t="s">
        <v>AUG</v>
        <stp/>
        <stp>ContractData</stp>
        <stp>ETQ3</stp>
        <stp>ContractMonth</stp>
        <tr r="B7" s="5"/>
      </tp>
      <tp t="s">
        <v>JUN</v>
        <stp/>
        <stp>ContractData</stp>
        <stp>ETM3</stp>
        <stp>ContractMonth</stp>
        <tr r="B5" s="5"/>
      </tp>
      <tp t="s">
        <v>JUL</v>
        <stp/>
        <stp>ContractData</stp>
        <stp>ETN3</stp>
        <stp>ContractMonth</stp>
        <tr r="B6" s="5"/>
      </tp>
      <tp t="s">
        <v>MAR</v>
        <stp/>
        <stp>ContractData</stp>
        <stp>ETH3</stp>
        <stp>ContractMonth</stp>
        <tr r="B2" s="5"/>
      </tp>
      <tp t="s">
        <v>MAY</v>
        <stp/>
        <stp>ContractData</stp>
        <stp>ETK3</stp>
        <stp>ContractMonth</stp>
        <tr r="B4" s="5"/>
      </tp>
      <tp t="s">
        <v>APR</v>
        <stp/>
        <stp>ContractData</stp>
        <stp>ETJ3</stp>
        <stp>ContractMonth</stp>
        <tr r="B3" s="5"/>
      </tp>
      <tp t="s">
        <v/>
        <stp/>
        <stp>ContractData</stp>
        <stp>CLES10H</stp>
        <stp>LastTradeorSettle</stp>
        <stp/>
        <stp>T</stp>
        <tr r="W11" s="3"/>
      </tp>
      <tp>
        <v>97.97</v>
        <stp/>
        <stp>ContractData</stp>
        <stp>CLEX3</stp>
        <stp>LastTradeorSettle</stp>
        <stp/>
        <stp>T</stp>
        <tr r="R10" s="3"/>
      </tp>
      <tp>
        <v>98.17</v>
        <stp/>
        <stp>ContractData</stp>
        <stp>ETQ3</stp>
        <stp>LastTradeorSettle</stp>
        <stp/>
        <stp>T</stp>
        <tr r="U10" s="2"/>
        <tr r="R7" s="5"/>
      </tp>
      <tp>
        <v>114.69</v>
        <stp/>
        <stp>ContractData</stp>
        <stp>QOQ3</stp>
        <stp>LastTradeorSettle</stp>
        <stp/>
        <stp>T</stp>
        <tr r="O10" s="2"/>
        <tr r="R7" s="6"/>
      </tp>
      <tp t="s">
        <v/>
        <stp/>
        <stp>ContractData</stp>
        <stp>CLES11H</stp>
        <stp>LastTradeorSettle</stp>
        <stp/>
        <stp>T</stp>
        <tr r="W12" s="3"/>
      </tp>
      <tp t="s">
        <v>MAR</v>
        <stp/>
        <stp>ContractData</stp>
        <stp>QO?1</stp>
        <stp>ContractMonth</stp>
        <tr r="R35" s="6"/>
      </tp>
      <tp t="s">
        <v>MAR</v>
        <stp/>
        <stp>ContractData</stp>
        <stp>ET?1</stp>
        <stp>ContractMonth</stp>
        <tr r="R35" s="5"/>
      </tp>
      <tp t="s">
        <v/>
        <stp/>
        <stp>ContractData</stp>
        <stp>CLES12H</stp>
        <stp>LastTradeorSettle</stp>
        <stp/>
        <stp>T</stp>
        <tr r="W13" s="3"/>
      </tp>
      <tp>
        <v>97.72</v>
        <stp/>
        <stp>ContractData</stp>
        <stp>CLEZ3</stp>
        <stp>LastTradeorSettle</stp>
        <stp/>
        <stp>T</stp>
        <tr r="R11" s="3"/>
      </tp>
      <tp>
        <v>-1.89</v>
        <stp/>
        <stp>ContractData</stp>
        <stp>CLES4H3</stp>
        <stp>Bid</stp>
        <stp/>
        <stp>T</stp>
        <tr r="G14" s="2"/>
      </tp>
      <tp>
        <v>-2.06</v>
        <stp/>
        <stp>ContractData</stp>
        <stp>CLES5H3</stp>
        <stp>Bid</stp>
        <stp/>
        <stp>T</stp>
        <tr r="H14" s="2"/>
      </tp>
      <tp>
        <v>-2.0699999999999998</v>
        <stp/>
        <stp>ContractData</stp>
        <stp>CLES6H3</stp>
        <stp>Ask</stp>
        <stp/>
        <stp>T</stp>
        <tr r="I13" s="2"/>
      </tp>
      <tp>
        <v>-2.08</v>
        <stp/>
        <stp>ContractData</stp>
        <stp>CLES6H3</stp>
        <stp>Bid</stp>
        <stp/>
        <stp>T</stp>
        <tr r="I14" s="2"/>
      </tp>
      <tp>
        <v>-2.0499999999999998</v>
        <stp/>
        <stp>ContractData</stp>
        <stp>CLES5H3</stp>
        <stp>Ask</stp>
        <stp/>
        <stp>T</stp>
        <tr r="H13" s="2"/>
      </tp>
      <tp>
        <v>-1.88</v>
        <stp/>
        <stp>ContractData</stp>
        <stp>CLES4H3</stp>
        <stp>Ask</stp>
        <stp/>
        <stp>T</stp>
        <tr r="G13" s="2"/>
      </tp>
      <tp>
        <v>-1.52</v>
        <stp/>
        <stp>ContractData</stp>
        <stp>CLES3H3</stp>
        <stp>Ask</stp>
        <stp/>
        <stp>T</stp>
        <tr r="F13" s="2"/>
      </tp>
      <tp>
        <v>-0.77</v>
        <stp/>
        <stp>ContractData</stp>
        <stp>CLES11H</stp>
        <stp>Bid</stp>
        <stp/>
        <stp>T</stp>
        <tr r="Y12" s="3"/>
      </tp>
      <tp>
        <v>-1.1499999999999999</v>
        <stp/>
        <stp>ContractData</stp>
        <stp>CLES10H</stp>
        <stp>Bid</stp>
        <stp/>
        <stp>T</stp>
        <tr r="Y11" s="3"/>
      </tp>
      <tp>
        <v>-0.4</v>
        <stp/>
        <stp>ContractData</stp>
        <stp>CLES12H</stp>
        <stp>Bid</stp>
        <stp/>
        <stp>T</stp>
        <tr r="Y13" s="3"/>
      </tp>
      <tp>
        <v>-0.52</v>
        <stp/>
        <stp>ContractData</stp>
        <stp>CLES1H3</stp>
        <stp>Bid</stp>
        <stp/>
        <stp>T</stp>
        <tr r="D14" s="2"/>
      </tp>
      <tp>
        <v>-1.04</v>
        <stp/>
        <stp>ContractData</stp>
        <stp>CLES2H3</stp>
        <stp>Ask</stp>
        <stp/>
        <stp>T</stp>
        <tr r="E13" s="2"/>
      </tp>
      <tp>
        <v>-0.33</v>
        <stp/>
        <stp>ContractData</stp>
        <stp>CLES12H</stp>
        <stp>Ask</stp>
        <stp/>
        <stp>T</stp>
        <tr r="Z13" s="3"/>
      </tp>
      <tp>
        <v>-0.71</v>
        <stp/>
        <stp>ContractData</stp>
        <stp>CLES11H</stp>
        <stp>Ask</stp>
        <stp/>
        <stp>T</stp>
        <tr r="Z12" s="3"/>
      </tp>
      <tp>
        <v>-1.1000000000000001</v>
        <stp/>
        <stp>ContractData</stp>
        <stp>CLES10H</stp>
        <stp>Ask</stp>
        <stp/>
        <stp>T</stp>
        <tr r="Z11" s="3"/>
      </tp>
      <tp>
        <v>-1.05</v>
        <stp/>
        <stp>ContractData</stp>
        <stp>CLES2H3</stp>
        <stp>Bid</stp>
        <stp/>
        <stp>T</stp>
        <tr r="E14" s="2"/>
      </tp>
      <tp>
        <v>-0.51</v>
        <stp/>
        <stp>ContractData</stp>
        <stp>CLES1H3</stp>
        <stp>Ask</stp>
        <stp/>
        <stp>T</stp>
        <tr r="D13" s="2"/>
      </tp>
      <tp>
        <v>-1.53</v>
        <stp/>
        <stp>ContractData</stp>
        <stp>CLES3H3</stp>
        <stp>Bid</stp>
        <stp/>
        <stp>T</stp>
        <tr r="F14" s="2"/>
      </tp>
      <tp>
        <v>98.27</v>
        <stp/>
        <stp>ContractData</stp>
        <stp>CLEU3</stp>
        <stp>LastTradeorSettle</stp>
        <stp/>
        <stp>T</stp>
        <tr r="I10" s="2"/>
        <tr r="R8" s="3"/>
      </tp>
      <tp t="s">
        <v>MAR</v>
        <stp/>
        <stp>ContractData</stp>
        <stp>CLE?</stp>
        <stp>ContractMonth</stp>
        <tr r="R35" s="3"/>
      </tp>
      <tp t="s">
        <v>Crude Light (Globex): March 2013</v>
        <stp/>
        <stp>ContractData</stp>
        <stp>CLEH3</stp>
        <stp>LongDescription</stp>
        <tr r="B4" s="2"/>
      </tp>
      <tp>
        <v>97.72</v>
        <stp/>
        <stp>ContractData</stp>
        <stp>ETZ3</stp>
        <stp>Ask</stp>
        <stp/>
        <stp>T</stp>
        <tr r="T11" s="5"/>
      </tp>
      <tp>
        <v>98.01</v>
        <stp/>
        <stp>ContractData</stp>
        <stp>ETX3</stp>
        <stp>Ask</stp>
        <stp/>
        <stp>T</stp>
        <tr r="T10" s="5"/>
      </tp>
      <tp>
        <v>98.3</v>
        <stp/>
        <stp>ContractData</stp>
        <stp>ETQ3</stp>
        <stp>Ask</stp>
        <stp/>
        <stp>T</stp>
        <tr r="U8" s="2"/>
        <tr r="T7" s="5"/>
      </tp>
      <tp>
        <v>98.22</v>
        <stp/>
        <stp>ContractData</stp>
        <stp>ETV3</stp>
        <stp>Ask</stp>
        <stp/>
        <stp>T</stp>
        <tr r="T9" s="5"/>
      </tp>
      <tp>
        <v>98.32</v>
        <stp/>
        <stp>ContractData</stp>
        <stp>ETU3</stp>
        <stp>Ask</stp>
        <stp/>
        <stp>T</stp>
        <tr r="T8" s="5"/>
      </tp>
      <tp>
        <v>97.29</v>
        <stp/>
        <stp>ContractData</stp>
        <stp>ETK3</stp>
        <stp>Ask</stp>
        <stp/>
        <stp>T</stp>
        <tr r="R8" s="2"/>
        <tr r="T4" s="5"/>
      </tp>
      <tp>
        <v>96.76</v>
        <stp/>
        <stp>ContractData</stp>
        <stp>ETJ3</stp>
        <stp>Ask</stp>
        <stp/>
        <stp>T</stp>
        <tr r="Q8" s="2"/>
        <tr r="T3" s="5"/>
      </tp>
      <tp>
        <v>96.23</v>
        <stp/>
        <stp>ContractData</stp>
        <stp>ETH3</stp>
        <stp>Ask</stp>
        <stp/>
        <stp>T</stp>
        <tr r="P8" s="2"/>
        <tr r="T2" s="5"/>
      </tp>
      <tp>
        <v>98.13</v>
        <stp/>
        <stp>ContractData</stp>
        <stp>ETN3</stp>
        <stp>Ask</stp>
        <stp/>
        <stp>T</stp>
        <tr r="T8" s="2"/>
        <tr r="T6" s="5"/>
      </tp>
      <tp>
        <v>97.77</v>
        <stp/>
        <stp>ContractData</stp>
        <stp>ETM3</stp>
        <stp>Ask</stp>
        <stp/>
        <stp>T</stp>
        <tr r="S8" s="2"/>
        <tr r="T5" s="5"/>
      </tp>
      <tp t="s">
        <v/>
        <stp/>
        <stp>ContractData</stp>
        <stp>ETG4</stp>
        <stp>Ask</stp>
        <stp/>
        <stp>T</stp>
        <tr r="T13" s="5"/>
      </tp>
      <tp t="s">
        <v/>
        <stp/>
        <stp>ContractData</stp>
        <stp>ETF4</stp>
        <stp>Ask</stp>
        <stp/>
        <stp>T</stp>
        <tr r="T12" s="5"/>
      </tp>
      <tp t="s">
        <v/>
        <stp/>
        <stp>ContractData</stp>
        <stp>ETG4</stp>
        <stp>Bid</stp>
        <stp/>
        <stp>T</stp>
        <tr r="S13" s="5"/>
      </tp>
      <tp t="s">
        <v/>
        <stp/>
        <stp>ContractData</stp>
        <stp>ETF4</stp>
        <stp>Bid</stp>
        <stp/>
        <stp>T</stp>
        <tr r="S12" s="5"/>
      </tp>
      <tp>
        <v>96.21</v>
        <stp/>
        <stp>ContractData</stp>
        <stp>ETH3</stp>
        <stp>Bid</stp>
        <stp/>
        <stp>T</stp>
        <tr r="P9" s="2"/>
        <tr r="S2" s="5"/>
      </tp>
      <tp>
        <v>97.25</v>
        <stp/>
        <stp>ContractData</stp>
        <stp>ETK3</stp>
        <stp>Bid</stp>
        <stp/>
        <stp>T</stp>
        <tr r="R9" s="2"/>
        <tr r="S4" s="5"/>
      </tp>
      <tp>
        <v>96.73</v>
        <stp/>
        <stp>ContractData</stp>
        <stp>ETJ3</stp>
        <stp>Bid</stp>
        <stp/>
        <stp>T</stp>
        <tr r="Q9" s="2"/>
        <tr r="S3" s="5"/>
      </tp>
      <tp>
        <v>97.73</v>
        <stp/>
        <stp>ContractData</stp>
        <stp>ETM3</stp>
        <stp>Bid</stp>
        <stp/>
        <stp>T</stp>
        <tr r="S9" s="2"/>
        <tr r="S5" s="5"/>
      </tp>
      <tp>
        <v>98.09</v>
        <stp/>
        <stp>ContractData</stp>
        <stp>ETN3</stp>
        <stp>Bid</stp>
        <stp/>
        <stp>T</stp>
        <tr r="T9" s="2"/>
        <tr r="S6" s="5"/>
      </tp>
      <tp>
        <v>98.26</v>
        <stp/>
        <stp>ContractData</stp>
        <stp>ETQ3</stp>
        <stp>Bid</stp>
        <stp/>
        <stp>T</stp>
        <tr r="U9" s="2"/>
        <tr r="S7" s="5"/>
      </tp>
      <tp>
        <v>98.27</v>
        <stp/>
        <stp>ContractData</stp>
        <stp>ETU3</stp>
        <stp>Bid</stp>
        <stp/>
        <stp>T</stp>
        <tr r="S8" s="5"/>
      </tp>
      <tp>
        <v>98.17</v>
        <stp/>
        <stp>ContractData</stp>
        <stp>ETV3</stp>
        <stp>Bid</stp>
        <stp/>
        <stp>T</stp>
        <tr r="S9" s="5"/>
      </tp>
      <tp>
        <v>97.96</v>
        <stp/>
        <stp>ContractData</stp>
        <stp>ETX3</stp>
        <stp>Bid</stp>
        <stp/>
        <stp>T</stp>
        <tr r="S10" s="5"/>
      </tp>
      <tp>
        <v>97.68</v>
        <stp/>
        <stp>ContractData</stp>
        <stp>ETZ3</stp>
        <stp>Bid</stp>
        <stp/>
        <stp>T</stp>
        <tr r="S11" s="5"/>
      </tp>
      <tp>
        <v>98.3</v>
        <stp/>
        <stp>ContractData</stp>
        <stp>CLEV3</stp>
        <stp>LastTradeorSettle</stp>
        <stp/>
        <stp>T</stp>
        <tr r="R9" s="3"/>
      </tp>
      <tp>
        <v>4.3499999999999996</v>
        <stp/>
        <stp>ContractData</stp>
        <stp>QOS5H3</stp>
        <stp>Bid</stp>
        <stp/>
        <stp>T</stp>
        <tr r="O14" s="2"/>
      </tp>
      <tp>
        <v>-2.0699999999999998</v>
        <stp/>
        <stp>ContractData</stp>
        <stp>ETS5H3</stp>
        <stp>Bid</stp>
        <stp/>
        <stp>T</stp>
        <tr r="U14" s="2"/>
      </tp>
      <tp>
        <v>3.56</v>
        <stp/>
        <stp>ContractData</stp>
        <stp>QOS4H3</stp>
        <stp>Bid</stp>
        <stp/>
        <stp>T</stp>
        <tr r="N14" s="2"/>
      </tp>
      <tp>
        <v>-1.9</v>
        <stp/>
        <stp>ContractData</stp>
        <stp>ETS4H3</stp>
        <stp>Bid</stp>
        <stp/>
        <stp>T</stp>
        <tr r="T14" s="2"/>
      </tp>
      <tp>
        <v>-1.88</v>
        <stp/>
        <stp>ContractData</stp>
        <stp>ETS4H3</stp>
        <stp>Ask</stp>
        <stp/>
        <stp>T</stp>
        <tr r="T13" s="2"/>
      </tp>
      <tp>
        <v>3.58</v>
        <stp/>
        <stp>ContractData</stp>
        <stp>QOS4H3</stp>
        <stp>Ask</stp>
        <stp/>
        <stp>T</stp>
        <tr r="N13" s="2"/>
      </tp>
      <tp>
        <v>-2.0499999999999998</v>
        <stp/>
        <stp>ContractData</stp>
        <stp>ETS5H3</stp>
        <stp>Ask</stp>
        <stp/>
        <stp>T</stp>
        <tr r="U13" s="2"/>
      </tp>
      <tp>
        <v>4.38</v>
        <stp/>
        <stp>ContractData</stp>
        <stp>QOS5H3</stp>
        <stp>Ask</stp>
        <stp/>
        <stp>T</stp>
        <tr r="O13" s="2"/>
      </tp>
      <tp t="s">
        <v/>
        <stp/>
        <stp>ContractData</stp>
        <stp>ETS10H</stp>
        <stp>Bid</stp>
        <stp/>
        <stp>T</stp>
        <tr r="Y11" s="5"/>
      </tp>
      <tp t="s">
        <v/>
        <stp/>
        <stp>ContractData</stp>
        <stp>ETS11H</stp>
        <stp>Bid</stp>
        <stp/>
        <stp>T</stp>
        <tr r="Y12" s="5"/>
      </tp>
      <tp t="s">
        <v/>
        <stp/>
        <stp>ContractData</stp>
        <stp>ETS12H</stp>
        <stp>Bid</stp>
        <stp/>
        <stp>T</stp>
        <tr r="Y13" s="5"/>
      </tp>
      <tp t="s">
        <v/>
        <stp/>
        <stp>ContractData</stp>
        <stp>QOS10H</stp>
        <stp>Bid</stp>
        <stp/>
        <stp>T</stp>
        <tr r="Y11" s="6"/>
      </tp>
      <tp t="s">
        <v/>
        <stp/>
        <stp>ContractData</stp>
        <stp>QOS11H</stp>
        <stp>Bid</stp>
        <stp/>
        <stp>T</stp>
        <tr r="Y12" s="6"/>
      </tp>
      <tp>
        <v>9.23</v>
        <stp/>
        <stp>ContractData</stp>
        <stp>QOS12H</stp>
        <stp>Bid</stp>
        <stp/>
        <stp>T</stp>
        <tr r="Y13" s="6"/>
      </tp>
      <tp>
        <v>-1.04</v>
        <stp/>
        <stp>ContractData</stp>
        <stp>ETS2H3</stp>
        <stp>Ask</stp>
        <stp/>
        <stp>T</stp>
        <tr r="R13" s="2"/>
      </tp>
      <tp>
        <v>0.98</v>
        <stp/>
        <stp>ContractData</stp>
        <stp>QOS1H3</stp>
        <stp>Bid</stp>
        <stp/>
        <stp>T</stp>
        <tr r="K14" s="2"/>
      </tp>
      <tp>
        <v>1.93</v>
        <stp/>
        <stp>ContractData</stp>
        <stp>QOS2H3</stp>
        <stp>Ask</stp>
        <stp/>
        <stp>T</stp>
        <tr r="L13" s="2"/>
      </tp>
      <tp>
        <v>-0.53</v>
        <stp/>
        <stp>ContractData</stp>
        <stp>ETS1H3</stp>
        <stp>Bid</stp>
        <stp/>
        <stp>T</stp>
        <tr r="Q14" s="2"/>
      </tp>
      <tp>
        <v>-1.52</v>
        <stp/>
        <stp>ContractData</stp>
        <stp>ETS3H3</stp>
        <stp>Ask</stp>
        <stp/>
        <stp>T</stp>
        <tr r="S13" s="2"/>
      </tp>
      <tp>
        <v>2.77</v>
        <stp/>
        <stp>ContractData</stp>
        <stp>QOS3H3</stp>
        <stp>Ask</stp>
        <stp/>
        <stp>T</stp>
        <tr r="M13" s="2"/>
      </tp>
      <tp>
        <v>2.76</v>
        <stp/>
        <stp>ContractData</stp>
        <stp>QOS3H3</stp>
        <stp>Bid</stp>
        <stp/>
        <stp>T</stp>
        <tr r="M14" s="2"/>
      </tp>
      <tp>
        <v>-1.54</v>
        <stp/>
        <stp>ContractData</stp>
        <stp>ETS3H3</stp>
        <stp>Bid</stp>
        <stp/>
        <stp>T</stp>
        <tr r="S14" s="2"/>
      </tp>
      <tp>
        <v>9.48</v>
        <stp/>
        <stp>ContractData</stp>
        <stp>QOS12H</stp>
        <stp>Ask</stp>
        <stp/>
        <stp>T</stp>
        <tr r="Z13" s="6"/>
      </tp>
      <tp t="s">
        <v/>
        <stp/>
        <stp>ContractData</stp>
        <stp>QOS10H</stp>
        <stp>Ask</stp>
        <stp/>
        <stp>T</stp>
        <tr r="Z11" s="6"/>
      </tp>
      <tp t="s">
        <v/>
        <stp/>
        <stp>ContractData</stp>
        <stp>QOS11H</stp>
        <stp>Ask</stp>
        <stp/>
        <stp>T</stp>
        <tr r="Z12" s="6"/>
      </tp>
      <tp t="s">
        <v/>
        <stp/>
        <stp>ContractData</stp>
        <stp>ETS12H</stp>
        <stp>Ask</stp>
        <stp/>
        <stp>T</stp>
        <tr r="Z13" s="5"/>
      </tp>
      <tp t="s">
        <v/>
        <stp/>
        <stp>ContractData</stp>
        <stp>ETS10H</stp>
        <stp>Ask</stp>
        <stp/>
        <stp>T</stp>
        <tr r="Z11" s="5"/>
      </tp>
      <tp t="s">
        <v/>
        <stp/>
        <stp>ContractData</stp>
        <stp>ETS11H</stp>
        <stp>Ask</stp>
        <stp/>
        <stp>T</stp>
        <tr r="Z12" s="5"/>
      </tp>
      <tp>
        <v>-0.52</v>
        <stp/>
        <stp>ContractData</stp>
        <stp>ETS1H3</stp>
        <stp>Ask</stp>
        <stp/>
        <stp>T</stp>
        <tr r="Q13" s="2"/>
      </tp>
      <tp>
        <v>1.92</v>
        <stp/>
        <stp>ContractData</stp>
        <stp>QOS2H3</stp>
        <stp>Bid</stp>
        <stp/>
        <stp>T</stp>
        <tr r="L14" s="2"/>
      </tp>
      <tp>
        <v>0.99</v>
        <stp/>
        <stp>ContractData</stp>
        <stp>QOS1H3</stp>
        <stp>Ask</stp>
        <stp/>
        <stp>T</stp>
        <tr r="K13" s="2"/>
      </tp>
      <tp>
        <v>-1.06</v>
        <stp/>
        <stp>ContractData</stp>
        <stp>ETS2H3</stp>
        <stp>Bid</stp>
        <stp/>
        <stp>T</stp>
        <tr r="R14" s="2"/>
      </tp>
      <tp>
        <v>98.18</v>
        <stp/>
        <stp>ContractData</stp>
        <stp>CLEQ3</stp>
        <stp>LastTradeorSettle</stp>
        <stp/>
        <stp>T</stp>
        <tr r="H10" s="2"/>
        <tr r="R7" s="3"/>
      </tp>
      <tp>
        <v>97.95</v>
        <stp/>
        <stp>ContractData</stp>
        <stp>ETX3</stp>
        <stp>LastTradeorSettle</stp>
        <stp/>
        <stp>T</stp>
        <tr r="R10" s="5"/>
      </tp>
      <tp>
        <v>112.33</v>
        <stp/>
        <stp>ContractData</stp>
        <stp>QOX3</stp>
        <stp>LastTradeorSettle</stp>
        <stp/>
        <stp>T</stp>
        <tr r="R10" s="6"/>
      </tp>
      <tp>
        <v>97.63</v>
        <stp/>
        <stp>ContractData</stp>
        <stp>ETZ3</stp>
        <stp>LastTradeorSettle</stp>
        <stp/>
        <stp>T</stp>
        <tr r="R11" s="5"/>
      </tp>
      <tp>
        <v>111.62</v>
        <stp/>
        <stp>ContractData</stp>
        <stp>QOZ3</stp>
        <stp>LastTradeorSettle</stp>
        <stp/>
        <stp>T</stp>
        <tr r="R11" s="6"/>
      </tp>
      <tp>
        <v>97.72</v>
        <stp/>
        <stp>ContractData</stp>
        <stp>CLEM3</stp>
        <stp>LastTradeorSettle</stp>
        <stp/>
        <stp>T</stp>
        <tr r="F10" s="2"/>
        <tr r="R5" s="3"/>
      </tp>
      <tp t="s">
        <v/>
        <stp/>
        <stp>ContractData</stp>
        <stp>ETF4</stp>
        <stp>LastTradeorSettle</stp>
        <stp/>
        <stp>T</stp>
        <tr r="R12" s="5"/>
      </tp>
      <tp t="s">
        <v/>
        <stp/>
        <stp>ContractData</stp>
        <stp>QOF4</stp>
        <stp>LastTradeorSettle</stp>
        <stp/>
        <stp>T</stp>
        <tr r="R12" s="6"/>
      </tp>
      <tp>
        <v>98.07</v>
        <stp/>
        <stp>ContractData</stp>
        <stp>CLEN3</stp>
        <stp>LastTradeorSettle</stp>
        <stp/>
        <stp>T</stp>
        <tr r="G10" s="2"/>
        <tr r="R6" s="3"/>
      </tp>
      <tp t="s">
        <v/>
        <stp/>
        <stp>ContractData</stp>
        <stp>ETG4</stp>
        <stp>LastTradeorSettle</stp>
        <stp/>
        <stp>T</stp>
        <tr r="R13" s="5"/>
      </tp>
      <tp t="s">
        <v/>
        <stp/>
        <stp>ContractData</stp>
        <stp>QOG4</stp>
        <stp>LastTradeorSettle</stp>
        <stp/>
        <stp>T</stp>
        <tr r="R13" s="6"/>
      </tp>
      <tp>
        <v>96.21</v>
        <stp/>
        <stp>ContractData</stp>
        <stp>CLEH3</stp>
        <stp>LastTradeorSettle</stp>
        <stp/>
        <stp>T</stp>
        <tr r="B10" s="2"/>
        <tr r="R2" s="3"/>
      </tp>
      <tp>
        <v>97.27</v>
        <stp/>
        <stp>ContractData</stp>
        <stp>CLEK3</stp>
        <stp>LastTradeorSettle</stp>
        <stp/>
        <stp>T</stp>
        <tr r="E10" s="2"/>
        <tr r="R4" s="3"/>
      </tp>
      <tp>
        <v>96.75</v>
        <stp/>
        <stp>ContractData</stp>
        <stp>CLEJ3</stp>
        <stp>LastTradeorSettle</stp>
        <stp/>
        <stp>T</stp>
        <tr r="D10" s="2"/>
        <tr r="R3" s="3"/>
      </tp>
      <tp>
        <v>0</v>
        <stp/>
        <stp>ContractData</stp>
        <stp>CLES12H</stp>
        <stp>NetLastQuoteToday</stp>
        <stp/>
        <stp>T</stp>
        <tr r="X13" s="3"/>
      </tp>
      <tp>
        <v>97.73</v>
        <stp/>
        <stp>ContractData</stp>
        <stp>ETM3</stp>
        <stp>LastTradeorSettle</stp>
        <stp/>
        <stp>T</stp>
        <tr r="S10" s="2"/>
        <tr r="R5" s="5"/>
      </tp>
      <tp>
        <v>116.28</v>
        <stp/>
        <stp>ContractData</stp>
        <stp>QOM3</stp>
        <stp>LastTradeorSettle</stp>
        <stp/>
        <stp>T</stp>
        <tr r="M10" s="2"/>
        <tr r="R5" s="6"/>
      </tp>
      <tp>
        <v>97.05</v>
        <stp/>
        <stp>ContractData</stp>
        <stp>CLEG4</stp>
        <stp>LastTradeorSettle</stp>
        <stp/>
        <stp>T</stp>
        <tr r="R13" s="3"/>
      </tp>
      <tp>
        <v>97.95</v>
        <stp/>
        <stp>ContractData</stp>
        <stp>ETN3</stp>
        <stp>LastTradeorSettle</stp>
        <stp/>
        <stp>T</stp>
        <tr r="T10" s="2"/>
        <tr r="R6" s="5"/>
      </tp>
      <tp>
        <v>115.47</v>
        <stp/>
        <stp>ContractData</stp>
        <stp>QON3</stp>
        <stp>LastTradeorSettle</stp>
        <stp/>
        <stp>T</stp>
        <tr r="N10" s="2"/>
        <tr r="R6" s="6"/>
      </tp>
      <tp>
        <v>-0.02</v>
        <stp/>
        <stp>ContractData</stp>
        <stp>CLES10H</stp>
        <stp>NetLastQuoteToday</stp>
        <stp/>
        <stp>T</stp>
        <tr r="X11" s="3"/>
      </tp>
      <tp>
        <v>-1.75</v>
        <stp/>
        <stp>ContractData</stp>
        <stp>CLES8H</stp>
        <stp>Ask</stp>
        <stp/>
        <stp>T</stp>
        <tr r="Z9" s="3"/>
      </tp>
      <tp>
        <v>-1.47</v>
        <stp/>
        <stp>ContractData</stp>
        <stp>CLES9H</stp>
        <stp>Ask</stp>
        <stp/>
        <stp>T</stp>
        <tr r="Z10" s="3"/>
      </tp>
      <tp>
        <v>-0.51</v>
        <stp/>
        <stp>ContractData</stp>
        <stp>CLES1H</stp>
        <stp>Ask</stp>
        <stp/>
        <stp>T</stp>
        <tr r="Z2" s="3"/>
      </tp>
      <tp>
        <v>-1.04</v>
        <stp/>
        <stp>ContractData</stp>
        <stp>CLES2H</stp>
        <stp>Ask</stp>
        <stp/>
        <stp>T</stp>
        <tr r="Z3" s="3"/>
      </tp>
      <tp>
        <v>-1.52</v>
        <stp/>
        <stp>ContractData</stp>
        <stp>CLES3H</stp>
        <stp>Ask</stp>
        <stp/>
        <stp>T</stp>
        <tr r="Z4" s="3"/>
      </tp>
      <tp>
        <v>-1.88</v>
        <stp/>
        <stp>ContractData</stp>
        <stp>CLES4H</stp>
        <stp>Ask</stp>
        <stp/>
        <stp>T</stp>
        <tr r="Z5" s="3"/>
      </tp>
      <tp>
        <v>-2.0499999999999998</v>
        <stp/>
        <stp>ContractData</stp>
        <stp>CLES5H</stp>
        <stp>Ask</stp>
        <stp/>
        <stp>T</stp>
        <tr r="Z6" s="3"/>
      </tp>
      <tp>
        <v>-2.0699999999999998</v>
        <stp/>
        <stp>ContractData</stp>
        <stp>CLES6H</stp>
        <stp>Ask</stp>
        <stp/>
        <stp>T</stp>
        <tr r="Z7" s="3"/>
      </tp>
      <tp>
        <v>-1.97</v>
        <stp/>
        <stp>ContractData</stp>
        <stp>CLES7H</stp>
        <stp>Ask</stp>
        <stp/>
        <stp>T</stp>
        <tr r="Z8" s="3"/>
      </tp>
      <tp>
        <v>-1.05</v>
        <stp/>
        <stp>ContractData</stp>
        <stp>CLES2H</stp>
        <stp>Bid</stp>
        <stp/>
        <stp>T</stp>
        <tr r="Y3" s="3"/>
      </tp>
      <tp>
        <v>-1.53</v>
        <stp/>
        <stp>ContractData</stp>
        <stp>CLES3H</stp>
        <stp>Bid</stp>
        <stp/>
        <stp>T</stp>
        <tr r="Y4" s="3"/>
      </tp>
      <tp>
        <v>-0.52</v>
        <stp/>
        <stp>ContractData</stp>
        <stp>CLES1H</stp>
        <stp>Bid</stp>
        <stp/>
        <stp>T</stp>
        <tr r="Y2" s="3"/>
      </tp>
      <tp>
        <v>-2.08</v>
        <stp/>
        <stp>ContractData</stp>
        <stp>CLES6H</stp>
        <stp>Bid</stp>
        <stp/>
        <stp>T</stp>
        <tr r="Y7" s="3"/>
      </tp>
      <tp>
        <v>-1.98</v>
        <stp/>
        <stp>ContractData</stp>
        <stp>CLES7H</stp>
        <stp>Bid</stp>
        <stp/>
        <stp>T</stp>
        <tr r="Y8" s="3"/>
      </tp>
      <tp>
        <v>-1.89</v>
        <stp/>
        <stp>ContractData</stp>
        <stp>CLES4H</stp>
        <stp>Bid</stp>
        <stp/>
        <stp>T</stp>
        <tr r="Y5" s="3"/>
      </tp>
      <tp>
        <v>-2.06</v>
        <stp/>
        <stp>ContractData</stp>
        <stp>CLES5H</stp>
        <stp>Bid</stp>
        <stp/>
        <stp>T</stp>
        <tr r="Y6" s="3"/>
      </tp>
      <tp>
        <v>-1.79</v>
        <stp/>
        <stp>ContractData</stp>
        <stp>CLES8H</stp>
        <stp>Bid</stp>
        <stp/>
        <stp>T</stp>
        <tr r="Y9" s="3"/>
      </tp>
      <tp>
        <v>-1.49</v>
        <stp/>
        <stp>ContractData</stp>
        <stp>CLES9H</stp>
        <stp>Bid</stp>
        <stp/>
        <stp>T</stp>
        <tr r="Y10" s="3"/>
      </tp>
      <tp>
        <v>97.2</v>
        <stp/>
        <stp>ContractData</stp>
        <stp>CLEF4</stp>
        <stp>LastTradeorSettle</stp>
        <stp/>
        <stp>T</stp>
        <tr r="R12" s="3"/>
      </tp>
      <tp>
        <v>-0.01</v>
        <stp/>
        <stp>ContractData</stp>
        <stp>CLES11H</stp>
        <stp>NetLastQuoteToday</stp>
        <stp/>
        <stp>T</stp>
        <tr r="X12" s="3"/>
      </tp>
      <tp>
        <v>96.22</v>
        <stp/>
        <stp>ContractData</stp>
        <stp>ETH3</stp>
        <stp>LastTradeorSettle</stp>
        <stp/>
        <stp>T</stp>
        <tr r="P10" s="2"/>
        <tr r="R2" s="5"/>
      </tp>
      <tp>
        <v>119.04</v>
        <stp/>
        <stp>ContractData</stp>
        <stp>QOH3</stp>
        <stp>LastTradeorSettle</stp>
        <stp/>
        <stp>T</stp>
        <tr r="J10" s="2"/>
        <tr r="R2" s="6"/>
      </tp>
      <tp>
        <v>96.75</v>
        <stp/>
        <stp>ContractData</stp>
        <stp>ETJ3</stp>
        <stp>LastTradeorSettle</stp>
        <stp/>
        <stp>T</stp>
        <tr r="Q10" s="2"/>
        <tr r="R3" s="5"/>
      </tp>
      <tp>
        <v>118.05</v>
        <stp/>
        <stp>ContractData</stp>
        <stp>QOJ3</stp>
        <stp>LastTradeorSettle</stp>
        <stp/>
        <stp>T</stp>
        <tr r="K10" s="2"/>
        <tr r="R3" s="6"/>
      </tp>
      <tp t="s">
        <v/>
        <stp/>
        <stp>ContractData</stp>
        <stp>QOG4</stp>
        <stp>Bid</stp>
        <stp/>
        <stp>T</stp>
        <tr r="S13" s="6"/>
      </tp>
      <tp t="s">
        <v/>
        <stp/>
        <stp>ContractData</stp>
        <stp>QOF4</stp>
        <stp>Bid</stp>
        <stp/>
        <stp>T</stp>
        <tr r="S12" s="6"/>
      </tp>
      <tp>
        <v>119.03</v>
        <stp/>
        <stp>ContractData</stp>
        <stp>QOH3</stp>
        <stp>Bid</stp>
        <stp/>
        <stp>T</stp>
        <tr r="J9" s="2"/>
        <tr r="S2" s="6"/>
      </tp>
      <tp>
        <v>117.1</v>
        <stp/>
        <stp>ContractData</stp>
        <stp>QOK3</stp>
        <stp>Bid</stp>
        <stp/>
        <stp>T</stp>
        <tr r="L9" s="2"/>
        <tr r="S4" s="6"/>
      </tp>
      <tp>
        <v>118.04</v>
        <stp/>
        <stp>ContractData</stp>
        <stp>QOJ3</stp>
        <stp>Bid</stp>
        <stp/>
        <stp>T</stp>
        <tr r="K9" s="2"/>
        <tr r="S3" s="6"/>
      </tp>
      <tp>
        <v>116.26</v>
        <stp/>
        <stp>ContractData</stp>
        <stp>QOM3</stp>
        <stp>Bid</stp>
        <stp/>
        <stp>T</stp>
        <tr r="M9" s="2"/>
        <tr r="S5" s="6"/>
      </tp>
      <tp>
        <v>115.45</v>
        <stp/>
        <stp>ContractData</stp>
        <stp>QON3</stp>
        <stp>Bid</stp>
        <stp/>
        <stp>T</stp>
        <tr r="N9" s="2"/>
        <tr r="S6" s="6"/>
      </tp>
      <tp>
        <v>114.65</v>
        <stp/>
        <stp>ContractData</stp>
        <stp>QOQ3</stp>
        <stp>Bid</stp>
        <stp/>
        <stp>T</stp>
        <tr r="O9" s="2"/>
        <tr r="S7" s="6"/>
      </tp>
      <tp>
        <v>113.79</v>
        <stp/>
        <stp>ContractData</stp>
        <stp>QOU3</stp>
        <stp>Bid</stp>
        <stp/>
        <stp>T</stp>
        <tr r="S8" s="6"/>
      </tp>
      <tp>
        <v>113.01</v>
        <stp/>
        <stp>ContractData</stp>
        <stp>QOV3</stp>
        <stp>Bid</stp>
        <stp/>
        <stp>T</stp>
        <tr r="S9" s="6"/>
      </tp>
      <tp>
        <v>112.29</v>
        <stp/>
        <stp>ContractData</stp>
        <stp>QOX3</stp>
        <stp>Bid</stp>
        <stp/>
        <stp>T</stp>
        <tr r="S10" s="6"/>
      </tp>
      <tp>
        <v>111.6</v>
        <stp/>
        <stp>ContractData</stp>
        <stp>QOZ3</stp>
        <stp>Bid</stp>
        <stp/>
        <stp>T</stp>
        <tr r="S11" s="6"/>
      </tp>
      <tp>
        <v>111.62</v>
        <stp/>
        <stp>ContractData</stp>
        <stp>QOZ3</stp>
        <stp>Ask</stp>
        <stp/>
        <stp>T</stp>
        <tr r="T11" s="6"/>
      </tp>
      <tp>
        <v>112.32</v>
        <stp/>
        <stp>ContractData</stp>
        <stp>QOX3</stp>
        <stp>Ask</stp>
        <stp/>
        <stp>T</stp>
        <tr r="T10" s="6"/>
      </tp>
      <tp>
        <v>114.69</v>
        <stp/>
        <stp>ContractData</stp>
        <stp>QOQ3</stp>
        <stp>Ask</stp>
        <stp/>
        <stp>T</stp>
        <tr r="O8" s="2"/>
        <tr r="T7" s="6"/>
      </tp>
      <tp>
        <v>113.04</v>
        <stp/>
        <stp>ContractData</stp>
        <stp>QOV3</stp>
        <stp>Ask</stp>
        <stp/>
        <stp>T</stp>
        <tr r="T9" s="6"/>
      </tp>
      <tp>
        <v>113.82</v>
        <stp/>
        <stp>ContractData</stp>
        <stp>QOU3</stp>
        <stp>Ask</stp>
        <stp/>
        <stp>T</stp>
        <tr r="T8" s="6"/>
      </tp>
      <tp>
        <v>117.12</v>
        <stp/>
        <stp>ContractData</stp>
        <stp>QOK3</stp>
        <stp>Ask</stp>
        <stp/>
        <stp>T</stp>
        <tr r="L8" s="2"/>
        <tr r="T4" s="6"/>
      </tp>
      <tp>
        <v>118.05</v>
        <stp/>
        <stp>ContractData</stp>
        <stp>QOJ3</stp>
        <stp>Ask</stp>
        <stp/>
        <stp>T</stp>
        <tr r="K8" s="2"/>
        <tr r="T3" s="6"/>
      </tp>
      <tp>
        <v>119.04</v>
        <stp/>
        <stp>ContractData</stp>
        <stp>QOH3</stp>
        <stp>Ask</stp>
        <stp/>
        <stp>T</stp>
        <tr r="J8" s="2"/>
        <tr r="T2" s="6"/>
      </tp>
      <tp>
        <v>115.48</v>
        <stp/>
        <stp>ContractData</stp>
        <stp>QON3</stp>
        <stp>Ask</stp>
        <stp/>
        <stp>T</stp>
        <tr r="N8" s="2"/>
        <tr r="T6" s="6"/>
      </tp>
      <tp>
        <v>116.28</v>
        <stp/>
        <stp>ContractData</stp>
        <stp>QOM3</stp>
        <stp>Ask</stp>
        <stp/>
        <stp>T</stp>
        <tr r="M8" s="2"/>
        <tr r="T5" s="6"/>
      </tp>
      <tp t="s">
        <v/>
        <stp/>
        <stp>ContractData</stp>
        <stp>QOG4</stp>
        <stp>Ask</stp>
        <stp/>
        <stp>T</stp>
        <tr r="T13" s="6"/>
      </tp>
      <tp t="s">
        <v/>
        <stp/>
        <stp>ContractData</stp>
        <stp>QOF4</stp>
        <stp>Ask</stp>
        <stp/>
        <stp>T</stp>
        <tr r="T12" s="6"/>
      </tp>
      <tp>
        <v>97.18</v>
        <stp/>
        <stp>ContractData</stp>
        <stp>ETK3</stp>
        <stp>LastTradeorSettle</stp>
        <stp/>
        <stp>T</stp>
        <tr r="R10" s="2"/>
        <tr r="R4" s="5"/>
      </tp>
      <tp>
        <v>117.11</v>
        <stp/>
        <stp>ContractData</stp>
        <stp>QOK3</stp>
        <stp>LastTradeorSettle</stp>
        <stp/>
        <stp>T</stp>
        <tr r="L10" s="2"/>
        <tr r="R4" s="6"/>
      </tp>
      <tp>
        <v>7.42</v>
        <stp/>
        <stp>ContractData</stp>
        <stp>QOS9H</stp>
        <stp>LastTradeorSettle</stp>
        <stp/>
        <stp>T</stp>
        <tr r="W10" s="6"/>
      </tp>
      <tp>
        <v>-1.49</v>
        <stp/>
        <stp>ContractData</stp>
        <stp>ETS9H</stp>
        <stp>LastTradeorSettle</stp>
        <stp/>
        <stp>T</stp>
        <tr r="W10" s="5"/>
      </tp>
      <tp>
        <v>6.52</v>
        <stp/>
        <stp>ContractData</stp>
        <stp>QOS8H</stp>
        <stp>LastTradeorSettle</stp>
        <stp/>
        <stp>T</stp>
        <tr r="W9" s="6"/>
      </tp>
      <tp>
        <v>-1.71</v>
        <stp/>
        <stp>ContractData</stp>
        <stp>ETS8H</stp>
        <stp>LastTradeorSettle</stp>
        <stp/>
        <stp>T</stp>
        <tr r="W9" s="5"/>
      </tp>
      <tp>
        <v>4.37</v>
        <stp/>
        <stp>ContractData</stp>
        <stp>QOS5H</stp>
        <stp>LastTradeorSettle</stp>
        <stp/>
        <stp>T</stp>
        <tr r="W6" s="6"/>
      </tp>
      <tp>
        <v>-2.0499999999999998</v>
        <stp/>
        <stp>ContractData</stp>
        <stp>ETS5H</stp>
        <stp>LastTradeorSettle</stp>
        <stp/>
        <stp>T</stp>
        <tr r="W6" s="5"/>
      </tp>
      <tp>
        <v>3.56</v>
        <stp/>
        <stp>ContractData</stp>
        <stp>QOS4H</stp>
        <stp>LastTradeorSettle</stp>
        <stp/>
        <stp>T</stp>
        <tr r="W5" s="6"/>
      </tp>
      <tp>
        <v>-1.88</v>
        <stp/>
        <stp>ContractData</stp>
        <stp>ETS4H</stp>
        <stp>LastTradeorSettle</stp>
        <stp/>
        <stp>T</stp>
        <tr r="W5" s="5"/>
      </tp>
      <tp>
        <v>5.94</v>
        <stp/>
        <stp>ContractData</stp>
        <stp>QOS7H</stp>
        <stp>LastTradeorSettle</stp>
        <stp/>
        <stp>T</stp>
        <tr r="W8" s="6"/>
      </tp>
      <tp t="s">
        <v/>
        <stp/>
        <stp>ContractData</stp>
        <stp>ETS7H</stp>
        <stp>LastTradeorSettle</stp>
        <stp/>
        <stp>T</stp>
        <tr r="W8" s="5"/>
      </tp>
      <tp>
        <v>5.21</v>
        <stp/>
        <stp>ContractData</stp>
        <stp>QOS6H</stp>
        <stp>LastTradeorSettle</stp>
        <stp/>
        <stp>T</stp>
        <tr r="W7" s="6"/>
      </tp>
      <tp>
        <v>-2.02</v>
        <stp/>
        <stp>ContractData</stp>
        <stp>ETS6H</stp>
        <stp>LastTradeorSettle</stp>
        <stp/>
        <stp>T</stp>
        <tr r="W7" s="5"/>
      </tp>
      <tp>
        <v>807</v>
        <stp/>
        <stp>ContractData</stp>
        <stp>CLEF4</stp>
        <stp>T_CVol</stp>
        <tr r="W44" s="2"/>
      </tp>
      <tp>
        <v>484</v>
        <stp/>
        <stp>ContractData</stp>
        <stp>CLEG4</stp>
        <stp>T_CVol</stp>
        <tr r="W45" s="2"/>
      </tp>
      <tp>
        <v>15041</v>
        <stp/>
        <stp>ContractData</stp>
        <stp>CLEN3</stp>
        <stp>T_CVol</stp>
        <tr r="W38" s="2"/>
      </tp>
      <tp>
        <v>36711</v>
        <stp/>
        <stp>ContractData</stp>
        <stp>CLEM3</stp>
        <stp>T_CVol</stp>
        <tr r="W37" s="2"/>
      </tp>
      <tp>
        <v>44297</v>
        <stp/>
        <stp>ContractData</stp>
        <stp>CLEJ3</stp>
        <stp>T_CVol</stp>
        <tr r="W35" s="2"/>
      </tp>
      <tp>
        <v>25421</v>
        <stp/>
        <stp>ContractData</stp>
        <stp>CLEK3</stp>
        <stp>T_CVol</stp>
        <tr r="W36" s="2"/>
      </tp>
      <tp>
        <v>116618</v>
        <stp/>
        <stp>ContractData</stp>
        <stp>CLEH3</stp>
        <stp>T_CVol</stp>
        <tr r="W34" s="2"/>
      </tp>
      <tp>
        <v>7574</v>
        <stp/>
        <stp>ContractData</stp>
        <stp>CLEV3</stp>
        <stp>T_CVol</stp>
        <tr r="W41" s="2"/>
      </tp>
      <tp>
        <v>15547</v>
        <stp/>
        <stp>ContractData</stp>
        <stp>CLEU3</stp>
        <stp>T_CVol</stp>
        <tr r="W40" s="2"/>
      </tp>
      <tp>
        <v>10237</v>
        <stp/>
        <stp>ContractData</stp>
        <stp>CLEQ3</stp>
        <stp>T_CVol</stp>
        <tr r="W39" s="2"/>
      </tp>
      <tp>
        <v>30121</v>
        <stp/>
        <stp>ContractData</stp>
        <stp>CLEZ3</stp>
        <stp>T_CVol</stp>
        <tr r="W43" s="2"/>
      </tp>
      <tp>
        <v>4451</v>
        <stp/>
        <stp>ContractData</stp>
        <stp>CLEX3</stp>
        <stp>T_CVol</stp>
        <tr r="W42" s="2"/>
      </tp>
      <tp>
        <v>0.99</v>
        <stp/>
        <stp>ContractData</stp>
        <stp>QOS1H</stp>
        <stp>LastTradeorSettle</stp>
        <stp/>
        <stp>T</stp>
        <tr r="W2" s="6"/>
      </tp>
      <tp>
        <v>-0.52</v>
        <stp/>
        <stp>ContractData</stp>
        <stp>ETS1H</stp>
        <stp>LastTradeorSettle</stp>
        <stp/>
        <stp>T</stp>
        <tr r="W2" s="5"/>
      </tp>
      <tp>
        <v>-1.47</v>
        <stp/>
        <stp>ContractData</stp>
        <stp>CLES9H</stp>
        <stp>Settlement</stp>
        <stp/>
        <stp>T</stp>
        <tr r="AK10" s="3"/>
      </tp>
      <tp>
        <v>-1.74</v>
        <stp/>
        <stp>ContractData</stp>
        <stp>CLES8H</stp>
        <stp>Settlement</stp>
        <stp/>
        <stp>T</stp>
        <tr r="AK9" s="3"/>
      </tp>
      <tp>
        <v>-1.52</v>
        <stp/>
        <stp>ContractData</stp>
        <stp>CLES3H</stp>
        <stp>Settlement</stp>
        <stp/>
        <stp>T</stp>
        <tr r="AK4" s="3"/>
      </tp>
      <tp>
        <v>-1.05</v>
        <stp/>
        <stp>ContractData</stp>
        <stp>CLES2H</stp>
        <stp>Settlement</stp>
        <stp/>
        <stp>T</stp>
        <tr r="AK3" s="3"/>
      </tp>
      <tp>
        <v>-0.52</v>
        <stp/>
        <stp>ContractData</stp>
        <stp>CLES1H</stp>
        <stp>Settlement</stp>
        <stp/>
        <stp>T</stp>
        <tr r="AK2" s="3"/>
      </tp>
      <tp>
        <v>-1.94</v>
        <stp/>
        <stp>ContractData</stp>
        <stp>CLES7H</stp>
        <stp>Settlement</stp>
        <stp/>
        <stp>T</stp>
        <tr r="AK8" s="3"/>
      </tp>
      <tp>
        <v>-2.04</v>
        <stp/>
        <stp>ContractData</stp>
        <stp>CLES6H</stp>
        <stp>Settlement</stp>
        <stp/>
        <stp>T</stp>
        <tr r="AK7" s="3"/>
      </tp>
      <tp>
        <v>-2.0299999999999998</v>
        <stp/>
        <stp>ContractData</stp>
        <stp>CLES5H</stp>
        <stp>Settlement</stp>
        <stp/>
        <stp>T</stp>
        <tr r="AK6" s="3"/>
      </tp>
      <tp>
        <v>-1.87</v>
        <stp/>
        <stp>ContractData</stp>
        <stp>CLES4H</stp>
        <stp>Settlement</stp>
        <stp/>
        <stp>T</stp>
        <tr r="AK5" s="3"/>
      </tp>
      <tp t="s">
        <v>ETH3</v>
        <stp/>
        <stp>ContractData</stp>
        <stp>ETH3</stp>
        <stp>Symbol</stp>
        <tr r="P6" s="2"/>
      </tp>
      <tp t="s">
        <v>ETK3</v>
        <stp/>
        <stp>ContractData</stp>
        <stp>ETK3</stp>
        <stp>Symbol</stp>
        <tr r="R6" s="2"/>
      </tp>
      <tp t="s">
        <v>ETJ3</v>
        <stp/>
        <stp>ContractData</stp>
        <stp>ETJ3</stp>
        <stp>Symbol</stp>
        <tr r="Q6" s="2"/>
      </tp>
      <tp t="s">
        <v>ETM3</v>
        <stp/>
        <stp>ContractData</stp>
        <stp>ETM3</stp>
        <stp>Symbol</stp>
        <tr r="S6" s="2"/>
      </tp>
      <tp t="s">
        <v>ETN3</v>
        <stp/>
        <stp>ContractData</stp>
        <stp>ETN3</stp>
        <stp>Symbol</stp>
        <tr r="T6" s="2"/>
      </tp>
      <tp t="s">
        <v>ETQ3</v>
        <stp/>
        <stp>ContractData</stp>
        <stp>ETQ3</stp>
        <stp>Symbol</stp>
        <tr r="U6" s="2"/>
      </tp>
      <tp t="s">
        <v>ETX3</v>
        <stp/>
        <stp>ContractData</stp>
        <stp>ET?9</stp>
        <stp>Symbol</stp>
        <tr r="Q10" s="5"/>
      </tp>
      <tp t="s">
        <v>ETV3</v>
        <stp/>
        <stp>ContractData</stp>
        <stp>ET?8</stp>
        <stp>Symbol</stp>
        <tr r="Q9" s="5"/>
      </tp>
      <tp t="s">
        <v>ETH3</v>
        <stp/>
        <stp>ContractData</stp>
        <stp>ET?1</stp>
        <stp>Symbol</stp>
        <tr r="Q2" s="5"/>
        <tr r="S35" s="5"/>
      </tp>
      <tp t="s">
        <v>ETK3</v>
        <stp/>
        <stp>ContractData</stp>
        <stp>ET?3</stp>
        <stp>Symbol</stp>
        <tr r="Q4" s="5"/>
      </tp>
      <tp t="s">
        <v>ETJ3</v>
        <stp/>
        <stp>ContractData</stp>
        <stp>ET?2</stp>
        <stp>Symbol</stp>
        <tr r="Q3" s="5"/>
        <tr r="S36" s="5"/>
      </tp>
      <tp t="s">
        <v>ETN3</v>
        <stp/>
        <stp>ContractData</stp>
        <stp>ET?5</stp>
        <stp>Symbol</stp>
        <tr r="Q6" s="5"/>
      </tp>
      <tp t="s">
        <v>ETM3</v>
        <stp/>
        <stp>ContractData</stp>
        <stp>ET?4</stp>
        <stp>Symbol</stp>
        <tr r="Q5" s="5"/>
      </tp>
      <tp t="s">
        <v>ETU3</v>
        <stp/>
        <stp>ContractData</stp>
        <stp>ET?7</stp>
        <stp>Symbol</stp>
        <tr r="Q8" s="5"/>
      </tp>
      <tp t="s">
        <v>ETQ3</v>
        <stp/>
        <stp>ContractData</stp>
        <stp>ET?6</stp>
        <stp>Symbol</stp>
        <tr r="Q7" s="5"/>
      </tp>
      <tp>
        <v>8.25</v>
        <stp/>
        <stp>ContractData</stp>
        <stp>QOS11H</stp>
        <stp>Settlement</stp>
        <stp/>
        <stp>T</stp>
        <tr r="AK12" s="6"/>
      </tp>
      <tp>
        <v>7.64</v>
        <stp/>
        <stp>ContractData</stp>
        <stp>QOS10H</stp>
        <stp>Settlement</stp>
        <stp/>
        <stp>T</stp>
        <tr r="AK11" s="6"/>
      </tp>
      <tp>
        <v>8.84</v>
        <stp/>
        <stp>ContractData</stp>
        <stp>QOS12H</stp>
        <stp>Settlement</stp>
        <stp/>
        <stp>T</stp>
        <tr r="AK13" s="6"/>
      </tp>
      <tp>
        <v>2.76</v>
        <stp/>
        <stp>ContractData</stp>
        <stp>QOS3H</stp>
        <stp>LastTradeorSettle</stp>
        <stp/>
        <stp>T</stp>
        <tr r="W4" s="6"/>
      </tp>
      <tp>
        <v>-1.53</v>
        <stp/>
        <stp>ContractData</stp>
        <stp>ETS3H</stp>
        <stp>LastTradeorSettle</stp>
        <stp/>
        <stp>T</stp>
        <tr r="W4" s="5"/>
      </tp>
      <tp>
        <v>101</v>
        <stp/>
        <stp>ContractData</stp>
        <stp>QOS6H</stp>
        <stp>T_CVol</stp>
        <tr r="Z52" s="2"/>
      </tp>
      <tp>
        <v>133</v>
        <stp/>
        <stp>ContractData</stp>
        <stp>QOS7H</stp>
        <stp>T_CVol</stp>
        <tr r="Z53" s="2"/>
      </tp>
      <tp>
        <v>361</v>
        <stp/>
        <stp>ContractData</stp>
        <stp>QOS4H</stp>
        <stp>T_CVol</stp>
        <tr r="Z50" s="2"/>
      </tp>
      <tp>
        <v>113</v>
        <stp/>
        <stp>ContractData</stp>
        <stp>QOS5H</stp>
        <stp>T_CVol</stp>
        <tr r="Z51" s="2"/>
      </tp>
      <tp>
        <v>5860</v>
        <stp/>
        <stp>ContractData</stp>
        <stp>QOS2H</stp>
        <stp>T_CVol</stp>
        <tr r="Z48" s="2"/>
      </tp>
      <tp>
        <v>6492</v>
        <stp/>
        <stp>ContractData</stp>
        <stp>QOS3H</stp>
        <stp>T_CVol</stp>
        <tr r="Z49" s="2"/>
      </tp>
      <tp>
        <v>68086</v>
        <stp/>
        <stp>ContractData</stp>
        <stp>QOS1H</stp>
        <stp>T_CVol</stp>
        <tr r="Z47" s="2"/>
      </tp>
      <tp>
        <v>1.93</v>
        <stp/>
        <stp>ContractData</stp>
        <stp>QOS2H</stp>
        <stp>LastTradeorSettle</stp>
        <stp/>
        <stp>T</stp>
        <tr r="W3" s="6"/>
      </tp>
      <tp>
        <v>-1.05</v>
        <stp/>
        <stp>ContractData</stp>
        <stp>ETS2H</stp>
        <stp>LastTradeorSettle</stp>
        <stp/>
        <stp>T</stp>
        <tr r="W3" s="5"/>
      </tp>
      <tp>
        <v>0.16</v>
        <stp/>
        <stp>ContractData</stp>
        <stp>QOS3H</stp>
        <stp>NetLastQuoteToday</stp>
        <stp/>
        <stp>T</stp>
        <tr r="X4" s="6"/>
      </tp>
      <tp>
        <v>-0.01</v>
        <stp/>
        <stp>ContractData</stp>
        <stp>ETS3H</stp>
        <stp>NetLastQuoteToday</stp>
        <stp/>
        <stp>T</stp>
        <tr r="X4" s="5"/>
      </tp>
      <tp>
        <v>0.11</v>
        <stp/>
        <stp>ContractData</stp>
        <stp>QOS2H</stp>
        <stp>NetLastQuoteToday</stp>
        <stp/>
        <stp>T</stp>
        <tr r="X3" s="6"/>
      </tp>
      <tp>
        <v>0.01</v>
        <stp/>
        <stp>ContractData</stp>
        <stp>ETS2H</stp>
        <stp>NetLastQuoteToday</stp>
        <stp/>
        <stp>T</stp>
        <tr r="X3" s="5"/>
      </tp>
      <tp>
        <v>0.08</v>
        <stp/>
        <stp>ContractData</stp>
        <stp>QOS1H</stp>
        <stp>NetLastQuoteToday</stp>
        <stp/>
        <stp>T</stp>
        <tr r="X2" s="6"/>
      </tp>
      <tp>
        <v>-0.01</v>
        <stp/>
        <stp>ContractData</stp>
        <stp>ETS1H</stp>
        <stp>NetLastQuoteToday</stp>
        <stp/>
        <stp>T</stp>
        <tr r="X2" s="5"/>
      </tp>
      <tp>
        <v>0.4</v>
        <stp/>
        <stp>ContractData</stp>
        <stp>QOS7H</stp>
        <stp>NetLastQuoteToday</stp>
        <stp/>
        <stp>T</stp>
        <tr r="X8" s="6"/>
      </tp>
      <tp>
        <v>-0.02</v>
        <stp/>
        <stp>ContractData</stp>
        <stp>ETS7H</stp>
        <stp>NetLastQuoteToday</stp>
        <stp/>
        <stp>T</stp>
        <tr r="X8" s="5"/>
      </tp>
      <tp>
        <v>-0.76</v>
        <stp/>
        <stp>ContractData</stp>
        <stp>ETS11H</stp>
        <stp>Settlement</stp>
        <stp/>
        <stp>T</stp>
        <tr r="AK12" s="5"/>
      </tp>
      <tp>
        <v>-1.1299999999999999</v>
        <stp/>
        <stp>ContractData</stp>
        <stp>ETS10H</stp>
        <stp>Settlement</stp>
        <stp/>
        <stp>T</stp>
        <tr r="AK11" s="5"/>
      </tp>
      <tp>
        <v>-0.4</v>
        <stp/>
        <stp>ContractData</stp>
        <stp>ETS12H</stp>
        <stp>Settlement</stp>
        <stp/>
        <stp>T</stp>
        <tr r="AK13" s="5"/>
      </tp>
      <tp>
        <v>0.36</v>
        <stp/>
        <stp>ContractData</stp>
        <stp>QOS6H</stp>
        <stp>NetLastQuoteToday</stp>
        <stp/>
        <stp>T</stp>
        <tr r="X7" s="6"/>
      </tp>
      <tp>
        <v>-0.05</v>
        <stp/>
        <stp>ContractData</stp>
        <stp>ETS6H</stp>
        <stp>NetLastQuoteToday</stp>
        <stp/>
        <stp>T</stp>
        <tr r="X7" s="5"/>
      </tp>
      <tp>
        <v>41313.466967592591</v>
        <stp/>
        <stp>SystemInfo</stp>
        <stp>Linetime</stp>
        <tr r="M54" s="2"/>
        <tr r="S54" s="2"/>
        <tr r="J54" s="2"/>
        <tr r="P54" s="2"/>
      </tp>
      <tp>
        <v>0.31</v>
        <stp/>
        <stp>ContractData</stp>
        <stp>QOS5H</stp>
        <stp>NetLastQuoteToday</stp>
        <stp/>
        <stp>T</stp>
        <tr r="X6" s="6"/>
      </tp>
      <tp>
        <v>-0.03</v>
        <stp/>
        <stp>ContractData</stp>
        <stp>ETS5H</stp>
        <stp>NetLastQuoteToday</stp>
        <stp/>
        <stp>T</stp>
        <tr r="X6" s="5"/>
      </tp>
      <tp>
        <v>0.41</v>
        <stp/>
        <stp>ContractData</stp>
        <stp>F.CLE?8</stp>
        <stp>NetLastQuoteToday</stp>
        <stp/>
        <stp>T</stp>
        <tr r="U9" s="3"/>
      </tp>
      <tp>
        <v>0.39</v>
        <stp/>
        <stp>ContractData</stp>
        <stp>F.CLE?9</stp>
        <stp>NetLastQuoteToday</stp>
        <stp/>
        <stp>T</stp>
        <tr r="U10" s="3"/>
      </tp>
      <tp>
        <v>0.4</v>
        <stp/>
        <stp>ContractData</stp>
        <stp>F.CLE?6</stp>
        <stp>NetLastQuoteToday</stp>
        <stp/>
        <stp>T</stp>
        <tr r="U7" s="3"/>
      </tp>
      <tp>
        <v>0.41</v>
        <stp/>
        <stp>ContractData</stp>
        <stp>F.CLE?7</stp>
        <stp>NetLastQuoteToday</stp>
        <stp/>
        <stp>T</stp>
        <tr r="U8" s="3"/>
      </tp>
      <tp>
        <v>0.38</v>
        <stp/>
        <stp>ContractData</stp>
        <stp>F.CLE?4</stp>
        <stp>NetLastQuoteToday</stp>
        <stp/>
        <stp>T</stp>
        <tr r="U5" s="3"/>
      </tp>
      <tp>
        <v>0.39</v>
        <stp/>
        <stp>ContractData</stp>
        <stp>F.CLE?5</stp>
        <stp>NetLastQuoteToday</stp>
        <stp/>
        <stp>T</stp>
        <tr r="U6" s="3"/>
      </tp>
      <tp>
        <v>0.37</v>
        <stp/>
        <stp>ContractData</stp>
        <stp>F.CLE?2</stp>
        <stp>NetLastQuoteToday</stp>
        <stp/>
        <stp>T</stp>
        <tr r="U3" s="3"/>
      </tp>
      <tp>
        <v>0.37</v>
        <stp/>
        <stp>ContractData</stp>
        <stp>F.CLE?3</stp>
        <stp>NetLastQuoteToday</stp>
        <stp/>
        <stp>T</stp>
        <tr r="U4" s="3"/>
      </tp>
      <tp>
        <v>0.38</v>
        <stp/>
        <stp>ContractData</stp>
        <stp>F.CLE?1</stp>
        <stp>NetLastQuoteToday</stp>
        <stp/>
        <stp>T</stp>
        <tr r="U2" s="3"/>
      </tp>
      <tp>
        <v>0.24</v>
        <stp/>
        <stp>ContractData</stp>
        <stp>QOS4H</stp>
        <stp>NetLastQuoteToday</stp>
        <stp/>
        <stp>T</stp>
        <tr r="X5" s="6"/>
      </tp>
      <tp>
        <v>-0.02</v>
        <stp/>
        <stp>ContractData</stp>
        <stp>ETS4H</stp>
        <stp>NetLastQuoteToday</stp>
        <stp/>
        <stp>T</stp>
        <tr r="X5" s="5"/>
      </tp>
      <tp>
        <v>1.38</v>
        <stp/>
        <stp>ContractData</stp>
        <stp>F.QO?10</stp>
        <stp>NetLastQuoteToday</stp>
        <stp/>
        <stp>T</stp>
        <tr r="U11" s="6"/>
      </tp>
      <tp t="s">
        <v/>
        <stp/>
        <stp>ContractData</stp>
        <stp>F.QO?11</stp>
        <stp>NetLastQuoteToday</stp>
        <stp/>
        <stp>T</stp>
        <tr r="U12" s="6"/>
      </tp>
      <tp t="s">
        <v/>
        <stp/>
        <stp>ContractData</stp>
        <stp>F.QO?12</stp>
        <stp>NetLastQuoteToday</stp>
        <stp/>
        <stp>T</stp>
        <tr r="U13" s="6"/>
      </tp>
      <tp>
        <v>0.39</v>
        <stp/>
        <stp>ContractData</stp>
        <stp>F.ET?10</stp>
        <stp>NetLastQuoteToday</stp>
        <stp/>
        <stp>T</stp>
        <tr r="U11" s="5"/>
      </tp>
      <tp t="s">
        <v/>
        <stp/>
        <stp>ContractData</stp>
        <stp>F.ET?11</stp>
        <stp>NetLastQuoteToday</stp>
        <stp/>
        <stp>T</stp>
        <tr r="U12" s="5"/>
      </tp>
      <tp t="s">
        <v/>
        <stp/>
        <stp>ContractData</stp>
        <stp>F.ET?12</stp>
        <stp>NetLastQuoteToday</stp>
        <stp/>
        <stp>T</stp>
        <tr r="U13" s="5"/>
      </tp>
      <tp t="s">
        <v>QOH3</v>
        <stp/>
        <stp>ContractData</stp>
        <stp>QOH3</stp>
        <stp>Symbol</stp>
        <tr r="J6" s="2"/>
      </tp>
      <tp t="s">
        <v>QOK3</v>
        <stp/>
        <stp>ContractData</stp>
        <stp>QOK3</stp>
        <stp>Symbol</stp>
        <tr r="L6" s="2"/>
      </tp>
      <tp t="s">
        <v>QOJ3</v>
        <stp/>
        <stp>ContractData</stp>
        <stp>QOJ3</stp>
        <stp>Symbol</stp>
        <tr r="K6" s="2"/>
      </tp>
      <tp t="s">
        <v>QOM3</v>
        <stp/>
        <stp>ContractData</stp>
        <stp>QOM3</stp>
        <stp>Symbol</stp>
        <tr r="M6" s="2"/>
      </tp>
      <tp t="s">
        <v>QON3</v>
        <stp/>
        <stp>ContractData</stp>
        <stp>QON3</stp>
        <stp>Symbol</stp>
        <tr r="N6" s="2"/>
      </tp>
      <tp t="s">
        <v>QOQ3</v>
        <stp/>
        <stp>ContractData</stp>
        <stp>QOQ3</stp>
        <stp>Symbol</stp>
        <tr r="O6" s="2"/>
      </tp>
      <tp t="s">
        <v>QOX3</v>
        <stp/>
        <stp>ContractData</stp>
        <stp>QO?9</stp>
        <stp>Symbol</stp>
        <tr r="Q10" s="6"/>
      </tp>
      <tp t="s">
        <v>QOV3</v>
        <stp/>
        <stp>ContractData</stp>
        <stp>QO?8</stp>
        <stp>Symbol</stp>
        <tr r="Q9" s="6"/>
      </tp>
      <tp t="s">
        <v>QOH3</v>
        <stp/>
        <stp>ContractData</stp>
        <stp>QO?1</stp>
        <stp>Symbol</stp>
        <tr r="Q2" s="6"/>
        <tr r="S35" s="6"/>
      </tp>
      <tp t="s">
        <v>QOK3</v>
        <stp/>
        <stp>ContractData</stp>
        <stp>QO?3</stp>
        <stp>Symbol</stp>
        <tr r="Q4" s="6"/>
      </tp>
      <tp t="s">
        <v>QOJ3</v>
        <stp/>
        <stp>ContractData</stp>
        <stp>QO?2</stp>
        <stp>Symbol</stp>
        <tr r="Q3" s="6"/>
        <tr r="S36" s="6"/>
      </tp>
      <tp t="s">
        <v>QON3</v>
        <stp/>
        <stp>ContractData</stp>
        <stp>QO?5</stp>
        <stp>Symbol</stp>
        <tr r="Q6" s="6"/>
      </tp>
      <tp t="s">
        <v>QOM3</v>
        <stp/>
        <stp>ContractData</stp>
        <stp>QO?4</stp>
        <stp>Symbol</stp>
        <tr r="Q5" s="6"/>
      </tp>
      <tp t="s">
        <v>QOU3</v>
        <stp/>
        <stp>ContractData</stp>
        <stp>QO?7</stp>
        <stp>Symbol</stp>
        <tr r="Q8" s="6"/>
      </tp>
      <tp t="s">
        <v>QOQ3</v>
        <stp/>
        <stp>ContractData</stp>
        <stp>QO?6</stp>
        <stp>Symbol</stp>
        <tr r="Q7" s="6"/>
      </tp>
      <tp>
        <v>109.6</v>
        <stp/>
        <stp>ContractData</stp>
        <stp>QOF4</stp>
        <stp>Settlement</stp>
        <stp/>
        <stp>T</stp>
        <tr r="AJ12" s="6"/>
      </tp>
      <tp>
        <v>108.99</v>
        <stp/>
        <stp>ContractData</stp>
        <stp>QOG4</stp>
        <stp>Settlement</stp>
        <stp/>
        <stp>T</stp>
        <tr r="AJ13" s="6"/>
      </tp>
      <tp>
        <v>96.96</v>
        <stp/>
        <stp>ContractData</stp>
        <stp>ETF4</stp>
        <stp>Settlement</stp>
        <stp/>
        <stp>T</stp>
        <tr r="AJ12" s="5"/>
      </tp>
      <tp>
        <v>96.59</v>
        <stp/>
        <stp>ContractData</stp>
        <stp>ETG4</stp>
        <stp>Settlement</stp>
        <stp/>
        <stp>T</stp>
        <tr r="AJ13" s="5"/>
      </tp>
      <tp>
        <v>0.41</v>
        <stp/>
        <stp>ContractData</stp>
        <stp>QOS9H</stp>
        <stp>NetLastQuoteToday</stp>
        <stp/>
        <stp>T</stp>
        <tr r="X10" s="6"/>
      </tp>
      <tp>
        <v>-0.02</v>
        <stp/>
        <stp>ContractData</stp>
        <stp>ETS9H</stp>
        <stp>NetLastQuoteToday</stp>
        <stp/>
        <stp>T</stp>
        <tr r="X10" s="5"/>
      </tp>
      <tp>
        <v>0.41</v>
        <stp/>
        <stp>ContractData</stp>
        <stp>QOS8H</stp>
        <stp>NetLastQuoteToday</stp>
        <stp/>
        <stp>T</stp>
        <tr r="X9" s="6"/>
      </tp>
      <tp>
        <v>-0.01</v>
        <stp/>
        <stp>ContractData</stp>
        <stp>ETS8H</stp>
        <stp>NetLastQuoteToday</stp>
        <stp/>
        <stp>T</stp>
        <tr r="X9" s="5"/>
      </tp>
      <tp>
        <v>-1.05</v>
        <stp/>
        <stp>ContractData</stp>
        <stp>CLES2H3</stp>
        <stp>LastTradeorSettle</stp>
        <stp/>
        <stp>T</stp>
        <tr r="E15" s="2"/>
      </tp>
      <tp>
        <v>-1.52</v>
        <stp/>
        <stp>ContractData</stp>
        <stp>CLES3H3</stp>
        <stp>LastTradeorSettle</stp>
        <stp/>
        <stp>T</stp>
        <tr r="F15" s="2"/>
      </tp>
      <tp>
        <v>-0.51</v>
        <stp/>
        <stp>ContractData</stp>
        <stp>CLES1H3</stp>
        <stp>LastTradeorSettle</stp>
        <stp/>
        <stp>T</stp>
        <tr r="D15" s="2"/>
      </tp>
      <tp>
        <v>-2.0699999999999998</v>
        <stp/>
        <stp>ContractData</stp>
        <stp>CLES6H3</stp>
        <stp>LastTradeorSettle</stp>
        <stp/>
        <stp>T</stp>
        <tr r="I15" s="2"/>
      </tp>
      <tp>
        <v>-1.88</v>
        <stp/>
        <stp>ContractData</stp>
        <stp>CLES4H3</stp>
        <stp>LastTradeorSettle</stp>
        <stp/>
        <stp>T</stp>
        <tr r="G15" s="2"/>
      </tp>
      <tp>
        <v>-2.06</v>
        <stp/>
        <stp>ContractData</stp>
        <stp>CLES5H3</stp>
        <stp>LastTradeorSettle</stp>
        <stp/>
        <stp>T</stp>
        <tr r="H15" s="2"/>
      </tp>
      <tp t="s">
        <v>CLES2H3</v>
        <stp/>
        <stp>ContractData</stp>
        <stp>CLES2H</stp>
        <stp>Symbol</stp>
        <tr r="E11" s="2"/>
      </tp>
      <tp t="s">
        <v>CLES3H3</v>
        <stp/>
        <stp>ContractData</stp>
        <stp>CLES3H</stp>
        <stp>Symbol</stp>
        <tr r="F11" s="2"/>
      </tp>
      <tp t="s">
        <v>CLES1H3</v>
        <stp/>
        <stp>ContractData</stp>
        <stp>CLES1H</stp>
        <stp>Symbol</stp>
        <tr r="D11" s="2"/>
      </tp>
      <tp t="s">
        <v>CLES6H3</v>
        <stp/>
        <stp>ContractData</stp>
        <stp>CLES6H</stp>
        <stp>Symbol</stp>
        <tr r="I11" s="2"/>
      </tp>
      <tp t="s">
        <v>CLES4H3</v>
        <stp/>
        <stp>ContractData</stp>
        <stp>CLES4H</stp>
        <stp>Symbol</stp>
        <tr r="G11" s="2"/>
      </tp>
      <tp t="s">
        <v>CLES5H3</v>
        <stp/>
        <stp>ContractData</stp>
        <stp>CLES5H</stp>
        <stp>Symbol</stp>
        <tr r="H11" s="2"/>
      </tp>
      <tp t="s">
        <v>CLEF4</v>
        <stp/>
        <stp>ContractData</stp>
        <stp>CLE?11</stp>
        <stp>Symbol</stp>
        <tr r="Q12" s="3"/>
      </tp>
      <tp t="s">
        <v>CLEZ3</v>
        <stp/>
        <stp>ContractData</stp>
        <stp>CLE?10</stp>
        <stp>Symbol</stp>
        <tr r="Q11" s="3"/>
      </tp>
      <tp t="s">
        <v>CLEG4</v>
        <stp/>
        <stp>ContractData</stp>
        <stp>CLE?12</stp>
        <stp>Symbol</stp>
        <tr r="Q13" s="3"/>
      </tp>
      <tp>
        <v>117.24</v>
        <stp/>
        <stp>ContractData</stp>
        <stp>QOH3</stp>
        <stp>Settlement</stp>
        <stp/>
        <stp>T</stp>
        <tr r="AJ2" s="6"/>
      </tp>
      <tp>
        <v>116.33</v>
        <stp/>
        <stp>ContractData</stp>
        <stp>QOJ3</stp>
        <stp>Settlement</stp>
        <stp/>
        <stp>T</stp>
        <tr r="AJ3" s="6"/>
      </tp>
      <tp>
        <v>115.43</v>
        <stp/>
        <stp>ContractData</stp>
        <stp>QOK3</stp>
        <stp>Settlement</stp>
        <stp/>
        <stp>T</stp>
        <tr r="AJ4" s="6"/>
      </tp>
      <tp>
        <v>114.64</v>
        <stp/>
        <stp>ContractData</stp>
        <stp>QOM3</stp>
        <stp>Settlement</stp>
        <stp/>
        <stp>T</stp>
        <tr r="AJ5" s="6"/>
      </tp>
      <tp>
        <v>113.9</v>
        <stp/>
        <stp>ContractData</stp>
        <stp>QON3</stp>
        <stp>Settlement</stp>
        <stp/>
        <stp>T</stp>
        <tr r="AJ6" s="6"/>
      </tp>
      <tp>
        <v>110.91</v>
        <stp/>
        <stp>ContractData</stp>
        <stp>QOX3</stp>
        <stp>Settlement</stp>
        <stp/>
        <stp>T</stp>
        <tr r="AJ10" s="6"/>
      </tp>
      <tp>
        <v>110.23</v>
        <stp/>
        <stp>ContractData</stp>
        <stp>QOZ3</stp>
        <stp>Settlement</stp>
        <stp/>
        <stp>T</stp>
        <tr r="AJ11" s="6"/>
      </tp>
      <tp>
        <v>113.17</v>
        <stp/>
        <stp>ContractData</stp>
        <stp>QOQ3</stp>
        <stp>Settlement</stp>
        <stp/>
        <stp>T</stp>
        <tr r="AJ7" s="6"/>
      </tp>
      <tp>
        <v>112.36</v>
        <stp/>
        <stp>ContractData</stp>
        <stp>QOU3</stp>
        <stp>Settlement</stp>
        <stp/>
        <stp>T</stp>
        <tr r="AJ8" s="6"/>
      </tp>
      <tp>
        <v>111.61</v>
        <stp/>
        <stp>ContractData</stp>
        <stp>QOV3</stp>
        <stp>Settlement</stp>
        <stp/>
        <stp>T</stp>
        <tr r="AJ9" s="6"/>
      </tp>
      <tp>
        <v>95.83</v>
        <stp/>
        <stp>ContractData</stp>
        <stp>ETH3</stp>
        <stp>Settlement</stp>
        <stp/>
        <stp>T</stp>
        <tr r="AJ2" s="5"/>
      </tp>
      <tp>
        <v>96.35</v>
        <stp/>
        <stp>ContractData</stp>
        <stp>ETJ3</stp>
        <stp>Settlement</stp>
        <stp/>
        <stp>T</stp>
        <tr r="AJ3" s="5"/>
      </tp>
      <tp>
        <v>96.88</v>
        <stp/>
        <stp>ContractData</stp>
        <stp>ETK3</stp>
        <stp>Settlement</stp>
        <stp/>
        <stp>T</stp>
        <tr r="AJ4" s="5"/>
      </tp>
      <tp>
        <v>97.35</v>
        <stp/>
        <stp>ContractData</stp>
        <stp>ETM3</stp>
        <stp>Settlement</stp>
        <stp/>
        <stp>T</stp>
        <tr r="AJ5" s="5"/>
      </tp>
      <tp>
        <v>97.7</v>
        <stp/>
        <stp>ContractData</stp>
        <stp>ETN3</stp>
        <stp>Settlement</stp>
        <stp/>
        <stp>T</stp>
        <tr r="AJ6" s="5"/>
      </tp>
      <tp>
        <v>97.57</v>
        <stp/>
        <stp>ContractData</stp>
        <stp>ETX3</stp>
        <stp>Settlement</stp>
        <stp/>
        <stp>T</stp>
        <tr r="AJ10" s="5"/>
      </tp>
      <tp>
        <v>97.3</v>
        <stp/>
        <stp>ContractData</stp>
        <stp>ETZ3</stp>
        <stp>Settlement</stp>
        <stp/>
        <stp>T</stp>
        <tr r="AJ11" s="5"/>
      </tp>
      <tp>
        <v>97.86</v>
        <stp/>
        <stp>ContractData</stp>
        <stp>ETQ3</stp>
        <stp>Settlement</stp>
        <stp/>
        <stp>T</stp>
        <tr r="AJ7" s="5"/>
      </tp>
      <tp>
        <v>97.87</v>
        <stp/>
        <stp>ContractData</stp>
        <stp>ETU3</stp>
        <stp>Settlement</stp>
        <stp/>
        <stp>T</stp>
        <tr r="AJ8" s="5"/>
      </tp>
      <tp>
        <v>97.77</v>
        <stp/>
        <stp>ContractData</stp>
        <stp>ETV3</stp>
        <stp>Settlement</stp>
        <stp/>
        <stp>T</stp>
        <tr r="AJ9" s="5"/>
      </tp>
      <tp t="s">
        <v>ETS1H3</v>
        <stp/>
        <stp>ContractData</stp>
        <stp>ETS1H</stp>
        <stp>Symbol</stp>
        <tr r="Q11" s="2"/>
      </tp>
      <tp t="s">
        <v>ETS2H3</v>
        <stp/>
        <stp>ContractData</stp>
        <stp>ETS2H</stp>
        <stp>Symbol</stp>
        <tr r="R11" s="2"/>
      </tp>
      <tp t="s">
        <v>ETS3H3</v>
        <stp/>
        <stp>ContractData</stp>
        <stp>ETS3H</stp>
        <stp>Symbol</stp>
        <tr r="S11" s="2"/>
      </tp>
      <tp t="s">
        <v>ETS4H3</v>
        <stp/>
        <stp>ContractData</stp>
        <stp>ETS4H</stp>
        <stp>Symbol</stp>
        <tr r="T11" s="2"/>
      </tp>
      <tp t="s">
        <v>ETS5H3</v>
        <stp/>
        <stp>ContractData</stp>
        <stp>ETS5H</stp>
        <stp>Symbol</stp>
        <tr r="U11" s="2"/>
      </tp>
      <tp t="s">
        <v>ETZ3</v>
        <stp/>
        <stp>ContractData</stp>
        <stp>ET?10</stp>
        <stp>Symbol</stp>
        <tr r="Q11" s="5"/>
      </tp>
      <tp t="s">
        <v>ETF4</v>
        <stp/>
        <stp>ContractData</stp>
        <stp>ET?11</stp>
        <stp>Symbol</stp>
        <tr r="Q12" s="5"/>
      </tp>
      <tp t="s">
        <v>ETG4</v>
        <stp/>
        <stp>ContractData</stp>
        <stp>ET?12</stp>
        <stp>Symbol</stp>
        <tr r="Q13" s="5"/>
      </tp>
      <tp>
        <v>-1.1299999999999999</v>
        <stp/>
        <stp>ContractData</stp>
        <stp>CLES10H</stp>
        <stp>Settlement</stp>
        <stp/>
        <stp>T</stp>
        <tr r="AK11" s="3"/>
      </tp>
      <tp>
        <v>-0.76</v>
        <stp/>
        <stp>ContractData</stp>
        <stp>CLES11H</stp>
        <stp>Settlement</stp>
        <stp/>
        <stp>T</stp>
        <tr r="AK12" s="3"/>
      </tp>
      <tp>
        <v>-0.4</v>
        <stp/>
        <stp>ContractData</stp>
        <stp>CLES12H</stp>
        <stp>Settlement</stp>
        <stp/>
        <stp>T</stp>
        <tr r="AK13" s="3"/>
      </tp>
      <tp>
        <v>455</v>
        <stp/>
        <stp>ContractData</stp>
        <stp>CLES4H</stp>
        <stp>T_CVol</stp>
        <tr r="W50" s="2"/>
      </tp>
      <tp>
        <v>108</v>
        <stp/>
        <stp>ContractData</stp>
        <stp>CLES5H</stp>
        <stp>T_CVol</stp>
        <tr r="W51" s="2"/>
      </tp>
      <tp>
        <v>294</v>
        <stp/>
        <stp>ContractData</stp>
        <stp>CLES6H</stp>
        <stp>T_CVol</stp>
        <tr r="W52" s="2"/>
      </tp>
      <tp>
        <v>154</v>
        <stp/>
        <stp>ContractData</stp>
        <stp>CLES7H</stp>
        <stp>T_CVol</stp>
        <tr r="W53" s="2"/>
      </tp>
      <tp>
        <v>21654</v>
        <stp/>
        <stp>ContractData</stp>
        <stp>CLES1H</stp>
        <stp>T_CVol</stp>
        <tr r="W47" s="2"/>
      </tp>
      <tp>
        <v>5372</v>
        <stp/>
        <stp>ContractData</stp>
        <stp>CLES2H</stp>
        <stp>T_CVol</stp>
        <tr r="W48" s="2"/>
      </tp>
      <tp>
        <v>7049</v>
        <stp/>
        <stp>ContractData</stp>
        <stp>CLES3H</stp>
        <stp>T_CVol</stp>
        <tr r="W49" s="2"/>
      </tp>
      <tp>
        <v>-1.53</v>
        <stp/>
        <stp>ContractData</stp>
        <stp>ETS3H3</stp>
        <stp>LastTradeorSettle</stp>
        <stp/>
        <stp>T</stp>
        <tr r="S15" s="2"/>
      </tp>
      <tp>
        <v>-1.05</v>
        <stp/>
        <stp>ContractData</stp>
        <stp>ETS2H3</stp>
        <stp>LastTradeorSettle</stp>
        <stp/>
        <stp>T</stp>
        <tr r="R15" s="2"/>
      </tp>
      <tp>
        <v>-0.52</v>
        <stp/>
        <stp>ContractData</stp>
        <stp>ETS1H3</stp>
        <stp>LastTradeorSettle</stp>
        <stp/>
        <stp>T</stp>
        <tr r="Q15" s="2"/>
      </tp>
      <tp>
        <v>-2.0499999999999998</v>
        <stp/>
        <stp>ContractData</stp>
        <stp>ETS5H3</stp>
        <stp>LastTradeorSettle</stp>
        <stp/>
        <stp>T</stp>
        <tr r="U15" s="2"/>
      </tp>
      <tp>
        <v>-1.88</v>
        <stp/>
        <stp>ContractData</stp>
        <stp>ETS4H3</stp>
        <stp>LastTradeorSettle</stp>
        <stp/>
        <stp>T</stp>
        <tr r="T15" s="2"/>
      </tp>
      <tp>
        <v>0.91</v>
        <stp/>
        <stp>ContractData</stp>
        <stp>QOS1H</stp>
        <stp>Settlement</stp>
        <stp/>
        <stp>T</stp>
        <tr r="AK2" s="6"/>
      </tp>
      <tp>
        <v>2.6</v>
        <stp/>
        <stp>ContractData</stp>
        <stp>QOS3H</stp>
        <stp>Settlement</stp>
        <stp/>
        <stp>T</stp>
        <tr r="AK4" s="6"/>
      </tp>
      <tp>
        <v>1.81</v>
        <stp/>
        <stp>ContractData</stp>
        <stp>QOS2H</stp>
        <stp>Settlement</stp>
        <stp/>
        <stp>T</stp>
        <tr r="AK3" s="6"/>
      </tp>
      <tp>
        <v>4.07</v>
        <stp/>
        <stp>ContractData</stp>
        <stp>QOS5H</stp>
        <stp>Settlement</stp>
        <stp/>
        <stp>T</stp>
        <tr r="AK6" s="6"/>
      </tp>
      <tp>
        <v>3.34</v>
        <stp/>
        <stp>ContractData</stp>
        <stp>QOS4H</stp>
        <stp>Settlement</stp>
        <stp/>
        <stp>T</stp>
        <tr r="AK5" s="6"/>
      </tp>
      <tp>
        <v>5.63</v>
        <stp/>
        <stp>ContractData</stp>
        <stp>QOS7H</stp>
        <stp>Settlement</stp>
        <stp/>
        <stp>T</stp>
        <tr r="AK8" s="6"/>
      </tp>
      <tp>
        <v>4.88</v>
        <stp/>
        <stp>ContractData</stp>
        <stp>QOS6H</stp>
        <stp>Settlement</stp>
        <stp/>
        <stp>T</stp>
        <tr r="AK7" s="6"/>
      </tp>
      <tp>
        <v>7.01</v>
        <stp/>
        <stp>ContractData</stp>
        <stp>QOS9H</stp>
        <stp>Settlement</stp>
        <stp/>
        <stp>T</stp>
        <tr r="AK10" s="6"/>
      </tp>
      <tp>
        <v>6.33</v>
        <stp/>
        <stp>ContractData</stp>
        <stp>QOS8H</stp>
        <stp>Settlement</stp>
        <stp/>
        <stp>T</stp>
        <tr r="AK9" s="6"/>
      </tp>
      <tp>
        <v>15112</v>
        <stp/>
        <stp>ContractData</stp>
        <stp>QON3</stp>
        <stp>T_CVol</stp>
        <tr r="Z38" s="2"/>
      </tp>
      <tp>
        <v>59088</v>
        <stp/>
        <stp>ContractData</stp>
        <stp>QOM3</stp>
        <stp>T_CVol</stp>
        <tr r="Z37" s="2"/>
      </tp>
      <tp>
        <v>59530</v>
        <stp/>
        <stp>ContractData</stp>
        <stp>QOK3</stp>
        <stp>T_CVol</stp>
        <tr r="Z36" s="2"/>
      </tp>
      <tp>
        <v>136291</v>
        <stp/>
        <stp>ContractData</stp>
        <stp>QOJ3</stp>
        <stp>T_CVol</stp>
        <tr r="Z35" s="2"/>
      </tp>
      <tp>
        <v>157617</v>
        <stp/>
        <stp>ContractData</stp>
        <stp>QOH3</stp>
        <stp>T_CVol</stp>
        <tr r="Z34" s="2"/>
      </tp>
      <tp>
        <v>1139</v>
        <stp/>
        <stp>ContractData</stp>
        <stp>QOG4</stp>
        <stp>T_CVol</stp>
        <tr r="Z45" s="2"/>
      </tp>
      <tp>
        <v>1423</v>
        <stp/>
        <stp>ContractData</stp>
        <stp>QOF4</stp>
        <stp>T_CVol</stp>
        <tr r="Z44" s="2"/>
      </tp>
      <tp>
        <v>42599</v>
        <stp/>
        <stp>ContractData</stp>
        <stp>QOZ3</stp>
        <stp>T_CVol</stp>
        <tr r="Z43" s="2"/>
      </tp>
      <tp>
        <v>4664</v>
        <stp/>
        <stp>ContractData</stp>
        <stp>QOX3</stp>
        <stp>T_CVol</stp>
        <tr r="Z42" s="2"/>
      </tp>
      <tp>
        <v>6608</v>
        <stp/>
        <stp>ContractData</stp>
        <stp>QOV3</stp>
        <stp>T_CVol</stp>
        <tr r="Z41" s="2"/>
      </tp>
      <tp>
        <v>12676</v>
        <stp/>
        <stp>ContractData</stp>
        <stp>QOU3</stp>
        <stp>T_CVol</stp>
        <tr r="Z40" s="2"/>
      </tp>
      <tp>
        <v>12173</v>
        <stp/>
        <stp>ContractData</stp>
        <stp>QOQ3</stp>
        <stp>T_CVol</stp>
        <tr r="Z39" s="2"/>
      </tp>
      <tp t="s">
        <v>CLEH3</v>
        <stp/>
        <stp>ContractData</stp>
        <stp>CLEH3</stp>
        <stp>Symbol</stp>
        <tr r="B6" s="2"/>
      </tp>
      <tp t="s">
        <v>CLEJ3</v>
        <stp/>
        <stp>ContractData</stp>
        <stp>CLEJ3</stp>
        <stp>Symbol</stp>
        <tr r="D6" s="2"/>
      </tp>
      <tp t="s">
        <v>CLEK3</v>
        <stp/>
        <stp>ContractData</stp>
        <stp>CLEK3</stp>
        <stp>Symbol</stp>
        <tr r="E6" s="2"/>
      </tp>
      <tp t="s">
        <v>CLEM3</v>
        <stp/>
        <stp>ContractData</stp>
        <stp>CLEM3</stp>
        <stp>Symbol</stp>
        <tr r="F6" s="2"/>
      </tp>
      <tp t="s">
        <v>CLEN3</v>
        <stp/>
        <stp>ContractData</stp>
        <stp>CLEN3</stp>
        <stp>Symbol</stp>
        <tr r="G6" s="2"/>
      </tp>
      <tp t="s">
        <v>CLEQ3</v>
        <stp/>
        <stp>ContractData</stp>
        <stp>CLEQ3</stp>
        <stp>Symbol</stp>
        <tr r="H6" s="2"/>
      </tp>
      <tp t="s">
        <v>CLEU3</v>
        <stp/>
        <stp>ContractData</stp>
        <stp>CLEU3</stp>
        <stp>Symbol</stp>
        <tr r="I6" s="2"/>
      </tp>
      <tp t="s">
        <v>CLEJ3</v>
        <stp/>
        <stp>ContractData</stp>
        <stp>CLE?2</stp>
        <stp>Symbol</stp>
        <tr r="Q3" s="3"/>
        <tr r="S36" s="3"/>
      </tp>
      <tp t="s">
        <v>CLEK3</v>
        <stp/>
        <stp>ContractData</stp>
        <stp>CLE?3</stp>
        <stp>Symbol</stp>
        <tr r="Q4" s="3"/>
      </tp>
      <tp t="s">
        <v>CLEH3</v>
        <stp/>
        <stp>ContractData</stp>
        <stp>CLE?1</stp>
        <stp>Symbol</stp>
        <tr r="Q2" s="3"/>
        <tr r="S35" s="3"/>
      </tp>
      <tp t="s">
        <v>CLEQ3</v>
        <stp/>
        <stp>ContractData</stp>
        <stp>CLE?6</stp>
        <stp>Symbol</stp>
        <tr r="Q7" s="3"/>
      </tp>
      <tp t="s">
        <v>CLEU3</v>
        <stp/>
        <stp>ContractData</stp>
        <stp>CLE?7</stp>
        <stp>Symbol</stp>
        <tr r="Q8" s="3"/>
      </tp>
      <tp t="s">
        <v>CLEM3</v>
        <stp/>
        <stp>ContractData</stp>
        <stp>CLE?4</stp>
        <stp>Symbol</stp>
        <tr r="Q5" s="3"/>
      </tp>
      <tp t="s">
        <v>CLEN3</v>
        <stp/>
        <stp>ContractData</stp>
        <stp>CLE?5</stp>
        <stp>Symbol</stp>
        <tr r="Q6" s="3"/>
      </tp>
      <tp t="s">
        <v>CLEV3</v>
        <stp/>
        <stp>ContractData</stp>
        <stp>CLE?8</stp>
        <stp>Symbol</stp>
        <tr r="Q9" s="3"/>
      </tp>
      <tp t="s">
        <v>CLEX3</v>
        <stp/>
        <stp>ContractData</stp>
        <stp>CLE?9</stp>
        <stp>Symbol</stp>
        <tr r="Q10" s="3"/>
      </tp>
      <tp>
        <v>-0.52</v>
        <stp/>
        <stp>ContractData</stp>
        <stp>ETS1H</stp>
        <stp>Settlement</stp>
        <stp/>
        <stp>T</stp>
        <tr r="AK2" s="5"/>
      </tp>
      <tp>
        <v>-1.52</v>
        <stp/>
        <stp>ContractData</stp>
        <stp>ETS3H</stp>
        <stp>Settlement</stp>
        <stp/>
        <stp>T</stp>
        <tr r="AK4" s="5"/>
      </tp>
      <tp>
        <v>-1.05</v>
        <stp/>
        <stp>ContractData</stp>
        <stp>ETS2H</stp>
        <stp>Settlement</stp>
        <stp/>
        <stp>T</stp>
        <tr r="AK3" s="5"/>
      </tp>
      <tp>
        <v>-2.0299999999999998</v>
        <stp/>
        <stp>ContractData</stp>
        <stp>ETS5H</stp>
        <stp>Settlement</stp>
        <stp/>
        <stp>T</stp>
        <tr r="AK6" s="5"/>
      </tp>
      <tp>
        <v>-1.87</v>
        <stp/>
        <stp>ContractData</stp>
        <stp>ETS4H</stp>
        <stp>Settlement</stp>
        <stp/>
        <stp>T</stp>
        <tr r="AK5" s="5"/>
      </tp>
      <tp>
        <v>-1.94</v>
        <stp/>
        <stp>ContractData</stp>
        <stp>ETS7H</stp>
        <stp>Settlement</stp>
        <stp/>
        <stp>T</stp>
        <tr r="AK8" s="5"/>
      </tp>
      <tp>
        <v>-2.04</v>
        <stp/>
        <stp>ContractData</stp>
        <stp>ETS6H</stp>
        <stp>Settlement</stp>
        <stp/>
        <stp>T</stp>
        <tr r="AK7" s="5"/>
      </tp>
      <tp>
        <v>-1.47</v>
        <stp/>
        <stp>ContractData</stp>
        <stp>ETS9H</stp>
        <stp>Settlement</stp>
        <stp/>
        <stp>T</stp>
        <tr r="AK10" s="5"/>
      </tp>
      <tp>
        <v>-1.74</v>
        <stp/>
        <stp>ContractData</stp>
        <stp>ETS8H</stp>
        <stp>Settlement</stp>
        <stp/>
        <stp>T</stp>
        <tr r="AK9" s="5"/>
      </tp>
      <tp t="s">
        <v>JAN</v>
        <stp/>
        <stp>ContractData</stp>
        <stp>CLEF4</stp>
        <stp>ContractMonth</stp>
        <tr r="B12" s="3"/>
      </tp>
      <tp t="s">
        <v>FEB</v>
        <stp/>
        <stp>ContractData</stp>
        <stp>CLEG4</stp>
        <stp>ContractMonth</stp>
        <tr r="B13" s="3"/>
      </tp>
      <tp>
        <v>5112</v>
        <stp/>
        <stp>ContractData</stp>
        <stp>ETN3</stp>
        <stp>T_CVol</stp>
        <tr r="AC38" s="2"/>
      </tp>
      <tp>
        <v>15630</v>
        <stp/>
        <stp>ContractData</stp>
        <stp>ETM3</stp>
        <stp>T_CVol</stp>
        <tr r="AC37" s="2"/>
      </tp>
      <tp>
        <v>7361</v>
        <stp/>
        <stp>ContractData</stp>
        <stp>ETK3</stp>
        <stp>T_CVol</stp>
        <tr r="AC36" s="2"/>
      </tp>
      <tp>
        <v>15279</v>
        <stp/>
        <stp>ContractData</stp>
        <stp>ETJ3</stp>
        <stp>T_CVol</stp>
        <tr r="AC35" s="2"/>
      </tp>
      <tp>
        <v>33662</v>
        <stp/>
        <stp>ContractData</stp>
        <stp>ETH3</stp>
        <stp>T_CVol</stp>
        <tr r="AC34" s="2"/>
      </tp>
      <tp>
        <v>205</v>
        <stp/>
        <stp>ContractData</stp>
        <stp>ETG4</stp>
        <stp>T_CVol</stp>
        <tr r="AC45" s="2"/>
      </tp>
      <tp>
        <v>299</v>
        <stp/>
        <stp>ContractData</stp>
        <stp>ETF4</stp>
        <stp>T_CVol</stp>
        <tr r="AC44" s="2"/>
      </tp>
      <tp>
        <v>16479</v>
        <stp/>
        <stp>ContractData</stp>
        <stp>ETZ3</stp>
        <stp>T_CVol</stp>
        <tr r="AC43" s="2"/>
      </tp>
      <tp>
        <v>2007</v>
        <stp/>
        <stp>ContractData</stp>
        <stp>ETX3</stp>
        <stp>T_CVol</stp>
        <tr r="AC42" s="2"/>
      </tp>
      <tp>
        <v>2062</v>
        <stp/>
        <stp>ContractData</stp>
        <stp>ETV3</stp>
        <stp>T_CVol</stp>
        <tr r="AC41" s="2"/>
      </tp>
      <tp>
        <v>2851</v>
        <stp/>
        <stp>ContractData</stp>
        <stp>ETU3</stp>
        <stp>T_CVol</stp>
        <tr r="AC40" s="2"/>
      </tp>
      <tp>
        <v>3545</v>
        <stp/>
        <stp>ContractData</stp>
        <stp>ETQ3</stp>
        <stp>T_CVol</stp>
        <tr r="AC39" s="2"/>
      </tp>
      <tp t="s">
        <v>QOS1H3</v>
        <stp/>
        <stp>ContractData</stp>
        <stp>QOS1H</stp>
        <stp>Symbol</stp>
        <tr r="K11" s="2"/>
      </tp>
      <tp t="s">
        <v>QOS2H3</v>
        <stp/>
        <stp>ContractData</stp>
        <stp>QOS2H</stp>
        <stp>Symbol</stp>
        <tr r="L11" s="2"/>
      </tp>
      <tp t="s">
        <v>QOS3H3</v>
        <stp/>
        <stp>ContractData</stp>
        <stp>QOS3H</stp>
        <stp>Symbol</stp>
        <tr r="M11" s="2"/>
      </tp>
      <tp t="s">
        <v>QOS4H3</v>
        <stp/>
        <stp>ContractData</stp>
        <stp>QOS4H</stp>
        <stp>Symbol</stp>
        <tr r="N11" s="2"/>
      </tp>
      <tp t="s">
        <v>QOS5H3</v>
        <stp/>
        <stp>ContractData</stp>
        <stp>QOS5H</stp>
        <stp>Symbol</stp>
        <tr r="O11" s="2"/>
      </tp>
      <tp t="s">
        <v>QOZ3</v>
        <stp/>
        <stp>ContractData</stp>
        <stp>QO?10</stp>
        <stp>Symbol</stp>
        <tr r="Q11" s="6"/>
      </tp>
      <tp t="s">
        <v>QOF4</v>
        <stp/>
        <stp>ContractData</stp>
        <stp>QO?11</stp>
        <stp>Symbol</stp>
        <tr r="Q12" s="6"/>
      </tp>
      <tp t="s">
        <v>QOG4</v>
        <stp/>
        <stp>ContractData</stp>
        <stp>QO?12</stp>
        <stp>Symbol</stp>
        <tr r="Q13" s="6"/>
      </tp>
      <tp>
        <v>2.76</v>
        <stp/>
        <stp>ContractData</stp>
        <stp>QOS3H3</stp>
        <stp>LastTradeorSettle</stp>
        <stp/>
        <stp>T</stp>
        <tr r="M15" s="2"/>
      </tp>
      <tp>
        <v>1.93</v>
        <stp/>
        <stp>ContractData</stp>
        <stp>QOS2H3</stp>
        <stp>LastTradeorSettle</stp>
        <stp/>
        <stp>T</stp>
        <tr r="L15" s="2"/>
      </tp>
      <tp>
        <v>0.99</v>
        <stp/>
        <stp>ContractData</stp>
        <stp>QOS1H3</stp>
        <stp>LastTradeorSettle</stp>
        <stp/>
        <stp>T</stp>
        <tr r="K15" s="2"/>
      </tp>
      <tp>
        <v>4.37</v>
        <stp/>
        <stp>ContractData</stp>
        <stp>QOS5H3</stp>
        <stp>LastTradeorSettle</stp>
        <stp/>
        <stp>T</stp>
        <tr r="O15" s="2"/>
      </tp>
      <tp>
        <v>3.56</v>
        <stp/>
        <stp>ContractData</stp>
        <stp>QOS4H3</stp>
        <stp>LastTradeorSettle</stp>
        <stp/>
        <stp>T</stp>
        <tr r="N15" s="2"/>
      </tp>
      <tp t="s">
        <v>MAR</v>
        <stp/>
        <stp>ContractData</stp>
        <stp>CLE?1</stp>
        <stp>ContractMonth</stp>
        <tr r="R35" s="3"/>
      </tp>
      <tp t="s">
        <v>SEP</v>
        <stp/>
        <stp>ContractData</stp>
        <stp>CLEU3</stp>
        <stp>ContractMonth</stp>
        <tr r="B8" s="3"/>
      </tp>
      <tp t="s">
        <v>OCT</v>
        <stp/>
        <stp>ContractData</stp>
        <stp>CLEV3</stp>
        <stp>ContractMonth</stp>
        <tr r="B9" s="3"/>
      </tp>
      <tp t="s">
        <v>AUG</v>
        <stp/>
        <stp>ContractData</stp>
        <stp>CLEQ3</stp>
        <stp>ContractMonth</stp>
        <tr r="B7" s="3"/>
      </tp>
      <tp t="s">
        <v>NOV</v>
        <stp/>
        <stp>ContractData</stp>
        <stp>CLEX3</stp>
        <stp>ContractMonth</stp>
        <tr r="B10" s="3"/>
      </tp>
      <tp t="s">
        <v>DEC</v>
        <stp/>
        <stp>ContractData</stp>
        <stp>CLEZ3</stp>
        <stp>ContractMonth</stp>
        <tr r="B11" s="3"/>
      </tp>
      <tp t="s">
        <v>JUN</v>
        <stp/>
        <stp>ContractData</stp>
        <stp>CLEM3</stp>
        <stp>ContractMonth</stp>
        <tr r="B5" s="3"/>
      </tp>
      <tp t="s">
        <v>JUL</v>
        <stp/>
        <stp>ContractData</stp>
        <stp>CLEN3</stp>
        <stp>ContractMonth</stp>
        <tr r="B6" s="3"/>
      </tp>
      <tp t="s">
        <v>MAR</v>
        <stp/>
        <stp>ContractData</stp>
        <stp>CLEH3</stp>
        <stp>ContractMonth</stp>
        <tr r="B2" s="3"/>
      </tp>
      <tp t="s">
        <v>APR</v>
        <stp/>
        <stp>ContractData</stp>
        <stp>CLEJ3</stp>
        <stp>ContractMonth</stp>
        <tr r="B3" s="3"/>
      </tp>
      <tp t="s">
        <v>MAY</v>
        <stp/>
        <stp>ContractData</stp>
        <stp>CLEK3</stp>
        <stp>ContractMonth</stp>
        <tr r="B4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33966822420931619"/>
          <c:w val="0.87196031882566871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CLE!$U$2:$U$13</c:f>
              <c:numCache>
                <c:formatCode>0.00</c:formatCode>
                <c:ptCount val="12"/>
                <c:pt idx="0">
                  <c:v>0.38</c:v>
                </c:pt>
                <c:pt idx="1">
                  <c:v>0.37</c:v>
                </c:pt>
                <c:pt idx="2">
                  <c:v>0.37</c:v>
                </c:pt>
                <c:pt idx="3">
                  <c:v>0.38</c:v>
                </c:pt>
                <c:pt idx="4">
                  <c:v>0.39</c:v>
                </c:pt>
                <c:pt idx="5">
                  <c:v>0.4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0.38</c:v>
                </c:pt>
                <c:pt idx="10">
                  <c:v>0.35</c:v>
                </c:pt>
                <c:pt idx="11">
                  <c:v>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86208"/>
        <c:axId val="48687744"/>
      </c:barChart>
      <c:catAx>
        <c:axId val="48686208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8687744"/>
        <c:crosses val="autoZero"/>
        <c:auto val="1"/>
        <c:lblAlgn val="ctr"/>
        <c:lblOffset val="100"/>
        <c:noMultiLvlLbl val="0"/>
      </c:catAx>
      <c:valAx>
        <c:axId val="486877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868620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33966822420931619"/>
          <c:w val="0.87196031882566871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CLE!$X$2:$X$8</c:f>
              <c:numCache>
                <c:formatCode>0.00</c:formatCode>
                <c:ptCount val="7"/>
                <c:pt idx="0">
                  <c:v>0.01</c:v>
                </c:pt>
                <c:pt idx="1">
                  <c:v>0</c:v>
                </c:pt>
                <c:pt idx="2">
                  <c:v>-0.01</c:v>
                </c:pt>
                <c:pt idx="3">
                  <c:v>-0.02</c:v>
                </c:pt>
                <c:pt idx="4">
                  <c:v>-0.03</c:v>
                </c:pt>
                <c:pt idx="5">
                  <c:v>-0.04</c:v>
                </c:pt>
                <c:pt idx="6">
                  <c:v>-0.04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01632"/>
        <c:axId val="50111616"/>
      </c:barChart>
      <c:catAx>
        <c:axId val="5010163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50111616"/>
        <c:crosses val="autoZero"/>
        <c:auto val="1"/>
        <c:lblAlgn val="ctr"/>
        <c:lblOffset val="100"/>
        <c:noMultiLvlLbl val="0"/>
      </c:catAx>
      <c:valAx>
        <c:axId val="501116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5010163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MainDisplay!$AA$34:$AA$41</c:f>
              <c:numCache>
                <c:formatCode>General</c:formatCode>
                <c:ptCount val="8"/>
              </c:numCache>
            </c:numRef>
          </c:cat>
          <c:val>
            <c:numRef>
              <c:f>MainDisplay!$Z$34:$Z$45</c:f>
              <c:numCache>
                <c:formatCode>General</c:formatCode>
                <c:ptCount val="12"/>
                <c:pt idx="0">
                  <c:v>157617</c:v>
                </c:pt>
                <c:pt idx="1">
                  <c:v>136291</c:v>
                </c:pt>
                <c:pt idx="2">
                  <c:v>59530</c:v>
                </c:pt>
                <c:pt idx="3">
                  <c:v>59088</c:v>
                </c:pt>
                <c:pt idx="4">
                  <c:v>15112</c:v>
                </c:pt>
                <c:pt idx="5">
                  <c:v>12173</c:v>
                </c:pt>
                <c:pt idx="6">
                  <c:v>12676</c:v>
                </c:pt>
                <c:pt idx="7">
                  <c:v>6608</c:v>
                </c:pt>
                <c:pt idx="8">
                  <c:v>4664</c:v>
                </c:pt>
                <c:pt idx="9">
                  <c:v>42599</c:v>
                </c:pt>
                <c:pt idx="10">
                  <c:v>1423</c:v>
                </c:pt>
                <c:pt idx="11">
                  <c:v>1139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32704"/>
        <c:axId val="49834240"/>
      </c:barChart>
      <c:catAx>
        <c:axId val="4983270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49834240"/>
        <c:crosses val="autoZero"/>
        <c:auto val="1"/>
        <c:lblAlgn val="ctr"/>
        <c:lblOffset val="100"/>
        <c:noMultiLvlLbl val="0"/>
      </c:catAx>
      <c:valAx>
        <c:axId val="4983424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4983270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69788032825"/>
          <c:y val="0.28200829734992805"/>
          <c:w val="0.86668597793946633"/>
          <c:h val="0.554573420257951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6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QO!$U$2:$U$13</c:f>
              <c:numCache>
                <c:formatCode>0.00</c:formatCode>
                <c:ptCount val="12"/>
                <c:pt idx="0">
                  <c:v>1.8</c:v>
                </c:pt>
                <c:pt idx="1">
                  <c:v>1.72</c:v>
                </c:pt>
                <c:pt idx="2">
                  <c:v>1.68</c:v>
                </c:pt>
                <c:pt idx="3">
                  <c:v>1.64</c:v>
                </c:pt>
                <c:pt idx="4">
                  <c:v>1.56</c:v>
                </c:pt>
                <c:pt idx="5">
                  <c:v>1.49</c:v>
                </c:pt>
                <c:pt idx="6">
                  <c:v>1.44</c:v>
                </c:pt>
                <c:pt idx="7">
                  <c:v>1.44</c:v>
                </c:pt>
                <c:pt idx="8">
                  <c:v>1.42</c:v>
                </c:pt>
                <c:pt idx="9">
                  <c:v>1.38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55104"/>
        <c:axId val="49869184"/>
      </c:barChart>
      <c:catAx>
        <c:axId val="4985510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9869184"/>
        <c:crosses val="autoZero"/>
        <c:auto val="1"/>
        <c:lblAlgn val="ctr"/>
        <c:lblOffset val="100"/>
        <c:noMultiLvlLbl val="0"/>
      </c:catAx>
      <c:valAx>
        <c:axId val="49869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9855104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1998142106802"/>
          <c:y val="0.13526222232636112"/>
          <c:w val="0.86254191566880301"/>
          <c:h val="0.71938680415840806"/>
        </c:manualLayout>
      </c:layout>
      <c:lineChart>
        <c:grouping val="standard"/>
        <c:varyColors val="0"/>
        <c:ser>
          <c:idx val="0"/>
          <c:order val="0"/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txPr>
              <a:bodyPr/>
              <a:lstStyle/>
              <a:p>
                <a:pPr>
                  <a:defRPr sz="800" b="1" i="0" baseline="0">
                    <a:solidFill>
                      <a:schemeClr val="bg1"/>
                    </a:solidFill>
                    <a:latin typeface="Tahoma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QO!$AI$2:$AI$8</c:f>
              <c:strCache>
                <c:ptCount val="7"/>
                <c:pt idx="0">
                  <c:v>MAR, APR</c:v>
                </c:pt>
                <c:pt idx="1">
                  <c:v>MAR, MAY</c:v>
                </c:pt>
                <c:pt idx="2">
                  <c:v>MAR, JUN</c:v>
                </c:pt>
                <c:pt idx="3">
                  <c:v>MAR, JUL</c:v>
                </c:pt>
                <c:pt idx="4">
                  <c:v>MAR, AUG</c:v>
                </c:pt>
                <c:pt idx="5">
                  <c:v>MAR, SEP</c:v>
                </c:pt>
                <c:pt idx="6">
                  <c:v>MAR, OCT</c:v>
                </c:pt>
              </c:strCache>
            </c:strRef>
          </c:cat>
          <c:val>
            <c:numRef>
              <c:f>QO!$AG$2:$AG$8</c:f>
              <c:numCache>
                <c:formatCode>General</c:formatCode>
                <c:ptCount val="7"/>
                <c:pt idx="0">
                  <c:v>0.99</c:v>
                </c:pt>
                <c:pt idx="1">
                  <c:v>1.93</c:v>
                </c:pt>
                <c:pt idx="2">
                  <c:v>2.76</c:v>
                </c:pt>
                <c:pt idx="3">
                  <c:v>3.56</c:v>
                </c:pt>
                <c:pt idx="4">
                  <c:v>4.37</c:v>
                </c:pt>
                <c:pt idx="5">
                  <c:v>5.23</c:v>
                </c:pt>
                <c:pt idx="6">
                  <c:v>6.0049999999999999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QO!$AK$2:$AK$8</c:f>
              <c:numCache>
                <c:formatCode>General</c:formatCode>
                <c:ptCount val="7"/>
                <c:pt idx="0">
                  <c:v>0.91</c:v>
                </c:pt>
                <c:pt idx="1">
                  <c:v>1.81</c:v>
                </c:pt>
                <c:pt idx="2">
                  <c:v>2.6</c:v>
                </c:pt>
                <c:pt idx="3">
                  <c:v>3.34</c:v>
                </c:pt>
                <c:pt idx="4">
                  <c:v>4.07</c:v>
                </c:pt>
                <c:pt idx="5">
                  <c:v>4.88</c:v>
                </c:pt>
                <c:pt idx="6">
                  <c:v>5.63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63392"/>
        <c:axId val="49965312"/>
      </c:lineChart>
      <c:catAx>
        <c:axId val="4996339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49965312"/>
        <c:crosses val="autoZero"/>
        <c:auto val="1"/>
        <c:lblAlgn val="ctr"/>
        <c:lblOffset val="100"/>
        <c:noMultiLvlLbl val="0"/>
      </c:catAx>
      <c:valAx>
        <c:axId val="4996531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499633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MainDisplay!$AB$47:$AB$53</c:f>
              <c:strCache>
                <c:ptCount val="7"/>
                <c:pt idx="0">
                  <c:v>QOS1H</c:v>
                </c:pt>
                <c:pt idx="1">
                  <c:v>QOS2H</c:v>
                </c:pt>
                <c:pt idx="2">
                  <c:v>QOS3H</c:v>
                </c:pt>
                <c:pt idx="3">
                  <c:v>QOS4H</c:v>
                </c:pt>
                <c:pt idx="4">
                  <c:v>QOS5H</c:v>
                </c:pt>
                <c:pt idx="5">
                  <c:v>QOS6H</c:v>
                </c:pt>
                <c:pt idx="6">
                  <c:v>QOS7H</c:v>
                </c:pt>
              </c:strCache>
            </c:strRef>
          </c:cat>
          <c:val>
            <c:numRef>
              <c:f>MainDisplay!$Z$47:$Z$53</c:f>
              <c:numCache>
                <c:formatCode>General</c:formatCode>
                <c:ptCount val="7"/>
                <c:pt idx="0">
                  <c:v>68086</c:v>
                </c:pt>
                <c:pt idx="1">
                  <c:v>5860</c:v>
                </c:pt>
                <c:pt idx="2">
                  <c:v>6492</c:v>
                </c:pt>
                <c:pt idx="3">
                  <c:v>361</c:v>
                </c:pt>
                <c:pt idx="4">
                  <c:v>113</c:v>
                </c:pt>
                <c:pt idx="5">
                  <c:v>101</c:v>
                </c:pt>
                <c:pt idx="6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81312"/>
        <c:axId val="49982848"/>
      </c:barChart>
      <c:catAx>
        <c:axId val="4998131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49982848"/>
        <c:crosses val="autoZero"/>
        <c:auto val="1"/>
        <c:lblAlgn val="ctr"/>
        <c:lblOffset val="100"/>
        <c:noMultiLvlLbl val="0"/>
      </c:catAx>
      <c:valAx>
        <c:axId val="4998284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4998131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1998142106802"/>
          <c:y val="0.13526222232636112"/>
          <c:w val="0.86254191566880301"/>
          <c:h val="0.71938680415840806"/>
        </c:manualLayout>
      </c:layout>
      <c:lineChart>
        <c:grouping val="standard"/>
        <c:varyColors val="0"/>
        <c:ser>
          <c:idx val="0"/>
          <c:order val="0"/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txPr>
              <a:bodyPr/>
              <a:lstStyle/>
              <a:p>
                <a:pPr>
                  <a:defRPr sz="800" b="1" i="0" baseline="0">
                    <a:solidFill>
                      <a:schemeClr val="bg1"/>
                    </a:solidFill>
                    <a:latin typeface="Tahoma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ET!$AI$2:$AI$8</c:f>
              <c:strCache>
                <c:ptCount val="7"/>
                <c:pt idx="0">
                  <c:v>MAR, APR</c:v>
                </c:pt>
                <c:pt idx="1">
                  <c:v>MAR, MAY</c:v>
                </c:pt>
                <c:pt idx="2">
                  <c:v>MAR, JUN</c:v>
                </c:pt>
                <c:pt idx="3">
                  <c:v>MAR, JUL</c:v>
                </c:pt>
                <c:pt idx="4">
                  <c:v>MAR, AUG</c:v>
                </c:pt>
                <c:pt idx="5">
                  <c:v>MAR, SEP</c:v>
                </c:pt>
                <c:pt idx="6">
                  <c:v>MAR, OCT</c:v>
                </c:pt>
              </c:strCache>
            </c:strRef>
          </c:cat>
          <c:val>
            <c:numRef>
              <c:f>ET!$AG$2:$AG$8</c:f>
              <c:numCache>
                <c:formatCode>General</c:formatCode>
                <c:ptCount val="7"/>
                <c:pt idx="0">
                  <c:v>-0.52</c:v>
                </c:pt>
                <c:pt idx="1">
                  <c:v>-1.05</c:v>
                </c:pt>
                <c:pt idx="2">
                  <c:v>-1.53</c:v>
                </c:pt>
                <c:pt idx="3">
                  <c:v>-1.88</c:v>
                </c:pt>
                <c:pt idx="4">
                  <c:v>-2.0499999999999998</c:v>
                </c:pt>
                <c:pt idx="5">
                  <c:v>-2.0750000000000002</c:v>
                </c:pt>
                <c:pt idx="6">
                  <c:v>-1.9750000000000001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ET!$AK$2:$AK$8</c:f>
              <c:numCache>
                <c:formatCode>General</c:formatCode>
                <c:ptCount val="7"/>
                <c:pt idx="0">
                  <c:v>-0.52</c:v>
                </c:pt>
                <c:pt idx="1">
                  <c:v>-1.05</c:v>
                </c:pt>
                <c:pt idx="2">
                  <c:v>-1.52</c:v>
                </c:pt>
                <c:pt idx="3">
                  <c:v>-1.87</c:v>
                </c:pt>
                <c:pt idx="4">
                  <c:v>-2.0299999999999998</c:v>
                </c:pt>
                <c:pt idx="5">
                  <c:v>-2.04</c:v>
                </c:pt>
                <c:pt idx="6">
                  <c:v>-1.94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1536"/>
        <c:axId val="50243456"/>
      </c:lineChart>
      <c:catAx>
        <c:axId val="5024153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50243456"/>
        <c:crosses val="autoZero"/>
        <c:auto val="1"/>
        <c:lblAlgn val="ctr"/>
        <c:lblOffset val="100"/>
        <c:noMultiLvlLbl val="0"/>
      </c:catAx>
      <c:valAx>
        <c:axId val="5024345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5024153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MainDisplay!$AE$47:$AE$53</c:f>
              <c:strCache>
                <c:ptCount val="7"/>
                <c:pt idx="0">
                  <c:v>ETS1H</c:v>
                </c:pt>
                <c:pt idx="1">
                  <c:v>ETS2H</c:v>
                </c:pt>
                <c:pt idx="2">
                  <c:v>ETS3H</c:v>
                </c:pt>
                <c:pt idx="3">
                  <c:v>ETS4H</c:v>
                </c:pt>
                <c:pt idx="4">
                  <c:v>ETS5H</c:v>
                </c:pt>
                <c:pt idx="5">
                  <c:v>ETS6H</c:v>
                </c:pt>
                <c:pt idx="6">
                  <c:v>ETS7H</c:v>
                </c:pt>
              </c:strCache>
            </c:strRef>
          </c:cat>
          <c:val>
            <c:numRef>
              <c:f>MainDisplay!$AC$47:$AC$53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67648"/>
        <c:axId val="50269184"/>
      </c:barChart>
      <c:catAx>
        <c:axId val="5026764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50269184"/>
        <c:crosses val="autoZero"/>
        <c:auto val="1"/>
        <c:lblAlgn val="ctr"/>
        <c:lblOffset val="100"/>
        <c:noMultiLvlLbl val="0"/>
      </c:catAx>
      <c:valAx>
        <c:axId val="5026918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5026764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MainDisplay!$AA$34:$AA$41</c:f>
              <c:numCache>
                <c:formatCode>General</c:formatCode>
                <c:ptCount val="8"/>
              </c:numCache>
            </c:numRef>
          </c:cat>
          <c:val>
            <c:numRef>
              <c:f>MainDisplay!$AC$34:$AC$45</c:f>
              <c:numCache>
                <c:formatCode>General</c:formatCode>
                <c:ptCount val="12"/>
                <c:pt idx="0">
                  <c:v>33662</c:v>
                </c:pt>
                <c:pt idx="1">
                  <c:v>15279</c:v>
                </c:pt>
                <c:pt idx="2">
                  <c:v>7361</c:v>
                </c:pt>
                <c:pt idx="3">
                  <c:v>15630</c:v>
                </c:pt>
                <c:pt idx="4">
                  <c:v>5112</c:v>
                </c:pt>
                <c:pt idx="5">
                  <c:v>3545</c:v>
                </c:pt>
                <c:pt idx="6">
                  <c:v>2851</c:v>
                </c:pt>
                <c:pt idx="7">
                  <c:v>2062</c:v>
                </c:pt>
                <c:pt idx="8">
                  <c:v>2007</c:v>
                </c:pt>
                <c:pt idx="9">
                  <c:v>16479</c:v>
                </c:pt>
                <c:pt idx="10">
                  <c:v>299</c:v>
                </c:pt>
                <c:pt idx="11">
                  <c:v>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1952"/>
        <c:axId val="50307840"/>
      </c:barChart>
      <c:catAx>
        <c:axId val="5030195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50307840"/>
        <c:crosses val="autoZero"/>
        <c:auto val="1"/>
        <c:lblAlgn val="ctr"/>
        <c:lblOffset val="100"/>
        <c:noMultiLvlLbl val="0"/>
      </c:catAx>
      <c:valAx>
        <c:axId val="5030784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5030195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MainDisplay!$X$34:$X$45</c:f>
              <c:numCache>
                <c:formatCode>General</c:formatCode>
                <c:ptCount val="12"/>
              </c:numCache>
            </c:numRef>
          </c:cat>
          <c:val>
            <c:numRef>
              <c:f>MainDisplay!$W$34:$W$45</c:f>
              <c:numCache>
                <c:formatCode>General</c:formatCode>
                <c:ptCount val="12"/>
                <c:pt idx="0">
                  <c:v>116618</c:v>
                </c:pt>
                <c:pt idx="1">
                  <c:v>44297</c:v>
                </c:pt>
                <c:pt idx="2">
                  <c:v>25421</c:v>
                </c:pt>
                <c:pt idx="3">
                  <c:v>36711</c:v>
                </c:pt>
                <c:pt idx="4">
                  <c:v>15041</c:v>
                </c:pt>
                <c:pt idx="5">
                  <c:v>10237</c:v>
                </c:pt>
                <c:pt idx="6">
                  <c:v>15547</c:v>
                </c:pt>
                <c:pt idx="7">
                  <c:v>7574</c:v>
                </c:pt>
                <c:pt idx="8">
                  <c:v>4451</c:v>
                </c:pt>
                <c:pt idx="9">
                  <c:v>30121</c:v>
                </c:pt>
                <c:pt idx="10">
                  <c:v>807</c:v>
                </c:pt>
                <c:pt idx="11">
                  <c:v>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80576"/>
        <c:axId val="50682112"/>
      </c:barChart>
      <c:catAx>
        <c:axId val="5068057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50682112"/>
        <c:crosses val="autoZero"/>
        <c:auto val="1"/>
        <c:lblAlgn val="ctr"/>
        <c:lblOffset val="100"/>
        <c:noMultiLvlLbl val="0"/>
      </c:catAx>
      <c:valAx>
        <c:axId val="5068211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50680576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04799044669165E-2"/>
          <c:y val="0.27928118121816331"/>
          <c:w val="0.87459334170906367"/>
          <c:h val="0.5572999505020405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ET!$U$2:$U$13</c:f>
              <c:numCache>
                <c:formatCode>0.00</c:formatCode>
                <c:ptCount val="12"/>
                <c:pt idx="0">
                  <c:v>0.39</c:v>
                </c:pt>
                <c:pt idx="1">
                  <c:v>0.4</c:v>
                </c:pt>
                <c:pt idx="2">
                  <c:v>0.42</c:v>
                </c:pt>
                <c:pt idx="3">
                  <c:v>0.38</c:v>
                </c:pt>
                <c:pt idx="4">
                  <c:v>0.42</c:v>
                </c:pt>
                <c:pt idx="5">
                  <c:v>0.39</c:v>
                </c:pt>
                <c:pt idx="6">
                  <c:v>0.47</c:v>
                </c:pt>
                <c:pt idx="7">
                  <c:v>0.42</c:v>
                </c:pt>
                <c:pt idx="8">
                  <c:v>0.41</c:v>
                </c:pt>
                <c:pt idx="9">
                  <c:v>0.39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65184"/>
        <c:axId val="48775168"/>
      </c:barChart>
      <c:catAx>
        <c:axId val="4876518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8775168"/>
        <c:crosses val="autoZero"/>
        <c:auto val="1"/>
        <c:lblAlgn val="ctr"/>
        <c:lblOffset val="100"/>
        <c:noMultiLvlLbl val="0"/>
      </c:catAx>
      <c:valAx>
        <c:axId val="487751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8765184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41509979350337461"/>
          <c:w val="0.87196031882566871"/>
          <c:h val="0.4214827764391904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ET!$X$2:$X$8</c:f>
              <c:numCache>
                <c:formatCode>0.00</c:formatCode>
                <c:ptCount val="7"/>
                <c:pt idx="0">
                  <c:v>-0.01</c:v>
                </c:pt>
                <c:pt idx="1">
                  <c:v>0.01</c:v>
                </c:pt>
                <c:pt idx="2">
                  <c:v>-0.01</c:v>
                </c:pt>
                <c:pt idx="3">
                  <c:v>-0.02</c:v>
                </c:pt>
                <c:pt idx="4">
                  <c:v>-0.03</c:v>
                </c:pt>
                <c:pt idx="5">
                  <c:v>-0.05</c:v>
                </c:pt>
                <c:pt idx="6">
                  <c:v>-0.02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03200"/>
        <c:axId val="48809088"/>
      </c:barChart>
      <c:catAx>
        <c:axId val="4880320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8809088"/>
        <c:crosses val="autoZero"/>
        <c:auto val="1"/>
        <c:lblAlgn val="ctr"/>
        <c:lblOffset val="100"/>
        <c:noMultiLvlLbl val="0"/>
      </c:catAx>
      <c:valAx>
        <c:axId val="488090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880320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37754975981046E-2"/>
          <c:y val="0.44024367789694174"/>
          <c:w val="0.87196031882566871"/>
          <c:h val="0.3963388920456232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QO!$X$2:$X$8</c:f>
              <c:numCache>
                <c:formatCode>0.00</c:formatCode>
                <c:ptCount val="7"/>
                <c:pt idx="0">
                  <c:v>0.08</c:v>
                </c:pt>
                <c:pt idx="1">
                  <c:v>0.11</c:v>
                </c:pt>
                <c:pt idx="2">
                  <c:v>0.16</c:v>
                </c:pt>
                <c:pt idx="3">
                  <c:v>0.24</c:v>
                </c:pt>
                <c:pt idx="4">
                  <c:v>0.31</c:v>
                </c:pt>
                <c:pt idx="5">
                  <c:v>0.36</c:v>
                </c:pt>
                <c:pt idx="6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62368"/>
        <c:axId val="49563904"/>
      </c:barChart>
      <c:catAx>
        <c:axId val="49562368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9563904"/>
        <c:crosses val="autoZero"/>
        <c:auto val="1"/>
        <c:lblAlgn val="ctr"/>
        <c:lblOffset val="100"/>
        <c:noMultiLvlLbl val="0"/>
      </c:catAx>
      <c:valAx>
        <c:axId val="49563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956236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QO!$AH$2:$AH$13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QO!$AF$2:$AF$13</c:f>
              <c:numCache>
                <c:formatCode>General</c:formatCode>
                <c:ptCount val="12"/>
                <c:pt idx="0">
                  <c:v>119.04</c:v>
                </c:pt>
                <c:pt idx="1">
                  <c:v>118.05</c:v>
                </c:pt>
                <c:pt idx="2">
                  <c:v>117.11</c:v>
                </c:pt>
                <c:pt idx="3">
                  <c:v>116.28</c:v>
                </c:pt>
                <c:pt idx="4">
                  <c:v>115.47</c:v>
                </c:pt>
                <c:pt idx="5">
                  <c:v>114.69</c:v>
                </c:pt>
                <c:pt idx="6">
                  <c:v>113.82</c:v>
                </c:pt>
                <c:pt idx="7">
                  <c:v>113.02500000000001</c:v>
                </c:pt>
                <c:pt idx="8">
                  <c:v>112.30500000000001</c:v>
                </c:pt>
                <c:pt idx="9">
                  <c:v>111.62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QO!$AH$2:$AH$13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QO!$AL$2:$AL$13</c:f>
              <c:numCache>
                <c:formatCode>General</c:formatCode>
                <c:ptCount val="12"/>
                <c:pt idx="0">
                  <c:v>117.24</c:v>
                </c:pt>
                <c:pt idx="1">
                  <c:v>116.33</c:v>
                </c:pt>
                <c:pt idx="2">
                  <c:v>115.43</c:v>
                </c:pt>
                <c:pt idx="3">
                  <c:v>114.64</c:v>
                </c:pt>
                <c:pt idx="4">
                  <c:v>113.9</c:v>
                </c:pt>
                <c:pt idx="5">
                  <c:v>113.17</c:v>
                </c:pt>
                <c:pt idx="6">
                  <c:v>112.36</c:v>
                </c:pt>
                <c:pt idx="7">
                  <c:v>111.61</c:v>
                </c:pt>
                <c:pt idx="8">
                  <c:v>110.91</c:v>
                </c:pt>
                <c:pt idx="9">
                  <c:v>110.23</c:v>
                </c:pt>
                <c:pt idx="10">
                  <c:v>109.6</c:v>
                </c:pt>
                <c:pt idx="11">
                  <c:v>108.99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92576"/>
        <c:axId val="49602944"/>
      </c:lineChart>
      <c:catAx>
        <c:axId val="4959257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aseline="0"/>
            </a:pPr>
            <a:endParaRPr lang="en-US"/>
          </a:p>
        </c:txPr>
        <c:crossAx val="49602944"/>
        <c:crosses val="autoZero"/>
        <c:auto val="1"/>
        <c:lblAlgn val="ctr"/>
        <c:lblOffset val="100"/>
        <c:noMultiLvlLbl val="0"/>
      </c:catAx>
      <c:valAx>
        <c:axId val="4960294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49592576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82075221128642E-2"/>
          <c:y val="0.12173600009372501"/>
          <c:w val="0.89980550557081562"/>
          <c:h val="0.73291302639104416"/>
        </c:manualLayout>
      </c:layout>
      <c:lineChart>
        <c:grouping val="standard"/>
        <c:varyColors val="0"/>
        <c:ser>
          <c:idx val="0"/>
          <c:order val="0"/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txPr>
              <a:bodyPr/>
              <a:lstStyle/>
              <a:p>
                <a:pPr>
                  <a:defRPr sz="800" b="1" i="0" baseline="0">
                    <a:solidFill>
                      <a:schemeClr val="bg1"/>
                    </a:solidFill>
                    <a:latin typeface="Tahoma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CLE!$AI$2:$AI$8</c:f>
              <c:strCache>
                <c:ptCount val="7"/>
                <c:pt idx="0">
                  <c:v>MAR, APR</c:v>
                </c:pt>
                <c:pt idx="1">
                  <c:v>MAR, MAY</c:v>
                </c:pt>
                <c:pt idx="2">
                  <c:v>MAR, JUN</c:v>
                </c:pt>
                <c:pt idx="3">
                  <c:v>MAR, JUL</c:v>
                </c:pt>
                <c:pt idx="4">
                  <c:v>MAR, AUG</c:v>
                </c:pt>
                <c:pt idx="5">
                  <c:v>MAR, SEP</c:v>
                </c:pt>
                <c:pt idx="6">
                  <c:v>MAR, OCT</c:v>
                </c:pt>
              </c:strCache>
            </c:strRef>
          </c:cat>
          <c:val>
            <c:numRef>
              <c:f>CLE!$AG$2:$AG$8</c:f>
              <c:numCache>
                <c:formatCode>General</c:formatCode>
                <c:ptCount val="7"/>
                <c:pt idx="0">
                  <c:v>-0.51</c:v>
                </c:pt>
                <c:pt idx="1">
                  <c:v>-1.05</c:v>
                </c:pt>
                <c:pt idx="2">
                  <c:v>-1.52</c:v>
                </c:pt>
                <c:pt idx="3">
                  <c:v>-1.88</c:v>
                </c:pt>
                <c:pt idx="4">
                  <c:v>-2.06</c:v>
                </c:pt>
                <c:pt idx="5">
                  <c:v>-2.0699999999999998</c:v>
                </c:pt>
                <c:pt idx="6">
                  <c:v>-1.9750000000000001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val>
            <c:numRef>
              <c:f>CLE!$AK$2:$AK$8</c:f>
              <c:numCache>
                <c:formatCode>General</c:formatCode>
                <c:ptCount val="7"/>
                <c:pt idx="0">
                  <c:v>-0.52</c:v>
                </c:pt>
                <c:pt idx="1">
                  <c:v>-1.05</c:v>
                </c:pt>
                <c:pt idx="2">
                  <c:v>-1.52</c:v>
                </c:pt>
                <c:pt idx="3">
                  <c:v>-1.87</c:v>
                </c:pt>
                <c:pt idx="4">
                  <c:v>-2.0299999999999998</c:v>
                </c:pt>
                <c:pt idx="5">
                  <c:v>-2.04</c:v>
                </c:pt>
                <c:pt idx="6">
                  <c:v>-1.94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93440"/>
        <c:axId val="49695360"/>
      </c:lineChart>
      <c:catAx>
        <c:axId val="4969344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49695360"/>
        <c:crosses val="autoZero"/>
        <c:auto val="1"/>
        <c:lblAlgn val="ctr"/>
        <c:lblOffset val="100"/>
        <c:noMultiLvlLbl val="0"/>
      </c:catAx>
      <c:valAx>
        <c:axId val="4969536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solidFill>
                  <a:schemeClr val="bg1"/>
                </a:solidFill>
                <a:latin typeface="Tahoma" pitchFamily="34" charset="0"/>
              </a:defRPr>
            </a:pPr>
            <a:endParaRPr lang="en-US"/>
          </a:p>
        </c:txPr>
        <c:crossAx val="4969344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CLE!$AH$2:$AH$13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CLE!$AF$2:$AF$13</c:f>
              <c:numCache>
                <c:formatCode>General</c:formatCode>
                <c:ptCount val="12"/>
                <c:pt idx="0">
                  <c:v>96.21</c:v>
                </c:pt>
                <c:pt idx="1">
                  <c:v>96.72999999999999</c:v>
                </c:pt>
                <c:pt idx="2">
                  <c:v>97.27</c:v>
                </c:pt>
                <c:pt idx="3">
                  <c:v>97.740000000000009</c:v>
                </c:pt>
                <c:pt idx="4">
                  <c:v>98.1</c:v>
                </c:pt>
                <c:pt idx="5">
                  <c:v>98.27000000000001</c:v>
                </c:pt>
                <c:pt idx="6">
                  <c:v>98.289999999999992</c:v>
                </c:pt>
                <c:pt idx="7">
                  <c:v>98.19</c:v>
                </c:pt>
                <c:pt idx="8">
                  <c:v>97.97</c:v>
                </c:pt>
                <c:pt idx="9">
                  <c:v>97.694999999999993</c:v>
                </c:pt>
                <c:pt idx="10">
                  <c:v>97.34</c:v>
                </c:pt>
                <c:pt idx="11">
                  <c:v>96.955000000000013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val>
            <c:numRef>
              <c:f>CLE!$AL$2:$AL$13</c:f>
              <c:numCache>
                <c:formatCode>General</c:formatCode>
                <c:ptCount val="12"/>
                <c:pt idx="0">
                  <c:v>95.83</c:v>
                </c:pt>
                <c:pt idx="1">
                  <c:v>96.35</c:v>
                </c:pt>
                <c:pt idx="2">
                  <c:v>96.88</c:v>
                </c:pt>
                <c:pt idx="3">
                  <c:v>97.35</c:v>
                </c:pt>
                <c:pt idx="4">
                  <c:v>97.7</c:v>
                </c:pt>
                <c:pt idx="5">
                  <c:v>97.86</c:v>
                </c:pt>
                <c:pt idx="6">
                  <c:v>97.87</c:v>
                </c:pt>
                <c:pt idx="7">
                  <c:v>97.77</c:v>
                </c:pt>
                <c:pt idx="8">
                  <c:v>97.57</c:v>
                </c:pt>
                <c:pt idx="9">
                  <c:v>97.3</c:v>
                </c:pt>
                <c:pt idx="10">
                  <c:v>96.96</c:v>
                </c:pt>
                <c:pt idx="11">
                  <c:v>96.59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16224"/>
        <c:axId val="49747072"/>
      </c:lineChart>
      <c:catAx>
        <c:axId val="4971622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9747072"/>
        <c:crosses val="autoZero"/>
        <c:auto val="1"/>
        <c:lblAlgn val="ctr"/>
        <c:lblOffset val="100"/>
        <c:noMultiLvlLbl val="0"/>
      </c:catAx>
      <c:valAx>
        <c:axId val="4974707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49716224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3998996570925"/>
          <c:y val="5.4295338525409666E-2"/>
          <c:w val="0.88212901112479425"/>
          <c:h val="0.812945750640832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ET!$AH$2:$AH$13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ET!$AF$2:$AF$13</c:f>
              <c:numCache>
                <c:formatCode>General</c:formatCode>
                <c:ptCount val="12"/>
                <c:pt idx="0">
                  <c:v>96.22</c:v>
                </c:pt>
                <c:pt idx="1">
                  <c:v>96.75</c:v>
                </c:pt>
                <c:pt idx="2">
                  <c:v>97.27000000000001</c:v>
                </c:pt>
                <c:pt idx="3">
                  <c:v>97.73</c:v>
                </c:pt>
                <c:pt idx="4">
                  <c:v>98.11</c:v>
                </c:pt>
                <c:pt idx="5">
                  <c:v>98.28</c:v>
                </c:pt>
                <c:pt idx="6">
                  <c:v>98.294999999999987</c:v>
                </c:pt>
                <c:pt idx="7">
                  <c:v>98.194999999999993</c:v>
                </c:pt>
                <c:pt idx="8">
                  <c:v>97.984999999999999</c:v>
                </c:pt>
                <c:pt idx="9">
                  <c:v>97.7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ET!$AH$2:$AH$13</c:f>
              <c:strCache>
                <c:ptCount val="12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  <c:pt idx="10">
                  <c:v>JAN</c:v>
                </c:pt>
                <c:pt idx="11">
                  <c:v>FEB</c:v>
                </c:pt>
              </c:strCache>
            </c:strRef>
          </c:cat>
          <c:val>
            <c:numRef>
              <c:f>ET!$AL$2:$AL$13</c:f>
              <c:numCache>
                <c:formatCode>General</c:formatCode>
                <c:ptCount val="12"/>
                <c:pt idx="0">
                  <c:v>95.83</c:v>
                </c:pt>
                <c:pt idx="1">
                  <c:v>96.35</c:v>
                </c:pt>
                <c:pt idx="2">
                  <c:v>96.88</c:v>
                </c:pt>
                <c:pt idx="3">
                  <c:v>97.35</c:v>
                </c:pt>
                <c:pt idx="4">
                  <c:v>97.7</c:v>
                </c:pt>
                <c:pt idx="5">
                  <c:v>97.86</c:v>
                </c:pt>
                <c:pt idx="6">
                  <c:v>97.87</c:v>
                </c:pt>
                <c:pt idx="7">
                  <c:v>97.77</c:v>
                </c:pt>
                <c:pt idx="8">
                  <c:v>97.57</c:v>
                </c:pt>
                <c:pt idx="9">
                  <c:v>97.3</c:v>
                </c:pt>
                <c:pt idx="10">
                  <c:v>96.96</c:v>
                </c:pt>
                <c:pt idx="11">
                  <c:v>96.59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83552"/>
        <c:axId val="49785472"/>
      </c:lineChart>
      <c:catAx>
        <c:axId val="4978355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49785472"/>
        <c:crosses val="autoZero"/>
        <c:auto val="1"/>
        <c:lblAlgn val="ctr"/>
        <c:lblOffset val="100"/>
        <c:noMultiLvlLbl val="0"/>
      </c:catAx>
      <c:valAx>
        <c:axId val="4978547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49783552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87407584367512E-2"/>
          <c:y val="0.34564132352308419"/>
          <c:w val="0.88270127641891161"/>
          <c:h val="0.45139839077492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MainDisplay!$W$47:$W$53</c:f>
              <c:strCache>
                <c:ptCount val="1"/>
                <c:pt idx="0">
                  <c:v>21654 5372 7049 455 108 294 154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MainDisplay!$X$47:$X$53</c:f>
              <c:numCache>
                <c:formatCode>General</c:formatCode>
                <c:ptCount val="7"/>
              </c:numCache>
            </c:numRef>
          </c:cat>
          <c:val>
            <c:numRef>
              <c:f>MainDisplay!$W$47:$W$53</c:f>
              <c:numCache>
                <c:formatCode>General</c:formatCode>
                <c:ptCount val="7"/>
                <c:pt idx="0">
                  <c:v>21654</c:v>
                </c:pt>
                <c:pt idx="1">
                  <c:v>5372</c:v>
                </c:pt>
                <c:pt idx="2">
                  <c:v>7049</c:v>
                </c:pt>
                <c:pt idx="3">
                  <c:v>455</c:v>
                </c:pt>
                <c:pt idx="4">
                  <c:v>108</c:v>
                </c:pt>
                <c:pt idx="5">
                  <c:v>294</c:v>
                </c:pt>
                <c:pt idx="6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92896"/>
        <c:axId val="49794432"/>
      </c:barChart>
      <c:catAx>
        <c:axId val="4979289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49794432"/>
        <c:crosses val="autoZero"/>
        <c:auto val="1"/>
        <c:lblAlgn val="ctr"/>
        <c:lblOffset val="100"/>
        <c:noMultiLvlLbl val="0"/>
      </c:catAx>
      <c:valAx>
        <c:axId val="497944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49792896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.png"/><Relationship Id="rId17" Type="http://schemas.openxmlformats.org/officeDocument/2006/relationships/chart" Target="../charts/chart15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3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30</xdr:row>
      <xdr:rowOff>8890</xdr:rowOff>
    </xdr:from>
    <xdr:to>
      <xdr:col>8</xdr:col>
      <xdr:colOff>0</xdr:colOff>
      <xdr:row>34</xdr:row>
      <xdr:rowOff>64771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800100</xdr:colOff>
      <xdr:row>30</xdr:row>
      <xdr:rowOff>11430</xdr:rowOff>
    </xdr:from>
    <xdr:to>
      <xdr:col>20</xdr:col>
      <xdr:colOff>807720</xdr:colOff>
      <xdr:row>34</xdr:row>
      <xdr:rowOff>76199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792480</xdr:colOff>
      <xdr:row>49</xdr:row>
      <xdr:rowOff>30480</xdr:rowOff>
    </xdr:from>
    <xdr:to>
      <xdr:col>21</xdr:col>
      <xdr:colOff>0</xdr:colOff>
      <xdr:row>53</xdr:row>
      <xdr:rowOff>2173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800100</xdr:colOff>
      <xdr:row>49</xdr:row>
      <xdr:rowOff>22860</xdr:rowOff>
    </xdr:from>
    <xdr:to>
      <xdr:col>15</xdr:col>
      <xdr:colOff>0</xdr:colOff>
      <xdr:row>53</xdr:row>
      <xdr:rowOff>1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15</xdr:row>
      <xdr:rowOff>2987</xdr:rowOff>
    </xdr:from>
    <xdr:to>
      <xdr:col>15</xdr:col>
      <xdr:colOff>15240</xdr:colOff>
      <xdr:row>27</xdr:row>
      <xdr:rowOff>22860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7621</xdr:colOff>
      <xdr:row>34</xdr:row>
      <xdr:rowOff>57646</xdr:rowOff>
    </xdr:from>
    <xdr:to>
      <xdr:col>9</xdr:col>
      <xdr:colOff>30480</xdr:colOff>
      <xdr:row>46</xdr:row>
      <xdr:rowOff>30480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</xdr:col>
      <xdr:colOff>45056</xdr:colOff>
      <xdr:row>30</xdr:row>
      <xdr:rowOff>7620</xdr:rowOff>
    </xdr:from>
    <xdr:ext cx="4786024" cy="205741"/>
    <xdr:sp macro="" textlink="">
      <xdr:nvSpPr>
        <xdr:cNvPr id="17" name="TextBox 16"/>
        <xdr:cNvSpPr txBox="1"/>
      </xdr:nvSpPr>
      <xdr:spPr>
        <a:xfrm>
          <a:off x="75536" y="4282440"/>
          <a:ext cx="4786024" cy="2057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2650</xdr:colOff>
      <xdr:row>14</xdr:row>
      <xdr:rowOff>171451</xdr:rowOff>
    </xdr:from>
    <xdr:to>
      <xdr:col>8</xdr:col>
      <xdr:colOff>0</xdr:colOff>
      <xdr:row>27</xdr:row>
      <xdr:rowOff>7620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15</xdr:row>
      <xdr:rowOff>1323</xdr:rowOff>
    </xdr:from>
    <xdr:to>
      <xdr:col>21</xdr:col>
      <xdr:colOff>0</xdr:colOff>
      <xdr:row>26</xdr:row>
      <xdr:rowOff>140970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128544</xdr:colOff>
      <xdr:row>13</xdr:row>
      <xdr:rowOff>32131</xdr:rowOff>
    </xdr:from>
    <xdr:to>
      <xdr:col>1</xdr:col>
      <xdr:colOff>654481</xdr:colOff>
      <xdr:row>13</xdr:row>
      <xdr:rowOff>154087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9024" y="1540891"/>
          <a:ext cx="525937" cy="121956"/>
        </a:xfrm>
        <a:prstGeom prst="rect">
          <a:avLst/>
        </a:prstGeom>
      </xdr:spPr>
    </xdr:pic>
    <xdr:clientData/>
  </xdr:twoCellAnchor>
  <xdr:twoCellAnchor editAs="oneCell">
    <xdr:from>
      <xdr:col>9</xdr:col>
      <xdr:colOff>129870</xdr:colOff>
      <xdr:row>13</xdr:row>
      <xdr:rowOff>32131</xdr:rowOff>
    </xdr:from>
    <xdr:to>
      <xdr:col>9</xdr:col>
      <xdr:colOff>655807</xdr:colOff>
      <xdr:row>13</xdr:row>
      <xdr:rowOff>154087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48730" y="1540891"/>
          <a:ext cx="525937" cy="121956"/>
        </a:xfrm>
        <a:prstGeom prst="rect">
          <a:avLst/>
        </a:prstGeom>
      </xdr:spPr>
    </xdr:pic>
    <xdr:clientData/>
  </xdr:twoCellAnchor>
  <xdr:twoCellAnchor editAs="oneCell">
    <xdr:from>
      <xdr:col>15</xdr:col>
      <xdr:colOff>136827</xdr:colOff>
      <xdr:row>13</xdr:row>
      <xdr:rowOff>24511</xdr:rowOff>
    </xdr:from>
    <xdr:to>
      <xdr:col>15</xdr:col>
      <xdr:colOff>662764</xdr:colOff>
      <xdr:row>13</xdr:row>
      <xdr:rowOff>146467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60987" y="1533271"/>
          <a:ext cx="525937" cy="121956"/>
        </a:xfrm>
        <a:prstGeom prst="rect">
          <a:avLst/>
        </a:prstGeom>
      </xdr:spPr>
    </xdr:pic>
    <xdr:clientData/>
  </xdr:twoCellAnchor>
  <xdr:twoCellAnchor>
    <xdr:from>
      <xdr:col>1</xdr:col>
      <xdr:colOff>7620</xdr:colOff>
      <xdr:row>46</xdr:row>
      <xdr:rowOff>30480</xdr:rowOff>
    </xdr:from>
    <xdr:to>
      <xdr:col>9</xdr:col>
      <xdr:colOff>22860</xdr:colOff>
      <xdr:row>49</xdr:row>
      <xdr:rowOff>38100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7620</xdr:colOff>
      <xdr:row>49</xdr:row>
      <xdr:rowOff>30480</xdr:rowOff>
    </xdr:from>
    <xdr:to>
      <xdr:col>9</xdr:col>
      <xdr:colOff>11430</xdr:colOff>
      <xdr:row>53</xdr:row>
      <xdr:rowOff>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22860</xdr:colOff>
      <xdr:row>48</xdr:row>
      <xdr:rowOff>137160</xdr:rowOff>
    </xdr:from>
    <xdr:ext cx="4831080" cy="228601"/>
    <xdr:sp macro="" textlink="">
      <xdr:nvSpPr>
        <xdr:cNvPr id="31" name="TextBox 30"/>
        <xdr:cNvSpPr txBox="1"/>
      </xdr:nvSpPr>
      <xdr:spPr>
        <a:xfrm>
          <a:off x="22860" y="7139940"/>
          <a:ext cx="4831080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 editAs="oneCell">
    <xdr:from>
      <xdr:col>3</xdr:col>
      <xdr:colOff>617220</xdr:colOff>
      <xdr:row>53</xdr:row>
      <xdr:rowOff>45721</xdr:rowOff>
    </xdr:from>
    <xdr:to>
      <xdr:col>4</xdr:col>
      <xdr:colOff>162452</xdr:colOff>
      <xdr:row>53</xdr:row>
      <xdr:rowOff>131458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88745" y="8170546"/>
          <a:ext cx="364382" cy="8573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26</xdr:row>
      <xdr:rowOff>137160</xdr:rowOff>
    </xdr:from>
    <xdr:to>
      <xdr:col>15</xdr:col>
      <xdr:colOff>22861</xdr:colOff>
      <xdr:row>30</xdr:row>
      <xdr:rowOff>22860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3810</xdr:colOff>
      <xdr:row>30</xdr:row>
      <xdr:rowOff>29210</xdr:rowOff>
    </xdr:from>
    <xdr:to>
      <xdr:col>15</xdr:col>
      <xdr:colOff>15240</xdr:colOff>
      <xdr:row>34</xdr:row>
      <xdr:rowOff>72390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8</xdr:col>
      <xdr:colOff>0</xdr:colOff>
      <xdr:row>30</xdr:row>
      <xdr:rowOff>7620</xdr:rowOff>
    </xdr:from>
    <xdr:ext cx="4792980" cy="190499"/>
    <xdr:sp macro="" textlink="">
      <xdr:nvSpPr>
        <xdr:cNvPr id="36" name="TextBox 35"/>
        <xdr:cNvSpPr txBox="1"/>
      </xdr:nvSpPr>
      <xdr:spPr>
        <a:xfrm>
          <a:off x="4846320" y="4282440"/>
          <a:ext cx="479298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9</xdr:col>
      <xdr:colOff>7621</xdr:colOff>
      <xdr:row>34</xdr:row>
      <xdr:rowOff>60960</xdr:rowOff>
    </xdr:from>
    <xdr:to>
      <xdr:col>15</xdr:col>
      <xdr:colOff>34290</xdr:colOff>
      <xdr:row>46</xdr:row>
      <xdr:rowOff>33794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7620</xdr:colOff>
      <xdr:row>46</xdr:row>
      <xdr:rowOff>30480</xdr:rowOff>
    </xdr:from>
    <xdr:to>
      <xdr:col>15</xdr:col>
      <xdr:colOff>7620</xdr:colOff>
      <xdr:row>49</xdr:row>
      <xdr:rowOff>30480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7620</xdr:colOff>
      <xdr:row>34</xdr:row>
      <xdr:rowOff>60960</xdr:rowOff>
    </xdr:from>
    <xdr:to>
      <xdr:col>20</xdr:col>
      <xdr:colOff>807720</xdr:colOff>
      <xdr:row>46</xdr:row>
      <xdr:rowOff>33794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0</xdr:colOff>
      <xdr:row>46</xdr:row>
      <xdr:rowOff>30480</xdr:rowOff>
    </xdr:from>
    <xdr:to>
      <xdr:col>20</xdr:col>
      <xdr:colOff>811530</xdr:colOff>
      <xdr:row>49</xdr:row>
      <xdr:rowOff>30480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0</xdr:col>
      <xdr:colOff>7620</xdr:colOff>
      <xdr:row>34</xdr:row>
      <xdr:rowOff>53340</xdr:rowOff>
    </xdr:from>
    <xdr:ext cx="4636770" cy="243840"/>
    <xdr:sp macro="" textlink="">
      <xdr:nvSpPr>
        <xdr:cNvPr id="27" name="TextBox 26"/>
        <xdr:cNvSpPr txBox="1"/>
      </xdr:nvSpPr>
      <xdr:spPr>
        <a:xfrm>
          <a:off x="7620" y="4983480"/>
          <a:ext cx="4636770" cy="243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Front Contract Calendar Spreads</a:t>
          </a:r>
        </a:p>
      </xdr:txBody>
    </xdr:sp>
    <xdr:clientData/>
  </xdr:oneCellAnchor>
  <xdr:oneCellAnchor>
    <xdr:from>
      <xdr:col>8</xdr:col>
      <xdr:colOff>0</xdr:colOff>
      <xdr:row>34</xdr:row>
      <xdr:rowOff>68580</xdr:rowOff>
    </xdr:from>
    <xdr:ext cx="4823460" cy="205739"/>
    <xdr:sp macro="" textlink="">
      <xdr:nvSpPr>
        <xdr:cNvPr id="28" name="TextBox 27"/>
        <xdr:cNvSpPr txBox="1"/>
      </xdr:nvSpPr>
      <xdr:spPr>
        <a:xfrm>
          <a:off x="4846320" y="4861560"/>
          <a:ext cx="4823460" cy="205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Front Contract Calendar Spreads</a:t>
          </a:r>
        </a:p>
      </xdr:txBody>
    </xdr:sp>
    <xdr:clientData/>
  </xdr:oneCellAnchor>
  <xdr:oneCellAnchor>
    <xdr:from>
      <xdr:col>15</xdr:col>
      <xdr:colOff>15240</xdr:colOff>
      <xdr:row>34</xdr:row>
      <xdr:rowOff>60960</xdr:rowOff>
    </xdr:from>
    <xdr:ext cx="4792980" cy="213359"/>
    <xdr:sp macro="" textlink="">
      <xdr:nvSpPr>
        <xdr:cNvPr id="30" name="TextBox 29"/>
        <xdr:cNvSpPr txBox="1"/>
      </xdr:nvSpPr>
      <xdr:spPr>
        <a:xfrm>
          <a:off x="9677400" y="4853940"/>
          <a:ext cx="4792980" cy="2133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Front Contract Calendar Spreads</a:t>
          </a:r>
        </a:p>
      </xdr:txBody>
    </xdr:sp>
    <xdr:clientData/>
  </xdr:oneCellAnchor>
  <xdr:oneCellAnchor>
    <xdr:from>
      <xdr:col>8</xdr:col>
      <xdr:colOff>0</xdr:colOff>
      <xdr:row>48</xdr:row>
      <xdr:rowOff>144779</xdr:rowOff>
    </xdr:from>
    <xdr:ext cx="4823460" cy="220981"/>
    <xdr:sp macro="" textlink="">
      <xdr:nvSpPr>
        <xdr:cNvPr id="32" name="TextBox 31"/>
        <xdr:cNvSpPr txBox="1"/>
      </xdr:nvSpPr>
      <xdr:spPr>
        <a:xfrm>
          <a:off x="4846320" y="7147559"/>
          <a:ext cx="4823460" cy="22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15</xdr:col>
      <xdr:colOff>22860</xdr:colOff>
      <xdr:row>48</xdr:row>
      <xdr:rowOff>144780</xdr:rowOff>
    </xdr:from>
    <xdr:ext cx="4815840" cy="243841"/>
    <xdr:sp macro="" textlink="">
      <xdr:nvSpPr>
        <xdr:cNvPr id="45" name="TextBox 44"/>
        <xdr:cNvSpPr txBox="1"/>
      </xdr:nvSpPr>
      <xdr:spPr>
        <a:xfrm>
          <a:off x="9685020" y="7147560"/>
          <a:ext cx="4815840" cy="2438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oneCellAnchor>
    <xdr:from>
      <xdr:col>15</xdr:col>
      <xdr:colOff>7620</xdr:colOff>
      <xdr:row>30</xdr:row>
      <xdr:rowOff>15240</xdr:rowOff>
    </xdr:from>
    <xdr:ext cx="4800600" cy="220981"/>
    <xdr:sp macro="" textlink="">
      <xdr:nvSpPr>
        <xdr:cNvPr id="46" name="TextBox 45"/>
        <xdr:cNvSpPr txBox="1"/>
      </xdr:nvSpPr>
      <xdr:spPr>
        <a:xfrm>
          <a:off x="9669780" y="4290060"/>
          <a:ext cx="4800600" cy="220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15</xdr:col>
      <xdr:colOff>7620</xdr:colOff>
      <xdr:row>26</xdr:row>
      <xdr:rowOff>133350</xdr:rowOff>
    </xdr:from>
    <xdr:to>
      <xdr:col>20</xdr:col>
      <xdr:colOff>803910</xdr:colOff>
      <xdr:row>30</xdr:row>
      <xdr:rowOff>30480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30479</xdr:colOff>
      <xdr:row>26</xdr:row>
      <xdr:rowOff>129540</xdr:rowOff>
    </xdr:from>
    <xdr:to>
      <xdr:col>7</xdr:col>
      <xdr:colOff>811530</xdr:colOff>
      <xdr:row>30</xdr:row>
      <xdr:rowOff>26670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0.16393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761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0.00156</cdr:x>
      <cdr:y>2.15137E-6</cdr:y>
    </cdr:from>
    <cdr:to>
      <cdr:x>1</cdr:x>
      <cdr:y>0.18033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7620" y="1"/>
          <a:ext cx="4861561" cy="8381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0.16393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761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0.16393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761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0.01045</cdr:x>
      <cdr:y>2.15137E-6</cdr:y>
    </cdr:from>
    <cdr:to>
      <cdr:x>1</cdr:x>
      <cdr:y>0.2459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63305" y="1"/>
          <a:ext cx="5994595" cy="1142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0.00722</cdr:x>
      <cdr:y>0</cdr:y>
    </cdr:from>
    <cdr:to>
      <cdr:x>1</cdr:x>
      <cdr:y>0.16393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34743" y="0"/>
          <a:ext cx="4777288" cy="761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Volume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U57"/>
  <sheetViews>
    <sheetView showGridLines="0" showRowColHeaders="0" tabSelected="1" topLeftCell="A3" zoomScaleNormal="100" workbookViewId="0">
      <selection activeCell="K9" sqref="K9"/>
    </sheetView>
  </sheetViews>
  <sheetFormatPr defaultColWidth="9" defaultRowHeight="12.75" x14ac:dyDescent="0.2"/>
  <cols>
    <col min="1" max="1" width="0.375" style="1" customWidth="1"/>
    <col min="2" max="2" width="9.75" style="1" customWidth="1"/>
    <col min="3" max="3" width="10.75" style="1" hidden="1" customWidth="1"/>
    <col min="4" max="8" width="10.75" style="1" customWidth="1"/>
    <col min="9" max="9" width="10.75" style="1" hidden="1" customWidth="1"/>
    <col min="10" max="10" width="9.75" style="1" customWidth="1"/>
    <col min="11" max="15" width="10.75" style="1" customWidth="1"/>
    <col min="16" max="16" width="9.75" style="1" customWidth="1"/>
    <col min="17" max="21" width="10.75" style="1" customWidth="1"/>
    <col min="22" max="23" width="10.75" style="68" customWidth="1"/>
    <col min="24" max="33" width="9" style="68"/>
    <col min="34" max="47" width="9" style="66"/>
    <col min="48" max="16384" width="9" style="1"/>
  </cols>
  <sheetData>
    <row r="1" spans="2:43" ht="9" hidden="1" customHeight="1" x14ac:dyDescent="0.2"/>
    <row r="2" spans="2:43" ht="9" hidden="1" customHeight="1" thickBot="1" x14ac:dyDescent="0.25"/>
    <row r="3" spans="2:43" ht="10.9" customHeight="1" thickBot="1" x14ac:dyDescent="0.25">
      <c r="B3" s="94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69"/>
      <c r="U3" s="70"/>
    </row>
    <row r="4" spans="2:43" ht="16.149999999999999" customHeight="1" x14ac:dyDescent="0.2">
      <c r="B4" s="74" t="str">
        <f>"CQG Trader: "&amp;" "&amp;RTD("cqg.rtd", ,"ContractData",B6, "LongDescription")</f>
        <v>CQG Trader:  Crude Light (Globex): March 2013</v>
      </c>
      <c r="C4" s="75"/>
      <c r="D4" s="75"/>
      <c r="E4" s="75"/>
      <c r="F4" s="75"/>
      <c r="G4" s="75"/>
      <c r="H4" s="75"/>
      <c r="I4" s="71"/>
      <c r="J4" s="74" t="str">
        <f>"CQG Trader: "&amp;" "&amp;RTD("cqg.rtd", ,"ContractData",J6, "LongDescription")</f>
        <v>CQG Trader:  ICE Brent Crude: March 2013</v>
      </c>
      <c r="K4" s="75"/>
      <c r="L4" s="75"/>
      <c r="M4" s="75"/>
      <c r="N4" s="75"/>
      <c r="O4" s="78"/>
      <c r="P4" s="80" t="str">
        <f>"CQG Trader: "&amp;" "&amp;RTD("cqg.rtd", ,"ContractData",P6, "LongDescription")</f>
        <v>CQG Trader:  ICE WTI Light Sweet Crude Oil: March 2013</v>
      </c>
      <c r="Q4" s="81"/>
      <c r="R4" s="81"/>
      <c r="S4" s="81"/>
      <c r="T4" s="81"/>
      <c r="U4" s="82"/>
    </row>
    <row r="5" spans="2:43" ht="16.149999999999999" customHeight="1" thickBot="1" x14ac:dyDescent="0.25">
      <c r="B5" s="76"/>
      <c r="C5" s="77"/>
      <c r="D5" s="77"/>
      <c r="E5" s="77"/>
      <c r="F5" s="77"/>
      <c r="G5" s="77"/>
      <c r="H5" s="77"/>
      <c r="I5" s="72"/>
      <c r="J5" s="76"/>
      <c r="K5" s="77"/>
      <c r="L5" s="77"/>
      <c r="M5" s="77"/>
      <c r="N5" s="77"/>
      <c r="O5" s="79"/>
      <c r="P5" s="83"/>
      <c r="Q5" s="84"/>
      <c r="R5" s="84"/>
      <c r="S5" s="84"/>
      <c r="T5" s="84"/>
      <c r="U5" s="85"/>
    </row>
    <row r="6" spans="2:43" ht="13.5" hidden="1" thickBot="1" x14ac:dyDescent="0.25">
      <c r="B6" s="41" t="str">
        <f>RTD("cqg.rtd", ,"ContractData",CLE!Q2, "Symbol")</f>
        <v>CLEH3</v>
      </c>
      <c r="C6" s="36"/>
      <c r="D6" s="42" t="str">
        <f>RTD("cqg.rtd", ,"ContractData",CLE!Q3, "Symbol")</f>
        <v>CLEJ3</v>
      </c>
      <c r="E6" s="42" t="str">
        <f>RTD("cqg.rtd", ,"ContractData",CLE!Q4, "Symbol")</f>
        <v>CLEK3</v>
      </c>
      <c r="F6" s="42" t="str">
        <f>RTD("cqg.rtd", ,"ContractData",CLE!Q5, "Symbol")</f>
        <v>CLEM3</v>
      </c>
      <c r="G6" s="42" t="str">
        <f>RTD("cqg.rtd", ,"ContractData",CLE!Q6, "Symbol")</f>
        <v>CLEN3</v>
      </c>
      <c r="H6" s="42" t="str">
        <f>RTD("cqg.rtd", ,"ContractData",CLE!Q7, "Symbol")</f>
        <v>CLEQ3</v>
      </c>
      <c r="I6" s="41" t="str">
        <f>RTD("cqg.rtd", ,"ContractData",CLE!Q8, "Symbol")</f>
        <v>CLEU3</v>
      </c>
      <c r="J6" s="65" t="str">
        <f>RTD("cqg.rtd", ,"ContractData",QO!Q2, "Symbol")</f>
        <v>QOH3</v>
      </c>
      <c r="K6" s="43" t="str">
        <f>RTD("cqg.rtd", ,"ContractData",QO!Q3, "Symbol")</f>
        <v>QOJ3</v>
      </c>
      <c r="L6" s="43" t="str">
        <f>RTD("cqg.rtd", ,"ContractData",QO!Q4, "Symbol")</f>
        <v>QOK3</v>
      </c>
      <c r="M6" s="43" t="str">
        <f>RTD("cqg.rtd", ,"ContractData",QO!Q5, "Symbol")</f>
        <v>QOM3</v>
      </c>
      <c r="N6" s="44" t="str">
        <f>RTD("cqg.rtd", ,"ContractData",QO!Q6, "Symbol")</f>
        <v>QON3</v>
      </c>
      <c r="O6" s="44" t="str">
        <f>RTD("cqg.rtd", ,"ContractData",QO!Q7, "Symbol")</f>
        <v>QOQ3</v>
      </c>
      <c r="P6" s="6" t="str">
        <f>RTD("cqg.rtd", ,"ContractData",ET!Q2, "Symbol")</f>
        <v>ETH3</v>
      </c>
      <c r="Q6" s="6" t="str">
        <f>RTD("cqg.rtd", ,"ContractData",ET!Q3, "Symbol")</f>
        <v>ETJ3</v>
      </c>
      <c r="R6" s="6" t="str">
        <f>RTD("cqg.rtd", ,"ContractData",ET!Q4, "Symbol")</f>
        <v>ETK3</v>
      </c>
      <c r="S6" s="6" t="str">
        <f>RTD("cqg.rtd", ,"ContractData",ET!Q5, "Symbol")</f>
        <v>ETM3</v>
      </c>
      <c r="T6" s="6" t="str">
        <f>RTD("cqg.rtd", ,"ContractData",ET!Q6, "Symbol")</f>
        <v>ETN3</v>
      </c>
      <c r="U6" s="50" t="str">
        <f>RTD("cqg.rtd", ,"ContractData",ET!Q7, "Symbol")</f>
        <v>ETQ3</v>
      </c>
      <c r="V6" s="68" t="str">
        <f>LEFT(RIGHT(B6,2),1)</f>
        <v>H</v>
      </c>
      <c r="W6" s="68" t="str">
        <f t="shared" ref="W6:AD6" si="0">LEFT(RIGHT(D6,2),1)</f>
        <v>J</v>
      </c>
      <c r="X6" s="68" t="str">
        <f t="shared" si="0"/>
        <v>K</v>
      </c>
      <c r="Y6" s="68" t="str">
        <f t="shared" si="0"/>
        <v>M</v>
      </c>
      <c r="Z6" s="68" t="str">
        <f t="shared" si="0"/>
        <v>N</v>
      </c>
      <c r="AA6" s="68" t="str">
        <f t="shared" si="0"/>
        <v>Q</v>
      </c>
      <c r="AB6" s="68" t="str">
        <f t="shared" si="0"/>
        <v>U</v>
      </c>
      <c r="AC6" s="68" t="str">
        <f t="shared" si="0"/>
        <v>H</v>
      </c>
      <c r="AD6" s="68" t="str">
        <f t="shared" si="0"/>
        <v>J</v>
      </c>
      <c r="AE6" s="68" t="str">
        <f t="shared" ref="AE6:AN6" si="1">LEFT(RIGHT(L6,2),1)</f>
        <v>K</v>
      </c>
      <c r="AF6" s="68" t="str">
        <f t="shared" si="1"/>
        <v>M</v>
      </c>
      <c r="AG6" s="68" t="str">
        <f t="shared" si="1"/>
        <v>N</v>
      </c>
      <c r="AH6" s="68" t="str">
        <f t="shared" si="1"/>
        <v>Q</v>
      </c>
      <c r="AI6" s="68" t="str">
        <f t="shared" si="1"/>
        <v>H</v>
      </c>
      <c r="AJ6" s="68" t="str">
        <f t="shared" si="1"/>
        <v>J</v>
      </c>
      <c r="AK6" s="68" t="str">
        <f t="shared" si="1"/>
        <v>K</v>
      </c>
      <c r="AL6" s="68" t="str">
        <f t="shared" si="1"/>
        <v>M</v>
      </c>
      <c r="AM6" s="68" t="str">
        <f t="shared" si="1"/>
        <v>N</v>
      </c>
      <c r="AN6" s="68" t="str">
        <f t="shared" si="1"/>
        <v>Q</v>
      </c>
      <c r="AO6" s="68"/>
      <c r="AP6" s="68"/>
      <c r="AQ6" s="68"/>
    </row>
    <row r="7" spans="2:43" ht="13.9" customHeight="1" thickBot="1" x14ac:dyDescent="0.25">
      <c r="B7" s="47" t="str">
        <f>IF(V6="F","JAN",IF(V6="G","FEB",IF(V6="H","MAR",IF(V6="J","APR",IF(V6="K","MAY",IF(V6="M","JUN",IF(V6="N","JUL",IF(V6="Q","AUG",IF(V6="U","SEP",IF(V6="V","OCT",IF(V6="X","NOV",IF(V6="Z","DEC",))))))))))))</f>
        <v>MAR</v>
      </c>
      <c r="C7" s="46"/>
      <c r="D7" s="47" t="str">
        <f t="shared" ref="D7:U7" si="2">IF(W6="F","JAN",IF(W6="G","FEB",IF(W6="H","MAR",IF(W6="J","APR",IF(W6="K","MAY",IF(W6="M","JUN",IF(W6="N","JUL",IF(W6="Q","AUG",IF(W6="U","SEP",IF(W6="V","OCT",IF(W6="X","NOV",IF(W6="Z","DEC",))))))))))))</f>
        <v>APR</v>
      </c>
      <c r="E7" s="47" t="str">
        <f t="shared" si="2"/>
        <v>MAY</v>
      </c>
      <c r="F7" s="47" t="str">
        <f t="shared" si="2"/>
        <v>JUN</v>
      </c>
      <c r="G7" s="47" t="str">
        <f t="shared" si="2"/>
        <v>JUL</v>
      </c>
      <c r="H7" s="47" t="str">
        <f t="shared" si="2"/>
        <v>AUG</v>
      </c>
      <c r="I7" s="47" t="str">
        <f t="shared" si="2"/>
        <v>SEP</v>
      </c>
      <c r="J7" s="47" t="str">
        <f t="shared" si="2"/>
        <v>MAR</v>
      </c>
      <c r="K7" s="47" t="str">
        <f t="shared" si="2"/>
        <v>APR</v>
      </c>
      <c r="L7" s="47" t="str">
        <f t="shared" si="2"/>
        <v>MAY</v>
      </c>
      <c r="M7" s="47" t="str">
        <f t="shared" si="2"/>
        <v>JUN</v>
      </c>
      <c r="N7" s="47" t="str">
        <f t="shared" si="2"/>
        <v>JUL</v>
      </c>
      <c r="O7" s="47" t="str">
        <f t="shared" si="2"/>
        <v>AUG</v>
      </c>
      <c r="P7" s="47" t="str">
        <f t="shared" si="2"/>
        <v>MAR</v>
      </c>
      <c r="Q7" s="47" t="str">
        <f t="shared" si="2"/>
        <v>APR</v>
      </c>
      <c r="R7" s="47" t="str">
        <f t="shared" si="2"/>
        <v>MAY</v>
      </c>
      <c r="S7" s="47" t="str">
        <f t="shared" si="2"/>
        <v>JUN</v>
      </c>
      <c r="T7" s="47" t="str">
        <f t="shared" si="2"/>
        <v>JUL</v>
      </c>
      <c r="U7" s="47" t="str">
        <f t="shared" si="2"/>
        <v>AUG</v>
      </c>
    </row>
    <row r="8" spans="2:43" ht="13.9" customHeight="1" x14ac:dyDescent="0.2">
      <c r="B8" s="39" t="str">
        <f>TEXT(RTD("cqg.rtd",,"ContractData",B6,"Ask",,"T"),"#.00")&amp;" "&amp;"A"</f>
        <v>96.22 A</v>
      </c>
      <c r="C8" s="40"/>
      <c r="D8" s="39" t="str">
        <f>TEXT(RTD("cqg.rtd",,"ContractData",D6,"Ask",,"T"),"#.00")&amp;" "&amp;"A"</f>
        <v>96.74 A</v>
      </c>
      <c r="E8" s="39" t="str">
        <f>TEXT(RTD("cqg.rtd",,"ContractData",E6,"Ask",,"T"),"#.00")&amp;" "&amp;"A"</f>
        <v>97.27 A</v>
      </c>
      <c r="F8" s="39" t="str">
        <f>TEXT(RTD("cqg.rtd",,"ContractData",F6,"Ask",,"T"),"#.00")&amp;" "&amp;"A"</f>
        <v>97.75 A</v>
      </c>
      <c r="G8" s="39" t="str">
        <f>TEXT(RTD("cqg.rtd",,"ContractData",G6,"Ask",,"T"),"#.00")&amp;" "&amp;"A"</f>
        <v>98.11 A</v>
      </c>
      <c r="H8" s="39" t="str">
        <f>TEXT(RTD("cqg.rtd",,"ContractData",H6,"Ask",,"T"),"#.00")&amp;" "&amp;"A"</f>
        <v>98.28 A</v>
      </c>
      <c r="I8" s="39" t="str">
        <f>TEXT(RTD("cqg.rtd",,"ContractData",I6,"Ask",,"T"),"#.00")&amp;" "&amp;"A"</f>
        <v>98.30 A</v>
      </c>
      <c r="J8" s="39" t="str">
        <f>TEXT(RTD("cqg.rtd",,"ContractData",J6,"Ask",,"T"),"#.00")&amp;" "&amp;"A"</f>
        <v>119.04 A</v>
      </c>
      <c r="K8" s="39" t="str">
        <f>TEXT(RTD("cqg.rtd",,"ContractData",K6,"Ask",,"T"),"#.00")&amp;" "&amp;"A"</f>
        <v>118.05 A</v>
      </c>
      <c r="L8" s="39" t="str">
        <f>TEXT(RTD("cqg.rtd",,"ContractData",L6,"Ask",,"T"),"#.00")&amp;" "&amp;"A"</f>
        <v>117.12 A</v>
      </c>
      <c r="M8" s="39" t="str">
        <f>TEXT(RTD("cqg.rtd",,"ContractData",M6,"Ask",,"T"),"#.00")&amp;" "&amp;"A"</f>
        <v>116.28 A</v>
      </c>
      <c r="N8" s="39" t="str">
        <f>TEXT(RTD("cqg.rtd",,"ContractData",N6,"Ask",,"T"),"#.00")&amp;" "&amp;"A"</f>
        <v>115.48 A</v>
      </c>
      <c r="O8" s="39" t="str">
        <f>TEXT(RTD("cqg.rtd",,"ContractData",O6,"Ask",,"T"),"#.00")&amp;" "&amp;"A"</f>
        <v>114.69 A</v>
      </c>
      <c r="P8" s="39" t="str">
        <f>TEXT(RTD("cqg.rtd",,"ContractData",P6,"Ask",,"T"),"#.00")&amp;" "&amp;"A"</f>
        <v>96.23 A</v>
      </c>
      <c r="Q8" s="39" t="str">
        <f>TEXT(RTD("cqg.rtd",,"ContractData",Q6,"Ask",,"T"),"#.00")&amp;" "&amp;"A"</f>
        <v>96.76 A</v>
      </c>
      <c r="R8" s="39" t="str">
        <f>TEXT(RTD("cqg.rtd",,"ContractData",R6,"Ask",,"T"),"#.00")&amp;" "&amp;"A"</f>
        <v>97.29 A</v>
      </c>
      <c r="S8" s="39" t="str">
        <f>TEXT(RTD("cqg.rtd",,"ContractData",S6,"Ask",,"T"),"#.00")&amp;" "&amp;"A"</f>
        <v>97.77 A</v>
      </c>
      <c r="T8" s="39" t="str">
        <f>TEXT(RTD("cqg.rtd",,"ContractData",T6,"Ask",,"T"),"#.00")&amp;" "&amp;"A"</f>
        <v>98.13 A</v>
      </c>
      <c r="U8" s="39" t="str">
        <f>TEXT(RTD("cqg.rtd",,"ContractData",U6,"Ask",,"T"),"#.00")&amp;" "&amp;"A"</f>
        <v>98.30 A</v>
      </c>
    </row>
    <row r="9" spans="2:43" ht="13.9" customHeight="1" x14ac:dyDescent="0.2">
      <c r="B9" s="29" t="str">
        <f>TEXT(RTD("cqg.rtd",,"ContractData",B6,"Bid",,"T"),"#.00")&amp;" "&amp;"B"</f>
        <v>96.21 B</v>
      </c>
      <c r="C9" s="30"/>
      <c r="D9" s="29" t="str">
        <f>TEXT(RTD("cqg.rtd",,"ContractData",D6,"Bid",,"T"),"#.00")&amp;" "&amp;"B"</f>
        <v>96.72 B</v>
      </c>
      <c r="E9" s="29" t="str">
        <f>TEXT(RTD("cqg.rtd",,"ContractData",E6,"Bid",,"T"),"#.00")&amp;" "&amp;"B"</f>
        <v>97.25 B</v>
      </c>
      <c r="F9" s="29" t="str">
        <f>TEXT(RTD("cqg.rtd",,"ContractData",F6,"Bid",,"T"),"#.00")&amp;" "&amp;"B"</f>
        <v>97.73 B</v>
      </c>
      <c r="G9" s="29" t="str">
        <f>TEXT(RTD("cqg.rtd",,"ContractData",G6,"Bid",,"T"),"#.00")&amp;" "&amp;"B"</f>
        <v>98.09 B</v>
      </c>
      <c r="H9" s="29" t="str">
        <f>TEXT(RTD("cqg.rtd",,"ContractData",H6,"Bid",,"T"),"#.00")&amp;" "&amp;"B"</f>
        <v>98.26 B</v>
      </c>
      <c r="I9" s="29" t="str">
        <f>TEXT(RTD("cqg.rtd",,"ContractData",I6,"Bid",,"T"),"#.00")&amp;" "&amp;"B"</f>
        <v>98.28 B</v>
      </c>
      <c r="J9" s="29" t="str">
        <f>TEXT(RTD("cqg.rtd",,"ContractData",J6,"Bid",,"T"),"#.00")&amp;" "&amp;"B"</f>
        <v>119.03 B</v>
      </c>
      <c r="K9" s="29" t="str">
        <f>TEXT(RTD("cqg.rtd",,"ContractData",K6,"Bid",,"T"),"#.00")&amp;" "&amp;"B"</f>
        <v>118.04 B</v>
      </c>
      <c r="L9" s="29" t="str">
        <f>TEXT(RTD("cqg.rtd",,"ContractData",L6,"Bid",,"T"),"#.00")&amp;" "&amp;"B"</f>
        <v>117.10 B</v>
      </c>
      <c r="M9" s="29" t="str">
        <f>TEXT(RTD("cqg.rtd",,"ContractData",M6,"Bid",,"T"),"#.00")&amp;" "&amp;"B"</f>
        <v>116.26 B</v>
      </c>
      <c r="N9" s="29" t="str">
        <f>TEXT(RTD("cqg.rtd",,"ContractData",N6,"Bid",,"T"),"#.00")&amp;" "&amp;"B"</f>
        <v>115.45 B</v>
      </c>
      <c r="O9" s="29" t="str">
        <f>TEXT(RTD("cqg.rtd",,"ContractData",O6,"Bid",,"T"),"#.00")&amp;" "&amp;"B"</f>
        <v>114.65 B</v>
      </c>
      <c r="P9" s="29" t="str">
        <f>TEXT(RTD("cqg.rtd",,"ContractData",P6,"Bid",,"T"),"#.00")&amp;" "&amp;"B"</f>
        <v>96.21 B</v>
      </c>
      <c r="Q9" s="29" t="str">
        <f>TEXT(RTD("cqg.rtd",,"ContractData",Q6,"Bid",,"T"),"#.00")&amp;" "&amp;"B"</f>
        <v>96.73 B</v>
      </c>
      <c r="R9" s="29" t="str">
        <f>TEXT(RTD("cqg.rtd",,"ContractData",R6,"Bid",,"T"),"#.00")&amp;" "&amp;"B"</f>
        <v>97.25 B</v>
      </c>
      <c r="S9" s="29" t="str">
        <f>TEXT(RTD("cqg.rtd",,"ContractData",S6,"Bid",,"T"),"#.00")&amp;" "&amp;"B"</f>
        <v>97.73 B</v>
      </c>
      <c r="T9" s="29" t="str">
        <f>TEXT(RTD("cqg.rtd",,"ContractData",T6,"Bid",,"T"),"#.00")&amp;" "&amp;"B"</f>
        <v>98.09 B</v>
      </c>
      <c r="U9" s="29" t="str">
        <f>TEXT(RTD("cqg.rtd",,"ContractData",U6,"Bid",,"T"),"#.00")&amp;" "&amp;"B"</f>
        <v>98.26 B</v>
      </c>
    </row>
    <row r="10" spans="2:43" ht="13.9" customHeight="1" thickBot="1" x14ac:dyDescent="0.25">
      <c r="B10" s="32" t="str">
        <f>TEXT(RTD("cqg.rtd", ,"ContractData",B6,"LastTradeorSettle",,"T"),"#.00")&amp;" "&amp;"L"</f>
        <v>96.21 L</v>
      </c>
      <c r="C10" s="33"/>
      <c r="D10" s="32" t="str">
        <f>TEXT(RTD("cqg.rtd", ,"ContractData",D6,"LastTradeorSettle",,"T"),"#.00")&amp;" "&amp;"L"</f>
        <v>96.75 L</v>
      </c>
      <c r="E10" s="32" t="str">
        <f>TEXT(RTD("cqg.rtd", ,"ContractData",E6,"LastTradeorSettle",,"T"),"#.00")&amp;" "&amp;"L"</f>
        <v>97.27 L</v>
      </c>
      <c r="F10" s="32" t="str">
        <f>TEXT(RTD("cqg.rtd", ,"ContractData",F6,"LastTradeorSettle",,"T"),"#.00")&amp;" "&amp;"L"</f>
        <v>97.72 L</v>
      </c>
      <c r="G10" s="32" t="str">
        <f>TEXT(RTD("cqg.rtd", ,"ContractData",G6,"LastTradeorSettle",,"T"),"#.00")&amp;" "&amp;"L"</f>
        <v>98.07 L</v>
      </c>
      <c r="H10" s="32" t="str">
        <f>TEXT(RTD("cqg.rtd", ,"ContractData",H6,"LastTradeorSettle",,"T"),"#.00")&amp;" "&amp;"L"</f>
        <v>98.18 L</v>
      </c>
      <c r="I10" s="32" t="str">
        <f>TEXT(RTD("cqg.rtd", ,"ContractData",I6,"LastTradeorSettle",,"T"),"#.00")&amp;" "&amp;"L"</f>
        <v>98.27 L</v>
      </c>
      <c r="J10" s="32" t="str">
        <f>TEXT(RTD("cqg.rtd", ,"ContractData",J6,"LastTradeorSettle",,"T"),"#.00")&amp;" "&amp;"L"</f>
        <v>119.04 L</v>
      </c>
      <c r="K10" s="32" t="str">
        <f>TEXT(RTD("cqg.rtd", ,"ContractData",K6,"LastTradeorSettle",,"T"),"#.00")&amp;" "&amp;"L"</f>
        <v>118.05 L</v>
      </c>
      <c r="L10" s="32" t="str">
        <f>TEXT(RTD("cqg.rtd", ,"ContractData",L6,"LastTradeorSettle",,"T"),"#.00")&amp;" "&amp;"L"</f>
        <v>117.11 L</v>
      </c>
      <c r="M10" s="32" t="str">
        <f>TEXT(RTD("cqg.rtd", ,"ContractData",M6,"LastTradeorSettle",,"T"),"#.00")&amp;" "&amp;"L"</f>
        <v>116.28 L</v>
      </c>
      <c r="N10" s="32" t="str">
        <f>TEXT(RTD("cqg.rtd", ,"ContractData",N6,"LastTradeorSettle",,"T"),"#.00")&amp;" "&amp;"L"</f>
        <v>115.47 L</v>
      </c>
      <c r="O10" s="32" t="str">
        <f>TEXT(RTD("cqg.rtd", ,"ContractData",O6,"LastTradeorSettle",,"T"),"#.00")&amp;" "&amp;"L"</f>
        <v>114.69 L</v>
      </c>
      <c r="P10" s="32" t="str">
        <f>TEXT(RTD("cqg.rtd", ,"ContractData",P6,"LastTradeorSettle",,"T"),"#.00")&amp;" "&amp;"L"</f>
        <v>96.22 L</v>
      </c>
      <c r="Q10" s="32" t="str">
        <f>TEXT(RTD("cqg.rtd", ,"ContractData",Q6,"LastTradeorSettle",,"T"),"#.00")&amp;" "&amp;"L"</f>
        <v>96.75 L</v>
      </c>
      <c r="R10" s="32" t="str">
        <f>TEXT(RTD("cqg.rtd", ,"ContractData",R6,"LastTradeorSettle",,"T"),"#.00")&amp;" "&amp;"L"</f>
        <v>97.18 L</v>
      </c>
      <c r="S10" s="32" t="str">
        <f>TEXT(RTD("cqg.rtd", ,"ContractData",S6,"LastTradeorSettle",,"T"),"#.00")&amp;" "&amp;"L"</f>
        <v>97.73 L</v>
      </c>
      <c r="T10" s="32" t="str">
        <f>TEXT(RTD("cqg.rtd", ,"ContractData",T6,"LastTradeorSettle",,"T"),"#.00")&amp;" "&amp;"L"</f>
        <v>97.95 L</v>
      </c>
      <c r="U10" s="32" t="str">
        <f>TEXT(RTD("cqg.rtd", ,"ContractData",U6,"LastTradeorSettle",,"T"),"#.00")&amp;" "&amp;"L"</f>
        <v>98.17 L</v>
      </c>
    </row>
    <row r="11" spans="2:43" ht="13.9" hidden="1" customHeight="1" thickBot="1" x14ac:dyDescent="0.25">
      <c r="B11" s="17"/>
      <c r="C11" s="36"/>
      <c r="D11" s="37" t="str">
        <f>RTD("cqg.rtd", ,"ContractData",CLE!D2, "Symbol")</f>
        <v>CLES1H3</v>
      </c>
      <c r="E11" s="37" t="str">
        <f>RTD("cqg.rtd", ,"ContractData",CLE!E2, "Symbol")</f>
        <v>CLES2H3</v>
      </c>
      <c r="F11" s="37" t="str">
        <f>RTD("cqg.rtd", ,"ContractData",CLE!F2, "Symbol")</f>
        <v>CLES3H3</v>
      </c>
      <c r="G11" s="37" t="str">
        <f>RTD("cqg.rtd", ,"ContractData",CLE!G2, "Symbol")</f>
        <v>CLES4H3</v>
      </c>
      <c r="H11" s="37" t="str">
        <f>RTD("cqg.rtd", ,"ContractData",CLE!H2, "Symbol")</f>
        <v>CLES5H3</v>
      </c>
      <c r="I11" s="38" t="str">
        <f>RTD("cqg.rtd", ,"ContractData",CLE!I2, "Symbol")</f>
        <v>CLES6H3</v>
      </c>
      <c r="J11" s="35"/>
      <c r="K11" s="45" t="str">
        <f>RTD("cqg.rtd", ,"ContractData",QO!D2, "Symbol")</f>
        <v>QOS1H3</v>
      </c>
      <c r="L11" s="45" t="str">
        <f>RTD("cqg.rtd", ,"ContractData",QO!E2, "Symbol")</f>
        <v>QOS2H3</v>
      </c>
      <c r="M11" s="45" t="str">
        <f>RTD("cqg.rtd", ,"ContractData",QO!F2, "Symbol")</f>
        <v>QOS3H3</v>
      </c>
      <c r="N11" s="45" t="str">
        <f>RTD("cqg.rtd", ,"ContractData",QO!G2, "Symbol")</f>
        <v>QOS4H3</v>
      </c>
      <c r="O11" s="56" t="str">
        <f>RTD("cqg.rtd", ,"ContractData",QO!H2, "Symbol")</f>
        <v>QOS5H3</v>
      </c>
      <c r="P11" s="57"/>
      <c r="Q11" s="58" t="str">
        <f>RTD("cqg.rtd", ,"ContractData",ET!D2, "Symbol")</f>
        <v>ETS1H3</v>
      </c>
      <c r="R11" s="58" t="str">
        <f>RTD("cqg.rtd", ,"ContractData",ET!E2, "Symbol")</f>
        <v>ETS2H3</v>
      </c>
      <c r="S11" s="58" t="str">
        <f>RTD("cqg.rtd", ,"ContractData",ET!F2, "Symbol")</f>
        <v>ETS3H3</v>
      </c>
      <c r="T11" s="58" t="str">
        <f>RTD("cqg.rtd", ,"ContractData",ET!G2, "Symbol")</f>
        <v>ETS4H3</v>
      </c>
      <c r="U11" s="59" t="str">
        <f>RTD("cqg.rtd", ,"ContractData",ET!H2, "Symbol")</f>
        <v>ETS5H3</v>
      </c>
    </row>
    <row r="12" spans="2:43" ht="13.9" customHeight="1" thickBot="1" x14ac:dyDescent="0.25">
      <c r="B12" s="48" t="s">
        <v>8</v>
      </c>
      <c r="C12" s="49"/>
      <c r="D12" s="52" t="str">
        <f>B7&amp;", "&amp;D7</f>
        <v>MAR, APR</v>
      </c>
      <c r="E12" s="53" t="str">
        <f>B7&amp;", "&amp;E7</f>
        <v>MAR, MAY</v>
      </c>
      <c r="F12" s="53" t="str">
        <f>B7&amp;", "&amp;E7</f>
        <v>MAR, MAY</v>
      </c>
      <c r="G12" s="53" t="str">
        <f>B7&amp;", "&amp;F7</f>
        <v>MAR, JUN</v>
      </c>
      <c r="H12" s="53" t="str">
        <f>B7&amp;", "&amp;G7</f>
        <v>MAR, JUL</v>
      </c>
      <c r="I12" s="54" t="str">
        <f>RIGHT(RTD("cqg.rtd", ,"ContractData",I11, "LongDescription"),15)</f>
        <v>d 6: March 2013</v>
      </c>
      <c r="J12" s="48" t="s">
        <v>8</v>
      </c>
      <c r="K12" s="52" t="str">
        <f>$J$7&amp;", "&amp;K7</f>
        <v>MAR, APR</v>
      </c>
      <c r="L12" s="52" t="str">
        <f>$J$7&amp;", "&amp;L7</f>
        <v>MAR, MAY</v>
      </c>
      <c r="M12" s="52" t="str">
        <f>$J$7&amp;", "&amp;M7</f>
        <v>MAR, JUN</v>
      </c>
      <c r="N12" s="52" t="str">
        <f>$J$7&amp;", "&amp;N7</f>
        <v>MAR, JUL</v>
      </c>
      <c r="O12" s="52" t="str">
        <f>$J$7&amp;", "&amp;O7</f>
        <v>MAR, AUG</v>
      </c>
      <c r="P12" s="60" t="s">
        <v>8</v>
      </c>
      <c r="Q12" s="52" t="str">
        <f>$P$7&amp;", "&amp;Q7</f>
        <v>MAR, APR</v>
      </c>
      <c r="R12" s="52" t="str">
        <f>$P$7&amp;", "&amp;R7</f>
        <v>MAR, MAY</v>
      </c>
      <c r="S12" s="52" t="str">
        <f>$P$7&amp;", "&amp;S7</f>
        <v>MAR, JUN</v>
      </c>
      <c r="T12" s="52" t="str">
        <f>$P$7&amp;", "&amp;T7</f>
        <v>MAR, JUL</v>
      </c>
      <c r="U12" s="52" t="str">
        <f>$P$7&amp;", "&amp;U7</f>
        <v>MAR, AUG</v>
      </c>
    </row>
    <row r="13" spans="2:43" ht="13.9" customHeight="1" x14ac:dyDescent="0.2">
      <c r="B13" s="88"/>
      <c r="C13" s="26"/>
      <c r="D13" s="39" t="str">
        <f>TEXT(RTD("cqg.rtd",,"ContractData",D11,"Ask",,"T"),"#.00")&amp;" "&amp;"A"</f>
        <v>-.51 A</v>
      </c>
      <c r="E13" s="39" t="str">
        <f>TEXT(RTD("cqg.rtd",,"ContractData",E11,"Ask",,"T"),"#.00")&amp;" "&amp;"A"</f>
        <v>-1.04 A</v>
      </c>
      <c r="F13" s="39" t="str">
        <f>TEXT(RTD("cqg.rtd",,"ContractData",F11,"Ask",,"T"),"#.00")&amp;" "&amp;"A"</f>
        <v>-1.52 A</v>
      </c>
      <c r="G13" s="39" t="str">
        <f>TEXT(RTD("cqg.rtd",,"ContractData",G11,"Ask",,"T"),"#.00")&amp;" "&amp;"A"</f>
        <v>-1.88 A</v>
      </c>
      <c r="H13" s="39" t="str">
        <f>TEXT(RTD("cqg.rtd",,"ContractData",H11,"Ask",,"T"),"#.00")&amp;" "&amp;"A"</f>
        <v>-2.05 A</v>
      </c>
      <c r="I13" s="31" t="str">
        <f>TEXT(RTD("cqg.rtd",,"ContractData",I11,CLE!$T$1,,"T"),"#.00")&amp;" "&amp;"A"</f>
        <v>-2.07 A</v>
      </c>
      <c r="J13" s="88"/>
      <c r="K13" s="39" t="str">
        <f>TEXT(RTD("cqg.rtd",,"ContractData",K11,"Ask",,"T"),"#.00")&amp;" "&amp;"A"</f>
        <v>.99 A</v>
      </c>
      <c r="L13" s="39" t="str">
        <f>TEXT(RTD("cqg.rtd",,"ContractData",L11,"Ask",,"T"),"#.00")&amp;" "&amp;"A"</f>
        <v>1.93 A</v>
      </c>
      <c r="M13" s="39" t="str">
        <f>TEXT(RTD("cqg.rtd",,"ContractData",M11,"Ask",,"T"),"#.00")&amp;" "&amp;"A"</f>
        <v>2.77 A</v>
      </c>
      <c r="N13" s="39" t="str">
        <f>TEXT(RTD("cqg.rtd",,"ContractData",N11,"Ask",,"T"),"#.00")&amp;" "&amp;"A"</f>
        <v>3.58 A</v>
      </c>
      <c r="O13" s="39" t="str">
        <f>TEXT(RTD("cqg.rtd",,"ContractData",O11,"Ask",,"T"),"#.00")&amp;" "&amp;"A"</f>
        <v>4.38 A</v>
      </c>
      <c r="P13" s="92"/>
      <c r="Q13" s="39" t="str">
        <f>TEXT(RTD("cqg.rtd",,"ContractData",Q11,"Ask",,"T"),"#.00")&amp;" "&amp;"A"</f>
        <v>-.52 A</v>
      </c>
      <c r="R13" s="39" t="str">
        <f>TEXT(RTD("cqg.rtd",,"ContractData",R11,"Ask",,"T"),"#.00")&amp;" "&amp;"A"</f>
        <v>-1.04 A</v>
      </c>
      <c r="S13" s="39" t="str">
        <f>TEXT(RTD("cqg.rtd",,"ContractData",S11,"Ask",,"T"),"#.00")&amp;" "&amp;"A"</f>
        <v>-1.52 A</v>
      </c>
      <c r="T13" s="39" t="str">
        <f>TEXT(RTD("cqg.rtd",,"ContractData",T11,"Ask",,"T"),"#.00")&amp;" "&amp;"A"</f>
        <v>-1.88 A</v>
      </c>
      <c r="U13" s="39" t="str">
        <f>TEXT(RTD("cqg.rtd",,"ContractData",U11,"Ask",,"T"),"#.00")&amp;" "&amp;"A"</f>
        <v>-2.05 A</v>
      </c>
      <c r="V13" s="68" t="s">
        <v>7</v>
      </c>
      <c r="W13" s="68" t="s">
        <v>7</v>
      </c>
      <c r="X13" s="68" t="s">
        <v>7</v>
      </c>
    </row>
    <row r="14" spans="2:43" ht="13.9" customHeight="1" x14ac:dyDescent="0.2">
      <c r="B14" s="89"/>
      <c r="C14" s="27"/>
      <c r="D14" s="29" t="str">
        <f>TEXT(RTD("cqg.rtd", ,"ContractData",D11,"Bid",,"T"),"#.00")&amp;" "&amp;"B"</f>
        <v>-.52 B</v>
      </c>
      <c r="E14" s="29" t="str">
        <f>TEXT(RTD("cqg.rtd", ,"ContractData",E11,"Bid",,"T"),"#.00")&amp;" "&amp;"B"</f>
        <v>-1.05 B</v>
      </c>
      <c r="F14" s="29" t="str">
        <f>TEXT(RTD("cqg.rtd", ,"ContractData",F11,"Bid",,"T"),"#.00")&amp;" "&amp;"B"</f>
        <v>-1.53 B</v>
      </c>
      <c r="G14" s="29" t="str">
        <f>TEXT(RTD("cqg.rtd", ,"ContractData",G11,"Bid",,"T"),"#.00")&amp;" "&amp;"B"</f>
        <v>-1.89 B</v>
      </c>
      <c r="H14" s="29" t="str">
        <f>TEXT(RTD("cqg.rtd", ,"ContractData",H11,"Bid",,"T"),"#.00")&amp;" "&amp;"B"</f>
        <v>-2.06 B</v>
      </c>
      <c r="I14" s="31" t="str">
        <f>TEXT(RTD("cqg.rtd", ,"ContractData",I11,CLE!$S$1,,"T"),"#.00")&amp;" "&amp;"B"</f>
        <v>-2.08 B</v>
      </c>
      <c r="J14" s="89"/>
      <c r="K14" s="29" t="str">
        <f>TEXT(RTD("cqg.rtd", ,"ContractData",K11,"Bid",,"T"),"#.00")&amp;" "&amp;"B"</f>
        <v>.98 B</v>
      </c>
      <c r="L14" s="29" t="str">
        <f>TEXT(RTD("cqg.rtd", ,"ContractData",L11,"Bid",,"T"),"#.00")&amp;" "&amp;"B"</f>
        <v>1.92 B</v>
      </c>
      <c r="M14" s="29" t="str">
        <f>TEXT(RTD("cqg.rtd", ,"ContractData",M11,"Bid",,"T"),"#.00")&amp;" "&amp;"B"</f>
        <v>2.76 B</v>
      </c>
      <c r="N14" s="29" t="str">
        <f>TEXT(RTD("cqg.rtd", ,"ContractData",N11,"Bid",,"T"),"#.00")&amp;" "&amp;"B"</f>
        <v>3.56 B</v>
      </c>
      <c r="O14" s="29" t="str">
        <f>TEXT(RTD("cqg.rtd", ,"ContractData",O11,"Bid",,"T"),"#.00")&amp;" "&amp;"B"</f>
        <v>4.35 B</v>
      </c>
      <c r="P14" s="92"/>
      <c r="Q14" s="29" t="str">
        <f>TEXT(RTD("cqg.rtd", ,"ContractData",Q11,"Bid",,"T"),"#.00")&amp;" "&amp;"B"</f>
        <v>-.53 B</v>
      </c>
      <c r="R14" s="29" t="str">
        <f>TEXT(RTD("cqg.rtd", ,"ContractData",R11,"Bid",,"T"),"#.00")&amp;" "&amp;"B"</f>
        <v>-1.06 B</v>
      </c>
      <c r="S14" s="29" t="str">
        <f>TEXT(RTD("cqg.rtd", ,"ContractData",S11,"Bid",,"T"),"#.00")&amp;" "&amp;"B"</f>
        <v>-1.54 B</v>
      </c>
      <c r="T14" s="29" t="str">
        <f>TEXT(RTD("cqg.rtd", ,"ContractData",T11,"Bid",,"T"),"#.00")&amp;" "&amp;"B"</f>
        <v>-1.90 B</v>
      </c>
      <c r="U14" s="29" t="str">
        <f>TEXT(RTD("cqg.rtd", ,"ContractData",U11,"Bid",,"T"),"#.00")&amp;" "&amp;"B"</f>
        <v>-2.07 B</v>
      </c>
    </row>
    <row r="15" spans="2:43" ht="13.9" customHeight="1" thickBot="1" x14ac:dyDescent="0.25">
      <c r="B15" s="90"/>
      <c r="C15" s="28"/>
      <c r="D15" s="32" t="str">
        <f>TEXT(RTD("cqg.rtd", ,"ContractData",D11,"LastTradeorSettle",,"T"),"#.00")&amp;" "&amp;"L"</f>
        <v>-.51 L</v>
      </c>
      <c r="E15" s="32" t="str">
        <f>TEXT(RTD("cqg.rtd", ,"ContractData",E11,"LastTradeorSettle",,"T"),"#.00")&amp;" "&amp;"L"</f>
        <v>-1.05 L</v>
      </c>
      <c r="F15" s="32" t="str">
        <f>TEXT(RTD("cqg.rtd", ,"ContractData",F11,"LastTradeorSettle",,"T"),"#.00")&amp;" "&amp;"L"</f>
        <v>-1.52 L</v>
      </c>
      <c r="G15" s="32" t="str">
        <f>TEXT(RTD("cqg.rtd", ,"ContractData",G11,"LastTradeorSettle",,"T"),"#.00")&amp;" "&amp;"L"</f>
        <v>-1.88 L</v>
      </c>
      <c r="H15" s="32" t="str">
        <f>TEXT(RTD("cqg.rtd", ,"ContractData",H11,"LastTradeorSettle",,"T"),"#.00")&amp;" "&amp;"L"</f>
        <v>-2.06 L</v>
      </c>
      <c r="I15" s="34" t="str">
        <f>TEXT(RTD("cqg.rtd", ,"ContractData",I11,CLE!$R$1,,"T"),"#.00")&amp;" "&amp;"L"</f>
        <v>-2.07 L</v>
      </c>
      <c r="J15" s="90"/>
      <c r="K15" s="32" t="str">
        <f>TEXT(RTD("cqg.rtd", ,"ContractData",K11,"LastTradeorSettle",,"T"),"#.00")&amp;" "&amp;"L"</f>
        <v>.99 L</v>
      </c>
      <c r="L15" s="32" t="str">
        <f>TEXT(RTD("cqg.rtd", ,"ContractData",L11,"LastTradeorSettle",,"T"),"#.00")&amp;" "&amp;"L"</f>
        <v>1.93 L</v>
      </c>
      <c r="M15" s="32" t="str">
        <f>TEXT(RTD("cqg.rtd", ,"ContractData",M11,"LastTradeorSettle",,"T"),"#.00")&amp;" "&amp;"L"</f>
        <v>2.76 L</v>
      </c>
      <c r="N15" s="32" t="str">
        <f>TEXT(RTD("cqg.rtd", ,"ContractData",N11,"LastTradeorSettle",,"T"),"#.00")&amp;" "&amp;"L"</f>
        <v>3.56 L</v>
      </c>
      <c r="O15" s="32" t="str">
        <f>TEXT(RTD("cqg.rtd", ,"ContractData",O11,"LastTradeorSettle",,"T"),"#.00")&amp;" "&amp;"L"</f>
        <v>4.37 L</v>
      </c>
      <c r="P15" s="93"/>
      <c r="Q15" s="32" t="str">
        <f>TEXT(RTD("cqg.rtd", ,"ContractData",Q11,"LastTradeorSettle",,"T"),"#.00")&amp;" "&amp;"L"</f>
        <v>-.52 L</v>
      </c>
      <c r="R15" s="32" t="str">
        <f>TEXT(RTD("cqg.rtd", ,"ContractData",R11,"LastTradeorSettle",,"T"),"#.00")&amp;" "&amp;"L"</f>
        <v>-1.05 L</v>
      </c>
      <c r="S15" s="32" t="str">
        <f>TEXT(RTD("cqg.rtd", ,"ContractData",S11,"LastTradeorSettle",,"T"),"#.00")&amp;" "&amp;"L"</f>
        <v>-1.53 L</v>
      </c>
      <c r="T15" s="32" t="str">
        <f>TEXT(RTD("cqg.rtd", ,"ContractData",T11,"LastTradeorSettle",,"T"),"#.00")&amp;" "&amp;"L"</f>
        <v>-1.88 L</v>
      </c>
      <c r="U15" s="32" t="str">
        <f>TEXT(RTD("cqg.rtd", ,"ContractData",U11,"LastTradeorSettle",,"T"),"#.00")&amp;" "&amp;"L"</f>
        <v>-2.05 L</v>
      </c>
    </row>
    <row r="16" spans="2:43" x14ac:dyDescent="0.2">
      <c r="B16" s="5"/>
      <c r="C16" s="2"/>
      <c r="D16" s="17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51"/>
    </row>
    <row r="17" spans="2:22" x14ac:dyDescent="0.2"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51"/>
      <c r="V17" s="68" t="s">
        <v>7</v>
      </c>
    </row>
    <row r="18" spans="2:22" x14ac:dyDescent="0.2"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  <c r="Q18" s="20"/>
      <c r="R18" s="20"/>
      <c r="S18" s="20"/>
      <c r="T18" s="20"/>
      <c r="U18" s="51"/>
    </row>
    <row r="19" spans="2:22" x14ac:dyDescent="0.2"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/>
      <c r="Q19" s="20"/>
      <c r="R19" s="20"/>
      <c r="S19" s="20"/>
      <c r="T19" s="20"/>
      <c r="U19" s="51"/>
    </row>
    <row r="20" spans="2:22" x14ac:dyDescent="0.2">
      <c r="B20" s="22"/>
      <c r="C20" s="22"/>
      <c r="D20" s="22"/>
      <c r="E20" s="22"/>
      <c r="G20" s="18"/>
      <c r="H20" s="18"/>
      <c r="I20" s="18"/>
      <c r="J20" s="18"/>
      <c r="K20" s="18"/>
      <c r="L20" s="18"/>
      <c r="M20" s="18"/>
      <c r="N20" s="18"/>
      <c r="O20" s="18"/>
      <c r="P20" s="21"/>
      <c r="Q20" s="20"/>
      <c r="R20" s="20"/>
      <c r="S20" s="20"/>
      <c r="T20" s="20"/>
      <c r="U20" s="51"/>
    </row>
    <row r="21" spans="2:22" x14ac:dyDescent="0.2">
      <c r="B21" s="23"/>
      <c r="C21" s="23"/>
      <c r="D21" s="23"/>
      <c r="E21" s="23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/>
      <c r="Q21" s="20"/>
      <c r="R21" s="20"/>
      <c r="S21" s="20"/>
      <c r="T21" s="20"/>
      <c r="U21" s="51"/>
    </row>
    <row r="22" spans="2:22" x14ac:dyDescent="0.2">
      <c r="B22" s="23"/>
      <c r="C22" s="23"/>
      <c r="D22" s="23"/>
      <c r="E22" s="23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  <c r="Q22" s="20"/>
      <c r="R22" s="20"/>
      <c r="S22" s="20"/>
      <c r="T22" s="20"/>
      <c r="U22" s="51"/>
      <c r="V22" s="68" t="s">
        <v>7</v>
      </c>
    </row>
    <row r="23" spans="2:22" x14ac:dyDescent="0.2">
      <c r="B23" s="23"/>
      <c r="C23" s="23"/>
      <c r="D23" s="23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  <c r="Q23" s="20"/>
      <c r="R23" s="20"/>
      <c r="S23" s="20"/>
      <c r="T23" s="20"/>
      <c r="U23" s="51"/>
    </row>
    <row r="24" spans="2:22" ht="13.5" customHeight="1" x14ac:dyDescent="0.2">
      <c r="B24" s="22"/>
      <c r="C24" s="22"/>
      <c r="D24" s="22"/>
      <c r="E24" s="22"/>
      <c r="F24" s="17"/>
      <c r="G24" s="22"/>
      <c r="H24" s="22"/>
      <c r="I24" s="22"/>
      <c r="J24" s="22"/>
      <c r="K24" s="22"/>
      <c r="L24" s="22"/>
      <c r="M24" s="22"/>
      <c r="N24" s="22"/>
      <c r="O24" s="22"/>
      <c r="P24" s="21"/>
      <c r="Q24" s="20"/>
      <c r="R24" s="20"/>
      <c r="S24" s="20"/>
      <c r="T24" s="20"/>
      <c r="U24" s="51"/>
    </row>
    <row r="25" spans="2:22" ht="15" customHeight="1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4"/>
      <c r="U25" s="51"/>
    </row>
    <row r="26" spans="2:22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4"/>
      <c r="U26" s="51"/>
    </row>
    <row r="27" spans="2:22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4"/>
      <c r="U27" s="51"/>
    </row>
    <row r="28" spans="2:22" x14ac:dyDescent="0.2">
      <c r="B28" s="17"/>
      <c r="C28" s="24"/>
      <c r="D28" s="24"/>
      <c r="E28" s="24"/>
      <c r="F28" s="2"/>
      <c r="G28" s="17"/>
      <c r="H28" s="22"/>
      <c r="I28" s="22"/>
      <c r="J28" s="22"/>
      <c r="K28" s="22"/>
      <c r="L28" s="22"/>
      <c r="M28" s="22"/>
      <c r="N28" s="22"/>
      <c r="O28" s="22"/>
      <c r="P28" s="3"/>
      <c r="U28" s="51"/>
    </row>
    <row r="29" spans="2:22" x14ac:dyDescent="0.2">
      <c r="B29" s="18"/>
      <c r="C29" s="18"/>
      <c r="D29" s="18"/>
      <c r="E29" s="18"/>
      <c r="F29" s="18"/>
      <c r="G29" s="18"/>
      <c r="H29" s="23"/>
      <c r="I29" s="23"/>
      <c r="J29" s="23"/>
      <c r="K29" s="23"/>
      <c r="L29" s="23"/>
      <c r="M29" s="23"/>
      <c r="N29" s="23"/>
      <c r="O29" s="23"/>
      <c r="P29" s="4"/>
      <c r="U29" s="51"/>
    </row>
    <row r="30" spans="2:22" x14ac:dyDescent="0.2">
      <c r="B30" s="18"/>
      <c r="C30" s="18"/>
      <c r="D30" s="18"/>
      <c r="E30" s="18"/>
      <c r="F30" s="18"/>
      <c r="G30" s="18"/>
      <c r="H30" s="23"/>
      <c r="I30" s="23"/>
      <c r="J30" s="23"/>
      <c r="K30" s="23"/>
      <c r="L30" s="23"/>
      <c r="M30" s="23"/>
      <c r="N30" s="23"/>
      <c r="O30" s="23"/>
      <c r="P30" s="4"/>
      <c r="U30" s="51"/>
    </row>
    <row r="31" spans="2:22" ht="13.5" customHeight="1" x14ac:dyDescent="0.2">
      <c r="B31" s="18"/>
      <c r="C31" s="18"/>
      <c r="D31" s="18"/>
      <c r="E31" s="18"/>
      <c r="F31" s="18"/>
      <c r="G31" s="18"/>
      <c r="H31" s="23"/>
      <c r="I31" s="23"/>
      <c r="J31" s="23"/>
      <c r="K31" s="23"/>
      <c r="L31" s="23"/>
      <c r="M31" s="23"/>
      <c r="N31" s="23"/>
      <c r="O31" s="23"/>
      <c r="P31" s="4"/>
      <c r="U31" s="51"/>
    </row>
    <row r="32" spans="2:22" ht="13.5" customHeight="1" x14ac:dyDescent="0.2">
      <c r="B32" s="18"/>
      <c r="C32" s="18"/>
      <c r="D32" s="18"/>
      <c r="E32" s="18"/>
      <c r="F32" s="18"/>
      <c r="G32" s="18"/>
      <c r="H32" s="17"/>
      <c r="I32" s="24"/>
      <c r="J32" s="24"/>
      <c r="K32" s="24"/>
      <c r="L32" s="24"/>
      <c r="M32" s="24"/>
      <c r="N32" s="24"/>
      <c r="O32" s="24"/>
      <c r="P32" s="3"/>
      <c r="U32" s="51"/>
    </row>
    <row r="33" spans="2:31" ht="13.5" customHeight="1" x14ac:dyDescent="0.2">
      <c r="B33" s="18"/>
      <c r="C33" s="18"/>
      <c r="D33" s="18"/>
      <c r="E33" s="18"/>
      <c r="F33" s="18"/>
      <c r="G33" s="18"/>
      <c r="H33" s="23"/>
      <c r="I33" s="23"/>
      <c r="J33" s="23"/>
      <c r="K33" s="23"/>
      <c r="L33" s="23"/>
      <c r="M33" s="23"/>
      <c r="N33" s="23"/>
      <c r="O33" s="23"/>
      <c r="P33" s="4"/>
      <c r="U33" s="51"/>
    </row>
    <row r="34" spans="2:31" x14ac:dyDescent="0.2">
      <c r="B34" s="18"/>
      <c r="C34" s="18"/>
      <c r="D34" s="18"/>
      <c r="E34" s="18"/>
      <c r="F34" s="18"/>
      <c r="G34" s="18"/>
      <c r="H34" s="23"/>
      <c r="I34" s="23"/>
      <c r="J34" s="23"/>
      <c r="K34" s="23"/>
      <c r="L34" s="23"/>
      <c r="M34" s="23"/>
      <c r="N34" s="23"/>
      <c r="O34" s="23"/>
      <c r="P34" s="4"/>
      <c r="U34" s="51"/>
      <c r="W34" s="68">
        <f>RTD("cqg.rtd", ,"ContractData",Y34, "T_CVol")</f>
        <v>116618</v>
      </c>
      <c r="Y34" s="68" t="str">
        <f>CLE!Q2</f>
        <v>CLEH3</v>
      </c>
      <c r="Z34" s="68">
        <f>RTD("cqg.rtd", ,"ContractData",AB34, "T_CVol")</f>
        <v>157617</v>
      </c>
      <c r="AB34" s="68" t="str">
        <f>QO!Q2</f>
        <v>QOH3</v>
      </c>
      <c r="AC34" s="68">
        <f>RTD("cqg.rtd", ,"ContractData",AE34, "T_CVol")</f>
        <v>33662</v>
      </c>
      <c r="AE34" s="68" t="str">
        <f>ET!Q2</f>
        <v>ETH3</v>
      </c>
    </row>
    <row r="35" spans="2:31" x14ac:dyDescent="0.2">
      <c r="B35" s="22"/>
      <c r="C35" s="22"/>
      <c r="D35" s="22"/>
      <c r="E35" s="22"/>
      <c r="F35" s="22"/>
      <c r="G35" s="22"/>
      <c r="H35" s="23"/>
      <c r="I35" s="23"/>
      <c r="J35" s="23"/>
      <c r="K35" s="23"/>
      <c r="L35" s="23"/>
      <c r="M35" s="23"/>
      <c r="N35" s="23"/>
      <c r="O35" s="23"/>
      <c r="P35" s="4"/>
      <c r="U35" s="51"/>
      <c r="W35" s="68">
        <f>RTD("cqg.rtd", ,"ContractData",Y35, "T_CVol")</f>
        <v>44297</v>
      </c>
      <c r="Y35" s="68" t="str">
        <f>CLE!Q3</f>
        <v>CLEJ3</v>
      </c>
      <c r="Z35" s="68">
        <f>RTD("cqg.rtd", ,"ContractData",AB35, "T_CVol")</f>
        <v>136291</v>
      </c>
      <c r="AB35" s="68" t="str">
        <f>QO!Q3</f>
        <v>QOJ3</v>
      </c>
      <c r="AC35" s="68">
        <f>RTD("cqg.rtd", ,"ContractData",AE35, "T_CVol")</f>
        <v>15279</v>
      </c>
      <c r="AE35" s="68" t="str">
        <f>ET!Q3</f>
        <v>ETJ3</v>
      </c>
    </row>
    <row r="36" spans="2:31" x14ac:dyDescent="0.2">
      <c r="B36" s="23"/>
      <c r="C36" s="23"/>
      <c r="D36" s="23"/>
      <c r="E36" s="23"/>
      <c r="F36" s="23"/>
      <c r="G36" s="23"/>
      <c r="H36" s="2"/>
      <c r="I36" s="17"/>
      <c r="J36" s="24"/>
      <c r="K36" s="24"/>
      <c r="L36" s="24"/>
      <c r="M36" s="24"/>
      <c r="N36" s="24"/>
      <c r="O36" s="24"/>
      <c r="U36" s="51"/>
      <c r="W36" s="68">
        <f>RTD("cqg.rtd", ,"ContractData",Y36, "T_CVol")</f>
        <v>25421</v>
      </c>
      <c r="Y36" s="68" t="str">
        <f>CLE!Q4</f>
        <v>CLEK3</v>
      </c>
      <c r="Z36" s="68">
        <f>RTD("cqg.rtd", ,"ContractData",AB36, "T_CVol")</f>
        <v>59530</v>
      </c>
      <c r="AB36" s="68" t="str">
        <f>QO!Q4</f>
        <v>QOK3</v>
      </c>
      <c r="AC36" s="68">
        <f>RTD("cqg.rtd", ,"ContractData",AE36, "T_CVol")</f>
        <v>7361</v>
      </c>
      <c r="AE36" s="68" t="str">
        <f>ET!Q4</f>
        <v>ETK3</v>
      </c>
    </row>
    <row r="37" spans="2:31" x14ac:dyDescent="0.2">
      <c r="B37" s="23"/>
      <c r="C37" s="23"/>
      <c r="D37" s="18"/>
      <c r="E37" s="18"/>
      <c r="F37" s="18"/>
      <c r="G37" s="18"/>
      <c r="H37" s="18"/>
      <c r="I37" s="18"/>
      <c r="J37" s="23"/>
      <c r="K37" s="23"/>
      <c r="L37" s="23"/>
      <c r="M37" s="23"/>
      <c r="N37" s="23"/>
      <c r="O37" s="23"/>
      <c r="U37" s="51"/>
      <c r="W37" s="68">
        <f>RTD("cqg.rtd", ,"ContractData",Y37, "T_CVol")</f>
        <v>36711</v>
      </c>
      <c r="Y37" s="68" t="str">
        <f>CLE!Q5</f>
        <v>CLEM3</v>
      </c>
      <c r="Z37" s="68">
        <f>RTD("cqg.rtd", ,"ContractData",AB37, "T_CVol")</f>
        <v>59088</v>
      </c>
      <c r="AB37" s="68" t="str">
        <f>QO!Q5</f>
        <v>QOM3</v>
      </c>
      <c r="AC37" s="68">
        <f>RTD("cqg.rtd", ,"ContractData",AE37, "T_CVol")</f>
        <v>15630</v>
      </c>
      <c r="AE37" s="68" t="str">
        <f>ET!Q5</f>
        <v>ETM3</v>
      </c>
    </row>
    <row r="38" spans="2:31" ht="12" customHeight="1" x14ac:dyDescent="0.2">
      <c r="B38" s="23"/>
      <c r="C38" s="23"/>
      <c r="D38" s="18"/>
      <c r="E38" s="18"/>
      <c r="F38" s="18"/>
      <c r="G38" s="18"/>
      <c r="H38" s="18"/>
      <c r="I38" s="18"/>
      <c r="J38" s="23"/>
      <c r="K38" s="23"/>
      <c r="L38" s="23"/>
      <c r="M38" s="23"/>
      <c r="N38" s="23"/>
      <c r="O38" s="23"/>
      <c r="U38" s="51"/>
      <c r="W38" s="68">
        <f>RTD("cqg.rtd", ,"ContractData",Y38, "T_CVol")</f>
        <v>15041</v>
      </c>
      <c r="Y38" s="68" t="str">
        <f>CLE!Q6</f>
        <v>CLEN3</v>
      </c>
      <c r="Z38" s="68">
        <f>RTD("cqg.rtd", ,"ContractData",AB38, "T_CVol")</f>
        <v>15112</v>
      </c>
      <c r="AB38" s="68" t="str">
        <f>QO!Q6</f>
        <v>QON3</v>
      </c>
      <c r="AC38" s="68">
        <f>RTD("cqg.rtd", ,"ContractData",AE38, "T_CVol")</f>
        <v>5112</v>
      </c>
      <c r="AE38" s="68" t="str">
        <f>ET!Q6</f>
        <v>ETN3</v>
      </c>
    </row>
    <row r="39" spans="2:31" ht="12.6" customHeight="1" x14ac:dyDescent="0.2">
      <c r="B39" s="18"/>
      <c r="C39" s="18"/>
      <c r="D39" s="23"/>
      <c r="E39" s="23"/>
      <c r="F39" s="23"/>
      <c r="G39" s="23"/>
      <c r="H39" s="18"/>
      <c r="I39" s="18"/>
      <c r="J39" s="23"/>
      <c r="K39" s="23"/>
      <c r="L39" s="23"/>
      <c r="M39" s="23"/>
      <c r="N39" s="23"/>
      <c r="O39" s="23"/>
      <c r="U39" s="51"/>
      <c r="W39" s="68">
        <f>RTD("cqg.rtd", ,"ContractData",Y39, "T_CVol")</f>
        <v>10237</v>
      </c>
      <c r="Y39" s="68" t="str">
        <f>CLE!Q7</f>
        <v>CLEQ3</v>
      </c>
      <c r="Z39" s="68">
        <f>RTD("cqg.rtd", ,"ContractData",AB39, "T_CVol")</f>
        <v>12173</v>
      </c>
      <c r="AB39" s="68" t="str">
        <f>QO!Q7</f>
        <v>QOQ3</v>
      </c>
      <c r="AC39" s="68">
        <f>RTD("cqg.rtd", ,"ContractData",AE39, "T_CVol")</f>
        <v>3545</v>
      </c>
      <c r="AE39" s="68" t="str">
        <f>ET!Q7</f>
        <v>ETQ3</v>
      </c>
    </row>
    <row r="40" spans="2:31" ht="13.5" customHeight="1" x14ac:dyDescent="0.2">
      <c r="B40" s="18"/>
      <c r="C40" s="18"/>
      <c r="D40" s="17"/>
      <c r="E40" s="24"/>
      <c r="F40" s="24"/>
      <c r="G40" s="24"/>
      <c r="H40" s="18"/>
      <c r="I40" s="18"/>
      <c r="J40" s="17"/>
      <c r="K40" s="24"/>
      <c r="L40" s="24"/>
      <c r="M40" s="24"/>
      <c r="N40" s="24"/>
      <c r="O40" s="24"/>
      <c r="U40" s="51"/>
      <c r="W40" s="68">
        <f>RTD("cqg.rtd", ,"ContractData",Y40, "T_CVol")</f>
        <v>15547</v>
      </c>
      <c r="Y40" s="68" t="str">
        <f>CLE!Q8</f>
        <v>CLEU3</v>
      </c>
      <c r="Z40" s="68">
        <f>RTD("cqg.rtd", ,"ContractData",AB40, "T_CVol")</f>
        <v>12676</v>
      </c>
      <c r="AB40" s="68" t="str">
        <f>QO!Q8</f>
        <v>QOU3</v>
      </c>
      <c r="AC40" s="68">
        <f>RTD("cqg.rtd", ,"ContractData",AE40, "T_CVol")</f>
        <v>2851</v>
      </c>
      <c r="AE40" s="68" t="str">
        <f>ET!Q8</f>
        <v>ETU3</v>
      </c>
    </row>
    <row r="41" spans="2:31" ht="13.5" customHeight="1" x14ac:dyDescent="0.2">
      <c r="B41" s="18"/>
      <c r="C41" s="18"/>
      <c r="D41" s="23"/>
      <c r="E41" s="23"/>
      <c r="F41" s="23"/>
      <c r="G41" s="23"/>
      <c r="H41" s="18"/>
      <c r="I41" s="18"/>
      <c r="J41" s="23"/>
      <c r="K41" s="23"/>
      <c r="L41" s="23"/>
      <c r="M41" s="23"/>
      <c r="N41" s="23"/>
      <c r="O41" s="23"/>
      <c r="U41" s="51"/>
      <c r="W41" s="68">
        <f>RTD("cqg.rtd", ,"ContractData",Y41, "T_CVol")</f>
        <v>7574</v>
      </c>
      <c r="Y41" s="68" t="str">
        <f>CLE!Q9</f>
        <v>CLEV3</v>
      </c>
      <c r="Z41" s="68">
        <f>RTD("cqg.rtd", ,"ContractData",AB41, "T_CVol")</f>
        <v>6608</v>
      </c>
      <c r="AB41" s="68" t="str">
        <f>QO!Q9</f>
        <v>QOV3</v>
      </c>
      <c r="AC41" s="68">
        <f>RTD("cqg.rtd", ,"ContractData",AE41, "T_CVol")</f>
        <v>2062</v>
      </c>
      <c r="AE41" s="68" t="str">
        <f>ET!Q9</f>
        <v>ETV3</v>
      </c>
    </row>
    <row r="42" spans="2:31" ht="14.25" customHeight="1" x14ac:dyDescent="0.2">
      <c r="B42" s="18"/>
      <c r="C42" s="18"/>
      <c r="D42" s="17"/>
      <c r="E42" s="24"/>
      <c r="F42" s="24"/>
      <c r="G42" s="24"/>
      <c r="H42" s="18"/>
      <c r="I42" s="18"/>
      <c r="J42" s="23"/>
      <c r="K42" s="23"/>
      <c r="L42" s="23"/>
      <c r="M42" s="23"/>
      <c r="N42" s="23"/>
      <c r="O42" s="23"/>
      <c r="U42" s="51"/>
      <c r="W42" s="68">
        <f>RTD("cqg.rtd", ,"ContractData",Y42, "T_CVol")</f>
        <v>4451</v>
      </c>
      <c r="Y42" s="68" t="str">
        <f>CLE!Q10</f>
        <v>CLEX3</v>
      </c>
      <c r="Z42" s="68">
        <f>RTD("cqg.rtd", ,"ContractData",AB42, "T_CVol")</f>
        <v>4664</v>
      </c>
      <c r="AB42" s="68" t="str">
        <f>QO!Q10</f>
        <v>QOX3</v>
      </c>
      <c r="AC42" s="68">
        <f>RTD("cqg.rtd", ,"ContractData",AE42, "T_CVol")</f>
        <v>2007</v>
      </c>
      <c r="AE42" s="68" t="str">
        <f>ET!Q10</f>
        <v>ETX3</v>
      </c>
    </row>
    <row r="43" spans="2:31" ht="13.5" customHeight="1" x14ac:dyDescent="0.2">
      <c r="B43" s="18"/>
      <c r="C43" s="18"/>
      <c r="D43" s="23"/>
      <c r="E43" s="23"/>
      <c r="F43" s="23"/>
      <c r="G43" s="23"/>
      <c r="H43" s="22"/>
      <c r="I43" s="22"/>
      <c r="J43" s="23"/>
      <c r="K43" s="23"/>
      <c r="L43" s="23"/>
      <c r="M43" s="23"/>
      <c r="N43" s="23"/>
      <c r="O43" s="23"/>
      <c r="U43" s="51"/>
      <c r="W43" s="68">
        <f>RTD("cqg.rtd", ,"ContractData",Y43, "T_CVol")</f>
        <v>30121</v>
      </c>
      <c r="Y43" s="68" t="str">
        <f>CLE!Q11</f>
        <v>CLEZ3</v>
      </c>
      <c r="Z43" s="68">
        <f>RTD("cqg.rtd", ,"ContractData",AB43, "T_CVol")</f>
        <v>42599</v>
      </c>
      <c r="AB43" s="68" t="str">
        <f>QO!Q11</f>
        <v>QOZ3</v>
      </c>
      <c r="AC43" s="68">
        <f>RTD("cqg.rtd", ,"ContractData",AE43, "T_CVol")</f>
        <v>16479</v>
      </c>
      <c r="AE43" s="68" t="str">
        <f>ET!Q11</f>
        <v>ETZ3</v>
      </c>
    </row>
    <row r="44" spans="2:31" x14ac:dyDescent="0.2">
      <c r="B44" s="18"/>
      <c r="C44" s="18"/>
      <c r="D44" s="17"/>
      <c r="E44" s="24"/>
      <c r="F44" s="24"/>
      <c r="G44" s="24"/>
      <c r="H44" s="23"/>
      <c r="I44" s="23"/>
      <c r="J44" s="25"/>
      <c r="K44" s="17"/>
      <c r="L44" s="24"/>
      <c r="M44" s="24"/>
      <c r="N44" s="24"/>
      <c r="O44" s="24"/>
      <c r="U44" s="51"/>
      <c r="W44" s="68">
        <f>RTD("cqg.rtd", ,"ContractData",Y44, "T_CVol")</f>
        <v>807</v>
      </c>
      <c r="Y44" s="68" t="str">
        <f>CLE!Q12</f>
        <v>CLEF4</v>
      </c>
      <c r="Z44" s="68">
        <f>RTD("cqg.rtd", ,"ContractData",AB44, "T_CVol")</f>
        <v>1423</v>
      </c>
      <c r="AB44" s="68" t="str">
        <f>QO!Q12</f>
        <v>QOF4</v>
      </c>
      <c r="AC44" s="68">
        <f>RTD("cqg.rtd", ,"ContractData",AE44, "T_CVol")</f>
        <v>299</v>
      </c>
      <c r="AE44" s="68" t="str">
        <f>ET!Q12</f>
        <v>ETF4</v>
      </c>
    </row>
    <row r="45" spans="2:31" x14ac:dyDescent="0.2">
      <c r="B45" s="18"/>
      <c r="C45" s="18"/>
      <c r="D45" s="23"/>
      <c r="E45" s="23"/>
      <c r="F45" s="23"/>
      <c r="G45" s="23"/>
      <c r="H45" s="23"/>
      <c r="I45" s="23"/>
      <c r="J45" s="25"/>
      <c r="K45" s="23"/>
      <c r="L45" s="23"/>
      <c r="M45" s="23"/>
      <c r="N45" s="23"/>
      <c r="O45" s="23"/>
      <c r="U45" s="51"/>
      <c r="W45" s="68">
        <f>RTD("cqg.rtd", ,"ContractData",Y45, "T_CVol")</f>
        <v>484</v>
      </c>
      <c r="Y45" s="68" t="str">
        <f>CLE!Q13</f>
        <v>CLEG4</v>
      </c>
      <c r="Z45" s="68">
        <f>RTD("cqg.rtd", ,"ContractData",AB45, "T_CVol")</f>
        <v>1139</v>
      </c>
      <c r="AB45" s="68" t="str">
        <f>QO!Q13</f>
        <v>QOG4</v>
      </c>
      <c r="AC45" s="68">
        <f>RTD("cqg.rtd", ,"ContractData",AE45, "T_CVol")</f>
        <v>205</v>
      </c>
      <c r="AE45" s="68" t="str">
        <f>ET!Q13</f>
        <v>ETG4</v>
      </c>
    </row>
    <row r="46" spans="2:31" x14ac:dyDescent="0.2">
      <c r="B46" s="18"/>
      <c r="C46" s="18"/>
      <c r="D46" s="17"/>
      <c r="E46" s="24"/>
      <c r="F46" s="24"/>
      <c r="G46" s="24"/>
      <c r="H46" s="23"/>
      <c r="I46" s="23"/>
      <c r="J46" s="25"/>
      <c r="K46" s="23"/>
      <c r="L46" s="23"/>
      <c r="M46" s="23"/>
      <c r="N46" s="23"/>
      <c r="O46" s="23"/>
      <c r="U46" s="51"/>
    </row>
    <row r="47" spans="2:31" x14ac:dyDescent="0.2">
      <c r="B47" s="18"/>
      <c r="C47" s="18"/>
      <c r="D47" s="23"/>
      <c r="E47" s="23"/>
      <c r="F47" s="23"/>
      <c r="G47" s="23"/>
      <c r="H47" s="22"/>
      <c r="I47" s="22"/>
      <c r="J47" s="25"/>
      <c r="K47" s="23"/>
      <c r="L47" s="23"/>
      <c r="M47" s="23"/>
      <c r="N47" s="23"/>
      <c r="O47" s="23"/>
      <c r="U47" s="51"/>
      <c r="W47" s="68">
        <f>RTD("cqg.rtd", ,"ContractData",Y47, "T_CVol")</f>
        <v>21654</v>
      </c>
      <c r="Y47" s="68" t="str">
        <f>CLE!V2</f>
        <v>CLES1H</v>
      </c>
      <c r="Z47" s="68">
        <f>RTD("cqg.rtd", ,"ContractData",AB47, "T_CVol")</f>
        <v>68086</v>
      </c>
      <c r="AB47" s="68" t="str">
        <f>QO!V2</f>
        <v>QOS1H</v>
      </c>
      <c r="AC47" s="68" t="str">
        <f>RTD("cqg.rtd",,"StudyData",AE47, "Vol", "VolType=auto,CoCType=Contract", "Vol","D","0","ALL",,,"TRUE","T")</f>
        <v>781: Unknown type of the request</v>
      </c>
      <c r="AE47" s="68" t="str">
        <f>ET!V2</f>
        <v>ETS1H</v>
      </c>
    </row>
    <row r="48" spans="2:31" x14ac:dyDescent="0.2">
      <c r="B48" s="18"/>
      <c r="C48" s="18"/>
      <c r="D48" s="23"/>
      <c r="E48" s="23"/>
      <c r="F48" s="23"/>
      <c r="G48" s="23"/>
      <c r="H48" s="23"/>
      <c r="I48" s="23"/>
      <c r="J48" s="25"/>
      <c r="K48" s="25"/>
      <c r="L48" s="17"/>
      <c r="M48" s="24"/>
      <c r="N48" s="24"/>
      <c r="O48" s="24"/>
      <c r="U48" s="51"/>
      <c r="W48" s="68">
        <f>RTD("cqg.rtd", ,"ContractData",Y48, "T_CVol")</f>
        <v>5372</v>
      </c>
      <c r="Y48" s="68" t="str">
        <f>CLE!V3</f>
        <v>CLES2H</v>
      </c>
      <c r="Z48" s="68">
        <f>RTD("cqg.rtd", ,"ContractData",AB48, "T_CVol")</f>
        <v>5860</v>
      </c>
      <c r="AB48" s="68" t="str">
        <f>QO!V3</f>
        <v>QOS2H</v>
      </c>
      <c r="AC48" s="68" t="str">
        <f>RTD("cqg.rtd",,"StudyData",AE48, "Vol", "VolType=auto,CoCType=Contract", "Vol","D","0","ALL",,,"TRUE","T")</f>
        <v>781: Unknown type of the request</v>
      </c>
      <c r="AE48" s="68" t="str">
        <f>ET!V3</f>
        <v>ETS2H</v>
      </c>
    </row>
    <row r="49" spans="2:31" x14ac:dyDescent="0.2">
      <c r="B49" s="22"/>
      <c r="C49" s="22"/>
      <c r="D49" s="23"/>
      <c r="E49" s="23"/>
      <c r="F49" s="23"/>
      <c r="G49" s="23"/>
      <c r="H49" s="25"/>
      <c r="I49" s="2"/>
      <c r="J49" s="25"/>
      <c r="K49" s="25"/>
      <c r="L49" s="23"/>
      <c r="M49" s="23"/>
      <c r="N49" s="23"/>
      <c r="O49" s="23"/>
      <c r="U49" s="51"/>
      <c r="W49" s="68">
        <f>RTD("cqg.rtd", ,"ContractData",Y49, "T_CVol")</f>
        <v>7049</v>
      </c>
      <c r="Y49" s="68" t="str">
        <f>CLE!V4</f>
        <v>CLES3H</v>
      </c>
      <c r="Z49" s="68">
        <f>RTD("cqg.rtd", ,"ContractData",AB49, "T_CVol")</f>
        <v>6492</v>
      </c>
      <c r="AB49" s="68" t="str">
        <f>QO!V4</f>
        <v>QOS3H</v>
      </c>
      <c r="AC49" s="68" t="str">
        <f>RTD("cqg.rtd",,"StudyData",AE49, "Vol", "VolType=auto,CoCType=Contract", "Vol","D","0","ALL",,,"TRUE","T")</f>
        <v>781: Unknown type of the request</v>
      </c>
      <c r="AE49" s="68" t="str">
        <f>ET!V4</f>
        <v>ETS3H</v>
      </c>
    </row>
    <row r="50" spans="2:31" x14ac:dyDescent="0.2">
      <c r="B50" s="23"/>
      <c r="C50" s="23"/>
      <c r="D50" s="2"/>
      <c r="E50" s="17"/>
      <c r="F50" s="24"/>
      <c r="G50" s="24"/>
      <c r="H50" s="25"/>
      <c r="I50" s="2"/>
      <c r="J50" s="25"/>
      <c r="K50" s="25"/>
      <c r="L50" s="23"/>
      <c r="M50" s="23"/>
      <c r="N50" s="23"/>
      <c r="O50" s="23"/>
      <c r="U50" s="51"/>
      <c r="W50" s="68">
        <f>RTD("cqg.rtd", ,"ContractData",Y50, "T_CVol")</f>
        <v>455</v>
      </c>
      <c r="Y50" s="68" t="str">
        <f>CLE!V5</f>
        <v>CLES4H</v>
      </c>
      <c r="Z50" s="68">
        <f>RTD("cqg.rtd", ,"ContractData",AB50, "T_CVol")</f>
        <v>361</v>
      </c>
      <c r="AB50" s="68" t="str">
        <f>QO!V5</f>
        <v>QOS4H</v>
      </c>
      <c r="AC50" s="68" t="str">
        <f>RTD("cqg.rtd",,"StudyData",AE50, "Vol", "VolType=auto,CoCType=Contract", "Vol","D","0","ALL",,,"TRUE","T")</f>
        <v>781: Unknown type of the request</v>
      </c>
      <c r="AE50" s="68" t="str">
        <f>ET!V5</f>
        <v>ETS4H</v>
      </c>
    </row>
    <row r="51" spans="2:31" ht="12" customHeight="1" x14ac:dyDescent="0.2">
      <c r="B51" s="18"/>
      <c r="C51" s="18"/>
      <c r="D51" s="18"/>
      <c r="E51" s="18"/>
      <c r="F51" s="23"/>
      <c r="G51" s="23"/>
      <c r="H51" s="25"/>
      <c r="I51" s="2"/>
      <c r="J51" s="25"/>
      <c r="K51" s="25"/>
      <c r="L51" s="23"/>
      <c r="M51" s="23"/>
      <c r="N51" s="23"/>
      <c r="O51" s="23"/>
      <c r="U51" s="51"/>
      <c r="W51" s="68">
        <f>RTD("cqg.rtd", ,"ContractData",Y51, "T_CVol")</f>
        <v>108</v>
      </c>
      <c r="Y51" s="68" t="str">
        <f>CLE!V6</f>
        <v>CLES5H</v>
      </c>
      <c r="Z51" s="68">
        <f>RTD("cqg.rtd", ,"ContractData",AB51, "T_CVol")</f>
        <v>113</v>
      </c>
      <c r="AB51" s="68" t="str">
        <f>QO!V6</f>
        <v>QOS5H</v>
      </c>
      <c r="AC51" s="68" t="str">
        <f>RTD("cqg.rtd",,"StudyData",AE51, "Vol", "VolType=auto,CoCType=Contract", "Vol","D","0","ALL",,,"TRUE","T")</f>
        <v>781: Unknown type of the request</v>
      </c>
      <c r="AE51" s="68" t="str">
        <f>ET!V6</f>
        <v>ETS5H</v>
      </c>
    </row>
    <row r="52" spans="2:31" ht="12" customHeight="1" x14ac:dyDescent="0.2">
      <c r="B52" s="18"/>
      <c r="C52" s="18"/>
      <c r="D52" s="18"/>
      <c r="E52" s="18"/>
      <c r="F52" s="23"/>
      <c r="G52" s="23"/>
      <c r="H52" s="25"/>
      <c r="I52" s="2"/>
      <c r="J52" s="25"/>
      <c r="K52" s="25"/>
      <c r="L52" s="25"/>
      <c r="M52" s="17"/>
      <c r="N52" s="24"/>
      <c r="O52" s="24"/>
      <c r="U52" s="51"/>
      <c r="W52" s="68">
        <f>RTD("cqg.rtd", ,"ContractData",Y52, "T_CVol")</f>
        <v>294</v>
      </c>
      <c r="Y52" s="68" t="str">
        <f>CLE!V7</f>
        <v>CLES6H</v>
      </c>
      <c r="Z52" s="68">
        <f>RTD("cqg.rtd", ,"ContractData",AB52, "T_CVol")</f>
        <v>101</v>
      </c>
      <c r="AB52" s="68" t="str">
        <f>QO!V7</f>
        <v>QOS6H</v>
      </c>
      <c r="AC52" s="68" t="str">
        <f>RTD("cqg.rtd",,"StudyData",AE52, "Vol", "VolType=auto,CoCType=Contract", "Vol","D","0","ALL",,,"TRUE","T")</f>
        <v>781: Unknown type of the request</v>
      </c>
      <c r="AE52" s="68" t="str">
        <f>ET!V7</f>
        <v>ETS6H</v>
      </c>
    </row>
    <row r="53" spans="2:31" ht="12" customHeight="1" thickBot="1" x14ac:dyDescent="0.25">
      <c r="B53" s="18"/>
      <c r="C53" s="18"/>
      <c r="D53" s="18"/>
      <c r="E53" s="18"/>
      <c r="F53" s="23"/>
      <c r="G53" s="23"/>
      <c r="H53" s="25"/>
      <c r="I53" s="2"/>
      <c r="J53" s="25"/>
      <c r="K53" s="25"/>
      <c r="L53" s="25"/>
      <c r="M53" s="23"/>
      <c r="N53" s="23"/>
      <c r="O53" s="23"/>
      <c r="U53" s="51"/>
      <c r="W53" s="68">
        <f>RTD("cqg.rtd", ,"ContractData",Y53, "T_CVol")</f>
        <v>154</v>
      </c>
      <c r="Y53" s="68" t="str">
        <f>CLE!V8</f>
        <v>CLES7H</v>
      </c>
      <c r="Z53" s="68">
        <f>RTD("cqg.rtd", ,"ContractData",AB53, "T_CVol")</f>
        <v>133</v>
      </c>
      <c r="AB53" s="68" t="str">
        <f>QO!V8</f>
        <v>QOS7H</v>
      </c>
      <c r="AC53" s="68" t="str">
        <f>RTD("cqg.rtd",,"StudyData",AE53, "Vol", "VolType=auto,CoCType=Contract", "Vol","D","0","ALL",,,"TRUE","T")</f>
        <v>781: Unknown type of the request</v>
      </c>
      <c r="AE53" s="68" t="str">
        <f>ET!V8</f>
        <v>ETS7H</v>
      </c>
    </row>
    <row r="54" spans="2:31" ht="12" customHeight="1" thickBot="1" x14ac:dyDescent="0.25">
      <c r="B54" s="86" t="s">
        <v>16</v>
      </c>
      <c r="C54" s="87"/>
      <c r="D54" s="87"/>
      <c r="E54" s="87"/>
      <c r="F54" s="87"/>
      <c r="G54" s="87"/>
      <c r="H54" s="61" t="s">
        <v>15</v>
      </c>
      <c r="I54" s="62"/>
      <c r="J54" s="91">
        <f>RTD("cqg.rtd", ,"SystemInfo", "Linetime")</f>
        <v>41313.466967592591</v>
      </c>
      <c r="K54" s="91"/>
      <c r="L54" s="61" t="s">
        <v>12</v>
      </c>
      <c r="M54" s="63">
        <f>RTD("cqg.rtd", ,"SystemInfo", "Linetime")+0.041666</f>
        <v>41313.508633592588</v>
      </c>
      <c r="N54" s="64"/>
      <c r="O54" s="61" t="s">
        <v>10</v>
      </c>
      <c r="P54" s="91">
        <f>RTD("cqg.rtd", ,"SystemInfo", "Linetime")+0.25</f>
        <v>41313.716967592591</v>
      </c>
      <c r="Q54" s="91"/>
      <c r="R54" s="61" t="s">
        <v>11</v>
      </c>
      <c r="S54" s="91">
        <f>RTD("cqg.rtd", ,"SystemInfo", "Linetime")+14/24</f>
        <v>41314.050300925926</v>
      </c>
      <c r="T54" s="91"/>
      <c r="U54" s="55"/>
    </row>
    <row r="55" spans="2:31" x14ac:dyDescent="0.2">
      <c r="B55" s="18"/>
      <c r="C55" s="18"/>
      <c r="D55" s="18"/>
      <c r="E55" s="18"/>
      <c r="F55" s="23"/>
      <c r="G55" s="23"/>
      <c r="N55" s="23"/>
      <c r="O55" s="23"/>
    </row>
    <row r="57" spans="2:31" ht="15" customHeight="1" x14ac:dyDescent="0.2"/>
  </sheetData>
  <sheetProtection password="DDC6" sheet="1" objects="1" scenarios="1" selectLockedCells="1" selectUnlockedCells="1"/>
  <mergeCells count="17">
    <mergeCell ref="H3:J3"/>
    <mergeCell ref="K3:M3"/>
    <mergeCell ref="B4:H5"/>
    <mergeCell ref="J4:O5"/>
    <mergeCell ref="P4:U5"/>
    <mergeCell ref="B54:D54"/>
    <mergeCell ref="B13:B15"/>
    <mergeCell ref="J13:J15"/>
    <mergeCell ref="N3:P3"/>
    <mergeCell ref="S54:T54"/>
    <mergeCell ref="E54:G54"/>
    <mergeCell ref="Q3:S3"/>
    <mergeCell ref="P13:P15"/>
    <mergeCell ref="J54:K54"/>
    <mergeCell ref="P54:Q54"/>
    <mergeCell ref="B3:D3"/>
    <mergeCell ref="E3:G3"/>
  </mergeCells>
  <conditionalFormatting sqref="H44:H45"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3:F37"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2">
    <cfRule type="expression" dxfId="6" priority="207">
      <formula>$H$45&lt;0</formula>
    </cfRule>
  </conditionalFormatting>
  <conditionalFormatting sqref="H46:H48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{D954AA0E-3290-4931-A8EE-44EBC5C4C627}</x14:id>
        </ext>
      </extLst>
    </cfRule>
  </conditionalFormatting>
  <conditionalFormatting sqref="H45:H48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{C97F0E59-0A5C-4D6E-9F12-35BB18744F35}</x14:id>
        </ext>
      </extLst>
    </cfRule>
  </conditionalFormatting>
  <conditionalFormatting sqref="H46:H48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{58E7FC0B-B25A-4512-A9C2-703C77ABCB8C}</x14:id>
        </ext>
      </extLst>
    </cfRule>
  </conditionalFormatting>
  <conditionalFormatting sqref="H41:H45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{877C52A1-56B7-438D-9288-0341E20D376D}</x14:id>
        </ext>
      </extLst>
    </cfRule>
  </conditionalFormatting>
  <conditionalFormatting sqref="B41:B5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{F1FC446B-012A-4CD5-9B42-83DA07F04C21}</x14:id>
        </ext>
      </extLst>
    </cfRule>
  </conditionalFormatting>
  <conditionalFormatting sqref="D50">
    <cfRule type="expression" dxfId="5" priority="18">
      <formula>$H$45&lt;0</formula>
    </cfRule>
  </conditionalFormatting>
  <conditionalFormatting sqref="D49:D50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{435DBFEB-8C24-4361-AA85-4B7ED8DF151C}</x14:id>
        </ext>
      </extLst>
    </cfRule>
  </conditionalFormatting>
  <conditionalFormatting sqref="D52">
    <cfRule type="expression" dxfId="4" priority="16">
      <formula>$H$45&lt;0</formula>
    </cfRule>
  </conditionalFormatting>
  <conditionalFormatting sqref="D51:D52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{4883FCD9-D675-4E5B-8132-970099E00EDC}</x14:id>
        </ext>
      </extLst>
    </cfRule>
  </conditionalFormatting>
  <conditionalFormatting sqref="D52">
    <cfRule type="expression" dxfId="3" priority="14">
      <formula>$H$45&lt;0</formula>
    </cfRule>
  </conditionalFormatting>
  <conditionalFormatting sqref="D51:D52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{59FA7C79-8C96-4D10-AF3F-23A290CD5294}</x14:id>
        </ext>
      </extLst>
    </cfRule>
  </conditionalFormatting>
  <conditionalFormatting sqref="D5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{243F1169-3818-41BE-9AB8-C6964809DE28}</x14:id>
        </ext>
      </extLst>
    </cfRule>
  </conditionalFormatting>
  <conditionalFormatting sqref="D52">
    <cfRule type="expression" dxfId="2" priority="10">
      <formula>$H$45&lt;0</formula>
    </cfRule>
  </conditionalFormatting>
  <conditionalFormatting sqref="D51:D5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{C73D528B-2AD7-4090-A198-2AF719FC6B6A}</x14:id>
        </ext>
      </extLst>
    </cfRule>
  </conditionalFormatting>
  <conditionalFormatting sqref="D5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{4DB647DD-DDEB-418E-A729-607ED4AEF74C}</x14:id>
        </ext>
      </extLst>
    </cfRule>
  </conditionalFormatting>
  <conditionalFormatting sqref="D5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{C1348FBD-BC57-44C9-8568-145D239A869D}</x14:id>
        </ext>
      </extLst>
    </cfRule>
  </conditionalFormatting>
  <conditionalFormatting sqref="D56">
    <cfRule type="expression" dxfId="1" priority="4">
      <formula>$H$45&lt;0</formula>
    </cfRule>
  </conditionalFormatting>
  <conditionalFormatting sqref="D5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conditionalFormatting sqref="D55">
    <cfRule type="expression" dxfId="0" priority="2">
      <formula>$H$45&lt;0</formula>
    </cfRule>
  </conditionalFormatting>
  <conditionalFormatting sqref="D5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H44:H45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F33:F37</xm:sqref>
        </x14:conditionalFormatting>
        <x14:conditionalFormatting xmlns:xm="http://schemas.microsoft.com/office/excel/2006/main">
          <x14:cfRule type="dataBar" id="{D954AA0E-3290-4931-A8EE-44EBC5C4C6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H46:H48</xm:sqref>
        </x14:conditionalFormatting>
        <x14:conditionalFormatting xmlns:xm="http://schemas.microsoft.com/office/excel/2006/main">
          <x14:cfRule type="dataBar" id="{C97F0E59-0A5C-4D6E-9F12-35BB18744F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H45:H48</xm:sqref>
        </x14:conditionalFormatting>
        <x14:conditionalFormatting xmlns:xm="http://schemas.microsoft.com/office/excel/2006/main">
          <x14:cfRule type="dataBar" id="{58E7FC0B-B25A-4512-A9C2-703C77ABCB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H46:H48</xm:sqref>
        </x14:conditionalFormatting>
        <x14:conditionalFormatting xmlns:xm="http://schemas.microsoft.com/office/excel/2006/main">
          <x14:cfRule type="dataBar" id="{877C52A1-56B7-438D-9288-0341E20D37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H41:H45</xm:sqref>
        </x14:conditionalFormatting>
        <x14:conditionalFormatting xmlns:xm="http://schemas.microsoft.com/office/excel/2006/main">
          <x14:cfRule type="dataBar" id="{F1FC446B-012A-4CD5-9B42-83DA07F04C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B41:B51</xm:sqref>
        </x14:conditionalFormatting>
        <x14:conditionalFormatting xmlns:xm="http://schemas.microsoft.com/office/excel/2006/main">
          <x14:cfRule type="dataBar" id="{435DBFEB-8C24-4361-AA85-4B7ED8DF15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D49:D50</xm:sqref>
        </x14:conditionalFormatting>
        <x14:conditionalFormatting xmlns:xm="http://schemas.microsoft.com/office/excel/2006/main">
          <x14:cfRule type="dataBar" id="{4883FCD9-D675-4E5B-8132-970099E00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59FA7C79-8C96-4D10-AF3F-23A290CD52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243F1169-3818-41BE-9AB8-C6964809DE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C73D528B-2AD7-4090-A198-2AF719FC6B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D51:D52</xm:sqref>
        </x14:conditionalFormatting>
        <x14:conditionalFormatting xmlns:xm="http://schemas.microsoft.com/office/excel/2006/main">
          <x14:cfRule type="dataBar" id="{4DB647DD-DDEB-418E-A729-607ED4AEF7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C1348FBD-BC57-44C9-8568-145D239A86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D53</xm:sqref>
        </x14:conditionalFormatting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D56</xm:sqref>
        </x14:conditionalFormatting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46"/>
  <sheetViews>
    <sheetView topLeftCell="I1" workbookViewId="0">
      <selection activeCell="Q2" sqref="Q2"/>
    </sheetView>
  </sheetViews>
  <sheetFormatPr defaultColWidth="9" defaultRowHeight="14.25" x14ac:dyDescent="0.2"/>
  <cols>
    <col min="1" max="17" width="9" style="8"/>
    <col min="18" max="18" width="14.375" style="8" customWidth="1"/>
    <col min="19" max="20" width="9" style="8"/>
    <col min="21" max="21" width="17.75" style="8" customWidth="1"/>
    <col min="22" max="16384" width="9" style="8"/>
  </cols>
  <sheetData>
    <row r="1" spans="1:38" x14ac:dyDescent="0.2">
      <c r="A1" s="7"/>
      <c r="B1" s="7"/>
      <c r="C1" s="7" t="s">
        <v>2</v>
      </c>
      <c r="D1" s="8">
        <v>1</v>
      </c>
      <c r="E1" s="8">
        <v>2</v>
      </c>
      <c r="F1" s="8">
        <v>3</v>
      </c>
      <c r="G1" s="8">
        <v>4</v>
      </c>
      <c r="H1" s="8">
        <v>5</v>
      </c>
      <c r="I1" s="8">
        <v>6</v>
      </c>
      <c r="J1" s="8">
        <v>7</v>
      </c>
      <c r="K1" s="8">
        <v>8</v>
      </c>
      <c r="L1" s="8">
        <v>9</v>
      </c>
      <c r="M1" s="8">
        <v>10</v>
      </c>
      <c r="N1" s="8">
        <v>11</v>
      </c>
      <c r="O1" s="8">
        <v>12</v>
      </c>
      <c r="P1" s="9"/>
      <c r="Q1" s="10" t="s">
        <v>9</v>
      </c>
      <c r="R1" s="11" t="s">
        <v>3</v>
      </c>
      <c r="S1" s="11" t="s">
        <v>0</v>
      </c>
      <c r="T1" s="11" t="s">
        <v>1</v>
      </c>
      <c r="U1" s="9" t="s">
        <v>4</v>
      </c>
      <c r="V1" s="9"/>
      <c r="W1" s="11" t="s">
        <v>3</v>
      </c>
      <c r="X1" s="9" t="s">
        <v>4</v>
      </c>
      <c r="Y1" s="11" t="s">
        <v>0</v>
      </c>
      <c r="Z1" s="11" t="s">
        <v>1</v>
      </c>
      <c r="AA1" s="9" t="s">
        <v>5</v>
      </c>
      <c r="AB1" s="9" t="s">
        <v>5</v>
      </c>
      <c r="AC1" s="12"/>
      <c r="AD1" s="9" t="s">
        <v>5</v>
      </c>
    </row>
    <row r="2" spans="1:38" x14ac:dyDescent="0.2">
      <c r="A2" s="7" t="str">
        <f>Q2</f>
        <v>CLEH3</v>
      </c>
      <c r="B2" s="7" t="str">
        <f>RTD("cqg.rtd", ,"ContractData",A2, "ContractMonth")</f>
        <v>MAR</v>
      </c>
      <c r="C2" s="13" t="str">
        <f>IF(B2="Jan","F",IF(B2="Feb","G",IF(B2="Mar","H",IF(B2="Apr","J",IF(B2="May","K",IF(B2="JUN","M",IF(B2="Jul","N",IF(B2="Aug","Q",IF(B2="Sep","U",IF(B2="Oct","V",IF(B2="Nov","X",IF(B2="Dec","Z"))))))))))))</f>
        <v>H</v>
      </c>
      <c r="D2" s="8" t="str">
        <f>$Q$1&amp;$C$1&amp;$D$1&amp;$C2</f>
        <v>CLES1H</v>
      </c>
      <c r="E2" s="8" t="str">
        <f>$Q$1&amp;$C$1&amp;$E$1&amp;$C2</f>
        <v>CLES2H</v>
      </c>
      <c r="F2" s="8" t="str">
        <f>$Q$1&amp;$C$1&amp;$F$1&amp;$C2</f>
        <v>CLES3H</v>
      </c>
      <c r="G2" s="8" t="str">
        <f>$Q$1&amp;$C$1&amp;$G$1&amp;$C2</f>
        <v>CLES4H</v>
      </c>
      <c r="H2" s="8" t="str">
        <f>$Q$1&amp;$C$1&amp;$H$1&amp;$C2</f>
        <v>CLES5H</v>
      </c>
      <c r="I2" s="8" t="str">
        <f>$Q$1&amp;$C$1&amp;$I$1&amp;$C2</f>
        <v>CLES6H</v>
      </c>
      <c r="J2" s="8" t="str">
        <f>$Q$1&amp;$C$1&amp;$J$1&amp;$C2</f>
        <v>CLES7H</v>
      </c>
      <c r="K2" s="8" t="str">
        <f t="shared" ref="K2" si="0">$Q$1&amp;$C$1&amp;$K$1&amp;$C2</f>
        <v>CLES8H</v>
      </c>
      <c r="L2" s="8" t="str">
        <f>$Q$1&amp;$C$1&amp;$L$1&amp;$C2</f>
        <v>CLES9H</v>
      </c>
      <c r="M2" s="8" t="str">
        <f>$Q$1&amp;$C$1&amp;$M$1&amp;$C2</f>
        <v>CLES10H</v>
      </c>
      <c r="N2" s="8" t="str">
        <f>$Q$1&amp;$C$1&amp;$N$1&amp;$C2</f>
        <v>CLES11H</v>
      </c>
      <c r="O2" s="8" t="str">
        <f>$Q$1&amp;$C$1&amp;$O$1&amp;$C2</f>
        <v>CLES12H</v>
      </c>
      <c r="P2" s="9" t="str">
        <f>LEFT(RIGHT(Q2,2),1)</f>
        <v>H</v>
      </c>
      <c r="Q2" s="14" t="str">
        <f>RTD("cqg.rtd", ,"ContractData", $Q$1&amp;"?"&amp;R35, "Symbol")</f>
        <v>CLEH3</v>
      </c>
      <c r="R2" s="12">
        <f>RTD("cqg.rtd", ,"ContractData", Q2, $R$1,,"T")</f>
        <v>96.21</v>
      </c>
      <c r="S2" s="12">
        <f>RTD("cqg.rtd", ,"ContractData", Q2,$S$1,,"T")</f>
        <v>96.21</v>
      </c>
      <c r="T2" s="12">
        <f>RTD("cqg.rtd", ,"ContractData", Q2,$T$1,,"T")</f>
        <v>96.22</v>
      </c>
      <c r="U2" s="12">
        <f>RTD("cqg.rtd", ,"ContractData", "F."&amp;$Q$1&amp;"?1", $U$1,,"T")</f>
        <v>0.38</v>
      </c>
      <c r="V2" s="9" t="str">
        <f>D2</f>
        <v>CLES1H</v>
      </c>
      <c r="W2" s="12">
        <f>RTD("cqg.rtd", ,"ContractData", V2, $W$1,,"T")</f>
        <v>-0.51</v>
      </c>
      <c r="X2" s="12">
        <f>RTD("cqg.rtd", ,"ContractData", V2, $X$1,,"T")</f>
        <v>0.01</v>
      </c>
      <c r="Y2" s="12">
        <f>RTD("cqg.rtd", ,"ContractData",V2,$Y$1,,"T")</f>
        <v>-0.52</v>
      </c>
      <c r="Z2" s="12">
        <f>RTD("cqg.rtd", ,"ContractData", V2,$Z$1,,"T")</f>
        <v>-0.51</v>
      </c>
      <c r="AA2" s="12">
        <f>IF(OR(W2="",W2&lt;Y2,W2&gt;Z2),(Y2+Z2)/2,W2)</f>
        <v>-0.51</v>
      </c>
      <c r="AB2" s="12">
        <f t="shared" ref="AB2:AB7" si="1">IF(OR(S2="",T2=""),R2,(IF(OR(R2="",R2&lt;S2,R2&gt;T2),(S2+T2)/2,R2)))</f>
        <v>96.21</v>
      </c>
      <c r="AC2" s="12">
        <f>IF(OR(R2="",R2&lt;S2,R2&gt;T2),(S2+T2)/2,R2)</f>
        <v>96.21</v>
      </c>
      <c r="AD2" s="12">
        <f>IF(OR(Y2="",Z2=""),W2,(IF(OR(W2="",W2&lt;Y2,W2&gt;Z2),(Y2+Z2)/2,W2)))</f>
        <v>-0.51</v>
      </c>
      <c r="AF2" s="8">
        <f>IF(ISERROR(AC2),NA(),AC2)</f>
        <v>96.21</v>
      </c>
      <c r="AG2" s="8">
        <f t="shared" ref="AG2:AG13" si="2">IF(AD2="",NA(),AD2)</f>
        <v>-0.51</v>
      </c>
      <c r="AH2" s="8" t="str">
        <f>IF(P2="F","JAN",IF(P2="G","FEB",IF(P2="H","MAR",IF(P2="J","APR",IF(P2="K","MAY",IF(P2="M","JUN",IF(P2="N","JUL",IF(P2="Q","AUG",IF(P2="U","SEP",IF(P2="V","OCT",IF(P2="X","NOV",IF(P2="Z","DEC",))))))))))))</f>
        <v>MAR</v>
      </c>
      <c r="AI2" s="8" t="str">
        <f>$AH$2&amp;", "&amp;AH3</f>
        <v>MAR, APR</v>
      </c>
      <c r="AJ2" s="8">
        <f>RTD("cqg.rtd", ,"ContractData",Q2, "Settlement",,"T")</f>
        <v>95.83</v>
      </c>
      <c r="AK2" s="8">
        <f>RTD("cqg.rtd", ,"ContractData",V2, "Settlement",,"T")</f>
        <v>-0.52</v>
      </c>
      <c r="AL2" s="8">
        <f>IF(AJ2="",NA(),AJ2)</f>
        <v>95.83</v>
      </c>
    </row>
    <row r="3" spans="1:38" x14ac:dyDescent="0.2">
      <c r="A3" s="7" t="str">
        <f t="shared" ref="A3:A12" si="3">Q3</f>
        <v>CLEJ3</v>
      </c>
      <c r="B3" s="7" t="str">
        <f>RTD("cqg.rtd", ,"ContractData",A3, "ContractMonth")</f>
        <v>APR</v>
      </c>
      <c r="C3" s="13" t="str">
        <f t="shared" ref="C3:C13" si="4">IF(B3="Jan","F",IF(B3="Feb","G",IF(B3="Mar","H",IF(B3="Apr","J",IF(B3="May","K",IF(B3="JUN","M",IF(B3="Jul","N",IF(B3="Aug","Q",IF(B3="Sep","U",IF(B3="Oct","V",IF(B3="Nov","X",IF(B3="Dec","Z"))))))))))))</f>
        <v>J</v>
      </c>
      <c r="D3" s="8" t="str">
        <f t="shared" ref="D3:D13" si="5">$Q$1&amp;$C$1&amp;$D$1&amp;$C3</f>
        <v>CLES1J</v>
      </c>
      <c r="P3" s="9" t="str">
        <f t="shared" ref="P3:P13" si="6">LEFT(RIGHT(Q3,2),1)</f>
        <v>J</v>
      </c>
      <c r="Q3" s="14" t="str">
        <f>RTD("cqg.rtd", ,"ContractData", $Q$1&amp;"?"&amp;R36, "Symbol")</f>
        <v>CLEJ3</v>
      </c>
      <c r="R3" s="12">
        <f>RTD("cqg.rtd", ,"ContractData", Q3, $R$1,,"T")</f>
        <v>96.75</v>
      </c>
      <c r="S3" s="12">
        <f>RTD("cqg.rtd", ,"ContractData", Q3,$S$1,,"T")</f>
        <v>96.72</v>
      </c>
      <c r="T3" s="12">
        <f>RTD("cqg.rtd", ,"ContractData", Q3,$T$1,,"T")</f>
        <v>96.74</v>
      </c>
      <c r="U3" s="12">
        <f>RTD("cqg.rtd", ,"ContractData", "F."&amp;$Q$1&amp;"?2",  $U$1,,"T")</f>
        <v>0.37</v>
      </c>
      <c r="V3" s="9" t="str">
        <f>E2</f>
        <v>CLES2H</v>
      </c>
      <c r="W3" s="12">
        <f>RTD("cqg.rtd", ,"ContractData", V3, $W$1,,"T")</f>
        <v>-1.05</v>
      </c>
      <c r="X3" s="12">
        <f>RTD("cqg.rtd", ,"ContractData", V3, $X$1,,"T")</f>
        <v>0</v>
      </c>
      <c r="Y3" s="12">
        <f>RTD("cqg.rtd", ,"ContractData",V3,$Y$1,,"T")</f>
        <v>-1.05</v>
      </c>
      <c r="Z3" s="12">
        <f>RTD("cqg.rtd", ,"ContractData", V3,$Z$1,,"T")</f>
        <v>-1.04</v>
      </c>
      <c r="AA3" s="12">
        <f t="shared" ref="AA3:AA13" si="7">IF(OR(W3="",W3&lt;Y3,W3&gt;Z3),(Y3+Z3)/2,W3)</f>
        <v>-1.05</v>
      </c>
      <c r="AB3" s="12">
        <f t="shared" si="1"/>
        <v>96.72999999999999</v>
      </c>
      <c r="AC3" s="12">
        <f>IF(OR(R3="",R3&lt;S3,R3&gt;T3),(S3+T3)/2,R3)</f>
        <v>96.72999999999999</v>
      </c>
      <c r="AD3" s="12">
        <f>IF(OR(Y3="",Z3=""),W3,(IF(OR(W3="",W3&lt;Y3,W3&gt;Z3),(Y3+Z3)/2,W3)))</f>
        <v>-1.05</v>
      </c>
      <c r="AF3" s="8">
        <f t="shared" ref="AF3:AF13" si="8">IF(ISERROR(AC3),NA(),AC3)</f>
        <v>96.72999999999999</v>
      </c>
      <c r="AG3" s="8">
        <f t="shared" si="2"/>
        <v>-1.05</v>
      </c>
      <c r="AH3" s="8" t="str">
        <f t="shared" ref="AH3:AH13" si="9">IF(P3="F","JAN",IF(P3="G","FEB",IF(P3="H","MAR",IF(P3="J","APR",IF(P3="K","MAY",IF(P3="M","JUN",IF(P3="N","JUL",IF(P3="Q","AUG",IF(P3="U","SEP",IF(P3="V","OCT",IF(P3="X","NOV",IF(P3="Z","DEC",))))))))))))</f>
        <v>APR</v>
      </c>
      <c r="AI3" s="8" t="str">
        <f t="shared" ref="AI3:AI12" si="10">$AH$2&amp;", "&amp;AH4</f>
        <v>MAR, MAY</v>
      </c>
      <c r="AJ3" s="8">
        <f>RTD("cqg.rtd", ,"ContractData",Q3, "Settlement",,"T")</f>
        <v>96.35</v>
      </c>
      <c r="AK3" s="8">
        <f>RTD("cqg.rtd", ,"ContractData",V3, "Settlement",,"T")</f>
        <v>-1.05</v>
      </c>
      <c r="AL3" s="8">
        <f t="shared" ref="AL3:AL13" si="11">IF(AJ3="",NA(),AJ3)</f>
        <v>96.35</v>
      </c>
    </row>
    <row r="4" spans="1:38" x14ac:dyDescent="0.2">
      <c r="A4" s="7" t="str">
        <f t="shared" si="3"/>
        <v>CLEK3</v>
      </c>
      <c r="B4" s="7" t="str">
        <f>RTD("cqg.rtd", ,"ContractData",A4, "ContractMonth")</f>
        <v>MAY</v>
      </c>
      <c r="C4" s="13" t="str">
        <f t="shared" si="4"/>
        <v>K</v>
      </c>
      <c r="D4" s="8" t="str">
        <f t="shared" si="5"/>
        <v>CLES1K</v>
      </c>
      <c r="P4" s="9" t="str">
        <f t="shared" si="6"/>
        <v>K</v>
      </c>
      <c r="Q4" s="14" t="str">
        <f>RTD("cqg.rtd", ,"ContractData", $Q$1&amp;"?"&amp;R37, "Symbol")</f>
        <v>CLEK3</v>
      </c>
      <c r="R4" s="12">
        <f>RTD("cqg.rtd", ,"ContractData", Q4, $R$1,,"T")</f>
        <v>97.27</v>
      </c>
      <c r="S4" s="12">
        <f>RTD("cqg.rtd", ,"ContractData", Q4,$S$1,,"T")</f>
        <v>97.25</v>
      </c>
      <c r="T4" s="12">
        <f>RTD("cqg.rtd", ,"ContractData", Q4,$T$1,,"T")</f>
        <v>97.27</v>
      </c>
      <c r="U4" s="12">
        <f>RTD("cqg.rtd", ,"ContractData", "F."&amp;$Q$1&amp;"?3",  $U$1,,"T")</f>
        <v>0.37</v>
      </c>
      <c r="V4" s="9" t="str">
        <f>F2</f>
        <v>CLES3H</v>
      </c>
      <c r="W4" s="12">
        <f>RTD("cqg.rtd", ,"ContractData", V4, $W$1,,"T")</f>
        <v>-1.52</v>
      </c>
      <c r="X4" s="12">
        <f>RTD("cqg.rtd", ,"ContractData", V4, $X$1,,"T")</f>
        <v>-0.01</v>
      </c>
      <c r="Y4" s="12">
        <f>RTD("cqg.rtd", ,"ContractData",V4,$Y$1,,"T")</f>
        <v>-1.53</v>
      </c>
      <c r="Z4" s="12">
        <f>RTD("cqg.rtd", ,"ContractData", V4,$Z$1,,"T")</f>
        <v>-1.52</v>
      </c>
      <c r="AA4" s="12">
        <f t="shared" si="7"/>
        <v>-1.52</v>
      </c>
      <c r="AB4" s="12">
        <f t="shared" si="1"/>
        <v>97.27</v>
      </c>
      <c r="AC4" s="12">
        <f t="shared" ref="AC4:AC13" si="12">IF(OR(R4="",R4&lt;S4,R4&gt;T4),(S4+T4)/2,R4)</f>
        <v>97.27</v>
      </c>
      <c r="AD4" s="12">
        <f t="shared" ref="AD4:AD13" si="13">IF(OR(Y4="",Z4=""),W4,(IF(OR(W4="",W4&lt;Y4,W4&gt;Z4),(Y4+Z4)/2,W4)))</f>
        <v>-1.52</v>
      </c>
      <c r="AF4" s="8">
        <f t="shared" si="8"/>
        <v>97.27</v>
      </c>
      <c r="AG4" s="8">
        <f t="shared" si="2"/>
        <v>-1.52</v>
      </c>
      <c r="AH4" s="8" t="str">
        <f t="shared" si="9"/>
        <v>MAY</v>
      </c>
      <c r="AI4" s="8" t="str">
        <f t="shared" si="10"/>
        <v>MAR, JUN</v>
      </c>
      <c r="AJ4" s="8">
        <f>RTD("cqg.rtd", ,"ContractData",Q4, "Settlement",,"T")</f>
        <v>96.88</v>
      </c>
      <c r="AK4" s="8">
        <f>RTD("cqg.rtd", ,"ContractData",V4, "Settlement",,"T")</f>
        <v>-1.52</v>
      </c>
      <c r="AL4" s="8">
        <f t="shared" si="11"/>
        <v>96.88</v>
      </c>
    </row>
    <row r="5" spans="1:38" x14ac:dyDescent="0.2">
      <c r="A5" s="7" t="str">
        <f t="shared" si="3"/>
        <v>CLEM3</v>
      </c>
      <c r="B5" s="7" t="str">
        <f>RTD("cqg.rtd", ,"ContractData",A5, "ContractMonth")</f>
        <v>JUN</v>
      </c>
      <c r="C5" s="13" t="str">
        <f t="shared" si="4"/>
        <v>M</v>
      </c>
      <c r="D5" s="8" t="str">
        <f t="shared" si="5"/>
        <v>CLES1M</v>
      </c>
      <c r="P5" s="9" t="str">
        <f t="shared" si="6"/>
        <v>M</v>
      </c>
      <c r="Q5" s="14" t="str">
        <f>RTD("cqg.rtd", ,"ContractData", $Q$1&amp;"?"&amp;R38, "Symbol")</f>
        <v>CLEM3</v>
      </c>
      <c r="R5" s="12">
        <f>RTD("cqg.rtd", ,"ContractData", Q5, $R$1,,"T")</f>
        <v>97.72</v>
      </c>
      <c r="S5" s="12">
        <f>RTD("cqg.rtd", ,"ContractData", Q5,$S$1,,"T")</f>
        <v>97.73</v>
      </c>
      <c r="T5" s="12">
        <f>RTD("cqg.rtd", ,"ContractData", Q5,$T$1,,"T")</f>
        <v>97.75</v>
      </c>
      <c r="U5" s="12">
        <f>RTD("cqg.rtd", ,"ContractData", "F."&amp;$Q$1&amp;"?4",  $U$1,,"T")</f>
        <v>0.38</v>
      </c>
      <c r="V5" s="9" t="str">
        <f>G2</f>
        <v>CLES4H</v>
      </c>
      <c r="W5" s="12">
        <f>RTD("cqg.rtd", ,"ContractData", V5, $W$1,,"T")</f>
        <v>-1.88</v>
      </c>
      <c r="X5" s="12">
        <f>RTD("cqg.rtd", ,"ContractData", V5, $X$1,,"T")</f>
        <v>-0.02</v>
      </c>
      <c r="Y5" s="12">
        <f>RTD("cqg.rtd", ,"ContractData",V5,$Y$1,,"T")</f>
        <v>-1.89</v>
      </c>
      <c r="Z5" s="12">
        <f>RTD("cqg.rtd", ,"ContractData", V5,$Z$1,,"T")</f>
        <v>-1.88</v>
      </c>
      <c r="AA5" s="12">
        <f t="shared" si="7"/>
        <v>-1.88</v>
      </c>
      <c r="AB5" s="12">
        <f t="shared" si="1"/>
        <v>97.740000000000009</v>
      </c>
      <c r="AC5" s="12">
        <f t="shared" si="12"/>
        <v>97.740000000000009</v>
      </c>
      <c r="AD5" s="12">
        <f t="shared" si="13"/>
        <v>-1.88</v>
      </c>
      <c r="AF5" s="8">
        <f t="shared" si="8"/>
        <v>97.740000000000009</v>
      </c>
      <c r="AG5" s="8">
        <f t="shared" si="2"/>
        <v>-1.88</v>
      </c>
      <c r="AH5" s="8" t="str">
        <f t="shared" si="9"/>
        <v>JUN</v>
      </c>
      <c r="AI5" s="8" t="str">
        <f t="shared" si="10"/>
        <v>MAR, JUL</v>
      </c>
      <c r="AJ5" s="8">
        <f>RTD("cqg.rtd", ,"ContractData",Q5, "Settlement",,"T")</f>
        <v>97.35</v>
      </c>
      <c r="AK5" s="8">
        <f>RTD("cqg.rtd", ,"ContractData",V5, "Settlement",,"T")</f>
        <v>-1.87</v>
      </c>
      <c r="AL5" s="8">
        <f t="shared" si="11"/>
        <v>97.35</v>
      </c>
    </row>
    <row r="6" spans="1:38" x14ac:dyDescent="0.2">
      <c r="A6" s="7" t="str">
        <f t="shared" si="3"/>
        <v>CLEN3</v>
      </c>
      <c r="B6" s="7" t="str">
        <f>RTD("cqg.rtd", ,"ContractData",A6, "ContractMonth")</f>
        <v>JUL</v>
      </c>
      <c r="C6" s="13" t="str">
        <f t="shared" si="4"/>
        <v>N</v>
      </c>
      <c r="D6" s="8" t="str">
        <f t="shared" si="5"/>
        <v>CLES1N</v>
      </c>
      <c r="P6" s="9" t="str">
        <f t="shared" si="6"/>
        <v>N</v>
      </c>
      <c r="Q6" s="14" t="str">
        <f>RTD("cqg.rtd", ,"ContractData", $Q$1&amp;"?"&amp;R39, "Symbol")</f>
        <v>CLEN3</v>
      </c>
      <c r="R6" s="12">
        <f>RTD("cqg.rtd", ,"ContractData", Q6, $R$1,,"T")</f>
        <v>98.07</v>
      </c>
      <c r="S6" s="12">
        <f>RTD("cqg.rtd", ,"ContractData", Q6,$S$1,,"T")</f>
        <v>98.09</v>
      </c>
      <c r="T6" s="12">
        <f>RTD("cqg.rtd", ,"ContractData", Q6,$T$1,,"T")</f>
        <v>98.11</v>
      </c>
      <c r="U6" s="12">
        <f>RTD("cqg.rtd", ,"ContractData", "F."&amp;$Q$1&amp;"?5",  $U$1,,"T")</f>
        <v>0.39</v>
      </c>
      <c r="V6" s="9" t="str">
        <f>H2</f>
        <v>CLES5H</v>
      </c>
      <c r="W6" s="12">
        <f>RTD("cqg.rtd", ,"ContractData", V6, $W$1,,"T")</f>
        <v>-2.06</v>
      </c>
      <c r="X6" s="12">
        <f>RTD("cqg.rtd", ,"ContractData", V6, $X$1,,"T")</f>
        <v>-0.03</v>
      </c>
      <c r="Y6" s="12">
        <f>RTD("cqg.rtd", ,"ContractData",V6,$Y$1,,"T")</f>
        <v>-2.06</v>
      </c>
      <c r="Z6" s="12">
        <f>RTD("cqg.rtd", ,"ContractData", V6,$Z$1,,"T")</f>
        <v>-2.0499999999999998</v>
      </c>
      <c r="AA6" s="12">
        <f t="shared" si="7"/>
        <v>-2.06</v>
      </c>
      <c r="AB6" s="12">
        <f t="shared" si="1"/>
        <v>98.1</v>
      </c>
      <c r="AC6" s="12">
        <f t="shared" si="12"/>
        <v>98.1</v>
      </c>
      <c r="AD6" s="12">
        <f t="shared" si="13"/>
        <v>-2.06</v>
      </c>
      <c r="AF6" s="8">
        <f t="shared" si="8"/>
        <v>98.1</v>
      </c>
      <c r="AG6" s="8">
        <f t="shared" si="2"/>
        <v>-2.06</v>
      </c>
      <c r="AH6" s="8" t="str">
        <f t="shared" si="9"/>
        <v>JUL</v>
      </c>
      <c r="AI6" s="8" t="str">
        <f t="shared" si="10"/>
        <v>MAR, AUG</v>
      </c>
      <c r="AJ6" s="8">
        <f>RTD("cqg.rtd", ,"ContractData",Q6, "Settlement",,"T")</f>
        <v>97.7</v>
      </c>
      <c r="AK6" s="8">
        <f>RTD("cqg.rtd", ,"ContractData",V6, "Settlement",,"T")</f>
        <v>-2.0299999999999998</v>
      </c>
      <c r="AL6" s="8">
        <f t="shared" si="11"/>
        <v>97.7</v>
      </c>
    </row>
    <row r="7" spans="1:38" x14ac:dyDescent="0.2">
      <c r="A7" s="7" t="str">
        <f t="shared" si="3"/>
        <v>CLEQ3</v>
      </c>
      <c r="B7" s="7" t="str">
        <f>RTD("cqg.rtd", ,"ContractData",A7, "ContractMonth")</f>
        <v>AUG</v>
      </c>
      <c r="C7" s="13" t="str">
        <f t="shared" si="4"/>
        <v>Q</v>
      </c>
      <c r="D7" s="8" t="str">
        <f t="shared" si="5"/>
        <v>CLES1Q</v>
      </c>
      <c r="P7" s="9" t="str">
        <f t="shared" si="6"/>
        <v>Q</v>
      </c>
      <c r="Q7" s="14" t="str">
        <f>RTD("cqg.rtd", ,"ContractData", $Q$1&amp;"?"&amp;R40, "Symbol")</f>
        <v>CLEQ3</v>
      </c>
      <c r="R7" s="12">
        <f>RTD("cqg.rtd", ,"ContractData", Q7, $R$1,,"T")</f>
        <v>98.18</v>
      </c>
      <c r="S7" s="12">
        <f>RTD("cqg.rtd", ,"ContractData", Q7,$S$1,,"T")</f>
        <v>98.26</v>
      </c>
      <c r="T7" s="12">
        <f>RTD("cqg.rtd", ,"ContractData", Q7,$T$1,,"T")</f>
        <v>98.28</v>
      </c>
      <c r="U7" s="12">
        <f>RTD("cqg.rtd", ,"ContractData", "F."&amp;$Q$1&amp;"?6", $U$1,,"T")</f>
        <v>0.4</v>
      </c>
      <c r="V7" s="9" t="str">
        <f>I2</f>
        <v>CLES6H</v>
      </c>
      <c r="W7" s="12">
        <f>RTD("cqg.rtd", ,"ContractData", V7, $W$1,,"T")</f>
        <v>-2.0699999999999998</v>
      </c>
      <c r="X7" s="12">
        <f>RTD("cqg.rtd", ,"ContractData", V7, $X$1,,"T")</f>
        <v>-0.04</v>
      </c>
      <c r="Y7" s="12">
        <f>RTD("cqg.rtd", ,"ContractData",V7,$Y$1,,"T")</f>
        <v>-2.08</v>
      </c>
      <c r="Z7" s="12">
        <f>RTD("cqg.rtd", ,"ContractData", V7,$Z$1,,"T")</f>
        <v>-2.0699999999999998</v>
      </c>
      <c r="AA7" s="12">
        <f t="shared" si="7"/>
        <v>-2.0699999999999998</v>
      </c>
      <c r="AB7" s="12">
        <f t="shared" si="1"/>
        <v>98.27000000000001</v>
      </c>
      <c r="AC7" s="12">
        <f t="shared" si="12"/>
        <v>98.27000000000001</v>
      </c>
      <c r="AD7" s="12">
        <f t="shared" si="13"/>
        <v>-2.0699999999999998</v>
      </c>
      <c r="AF7" s="8">
        <f t="shared" si="8"/>
        <v>98.27000000000001</v>
      </c>
      <c r="AG7" s="8">
        <f t="shared" si="2"/>
        <v>-2.0699999999999998</v>
      </c>
      <c r="AH7" s="8" t="str">
        <f t="shared" si="9"/>
        <v>AUG</v>
      </c>
      <c r="AI7" s="8" t="str">
        <f t="shared" si="10"/>
        <v>MAR, SEP</v>
      </c>
      <c r="AJ7" s="8">
        <f>RTD("cqg.rtd", ,"ContractData",Q7, "Settlement",,"T")</f>
        <v>97.86</v>
      </c>
      <c r="AK7" s="8">
        <f>RTD("cqg.rtd", ,"ContractData",V7, "Settlement",,"T")</f>
        <v>-2.04</v>
      </c>
      <c r="AL7" s="8">
        <f t="shared" si="11"/>
        <v>97.86</v>
      </c>
    </row>
    <row r="8" spans="1:38" x14ac:dyDescent="0.2">
      <c r="A8" s="7" t="str">
        <f t="shared" si="3"/>
        <v>CLEU3</v>
      </c>
      <c r="B8" s="7" t="str">
        <f>RTD("cqg.rtd", ,"ContractData",A8, "ContractMonth")</f>
        <v>SEP</v>
      </c>
      <c r="C8" s="13" t="str">
        <f t="shared" si="4"/>
        <v>U</v>
      </c>
      <c r="D8" s="8" t="str">
        <f t="shared" si="5"/>
        <v>CLES1U</v>
      </c>
      <c r="P8" s="9" t="str">
        <f t="shared" si="6"/>
        <v>U</v>
      </c>
      <c r="Q8" s="14" t="str">
        <f>RTD("cqg.rtd", ,"ContractData", $Q$1&amp;"?"&amp;R41, "Symbol")</f>
        <v>CLEU3</v>
      </c>
      <c r="R8" s="12">
        <f>RTD("cqg.rtd", ,"ContractData", Q8, $R$1,,"T")</f>
        <v>98.27</v>
      </c>
      <c r="S8" s="12">
        <f>RTD("cqg.rtd", ,"ContractData", Q8,$S$1,,"T")</f>
        <v>98.28</v>
      </c>
      <c r="T8" s="12">
        <f>RTD("cqg.rtd", ,"ContractData", Q8,$T$1,,"T")</f>
        <v>98.3</v>
      </c>
      <c r="U8" s="12">
        <f>RTD("cqg.rtd", ,"ContractData", "F."&amp;$Q$1&amp;"?7", $U$1,,"T")</f>
        <v>0.41</v>
      </c>
      <c r="V8" s="9" t="str">
        <f>J2</f>
        <v>CLES7H</v>
      </c>
      <c r="W8" s="12">
        <f>RTD("cqg.rtd", ,"ContractData", V8, $W$1,,"T")</f>
        <v>-1.88</v>
      </c>
      <c r="X8" s="12">
        <f>RTD("cqg.rtd", ,"ContractData", V8, $X$1,,"T")</f>
        <v>-0.04</v>
      </c>
      <c r="Y8" s="12">
        <f>RTD("cqg.rtd", ,"ContractData",V8,$Y$1,,"T")</f>
        <v>-1.98</v>
      </c>
      <c r="Z8" s="12">
        <f>RTD("cqg.rtd", ,"ContractData", V8,$Z$1,,"T")</f>
        <v>-1.97</v>
      </c>
      <c r="AA8" s="12">
        <f t="shared" si="7"/>
        <v>-1.9750000000000001</v>
      </c>
      <c r="AB8" s="12">
        <f t="shared" ref="AB8:AB13" si="14">IF(OR(S8="",T8=""),R8,(IF(OR(R8="",R8&lt;S8,R8&gt;T8),(S8+T8)/2,R8)))</f>
        <v>98.289999999999992</v>
      </c>
      <c r="AC8" s="12">
        <f t="shared" si="12"/>
        <v>98.289999999999992</v>
      </c>
      <c r="AD8" s="12">
        <f t="shared" si="13"/>
        <v>-1.9750000000000001</v>
      </c>
      <c r="AF8" s="8">
        <f t="shared" si="8"/>
        <v>98.289999999999992</v>
      </c>
      <c r="AG8" s="8">
        <f t="shared" si="2"/>
        <v>-1.9750000000000001</v>
      </c>
      <c r="AH8" s="8" t="str">
        <f t="shared" si="9"/>
        <v>SEP</v>
      </c>
      <c r="AI8" s="8" t="str">
        <f t="shared" si="10"/>
        <v>MAR, OCT</v>
      </c>
      <c r="AJ8" s="8">
        <f>RTD("cqg.rtd", ,"ContractData",Q8, "Settlement",,"T")</f>
        <v>97.87</v>
      </c>
      <c r="AK8" s="8">
        <f>RTD("cqg.rtd", ,"ContractData",V8, "Settlement",,"T")</f>
        <v>-1.94</v>
      </c>
      <c r="AL8" s="8">
        <f t="shared" si="11"/>
        <v>97.87</v>
      </c>
    </row>
    <row r="9" spans="1:38" x14ac:dyDescent="0.2">
      <c r="A9" s="7" t="str">
        <f t="shared" si="3"/>
        <v>CLEV3</v>
      </c>
      <c r="B9" s="7" t="str">
        <f>RTD("cqg.rtd", ,"ContractData",A9, "ContractMonth")</f>
        <v>OCT</v>
      </c>
      <c r="C9" s="13" t="str">
        <f t="shared" si="4"/>
        <v>V</v>
      </c>
      <c r="D9" s="8" t="str">
        <f t="shared" si="5"/>
        <v>CLES1V</v>
      </c>
      <c r="P9" s="9" t="str">
        <f t="shared" si="6"/>
        <v>V</v>
      </c>
      <c r="Q9" s="14" t="str">
        <f>RTD("cqg.rtd", ,"ContractData", $Q$1&amp;"?"&amp;R42, "Symbol")</f>
        <v>CLEV3</v>
      </c>
      <c r="R9" s="12">
        <f>RTD("cqg.rtd", ,"ContractData", Q9, $R$1,,"T")</f>
        <v>98.3</v>
      </c>
      <c r="S9" s="12">
        <f>RTD("cqg.rtd", ,"ContractData", Q9,$S$1,,"T")</f>
        <v>98.18</v>
      </c>
      <c r="T9" s="12">
        <f>RTD("cqg.rtd", ,"ContractData", Q9,$T$1,,"T")</f>
        <v>98.2</v>
      </c>
      <c r="U9" s="12">
        <f>RTD("cqg.rtd", ,"ContractData", "F."&amp;$Q$1&amp;"?8", $U$1,,"T")</f>
        <v>0.41</v>
      </c>
      <c r="V9" s="9" t="str">
        <f>K2</f>
        <v>CLES8H</v>
      </c>
      <c r="W9" s="12" t="str">
        <f>RTD("cqg.rtd", ,"ContractData", V9, $W$1,,"T")</f>
        <v/>
      </c>
      <c r="X9" s="12">
        <f>RTD("cqg.rtd", ,"ContractData", V9, $X$1,,"T")</f>
        <v>-0.05</v>
      </c>
      <c r="Y9" s="12">
        <f>RTD("cqg.rtd", ,"ContractData",V9,$Y$1,,"T")</f>
        <v>-1.79</v>
      </c>
      <c r="Z9" s="12">
        <f>RTD("cqg.rtd", ,"ContractData", V9,$Z$1,,"T")</f>
        <v>-1.75</v>
      </c>
      <c r="AA9" s="12">
        <f t="shared" si="7"/>
        <v>-1.77</v>
      </c>
      <c r="AB9" s="12">
        <f t="shared" si="14"/>
        <v>98.19</v>
      </c>
      <c r="AC9" s="12">
        <f t="shared" si="12"/>
        <v>98.19</v>
      </c>
      <c r="AD9" s="12">
        <f t="shared" si="13"/>
        <v>-1.77</v>
      </c>
      <c r="AF9" s="8">
        <f t="shared" si="8"/>
        <v>98.19</v>
      </c>
      <c r="AG9" s="8">
        <f t="shared" si="2"/>
        <v>-1.77</v>
      </c>
      <c r="AH9" s="8" t="str">
        <f t="shared" si="9"/>
        <v>OCT</v>
      </c>
      <c r="AI9" s="8" t="str">
        <f t="shared" si="10"/>
        <v>MAR, NOV</v>
      </c>
      <c r="AJ9" s="8">
        <f>RTD("cqg.rtd", ,"ContractData",Q9, "Settlement",,"T")</f>
        <v>97.77</v>
      </c>
      <c r="AK9" s="8">
        <f>RTD("cqg.rtd", ,"ContractData",V9, "Settlement",,"T")</f>
        <v>-1.74</v>
      </c>
      <c r="AL9" s="8">
        <f t="shared" si="11"/>
        <v>97.77</v>
      </c>
    </row>
    <row r="10" spans="1:38" x14ac:dyDescent="0.2">
      <c r="A10" s="7" t="str">
        <f t="shared" si="3"/>
        <v>CLEX3</v>
      </c>
      <c r="B10" s="7" t="str">
        <f>RTD("cqg.rtd", ,"ContractData",A10, "ContractMonth")</f>
        <v>NOV</v>
      </c>
      <c r="C10" s="13" t="str">
        <f t="shared" si="4"/>
        <v>X</v>
      </c>
      <c r="D10" s="8" t="str">
        <f t="shared" si="5"/>
        <v>CLES1X</v>
      </c>
      <c r="P10" s="9" t="str">
        <f t="shared" si="6"/>
        <v>X</v>
      </c>
      <c r="Q10" s="14" t="str">
        <f>RTD("cqg.rtd", ,"ContractData", $Q$1&amp;"?"&amp;R43, "Symbol")</f>
        <v>CLEX3</v>
      </c>
      <c r="R10" s="12">
        <f>RTD("cqg.rtd", ,"ContractData", Q10, $R$1,,"T")</f>
        <v>97.97</v>
      </c>
      <c r="S10" s="12">
        <f>RTD("cqg.rtd", ,"ContractData", Q10,$S$1,,"T")</f>
        <v>97.96</v>
      </c>
      <c r="T10" s="12">
        <f>RTD("cqg.rtd", ,"ContractData", Q10,$T$1,,"T")</f>
        <v>98</v>
      </c>
      <c r="U10" s="12">
        <f>RTD("cqg.rtd", ,"ContractData", "F."&amp;$Q$1&amp;"?9", $U$1,,"T")</f>
        <v>0.39</v>
      </c>
      <c r="V10" s="9" t="str">
        <f>L2</f>
        <v>CLES9H</v>
      </c>
      <c r="W10" s="12">
        <f>RTD("cqg.rtd", ,"ContractData", V10, $W$1,,"T")</f>
        <v>-1.49</v>
      </c>
      <c r="X10" s="12">
        <f>RTD("cqg.rtd", ,"ContractData", V10, $X$1,,"T")</f>
        <v>-0.02</v>
      </c>
      <c r="Y10" s="12">
        <f>RTD("cqg.rtd", ,"ContractData",V10,$Y$1,,"T")</f>
        <v>-1.49</v>
      </c>
      <c r="Z10" s="12">
        <f>RTD("cqg.rtd", ,"ContractData", V10,$Z$1,,"T")</f>
        <v>-1.47</v>
      </c>
      <c r="AA10" s="12">
        <f t="shared" si="7"/>
        <v>-1.49</v>
      </c>
      <c r="AB10" s="12">
        <f t="shared" si="14"/>
        <v>97.97</v>
      </c>
      <c r="AC10" s="12">
        <f t="shared" si="12"/>
        <v>97.97</v>
      </c>
      <c r="AD10" s="12">
        <f t="shared" si="13"/>
        <v>-1.49</v>
      </c>
      <c r="AF10" s="8">
        <f t="shared" si="8"/>
        <v>97.97</v>
      </c>
      <c r="AG10" s="8">
        <f t="shared" si="2"/>
        <v>-1.49</v>
      </c>
      <c r="AH10" s="8" t="str">
        <f t="shared" si="9"/>
        <v>NOV</v>
      </c>
      <c r="AI10" s="8" t="str">
        <f t="shared" si="10"/>
        <v>MAR, DEC</v>
      </c>
      <c r="AJ10" s="8">
        <f>RTD("cqg.rtd", ,"ContractData",Q10, "Settlement",,"T")</f>
        <v>97.57</v>
      </c>
      <c r="AK10" s="8">
        <f>RTD("cqg.rtd", ,"ContractData",V10, "Settlement",,"T")</f>
        <v>-1.47</v>
      </c>
      <c r="AL10" s="8">
        <f t="shared" si="11"/>
        <v>97.57</v>
      </c>
    </row>
    <row r="11" spans="1:38" x14ac:dyDescent="0.2">
      <c r="A11" s="7" t="str">
        <f t="shared" si="3"/>
        <v>CLEZ3</v>
      </c>
      <c r="B11" s="7" t="str">
        <f>RTD("cqg.rtd", ,"ContractData",A11, "ContractMonth")</f>
        <v>DEC</v>
      </c>
      <c r="C11" s="13" t="str">
        <f t="shared" si="4"/>
        <v>Z</v>
      </c>
      <c r="D11" s="8" t="str">
        <f t="shared" si="5"/>
        <v>CLES1Z</v>
      </c>
      <c r="P11" s="9" t="str">
        <f t="shared" si="6"/>
        <v>Z</v>
      </c>
      <c r="Q11" s="14" t="str">
        <f>RTD("cqg.rtd", ,"ContractData", $Q$1&amp;"?"&amp;R44, "Symbol")</f>
        <v>CLEZ3</v>
      </c>
      <c r="R11" s="12">
        <f>RTD("cqg.rtd", ,"ContractData", Q11, $R$1,,"T")</f>
        <v>97.72</v>
      </c>
      <c r="S11" s="12">
        <f>RTD("cqg.rtd", ,"ContractData", Q11,$S$1,,"T")</f>
        <v>97.68</v>
      </c>
      <c r="T11" s="12">
        <f>RTD("cqg.rtd", ,"ContractData", Q11,$T$1,,"T")</f>
        <v>97.71</v>
      </c>
      <c r="U11" s="12">
        <f>RTD("cqg.rtd", ,"ContractData", "F."&amp;$Q$1&amp;"?10", $U$1,,"T")</f>
        <v>0.38</v>
      </c>
      <c r="V11" s="9" t="str">
        <f>M2</f>
        <v>CLES10H</v>
      </c>
      <c r="W11" s="12" t="str">
        <f>RTD("cqg.rtd", ,"ContractData", V11, $W$1,,"T")</f>
        <v/>
      </c>
      <c r="X11" s="12">
        <f>RTD("cqg.rtd", ,"ContractData", V11, $X$1,,"T")</f>
        <v>-0.02</v>
      </c>
      <c r="Y11" s="12">
        <f>RTD("cqg.rtd", ,"ContractData",V11,$Y$1,,"T")</f>
        <v>-1.1499999999999999</v>
      </c>
      <c r="Z11" s="12">
        <f>RTD("cqg.rtd", ,"ContractData", V11,$Z$1,,"T")</f>
        <v>-1.1000000000000001</v>
      </c>
      <c r="AA11" s="12">
        <f t="shared" si="7"/>
        <v>-1.125</v>
      </c>
      <c r="AB11" s="12">
        <f t="shared" si="14"/>
        <v>97.694999999999993</v>
      </c>
      <c r="AC11" s="12">
        <f t="shared" si="12"/>
        <v>97.694999999999993</v>
      </c>
      <c r="AD11" s="12">
        <f t="shared" si="13"/>
        <v>-1.125</v>
      </c>
      <c r="AF11" s="8">
        <f t="shared" si="8"/>
        <v>97.694999999999993</v>
      </c>
      <c r="AG11" s="8">
        <f t="shared" si="2"/>
        <v>-1.125</v>
      </c>
      <c r="AH11" s="8" t="str">
        <f t="shared" si="9"/>
        <v>DEC</v>
      </c>
      <c r="AI11" s="8" t="str">
        <f t="shared" si="10"/>
        <v>MAR, JAN</v>
      </c>
      <c r="AJ11" s="8">
        <f>RTD("cqg.rtd", ,"ContractData",Q11, "Settlement",,"T")</f>
        <v>97.3</v>
      </c>
      <c r="AK11" s="8">
        <f>RTD("cqg.rtd", ,"ContractData",V11, "Settlement",,"T")</f>
        <v>-1.1299999999999999</v>
      </c>
      <c r="AL11" s="8">
        <f t="shared" si="11"/>
        <v>97.3</v>
      </c>
    </row>
    <row r="12" spans="1:38" x14ac:dyDescent="0.2">
      <c r="A12" s="7" t="str">
        <f t="shared" si="3"/>
        <v>CLEF4</v>
      </c>
      <c r="B12" s="7" t="str">
        <f>RTD("cqg.rtd", ,"ContractData",A12, "ContractMonth")</f>
        <v>JAN</v>
      </c>
      <c r="C12" s="13" t="str">
        <f t="shared" si="4"/>
        <v>F</v>
      </c>
      <c r="D12" s="8" t="str">
        <f t="shared" si="5"/>
        <v>CLES1F</v>
      </c>
      <c r="P12" s="9" t="str">
        <f t="shared" si="6"/>
        <v>F</v>
      </c>
      <c r="Q12" s="14" t="str">
        <f>RTD("cqg.rtd", ,"ContractData", $Q$1&amp;"?"&amp;R45, "Symbol")</f>
        <v>CLEF4</v>
      </c>
      <c r="R12" s="12">
        <f>RTD("cqg.rtd", ,"ContractData", Q12, $R$1,,"T")</f>
        <v>97.2</v>
      </c>
      <c r="S12" s="12">
        <f>RTD("cqg.rtd", ,"ContractData", Q12,$S$1,,"T")</f>
        <v>97.32</v>
      </c>
      <c r="T12" s="12">
        <f>RTD("cqg.rtd", ,"ContractData", Q12,$T$1,,"T")</f>
        <v>97.36</v>
      </c>
      <c r="U12" s="12">
        <f>RTD("cqg.rtd", ,"ContractData", "F."&amp;$Q$1&amp;"?11",$U$1,,"T")</f>
        <v>0.35</v>
      </c>
      <c r="V12" s="9" t="str">
        <f>N2</f>
        <v>CLES11H</v>
      </c>
      <c r="W12" s="12" t="str">
        <f>RTD("cqg.rtd", ,"ContractData", V12, $W$1,,"T")</f>
        <v/>
      </c>
      <c r="X12" s="12">
        <f>RTD("cqg.rtd", ,"ContractData", V12, $X$1,,"T")</f>
        <v>-0.01</v>
      </c>
      <c r="Y12" s="12">
        <f>RTD("cqg.rtd", ,"ContractData",V12,$Y$1,,"T")</f>
        <v>-0.77</v>
      </c>
      <c r="Z12" s="12">
        <f>RTD("cqg.rtd", ,"ContractData", V12,$Z$1,,"T")</f>
        <v>-0.71</v>
      </c>
      <c r="AA12" s="12">
        <f t="shared" si="7"/>
        <v>-0.74</v>
      </c>
      <c r="AB12" s="12">
        <f t="shared" si="14"/>
        <v>97.34</v>
      </c>
      <c r="AC12" s="12">
        <f t="shared" si="12"/>
        <v>97.34</v>
      </c>
      <c r="AD12" s="12">
        <f t="shared" si="13"/>
        <v>-0.74</v>
      </c>
      <c r="AF12" s="8">
        <f t="shared" si="8"/>
        <v>97.34</v>
      </c>
      <c r="AG12" s="8">
        <f t="shared" si="2"/>
        <v>-0.74</v>
      </c>
      <c r="AH12" s="8" t="str">
        <f t="shared" si="9"/>
        <v>JAN</v>
      </c>
      <c r="AI12" s="8" t="str">
        <f t="shared" si="10"/>
        <v>MAR, FEB</v>
      </c>
      <c r="AJ12" s="8">
        <f>RTD("cqg.rtd", ,"ContractData",Q12, "Settlement",,"T")</f>
        <v>96.96</v>
      </c>
      <c r="AK12" s="8">
        <f>RTD("cqg.rtd", ,"ContractData",V12, "Settlement",,"T")</f>
        <v>-0.76</v>
      </c>
      <c r="AL12" s="8">
        <f t="shared" si="11"/>
        <v>96.96</v>
      </c>
    </row>
    <row r="13" spans="1:38" x14ac:dyDescent="0.2">
      <c r="A13" s="7" t="str">
        <f>Q13</f>
        <v>CLEG4</v>
      </c>
      <c r="B13" s="7" t="str">
        <f>RTD("cqg.rtd", ,"ContractData",A13, "ContractMonth")</f>
        <v>FEB</v>
      </c>
      <c r="C13" s="13" t="str">
        <f t="shared" si="4"/>
        <v>G</v>
      </c>
      <c r="D13" s="8" t="str">
        <f t="shared" si="5"/>
        <v>CLES1G</v>
      </c>
      <c r="P13" s="9" t="str">
        <f t="shared" si="6"/>
        <v>G</v>
      </c>
      <c r="Q13" s="14" t="str">
        <f>RTD("cqg.rtd", ,"ContractData", $Q$1&amp;"?"&amp;R46, "Symbol")</f>
        <v>CLEG4</v>
      </c>
      <c r="R13" s="12">
        <f>RTD("cqg.rtd", ,"ContractData", Q13, $R$1,,"T")</f>
        <v>97.05</v>
      </c>
      <c r="S13" s="12">
        <f>RTD("cqg.rtd", ,"ContractData", Q13,$S$1,,"T")</f>
        <v>96.93</v>
      </c>
      <c r="T13" s="12">
        <f>RTD("cqg.rtd", ,"ContractData", Q13,$T$1,,"T")</f>
        <v>96.98</v>
      </c>
      <c r="U13" s="12">
        <f>RTD("cqg.rtd", ,"ContractData", "F."&amp;$Q$1&amp;"?12",$U$1,,"T")</f>
        <v>0.33</v>
      </c>
      <c r="V13" s="9" t="str">
        <f>O2</f>
        <v>CLES12H</v>
      </c>
      <c r="W13" s="12" t="str">
        <f>RTD("cqg.rtd", ,"ContractData", V13, $W$1,,"T")</f>
        <v/>
      </c>
      <c r="X13" s="12">
        <f>RTD("cqg.rtd", ,"ContractData", V13, $X$1,,"T")</f>
        <v>0</v>
      </c>
      <c r="Y13" s="12">
        <f>RTD("cqg.rtd", ,"ContractData",V13,$Y$1,,"T")</f>
        <v>-0.4</v>
      </c>
      <c r="Z13" s="12">
        <f>RTD("cqg.rtd", ,"ContractData", V13,$Z$1,,"T")</f>
        <v>-0.33</v>
      </c>
      <c r="AA13" s="12">
        <f t="shared" si="7"/>
        <v>-0.36499999999999999</v>
      </c>
      <c r="AB13" s="12">
        <f t="shared" si="14"/>
        <v>96.955000000000013</v>
      </c>
      <c r="AC13" s="12">
        <f t="shared" si="12"/>
        <v>96.955000000000013</v>
      </c>
      <c r="AD13" s="12">
        <f t="shared" si="13"/>
        <v>-0.36499999999999999</v>
      </c>
      <c r="AF13" s="8">
        <f t="shared" si="8"/>
        <v>96.955000000000013</v>
      </c>
      <c r="AG13" s="8">
        <f t="shared" si="2"/>
        <v>-0.36499999999999999</v>
      </c>
      <c r="AH13" s="8" t="str">
        <f t="shared" si="9"/>
        <v>FEB</v>
      </c>
      <c r="AJ13" s="8">
        <f>RTD("cqg.rtd", ,"ContractData",Q13, "Settlement",,"T")</f>
        <v>96.59</v>
      </c>
      <c r="AK13" s="8">
        <f>RTD("cqg.rtd", ,"ContractData",V13, "Settlement",,"T")</f>
        <v>-0.4</v>
      </c>
      <c r="AL13" s="8">
        <f t="shared" si="11"/>
        <v>96.59</v>
      </c>
    </row>
    <row r="14" spans="1:38" x14ac:dyDescent="0.2"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8" x14ac:dyDescent="0.2">
      <c r="P15" s="9"/>
      <c r="Q15" s="9"/>
      <c r="R15" s="9"/>
      <c r="S15" s="9"/>
      <c r="T15" s="9"/>
      <c r="U15" s="9"/>
    </row>
    <row r="17" spans="21:29" x14ac:dyDescent="0.2">
      <c r="AB17" s="15"/>
      <c r="AC17" s="15"/>
    </row>
    <row r="18" spans="21:29" x14ac:dyDescent="0.2">
      <c r="AB18" s="15"/>
      <c r="AC18" s="15"/>
    </row>
    <row r="19" spans="21:29" x14ac:dyDescent="0.2">
      <c r="AB19" s="15"/>
      <c r="AC19" s="15"/>
    </row>
    <row r="20" spans="21:29" x14ac:dyDescent="0.2">
      <c r="U20" s="16"/>
      <c r="AB20" s="15"/>
      <c r="AC20" s="15"/>
    </row>
    <row r="21" spans="21:29" x14ac:dyDescent="0.2">
      <c r="AB21" s="15"/>
      <c r="AC21" s="15"/>
    </row>
    <row r="22" spans="21:29" x14ac:dyDescent="0.2">
      <c r="AB22" s="15"/>
      <c r="AC22" s="15"/>
    </row>
    <row r="23" spans="21:29" x14ac:dyDescent="0.2">
      <c r="AB23" s="15"/>
      <c r="AC23" s="15"/>
    </row>
    <row r="24" spans="21:29" x14ac:dyDescent="0.2">
      <c r="AB24" s="15"/>
      <c r="AC24" s="15"/>
    </row>
    <row r="34" spans="18:19" x14ac:dyDescent="0.2">
      <c r="R34" s="8" t="s">
        <v>6</v>
      </c>
    </row>
    <row r="35" spans="18:19" x14ac:dyDescent="0.2">
      <c r="R35" s="8">
        <f>IF(RTD("cqg.rtd", ,"ContractData",Q1&amp;"?", "ContractMonth")=RTD("cqg.rtd", ,"ContractData",Q1&amp;"?1", "ContractMonth"),1,2)</f>
        <v>1</v>
      </c>
      <c r="S35" s="8" t="str">
        <f>RTD("cqg.rtd",,"ContractData",Q1&amp;"?1", "Symbol")</f>
        <v>CLEH3</v>
      </c>
    </row>
    <row r="36" spans="18:19" x14ac:dyDescent="0.2">
      <c r="R36" s="8">
        <f>R35+1</f>
        <v>2</v>
      </c>
      <c r="S36" s="8" t="str">
        <f>RTD("cqg.rtd",,"ContractData",Q1&amp;"?2", "Symbol")</f>
        <v>CLEJ3</v>
      </c>
    </row>
    <row r="37" spans="18:19" x14ac:dyDescent="0.2">
      <c r="R37" s="8">
        <f t="shared" ref="R37:R46" si="15">R36+1</f>
        <v>3</v>
      </c>
    </row>
    <row r="38" spans="18:19" x14ac:dyDescent="0.2">
      <c r="R38" s="8">
        <f t="shared" si="15"/>
        <v>4</v>
      </c>
    </row>
    <row r="39" spans="18:19" x14ac:dyDescent="0.2">
      <c r="R39" s="8">
        <f t="shared" si="15"/>
        <v>5</v>
      </c>
    </row>
    <row r="40" spans="18:19" x14ac:dyDescent="0.2">
      <c r="R40" s="8">
        <f t="shared" si="15"/>
        <v>6</v>
      </c>
    </row>
    <row r="41" spans="18:19" x14ac:dyDescent="0.2">
      <c r="R41" s="8">
        <f t="shared" si="15"/>
        <v>7</v>
      </c>
    </row>
    <row r="42" spans="18:19" x14ac:dyDescent="0.2">
      <c r="R42" s="8">
        <f t="shared" si="15"/>
        <v>8</v>
      </c>
    </row>
    <row r="43" spans="18:19" x14ac:dyDescent="0.2">
      <c r="R43" s="8">
        <f t="shared" si="15"/>
        <v>9</v>
      </c>
    </row>
    <row r="44" spans="18:19" x14ac:dyDescent="0.2">
      <c r="R44" s="8">
        <f t="shared" si="15"/>
        <v>10</v>
      </c>
    </row>
    <row r="45" spans="18:19" x14ac:dyDescent="0.2">
      <c r="R45" s="8">
        <f t="shared" si="15"/>
        <v>11</v>
      </c>
    </row>
    <row r="46" spans="18:19" x14ac:dyDescent="0.2">
      <c r="R46" s="8">
        <f t="shared" si="15"/>
        <v>12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opLeftCell="L1" workbookViewId="0">
      <selection activeCell="Q2" sqref="Q2"/>
    </sheetView>
  </sheetViews>
  <sheetFormatPr defaultColWidth="9" defaultRowHeight="14.25" x14ac:dyDescent="0.2"/>
  <cols>
    <col min="1" max="17" width="9" style="8"/>
    <col min="18" max="18" width="14.375" style="8" customWidth="1"/>
    <col min="19" max="20" width="9" style="8"/>
    <col min="21" max="21" width="17.75" style="8" customWidth="1"/>
    <col min="22" max="22" width="9" style="8"/>
    <col min="23" max="23" width="57.25" style="8" customWidth="1"/>
    <col min="24" max="16384" width="9" style="8"/>
  </cols>
  <sheetData>
    <row r="1" spans="1:38" x14ac:dyDescent="0.2">
      <c r="A1" s="7"/>
      <c r="B1" s="7"/>
      <c r="C1" s="7" t="s">
        <v>2</v>
      </c>
      <c r="D1" s="8">
        <v>1</v>
      </c>
      <c r="E1" s="8">
        <v>2</v>
      </c>
      <c r="F1" s="8">
        <v>3</v>
      </c>
      <c r="G1" s="8">
        <v>4</v>
      </c>
      <c r="H1" s="8">
        <v>5</v>
      </c>
      <c r="I1" s="8">
        <v>6</v>
      </c>
      <c r="J1" s="8">
        <v>7</v>
      </c>
      <c r="K1" s="8">
        <v>8</v>
      </c>
      <c r="L1" s="8">
        <v>9</v>
      </c>
      <c r="M1" s="8">
        <v>10</v>
      </c>
      <c r="N1" s="8">
        <v>11</v>
      </c>
      <c r="O1" s="8">
        <v>12</v>
      </c>
      <c r="P1" s="9"/>
      <c r="Q1" s="10" t="s">
        <v>13</v>
      </c>
      <c r="R1" s="11" t="s">
        <v>3</v>
      </c>
      <c r="S1" s="11" t="s">
        <v>0</v>
      </c>
      <c r="T1" s="11" t="s">
        <v>1</v>
      </c>
      <c r="U1" s="9" t="s">
        <v>4</v>
      </c>
      <c r="V1" s="9"/>
      <c r="W1" s="11" t="s">
        <v>3</v>
      </c>
      <c r="X1" s="9" t="s">
        <v>4</v>
      </c>
      <c r="Y1" s="11" t="s">
        <v>0</v>
      </c>
      <c r="Z1" s="11" t="s">
        <v>1</v>
      </c>
      <c r="AA1" s="9" t="s">
        <v>5</v>
      </c>
      <c r="AB1" s="9" t="s">
        <v>5</v>
      </c>
      <c r="AC1" s="12"/>
      <c r="AD1" s="9" t="s">
        <v>5</v>
      </c>
    </row>
    <row r="2" spans="1:38" x14ac:dyDescent="0.2">
      <c r="A2" s="7" t="str">
        <f>Q2</f>
        <v>QOH3</v>
      </c>
      <c r="B2" s="7" t="str">
        <f>RTD("cqg.rtd", ,"ContractData",A2, "ContractMonth")</f>
        <v>MAR</v>
      </c>
      <c r="C2" s="13" t="str">
        <f>IF(B2="Jan","F",IF(B2="Feb","G",IF(B2="Mar","H",IF(B2="Apr","J",IF(B2="May","K",IF(B2="JUN","M",IF(B2="Jul","N",IF(B2="Aug","Q",IF(B2="Sep","U",IF(B2="Oct","V",IF(B2="Nov","X",IF(B2="Dec","Z"))))))))))))</f>
        <v>H</v>
      </c>
      <c r="D2" s="8" t="str">
        <f>$Q$1&amp;$C$1&amp;$D$1&amp;$C2</f>
        <v>QOS1H</v>
      </c>
      <c r="E2" s="8" t="str">
        <f>$Q$1&amp;$C$1&amp;$E$1&amp;$C2</f>
        <v>QOS2H</v>
      </c>
      <c r="F2" s="8" t="str">
        <f>$Q$1&amp;$C$1&amp;$F$1&amp;$C2</f>
        <v>QOS3H</v>
      </c>
      <c r="G2" s="8" t="str">
        <f>$Q$1&amp;$C$1&amp;$G$1&amp;$C2</f>
        <v>QOS4H</v>
      </c>
      <c r="H2" s="8" t="str">
        <f>$Q$1&amp;$C$1&amp;$H$1&amp;$C2</f>
        <v>QOS5H</v>
      </c>
      <c r="I2" s="8" t="str">
        <f>$Q$1&amp;$C$1&amp;$I$1&amp;$C2</f>
        <v>QOS6H</v>
      </c>
      <c r="J2" s="8" t="str">
        <f>$Q$1&amp;$C$1&amp;$J$1&amp;$C2</f>
        <v>QOS7H</v>
      </c>
      <c r="K2" s="8" t="str">
        <f t="shared" ref="K2" si="0">$Q$1&amp;$C$1&amp;$K$1&amp;$C2</f>
        <v>QOS8H</v>
      </c>
      <c r="L2" s="8" t="str">
        <f>$Q$1&amp;$C$1&amp;$L$1&amp;$C2</f>
        <v>QOS9H</v>
      </c>
      <c r="M2" s="8" t="str">
        <f>$Q$1&amp;$C$1&amp;$M$1&amp;$C2</f>
        <v>QOS10H</v>
      </c>
      <c r="N2" s="8" t="str">
        <f>$Q$1&amp;$C$1&amp;$N$1&amp;$C2</f>
        <v>QOS11H</v>
      </c>
      <c r="O2" s="8" t="str">
        <f>$Q$1&amp;$C$1&amp;$O$1&amp;$C2</f>
        <v>QOS12H</v>
      </c>
      <c r="P2" s="9" t="str">
        <f>LEFT(RIGHT(Q2,2),1)</f>
        <v>H</v>
      </c>
      <c r="Q2" s="14" t="str">
        <f>RTD("cqg.rtd", ,"ContractData", $Q$1&amp;"?"&amp;R35, "Symbol")</f>
        <v>QOH3</v>
      </c>
      <c r="R2" s="12">
        <f>RTD("cqg.rtd", ,"ContractData", Q2, $R$1,,"T")</f>
        <v>119.04</v>
      </c>
      <c r="S2" s="12">
        <f>RTD("cqg.rtd", ,"ContractData", Q2,$S$1,,"T")</f>
        <v>119.03</v>
      </c>
      <c r="T2" s="12">
        <f>RTD("cqg.rtd", ,"ContractData", Q2,$T$1,,"T")</f>
        <v>119.04</v>
      </c>
      <c r="U2" s="12">
        <f>RTD("cqg.rtd", ,"ContractData", "F."&amp;$Q$1&amp;"?1", $U$1,,"T")</f>
        <v>1.8</v>
      </c>
      <c r="V2" s="9" t="str">
        <f>D2</f>
        <v>QOS1H</v>
      </c>
      <c r="W2" s="12">
        <f>RTD("cqg.rtd", ,"ContractData", V2, $W$1,,"T")</f>
        <v>0.99</v>
      </c>
      <c r="X2" s="12">
        <f>RTD("cqg.rtd", ,"ContractData", V2, $X$1,,"T")</f>
        <v>0.08</v>
      </c>
      <c r="Y2" s="12">
        <f>RTD("cqg.rtd", ,"ContractData",V2,$Y$1,,"T")</f>
        <v>0.98</v>
      </c>
      <c r="Z2" s="12">
        <f>RTD("cqg.rtd", ,"ContractData", V2,$Z$1,,"T")</f>
        <v>0.99</v>
      </c>
      <c r="AA2" s="12">
        <f>IF(OR(W2="",W2&lt;Y2,W2&gt;Z2),(Y2+Z2)/2,W2)</f>
        <v>0.99</v>
      </c>
      <c r="AB2" s="12">
        <f t="shared" ref="AB2:AB7" si="1">IF(OR(S2="",T2=""),R2,(IF(OR(R2="",R2&lt;S2,R2&gt;T2),(S2+T2)/2,R2)))</f>
        <v>119.04</v>
      </c>
      <c r="AC2" s="12">
        <f>IF(OR(R2="",R2&lt;S2,R2&gt;T2),(S2+T2)/2,R2)</f>
        <v>119.04</v>
      </c>
      <c r="AD2" s="12">
        <f>IF(OR(Y2="",Z2=""),W2,(IF(OR(W2="",W2&lt;Y2,W2&gt;Z2),(Y2+Z2)/2,W2)))</f>
        <v>0.99</v>
      </c>
      <c r="AF2" s="8">
        <f>IF(ISERROR(AC2),NA(),AC2)</f>
        <v>119.04</v>
      </c>
      <c r="AG2" s="8">
        <f>IF(AD2="",NA(),AD2)</f>
        <v>0.99</v>
      </c>
      <c r="AH2" s="8" t="str">
        <f>IF(P2="F","JAN",IF(P2="G","FEB",IF(P2="H","MAR",IF(P2="J","APR",IF(P2="K","MAY",IF(P2="M","JUN",IF(P2="N","JUL",IF(P2="Q","AUG",IF(P2="U","SEP",IF(P2="V","OCT",IF(P2="X","NOV",IF(P2="Z","DEC",))))))))))))</f>
        <v>MAR</v>
      </c>
      <c r="AI2" s="8" t="str">
        <f>$AH$2&amp;", "&amp;AH3</f>
        <v>MAR, APR</v>
      </c>
      <c r="AJ2" s="8">
        <f>RTD("cqg.rtd", ,"ContractData",Q2, "Settlement",,"T")</f>
        <v>117.24</v>
      </c>
      <c r="AK2" s="8">
        <f>RTD("cqg.rtd", ,"ContractData",V2, "Settlement",,"T")</f>
        <v>0.91</v>
      </c>
      <c r="AL2" s="8">
        <f>IF(AJ2="",NA(),AJ2)</f>
        <v>117.24</v>
      </c>
    </row>
    <row r="3" spans="1:38" x14ac:dyDescent="0.2">
      <c r="A3" s="7" t="str">
        <f t="shared" ref="A3:A13" si="2">Q3</f>
        <v>QOJ3</v>
      </c>
      <c r="B3" s="7" t="str">
        <f>RTD("cqg.rtd", ,"ContractData",A3, "ContractMonth")</f>
        <v>APR</v>
      </c>
      <c r="C3" s="13" t="str">
        <f t="shared" ref="C3:C13" si="3">IF(B3="Jan","F",IF(B3="Feb","G",IF(B3="Mar","H",IF(B3="Apr","J",IF(B3="May","K",IF(B3="JUN","M",IF(B3="Jul","N",IF(B3="Aug","Q",IF(B3="Sep","U",IF(B3="Oct","V",IF(B3="Nov","X",IF(B3="Dec","Z"))))))))))))</f>
        <v>J</v>
      </c>
      <c r="D3" s="8" t="str">
        <f t="shared" ref="D3:D13" si="4">$Q$1&amp;$C$1&amp;$D$1&amp;$C3</f>
        <v>QOS1J</v>
      </c>
      <c r="P3" s="9" t="str">
        <f t="shared" ref="P3:P13" si="5">LEFT(RIGHT(Q3,2),1)</f>
        <v>J</v>
      </c>
      <c r="Q3" s="14" t="str">
        <f>RTD("cqg.rtd", ,"ContractData", $Q$1&amp;"?"&amp;R36, "Symbol")</f>
        <v>QOJ3</v>
      </c>
      <c r="R3" s="12">
        <f>RTD("cqg.rtd", ,"ContractData", Q3, $R$1,,"T")</f>
        <v>118.05</v>
      </c>
      <c r="S3" s="12">
        <f>RTD("cqg.rtd", ,"ContractData", Q3,$S$1,,"T")</f>
        <v>118.04</v>
      </c>
      <c r="T3" s="12">
        <f>RTD("cqg.rtd", ,"ContractData", Q3,$T$1,,"T")</f>
        <v>118.05</v>
      </c>
      <c r="U3" s="12">
        <f>RTD("cqg.rtd", ,"ContractData", "F."&amp;$Q$1&amp;"?2",  $U$1,,"T")</f>
        <v>1.72</v>
      </c>
      <c r="V3" s="9" t="str">
        <f>E2</f>
        <v>QOS2H</v>
      </c>
      <c r="W3" s="12">
        <f>RTD("cqg.rtd", ,"ContractData", V3, $W$1,,"T")</f>
        <v>1.93</v>
      </c>
      <c r="X3" s="12">
        <f>RTD("cqg.rtd", ,"ContractData", V3, $X$1,,"T")</f>
        <v>0.11</v>
      </c>
      <c r="Y3" s="12">
        <f>RTD("cqg.rtd", ,"ContractData",V3,$Y$1,,"T")</f>
        <v>1.92</v>
      </c>
      <c r="Z3" s="12">
        <f>RTD("cqg.rtd", ,"ContractData", V3,$Z$1,,"T")</f>
        <v>1.93</v>
      </c>
      <c r="AA3" s="12">
        <f t="shared" ref="AA3:AA13" si="6">IF(OR(W3="",W3&lt;Y3,W3&gt;Z3),(Y3+Z3)/2,W3)</f>
        <v>1.93</v>
      </c>
      <c r="AB3" s="12">
        <f t="shared" si="1"/>
        <v>118.05</v>
      </c>
      <c r="AC3" s="12">
        <f>IF(OR(R3="",R3&lt;S3,R3&gt;T3),(S3+T3)/2,R3)</f>
        <v>118.05</v>
      </c>
      <c r="AD3" s="12">
        <f t="shared" ref="AD3:AD13" si="7">IF(OR(Y3="",Z3=""),W3,(IF(OR(W3="",W3&lt;Y3,W3&gt;Z3),(Y3+Z3)/2,W3)))</f>
        <v>1.93</v>
      </c>
      <c r="AF3" s="8">
        <f t="shared" ref="AF3:AF13" si="8">IF(ISERROR(AC3),NA(),AC3)</f>
        <v>118.05</v>
      </c>
      <c r="AG3" s="8">
        <f>IF(AD3="",NA(),AD3)</f>
        <v>1.93</v>
      </c>
      <c r="AH3" s="8" t="str">
        <f t="shared" ref="AH3:AH13" si="9">IF(P3="F","JAN",IF(P3="G","FEB",IF(P3="H","MAR",IF(P3="J","APR",IF(P3="K","MAY",IF(P3="M","JUN",IF(P3="N","JUL",IF(P3="Q","AUG",IF(P3="U","SEP",IF(P3="V","OCT",IF(P3="X","NOV",IF(P3="Z","DEC",))))))))))))</f>
        <v>APR</v>
      </c>
      <c r="AI3" s="8" t="str">
        <f t="shared" ref="AI3:AI12" si="10">$AH$2&amp;", "&amp;AH4</f>
        <v>MAR, MAY</v>
      </c>
      <c r="AJ3" s="8">
        <f>RTD("cqg.rtd", ,"ContractData",Q3, "Settlement",,"T")</f>
        <v>116.33</v>
      </c>
      <c r="AK3" s="8">
        <f>RTD("cqg.rtd", ,"ContractData",V3, "Settlement",,"T")</f>
        <v>1.81</v>
      </c>
      <c r="AL3" s="8">
        <f t="shared" ref="AL3:AL13" si="11">IF(AJ3="",NA(),AJ3)</f>
        <v>116.33</v>
      </c>
    </row>
    <row r="4" spans="1:38" x14ac:dyDescent="0.2">
      <c r="A4" s="7" t="str">
        <f t="shared" si="2"/>
        <v>QOK3</v>
      </c>
      <c r="B4" s="7" t="str">
        <f>RTD("cqg.rtd", ,"ContractData",A4, "ContractMonth")</f>
        <v>MAY</v>
      </c>
      <c r="C4" s="13" t="str">
        <f t="shared" si="3"/>
        <v>K</v>
      </c>
      <c r="D4" s="8" t="str">
        <f t="shared" si="4"/>
        <v>QOS1K</v>
      </c>
      <c r="P4" s="9" t="str">
        <f t="shared" si="5"/>
        <v>K</v>
      </c>
      <c r="Q4" s="14" t="str">
        <f>RTD("cqg.rtd", ,"ContractData", $Q$1&amp;"?"&amp;R37, "Symbol")</f>
        <v>QOK3</v>
      </c>
      <c r="R4" s="12">
        <f>RTD("cqg.rtd", ,"ContractData", Q4, $R$1,,"T")</f>
        <v>117.11</v>
      </c>
      <c r="S4" s="12">
        <f>RTD("cqg.rtd", ,"ContractData", Q4,$S$1,,"T")</f>
        <v>117.1</v>
      </c>
      <c r="T4" s="12">
        <f>RTD("cqg.rtd", ,"ContractData", Q4,$T$1,,"T")</f>
        <v>117.12</v>
      </c>
      <c r="U4" s="12">
        <f>RTD("cqg.rtd", ,"ContractData", "F."&amp;$Q$1&amp;"?3",  $U$1,,"T")</f>
        <v>1.68</v>
      </c>
      <c r="V4" s="9" t="str">
        <f>F2</f>
        <v>QOS3H</v>
      </c>
      <c r="W4" s="12">
        <f>RTD("cqg.rtd", ,"ContractData", V4, $W$1,,"T")</f>
        <v>2.76</v>
      </c>
      <c r="X4" s="12">
        <f>RTD("cqg.rtd", ,"ContractData", V4, $X$1,,"T")</f>
        <v>0.16</v>
      </c>
      <c r="Y4" s="12">
        <f>RTD("cqg.rtd", ,"ContractData",V4,$Y$1,,"T")</f>
        <v>2.76</v>
      </c>
      <c r="Z4" s="12">
        <f>RTD("cqg.rtd", ,"ContractData", V4,$Z$1,,"T")</f>
        <v>2.77</v>
      </c>
      <c r="AA4" s="12">
        <f t="shared" si="6"/>
        <v>2.76</v>
      </c>
      <c r="AB4" s="12">
        <f t="shared" si="1"/>
        <v>117.11</v>
      </c>
      <c r="AC4" s="12">
        <f t="shared" ref="AC4:AC13" si="12">IF(OR(R4="",R4&lt;S4,R4&gt;T4),(S4+T4)/2,R4)</f>
        <v>117.11</v>
      </c>
      <c r="AD4" s="12">
        <f t="shared" si="7"/>
        <v>2.76</v>
      </c>
      <c r="AF4" s="8">
        <f t="shared" si="8"/>
        <v>117.11</v>
      </c>
      <c r="AG4" s="8">
        <f>IF(AD4="",NA(),AD4)</f>
        <v>2.76</v>
      </c>
      <c r="AH4" s="8" t="str">
        <f t="shared" si="9"/>
        <v>MAY</v>
      </c>
      <c r="AI4" s="8" t="str">
        <f t="shared" si="10"/>
        <v>MAR, JUN</v>
      </c>
      <c r="AJ4" s="8">
        <f>RTD("cqg.rtd", ,"ContractData",Q4, "Settlement",,"T")</f>
        <v>115.43</v>
      </c>
      <c r="AK4" s="8">
        <f>RTD("cqg.rtd", ,"ContractData",V4, "Settlement",,"T")</f>
        <v>2.6</v>
      </c>
      <c r="AL4" s="8">
        <f t="shared" si="11"/>
        <v>115.43</v>
      </c>
    </row>
    <row r="5" spans="1:38" x14ac:dyDescent="0.2">
      <c r="A5" s="7" t="str">
        <f t="shared" si="2"/>
        <v>QOM3</v>
      </c>
      <c r="B5" s="7" t="str">
        <f>RTD("cqg.rtd", ,"ContractData",A5, "ContractMonth")</f>
        <v>JUN</v>
      </c>
      <c r="C5" s="13" t="str">
        <f t="shared" si="3"/>
        <v>M</v>
      </c>
      <c r="D5" s="8" t="str">
        <f t="shared" si="4"/>
        <v>QOS1M</v>
      </c>
      <c r="P5" s="9" t="str">
        <f t="shared" si="5"/>
        <v>M</v>
      </c>
      <c r="Q5" s="14" t="str">
        <f>RTD("cqg.rtd", ,"ContractData", $Q$1&amp;"?"&amp;R38, "Symbol")</f>
        <v>QOM3</v>
      </c>
      <c r="R5" s="12">
        <f>RTD("cqg.rtd", ,"ContractData", Q5, $R$1,,"T")</f>
        <v>116.28</v>
      </c>
      <c r="S5" s="12">
        <f>RTD("cqg.rtd", ,"ContractData", Q5,$S$1,,"T")</f>
        <v>116.26</v>
      </c>
      <c r="T5" s="12">
        <f>RTD("cqg.rtd", ,"ContractData", Q5,$T$1,,"T")</f>
        <v>116.28</v>
      </c>
      <c r="U5" s="12">
        <f>RTD("cqg.rtd", ,"ContractData", "F."&amp;$Q$1&amp;"?4",  $U$1,,"T")</f>
        <v>1.64</v>
      </c>
      <c r="V5" s="9" t="str">
        <f>G2</f>
        <v>QOS4H</v>
      </c>
      <c r="W5" s="12">
        <f>RTD("cqg.rtd", ,"ContractData", V5, $W$1,,"T")</f>
        <v>3.56</v>
      </c>
      <c r="X5" s="12">
        <f>RTD("cqg.rtd", ,"ContractData", V5, $X$1,,"T")</f>
        <v>0.24</v>
      </c>
      <c r="Y5" s="12">
        <f>RTD("cqg.rtd", ,"ContractData",V5,$Y$1,,"T")</f>
        <v>3.56</v>
      </c>
      <c r="Z5" s="12">
        <f>RTD("cqg.rtd", ,"ContractData", V5,$Z$1,,"T")</f>
        <v>3.58</v>
      </c>
      <c r="AA5" s="12">
        <f t="shared" si="6"/>
        <v>3.56</v>
      </c>
      <c r="AB5" s="12">
        <f t="shared" si="1"/>
        <v>116.28</v>
      </c>
      <c r="AC5" s="12">
        <f t="shared" si="12"/>
        <v>116.28</v>
      </c>
      <c r="AD5" s="12">
        <f t="shared" si="7"/>
        <v>3.56</v>
      </c>
      <c r="AF5" s="8">
        <f t="shared" si="8"/>
        <v>116.28</v>
      </c>
      <c r="AG5" s="8">
        <f t="shared" ref="AG5:AG13" si="13">IF(AD5="",NA(),AD5)</f>
        <v>3.56</v>
      </c>
      <c r="AH5" s="8" t="str">
        <f t="shared" si="9"/>
        <v>JUN</v>
      </c>
      <c r="AI5" s="8" t="str">
        <f t="shared" si="10"/>
        <v>MAR, JUL</v>
      </c>
      <c r="AJ5" s="8">
        <f>RTD("cqg.rtd", ,"ContractData",Q5, "Settlement",,"T")</f>
        <v>114.64</v>
      </c>
      <c r="AK5" s="8">
        <f>RTD("cqg.rtd", ,"ContractData",V5, "Settlement",,"T")</f>
        <v>3.34</v>
      </c>
      <c r="AL5" s="8">
        <f t="shared" si="11"/>
        <v>114.64</v>
      </c>
    </row>
    <row r="6" spans="1:38" x14ac:dyDescent="0.2">
      <c r="A6" s="7" t="str">
        <f t="shared" si="2"/>
        <v>QON3</v>
      </c>
      <c r="B6" s="7" t="str">
        <f>RTD("cqg.rtd", ,"ContractData",A6, "ContractMonth")</f>
        <v>JUL</v>
      </c>
      <c r="C6" s="13" t="str">
        <f t="shared" si="3"/>
        <v>N</v>
      </c>
      <c r="D6" s="8" t="str">
        <f t="shared" si="4"/>
        <v>QOS1N</v>
      </c>
      <c r="P6" s="9" t="str">
        <f t="shared" si="5"/>
        <v>N</v>
      </c>
      <c r="Q6" s="14" t="str">
        <f>RTD("cqg.rtd", ,"ContractData", $Q$1&amp;"?"&amp;R39, "Symbol")</f>
        <v>QON3</v>
      </c>
      <c r="R6" s="12">
        <f>RTD("cqg.rtd", ,"ContractData", Q6, $R$1,,"T")</f>
        <v>115.47</v>
      </c>
      <c r="S6" s="12">
        <f>RTD("cqg.rtd", ,"ContractData", Q6,$S$1,,"T")</f>
        <v>115.45</v>
      </c>
      <c r="T6" s="12">
        <f>RTD("cqg.rtd", ,"ContractData", Q6,$T$1,,"T")</f>
        <v>115.48</v>
      </c>
      <c r="U6" s="12">
        <f>RTD("cqg.rtd", ,"ContractData", "F."&amp;$Q$1&amp;"?5",  $U$1,,"T")</f>
        <v>1.56</v>
      </c>
      <c r="V6" s="9" t="str">
        <f>H2</f>
        <v>QOS5H</v>
      </c>
      <c r="W6" s="12">
        <f>RTD("cqg.rtd", ,"ContractData", V6, $W$1,,"T")</f>
        <v>4.37</v>
      </c>
      <c r="X6" s="12">
        <f>RTD("cqg.rtd", ,"ContractData", V6, $X$1,,"T")</f>
        <v>0.31</v>
      </c>
      <c r="Y6" s="12">
        <f>RTD("cqg.rtd", ,"ContractData",V6,$Y$1,,"T")</f>
        <v>4.3499999999999996</v>
      </c>
      <c r="Z6" s="12">
        <f>RTD("cqg.rtd", ,"ContractData", V6,$Z$1,,"T")</f>
        <v>4.38</v>
      </c>
      <c r="AA6" s="12">
        <f t="shared" si="6"/>
        <v>4.37</v>
      </c>
      <c r="AB6" s="12">
        <f t="shared" si="1"/>
        <v>115.47</v>
      </c>
      <c r="AC6" s="12">
        <f t="shared" si="12"/>
        <v>115.47</v>
      </c>
      <c r="AD6" s="12">
        <f t="shared" si="7"/>
        <v>4.37</v>
      </c>
      <c r="AF6" s="8">
        <f t="shared" si="8"/>
        <v>115.47</v>
      </c>
      <c r="AG6" s="8">
        <f t="shared" si="13"/>
        <v>4.37</v>
      </c>
      <c r="AH6" s="8" t="str">
        <f t="shared" si="9"/>
        <v>JUL</v>
      </c>
      <c r="AI6" s="8" t="str">
        <f t="shared" si="10"/>
        <v>MAR, AUG</v>
      </c>
      <c r="AJ6" s="8">
        <f>RTD("cqg.rtd", ,"ContractData",Q6, "Settlement",,"T")</f>
        <v>113.9</v>
      </c>
      <c r="AK6" s="8">
        <f>RTD("cqg.rtd", ,"ContractData",V6, "Settlement",,"T")</f>
        <v>4.07</v>
      </c>
      <c r="AL6" s="8">
        <f t="shared" si="11"/>
        <v>113.9</v>
      </c>
    </row>
    <row r="7" spans="1:38" x14ac:dyDescent="0.2">
      <c r="A7" s="7" t="str">
        <f t="shared" si="2"/>
        <v>QOQ3</v>
      </c>
      <c r="B7" s="7" t="str">
        <f>RTD("cqg.rtd", ,"ContractData",A7, "ContractMonth")</f>
        <v>AUG</v>
      </c>
      <c r="C7" s="13" t="str">
        <f t="shared" si="3"/>
        <v>Q</v>
      </c>
      <c r="D7" s="8" t="str">
        <f t="shared" si="4"/>
        <v>QOS1Q</v>
      </c>
      <c r="P7" s="9" t="str">
        <f t="shared" si="5"/>
        <v>Q</v>
      </c>
      <c r="Q7" s="14" t="str">
        <f>RTD("cqg.rtd", ,"ContractData", $Q$1&amp;"?"&amp;R40, "Symbol")</f>
        <v>QOQ3</v>
      </c>
      <c r="R7" s="12">
        <f>RTD("cqg.rtd", ,"ContractData", Q7, $R$1,,"T")</f>
        <v>114.69</v>
      </c>
      <c r="S7" s="12">
        <f>RTD("cqg.rtd", ,"ContractData", Q7,$S$1,,"T")</f>
        <v>114.65</v>
      </c>
      <c r="T7" s="12">
        <f>RTD("cqg.rtd", ,"ContractData", Q7,$T$1,,"T")</f>
        <v>114.69</v>
      </c>
      <c r="U7" s="12">
        <f>RTD("cqg.rtd", ,"ContractData", "F."&amp;$Q$1&amp;"?6", $U$1,,"T")</f>
        <v>1.49</v>
      </c>
      <c r="V7" s="9" t="str">
        <f>I2</f>
        <v>QOS6H</v>
      </c>
      <c r="W7" s="12">
        <f>RTD("cqg.rtd", ,"ContractData", V7, $W$1,,"T")</f>
        <v>5.21</v>
      </c>
      <c r="X7" s="12">
        <f>RTD("cqg.rtd", ,"ContractData", V7, $X$1,,"T")</f>
        <v>0.36</v>
      </c>
      <c r="Y7" s="12">
        <f>RTD("cqg.rtd", ,"ContractData",V7,$Y$1,,"T")</f>
        <v>5.22</v>
      </c>
      <c r="Z7" s="12">
        <f>RTD("cqg.rtd", ,"ContractData", V7,$Z$1,,"T")</f>
        <v>5.24</v>
      </c>
      <c r="AA7" s="12">
        <f t="shared" si="6"/>
        <v>5.23</v>
      </c>
      <c r="AB7" s="12">
        <f t="shared" si="1"/>
        <v>114.69</v>
      </c>
      <c r="AC7" s="12">
        <f t="shared" si="12"/>
        <v>114.69</v>
      </c>
      <c r="AD7" s="12">
        <f t="shared" si="7"/>
        <v>5.23</v>
      </c>
      <c r="AF7" s="8">
        <f t="shared" si="8"/>
        <v>114.69</v>
      </c>
      <c r="AG7" s="8">
        <f t="shared" si="13"/>
        <v>5.23</v>
      </c>
      <c r="AH7" s="8" t="str">
        <f t="shared" si="9"/>
        <v>AUG</v>
      </c>
      <c r="AI7" s="8" t="str">
        <f t="shared" si="10"/>
        <v>MAR, SEP</v>
      </c>
      <c r="AJ7" s="8">
        <f>RTD("cqg.rtd", ,"ContractData",Q7, "Settlement",,"T")</f>
        <v>113.17</v>
      </c>
      <c r="AK7" s="8">
        <f>RTD("cqg.rtd", ,"ContractData",V7, "Settlement",,"T")</f>
        <v>4.88</v>
      </c>
      <c r="AL7" s="8">
        <f t="shared" si="11"/>
        <v>113.17</v>
      </c>
    </row>
    <row r="8" spans="1:38" x14ac:dyDescent="0.2">
      <c r="A8" s="7" t="str">
        <f t="shared" si="2"/>
        <v>QOU3</v>
      </c>
      <c r="B8" s="7" t="str">
        <f>RTD("cqg.rtd", ,"ContractData",A8, "ContractMonth")</f>
        <v>SEP</v>
      </c>
      <c r="C8" s="13" t="str">
        <f t="shared" si="3"/>
        <v>U</v>
      </c>
      <c r="D8" s="8" t="str">
        <f t="shared" si="4"/>
        <v>QOS1U</v>
      </c>
      <c r="P8" s="9" t="str">
        <f t="shared" si="5"/>
        <v>U</v>
      </c>
      <c r="Q8" s="14" t="str">
        <f>RTD("cqg.rtd", ,"ContractData", $Q$1&amp;"?"&amp;R41, "Symbol")</f>
        <v>QOU3</v>
      </c>
      <c r="R8" s="12">
        <f>RTD("cqg.rtd", ,"ContractData", Q8, $R$1,,"T")</f>
        <v>113.82</v>
      </c>
      <c r="S8" s="12">
        <f>RTD("cqg.rtd", ,"ContractData", Q8,$S$1,,"T")</f>
        <v>113.79</v>
      </c>
      <c r="T8" s="12">
        <f>RTD("cqg.rtd", ,"ContractData", Q8,$T$1,,"T")</f>
        <v>113.82</v>
      </c>
      <c r="U8" s="12">
        <f>RTD("cqg.rtd", ,"ContractData", "F."&amp;$Q$1&amp;"?7", $U$1,,"T")</f>
        <v>1.44</v>
      </c>
      <c r="V8" s="9" t="str">
        <f>J2</f>
        <v>QOS7H</v>
      </c>
      <c r="W8" s="12">
        <f>RTD("cqg.rtd", ,"ContractData", V8, $W$1,,"T")</f>
        <v>5.94</v>
      </c>
      <c r="X8" s="12">
        <f>RTD("cqg.rtd", ,"ContractData", V8, $X$1,,"T")</f>
        <v>0.4</v>
      </c>
      <c r="Y8" s="12">
        <f>RTD("cqg.rtd", ,"ContractData",V8,$Y$1,,"T")</f>
        <v>5.99</v>
      </c>
      <c r="Z8" s="12">
        <f>RTD("cqg.rtd", ,"ContractData", V8,$Z$1,,"T")</f>
        <v>6.02</v>
      </c>
      <c r="AA8" s="12">
        <f t="shared" si="6"/>
        <v>6.0049999999999999</v>
      </c>
      <c r="AB8" s="12">
        <f t="shared" ref="AB8:AB13" si="14">IF(OR(S8="",T8=""),R8,(IF(OR(R8="",R8&lt;S8,R8&gt;T8),(S8+T8)/2,R8)))</f>
        <v>113.82</v>
      </c>
      <c r="AC8" s="12">
        <f t="shared" si="12"/>
        <v>113.82</v>
      </c>
      <c r="AD8" s="12">
        <f t="shared" si="7"/>
        <v>6.0049999999999999</v>
      </c>
      <c r="AF8" s="8">
        <f t="shared" si="8"/>
        <v>113.82</v>
      </c>
      <c r="AG8" s="8">
        <f t="shared" si="13"/>
        <v>6.0049999999999999</v>
      </c>
      <c r="AH8" s="8" t="str">
        <f t="shared" si="9"/>
        <v>SEP</v>
      </c>
      <c r="AI8" s="8" t="str">
        <f t="shared" si="10"/>
        <v>MAR, OCT</v>
      </c>
      <c r="AJ8" s="8">
        <f>RTD("cqg.rtd", ,"ContractData",Q8, "Settlement",,"T")</f>
        <v>112.36</v>
      </c>
      <c r="AK8" s="8">
        <f>RTD("cqg.rtd", ,"ContractData",V8, "Settlement",,"T")</f>
        <v>5.63</v>
      </c>
      <c r="AL8" s="8">
        <f t="shared" si="11"/>
        <v>112.36</v>
      </c>
    </row>
    <row r="9" spans="1:38" x14ac:dyDescent="0.2">
      <c r="A9" s="7" t="str">
        <f t="shared" si="2"/>
        <v>QOV3</v>
      </c>
      <c r="B9" s="7" t="str">
        <f>RTD("cqg.rtd", ,"ContractData",A9, "ContractMonth")</f>
        <v>OCT</v>
      </c>
      <c r="C9" s="13" t="str">
        <f t="shared" si="3"/>
        <v>V</v>
      </c>
      <c r="D9" s="8" t="str">
        <f t="shared" si="4"/>
        <v>QOS1V</v>
      </c>
      <c r="P9" s="9" t="str">
        <f t="shared" si="5"/>
        <v>V</v>
      </c>
      <c r="Q9" s="14" t="str">
        <f>RTD("cqg.rtd", ,"ContractData", $Q$1&amp;"?"&amp;R42, "Symbol")</f>
        <v>QOV3</v>
      </c>
      <c r="R9" s="12">
        <f>RTD("cqg.rtd", ,"ContractData", Q9, $R$1,,"T")</f>
        <v>113.05</v>
      </c>
      <c r="S9" s="12">
        <f>RTD("cqg.rtd", ,"ContractData", Q9,$S$1,,"T")</f>
        <v>113.01</v>
      </c>
      <c r="T9" s="12">
        <f>RTD("cqg.rtd", ,"ContractData", Q9,$T$1,,"T")</f>
        <v>113.04</v>
      </c>
      <c r="U9" s="12">
        <f>RTD("cqg.rtd", ,"ContractData", "F."&amp;$Q$1&amp;"?8", $U$1,,"T")</f>
        <v>1.44</v>
      </c>
      <c r="V9" s="9" t="str">
        <f>K2</f>
        <v>QOS8H</v>
      </c>
      <c r="W9" s="12">
        <f>RTD("cqg.rtd", ,"ContractData", V9, $W$1,,"T")</f>
        <v>6.52</v>
      </c>
      <c r="X9" s="12">
        <f>RTD("cqg.rtd", ,"ContractData", V9, $X$1,,"T")</f>
        <v>0.41</v>
      </c>
      <c r="Y9" s="12">
        <f>RTD("cqg.rtd", ,"ContractData",V9,$Y$1,,"T")</f>
        <v>6.71</v>
      </c>
      <c r="Z9" s="12">
        <f>RTD("cqg.rtd", ,"ContractData", V9,$Z$1,,"T")</f>
        <v>6.74</v>
      </c>
      <c r="AA9" s="12">
        <f t="shared" si="6"/>
        <v>6.7249999999999996</v>
      </c>
      <c r="AB9" s="12">
        <f t="shared" si="14"/>
        <v>113.02500000000001</v>
      </c>
      <c r="AC9" s="12">
        <f t="shared" si="12"/>
        <v>113.02500000000001</v>
      </c>
      <c r="AD9" s="12">
        <f t="shared" si="7"/>
        <v>6.7249999999999996</v>
      </c>
      <c r="AF9" s="8">
        <f t="shared" si="8"/>
        <v>113.02500000000001</v>
      </c>
      <c r="AG9" s="8">
        <f t="shared" si="13"/>
        <v>6.7249999999999996</v>
      </c>
      <c r="AH9" s="8" t="str">
        <f t="shared" si="9"/>
        <v>OCT</v>
      </c>
      <c r="AI9" s="8" t="str">
        <f t="shared" si="10"/>
        <v>MAR, NOV</v>
      </c>
      <c r="AJ9" s="8">
        <f>RTD("cqg.rtd", ,"ContractData",Q9, "Settlement",,"T")</f>
        <v>111.61</v>
      </c>
      <c r="AK9" s="8">
        <f>RTD("cqg.rtd", ,"ContractData",V9, "Settlement",,"T")</f>
        <v>6.33</v>
      </c>
      <c r="AL9" s="8">
        <f t="shared" si="11"/>
        <v>111.61</v>
      </c>
    </row>
    <row r="10" spans="1:38" x14ac:dyDescent="0.2">
      <c r="A10" s="7" t="str">
        <f t="shared" si="2"/>
        <v>QOX3</v>
      </c>
      <c r="B10" s="7" t="str">
        <f>RTD("cqg.rtd", ,"ContractData",A10, "ContractMonth")</f>
        <v>NOV</v>
      </c>
      <c r="C10" s="13" t="str">
        <f t="shared" si="3"/>
        <v>X</v>
      </c>
      <c r="D10" s="8" t="str">
        <f t="shared" si="4"/>
        <v>QOS1X</v>
      </c>
      <c r="P10" s="9" t="str">
        <f t="shared" si="5"/>
        <v>X</v>
      </c>
      <c r="Q10" s="14" t="str">
        <f>RTD("cqg.rtd", ,"ContractData", $Q$1&amp;"?"&amp;R43, "Symbol")</f>
        <v>QOX3</v>
      </c>
      <c r="R10" s="12">
        <f>RTD("cqg.rtd", ,"ContractData", Q10, $R$1,,"T")</f>
        <v>112.33</v>
      </c>
      <c r="S10" s="12">
        <f>RTD("cqg.rtd", ,"ContractData", Q10,$S$1,,"T")</f>
        <v>112.29</v>
      </c>
      <c r="T10" s="12">
        <f>RTD("cqg.rtd", ,"ContractData", Q10,$T$1,,"T")</f>
        <v>112.32</v>
      </c>
      <c r="U10" s="12">
        <f>RTD("cqg.rtd", ,"ContractData", "F."&amp;$Q$1&amp;"?9", $U$1,,"T")</f>
        <v>1.42</v>
      </c>
      <c r="V10" s="9" t="str">
        <f>L2</f>
        <v>QOS9H</v>
      </c>
      <c r="W10" s="12">
        <f>RTD("cqg.rtd", ,"ContractData", V10, $W$1,,"T")</f>
        <v>7.42</v>
      </c>
      <c r="X10" s="12">
        <f>RTD("cqg.rtd", ,"ContractData", V10, $X$1,,"T")</f>
        <v>0.41</v>
      </c>
      <c r="Y10" s="12">
        <f>RTD("cqg.rtd", ,"ContractData",V10,$Y$1,,"T")</f>
        <v>7.41</v>
      </c>
      <c r="Z10" s="12">
        <f>RTD("cqg.rtd", ,"ContractData", V10,$Z$1,,"T")</f>
        <v>7.43</v>
      </c>
      <c r="AA10" s="12">
        <f t="shared" si="6"/>
        <v>7.42</v>
      </c>
      <c r="AB10" s="12">
        <f t="shared" si="14"/>
        <v>112.30500000000001</v>
      </c>
      <c r="AC10" s="12">
        <f t="shared" si="12"/>
        <v>112.30500000000001</v>
      </c>
      <c r="AD10" s="12">
        <f t="shared" si="7"/>
        <v>7.42</v>
      </c>
      <c r="AF10" s="8">
        <f t="shared" si="8"/>
        <v>112.30500000000001</v>
      </c>
      <c r="AG10" s="8">
        <f t="shared" si="13"/>
        <v>7.42</v>
      </c>
      <c r="AH10" s="8" t="str">
        <f t="shared" si="9"/>
        <v>NOV</v>
      </c>
      <c r="AI10" s="8" t="str">
        <f t="shared" si="10"/>
        <v>MAR, DEC</v>
      </c>
      <c r="AJ10" s="8">
        <f>RTD("cqg.rtd", ,"ContractData",Q10, "Settlement",,"T")</f>
        <v>110.91</v>
      </c>
      <c r="AK10" s="8">
        <f>RTD("cqg.rtd", ,"ContractData",V10, "Settlement",,"T")</f>
        <v>7.01</v>
      </c>
      <c r="AL10" s="8">
        <f t="shared" si="11"/>
        <v>110.91</v>
      </c>
    </row>
    <row r="11" spans="1:38" x14ac:dyDescent="0.2">
      <c r="A11" s="7" t="str">
        <f t="shared" si="2"/>
        <v>QOZ3</v>
      </c>
      <c r="B11" s="7" t="str">
        <f>RTD("cqg.rtd", ,"ContractData",A11, "ContractMonth")</f>
        <v>DEC</v>
      </c>
      <c r="C11" s="13" t="str">
        <f t="shared" si="3"/>
        <v>Z</v>
      </c>
      <c r="D11" s="8" t="str">
        <f t="shared" si="4"/>
        <v>QOS1Z</v>
      </c>
      <c r="P11" s="9" t="str">
        <f t="shared" si="5"/>
        <v>Z</v>
      </c>
      <c r="Q11" s="14" t="str">
        <f>RTD("cqg.rtd", ,"ContractData", $Q$1&amp;"?"&amp;R44, "Symbol")</f>
        <v>QOZ3</v>
      </c>
      <c r="R11" s="12">
        <f>RTD("cqg.rtd", ,"ContractData", Q11, $R$1,,"T")</f>
        <v>111.62</v>
      </c>
      <c r="S11" s="12">
        <f>RTD("cqg.rtd", ,"ContractData", Q11,$S$1,,"T")</f>
        <v>111.6</v>
      </c>
      <c r="T11" s="12">
        <f>RTD("cqg.rtd", ,"ContractData", Q11,$T$1,,"T")</f>
        <v>111.62</v>
      </c>
      <c r="U11" s="12">
        <f>RTD("cqg.rtd", ,"ContractData", "F."&amp;$Q$1&amp;"?10", $U$1,,"T")</f>
        <v>1.38</v>
      </c>
      <c r="V11" s="9" t="str">
        <f>M2</f>
        <v>QOS10H</v>
      </c>
      <c r="W11" s="12" t="str">
        <f>RTD("cqg.rtd", ,"ContractData", V11, $W$1,,"T")</f>
        <v/>
      </c>
      <c r="X11" s="12" t="str">
        <f>RTD("cqg.rtd", ,"ContractData", V11, $X$1,,"T")</f>
        <v/>
      </c>
      <c r="Y11" s="12" t="str">
        <f>RTD("cqg.rtd", ,"ContractData",V11,$Y$1,,"T")</f>
        <v/>
      </c>
      <c r="Z11" s="12" t="str">
        <f>RTD("cqg.rtd", ,"ContractData", V11,$Z$1,,"T")</f>
        <v/>
      </c>
      <c r="AA11" s="12" t="e">
        <f t="shared" si="6"/>
        <v>#VALUE!</v>
      </c>
      <c r="AB11" s="12">
        <f t="shared" si="14"/>
        <v>111.62</v>
      </c>
      <c r="AC11" s="12">
        <f t="shared" si="12"/>
        <v>111.62</v>
      </c>
      <c r="AD11" s="12" t="str">
        <f t="shared" si="7"/>
        <v/>
      </c>
      <c r="AF11" s="8">
        <f t="shared" si="8"/>
        <v>111.62</v>
      </c>
      <c r="AG11" s="8" t="e">
        <f t="shared" si="13"/>
        <v>#N/A</v>
      </c>
      <c r="AH11" s="8" t="str">
        <f t="shared" si="9"/>
        <v>DEC</v>
      </c>
      <c r="AI11" s="8" t="str">
        <f t="shared" si="10"/>
        <v>MAR, JAN</v>
      </c>
      <c r="AJ11" s="8">
        <f>RTD("cqg.rtd", ,"ContractData",Q11, "Settlement",,"T")</f>
        <v>110.23</v>
      </c>
      <c r="AK11" s="8">
        <f>RTD("cqg.rtd", ,"ContractData",V11, "Settlement",,"T")</f>
        <v>7.64</v>
      </c>
      <c r="AL11" s="8">
        <f t="shared" si="11"/>
        <v>110.23</v>
      </c>
    </row>
    <row r="12" spans="1:38" x14ac:dyDescent="0.2">
      <c r="A12" s="7" t="str">
        <f t="shared" si="2"/>
        <v>QOF4</v>
      </c>
      <c r="B12" s="7" t="str">
        <f>RTD("cqg.rtd", ,"ContractData",A12, "ContractMonth")</f>
        <v>JAN</v>
      </c>
      <c r="C12" s="13" t="str">
        <f t="shared" si="3"/>
        <v>F</v>
      </c>
      <c r="D12" s="8" t="str">
        <f t="shared" si="4"/>
        <v>QOS1F</v>
      </c>
      <c r="P12" s="9" t="str">
        <f t="shared" si="5"/>
        <v>F</v>
      </c>
      <c r="Q12" s="14" t="str">
        <f>RTD("cqg.rtd", ,"ContractData", $Q$1&amp;"?"&amp;R45, "Symbol")</f>
        <v>QOF4</v>
      </c>
      <c r="R12" s="12" t="str">
        <f>RTD("cqg.rtd", ,"ContractData", Q12, $R$1,,"T")</f>
        <v/>
      </c>
      <c r="S12" s="12" t="str">
        <f>RTD("cqg.rtd", ,"ContractData", Q12,$S$1,,"T")</f>
        <v/>
      </c>
      <c r="T12" s="12" t="str">
        <f>RTD("cqg.rtd", ,"ContractData", Q12,$T$1,,"T")</f>
        <v/>
      </c>
      <c r="U12" s="12" t="str">
        <f>RTD("cqg.rtd", ,"ContractData", "F."&amp;$Q$1&amp;"?11",$U$1,,"T")</f>
        <v/>
      </c>
      <c r="V12" s="9" t="str">
        <f>N2</f>
        <v>QOS11H</v>
      </c>
      <c r="W12" s="12" t="str">
        <f>RTD("cqg.rtd", ,"ContractData", V12, $W$1,,"T")</f>
        <v/>
      </c>
      <c r="X12" s="12" t="str">
        <f>RTD("cqg.rtd", ,"ContractData", V12, $X$1,,"T")</f>
        <v/>
      </c>
      <c r="Y12" s="12" t="str">
        <f>RTD("cqg.rtd", ,"ContractData",V12,$Y$1,,"T")</f>
        <v/>
      </c>
      <c r="Z12" s="12" t="str">
        <f>RTD("cqg.rtd", ,"ContractData", V12,$Z$1,,"T")</f>
        <v/>
      </c>
      <c r="AA12" s="12" t="e">
        <f t="shared" si="6"/>
        <v>#VALUE!</v>
      </c>
      <c r="AB12" s="12" t="str">
        <f t="shared" si="14"/>
        <v/>
      </c>
      <c r="AC12" s="12" t="e">
        <f t="shared" si="12"/>
        <v>#VALUE!</v>
      </c>
      <c r="AD12" s="12" t="str">
        <f t="shared" si="7"/>
        <v/>
      </c>
      <c r="AF12" s="8" t="e">
        <f t="shared" si="8"/>
        <v>#N/A</v>
      </c>
      <c r="AG12" s="8" t="e">
        <f t="shared" si="13"/>
        <v>#N/A</v>
      </c>
      <c r="AH12" s="8" t="str">
        <f t="shared" si="9"/>
        <v>JAN</v>
      </c>
      <c r="AI12" s="8" t="str">
        <f t="shared" si="10"/>
        <v>MAR, FEB</v>
      </c>
      <c r="AJ12" s="8">
        <f>RTD("cqg.rtd", ,"ContractData",Q12, "Settlement",,"T")</f>
        <v>109.6</v>
      </c>
      <c r="AK12" s="8">
        <f>RTD("cqg.rtd", ,"ContractData",V12, "Settlement",,"T")</f>
        <v>8.25</v>
      </c>
      <c r="AL12" s="8">
        <f t="shared" si="11"/>
        <v>109.6</v>
      </c>
    </row>
    <row r="13" spans="1:38" x14ac:dyDescent="0.2">
      <c r="A13" s="7" t="str">
        <f t="shared" si="2"/>
        <v>QOG4</v>
      </c>
      <c r="B13" s="7" t="str">
        <f>RTD("cqg.rtd", ,"ContractData",A13, "ContractMonth")</f>
        <v>FEB</v>
      </c>
      <c r="C13" s="13" t="str">
        <f t="shared" si="3"/>
        <v>G</v>
      </c>
      <c r="D13" s="8" t="str">
        <f t="shared" si="4"/>
        <v>QOS1G</v>
      </c>
      <c r="P13" s="9" t="str">
        <f t="shared" si="5"/>
        <v>G</v>
      </c>
      <c r="Q13" s="14" t="str">
        <f>RTD("cqg.rtd", ,"ContractData", $Q$1&amp;"?"&amp;R46, "Symbol")</f>
        <v>QOG4</v>
      </c>
      <c r="R13" s="12" t="str">
        <f>RTD("cqg.rtd", ,"ContractData", Q13, $R$1,,"T")</f>
        <v/>
      </c>
      <c r="S13" s="12" t="str">
        <f>RTD("cqg.rtd", ,"ContractData", Q13,$S$1,,"T")</f>
        <v/>
      </c>
      <c r="T13" s="12" t="str">
        <f>RTD("cqg.rtd", ,"ContractData", Q13,$T$1,,"T")</f>
        <v/>
      </c>
      <c r="U13" s="12" t="str">
        <f>RTD("cqg.rtd", ,"ContractData", "F."&amp;$Q$1&amp;"?12",$U$1,,"T")</f>
        <v/>
      </c>
      <c r="V13" s="9" t="str">
        <f>O2</f>
        <v>QOS12H</v>
      </c>
      <c r="W13" s="12" t="str">
        <f>RTD("cqg.rtd", ,"ContractData", V13, $W$1,,"T")</f>
        <v/>
      </c>
      <c r="X13" s="12">
        <f>RTD("cqg.rtd", ,"ContractData", V13, $X$1,,"T")</f>
        <v>0.64</v>
      </c>
      <c r="Y13" s="12">
        <f>RTD("cqg.rtd", ,"ContractData",V13,$Y$1,,"T")</f>
        <v>9.23</v>
      </c>
      <c r="Z13" s="12">
        <f>RTD("cqg.rtd", ,"ContractData", V13,$Z$1,,"T")</f>
        <v>9.48</v>
      </c>
      <c r="AA13" s="12">
        <f t="shared" si="6"/>
        <v>9.3550000000000004</v>
      </c>
      <c r="AB13" s="12" t="str">
        <f t="shared" si="14"/>
        <v/>
      </c>
      <c r="AC13" s="12" t="e">
        <f t="shared" si="12"/>
        <v>#VALUE!</v>
      </c>
      <c r="AD13" s="12">
        <f t="shared" si="7"/>
        <v>9.3550000000000004</v>
      </c>
      <c r="AF13" s="8" t="e">
        <f t="shared" si="8"/>
        <v>#N/A</v>
      </c>
      <c r="AG13" s="8">
        <f t="shared" si="13"/>
        <v>9.3550000000000004</v>
      </c>
      <c r="AH13" s="8" t="str">
        <f t="shared" si="9"/>
        <v>FEB</v>
      </c>
      <c r="AJ13" s="8">
        <f>RTD("cqg.rtd", ,"ContractData",Q13, "Settlement",,"T")</f>
        <v>108.99</v>
      </c>
      <c r="AK13" s="8">
        <f>RTD("cqg.rtd", ,"ContractData",V13, "Settlement",,"T")</f>
        <v>8.84</v>
      </c>
      <c r="AL13" s="8">
        <f t="shared" si="11"/>
        <v>108.99</v>
      </c>
    </row>
    <row r="14" spans="1:38" x14ac:dyDescent="0.2"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8" x14ac:dyDescent="0.2">
      <c r="P15" s="9"/>
      <c r="Q15" s="9"/>
      <c r="R15" s="9"/>
      <c r="S15" s="9"/>
      <c r="T15" s="9"/>
      <c r="U15" s="9"/>
    </row>
    <row r="17" spans="21:29" x14ac:dyDescent="0.2">
      <c r="AB17" s="15"/>
      <c r="AC17" s="15"/>
    </row>
    <row r="18" spans="21:29" x14ac:dyDescent="0.2">
      <c r="AB18" s="15"/>
      <c r="AC18" s="15"/>
    </row>
    <row r="19" spans="21:29" x14ac:dyDescent="0.2">
      <c r="AB19" s="15"/>
      <c r="AC19" s="15"/>
    </row>
    <row r="20" spans="21:29" x14ac:dyDescent="0.2">
      <c r="U20" s="16"/>
      <c r="AB20" s="15"/>
      <c r="AC20" s="15"/>
    </row>
    <row r="21" spans="21:29" x14ac:dyDescent="0.2">
      <c r="AB21" s="15"/>
      <c r="AC21" s="15"/>
    </row>
    <row r="22" spans="21:29" x14ac:dyDescent="0.2">
      <c r="AB22" s="15"/>
      <c r="AC22" s="15"/>
    </row>
    <row r="23" spans="21:29" x14ac:dyDescent="0.2">
      <c r="AB23" s="15"/>
      <c r="AC23" s="15"/>
    </row>
    <row r="24" spans="21:29" x14ac:dyDescent="0.2">
      <c r="AB24" s="15"/>
      <c r="AC24" s="15"/>
    </row>
    <row r="34" spans="18:19" x14ac:dyDescent="0.2">
      <c r="R34" s="8" t="s">
        <v>6</v>
      </c>
    </row>
    <row r="35" spans="18:19" x14ac:dyDescent="0.2">
      <c r="R35" s="8">
        <f>IF(RTD("cqg.rtd", ,"ContractData",Q1&amp;"?", "ContractMonth")=RTD("cqg.rtd", ,"ContractData",Q1&amp;"?1", "ContractMonth"),1,2)</f>
        <v>1</v>
      </c>
      <c r="S35" s="8" t="str">
        <f>RTD("cqg.rtd",,"ContractData",Q1&amp;"?1", "Symbol")</f>
        <v>QOH3</v>
      </c>
    </row>
    <row r="36" spans="18:19" x14ac:dyDescent="0.2">
      <c r="R36" s="8">
        <f>R35+1</f>
        <v>2</v>
      </c>
      <c r="S36" s="8" t="str">
        <f>RTD("cqg.rtd",,"ContractData",Q1&amp;"?2", "Symbol")</f>
        <v>QOJ3</v>
      </c>
    </row>
    <row r="37" spans="18:19" x14ac:dyDescent="0.2">
      <c r="R37" s="8">
        <f t="shared" ref="R37:R46" si="15">R36+1</f>
        <v>3</v>
      </c>
    </row>
    <row r="38" spans="18:19" x14ac:dyDescent="0.2">
      <c r="R38" s="8">
        <f t="shared" si="15"/>
        <v>4</v>
      </c>
    </row>
    <row r="39" spans="18:19" x14ac:dyDescent="0.2">
      <c r="R39" s="8">
        <f t="shared" si="15"/>
        <v>5</v>
      </c>
    </row>
    <row r="40" spans="18:19" x14ac:dyDescent="0.2">
      <c r="R40" s="8">
        <f t="shared" si="15"/>
        <v>6</v>
      </c>
    </row>
    <row r="41" spans="18:19" x14ac:dyDescent="0.2">
      <c r="R41" s="8">
        <f t="shared" si="15"/>
        <v>7</v>
      </c>
    </row>
    <row r="42" spans="18:19" x14ac:dyDescent="0.2">
      <c r="R42" s="8">
        <f t="shared" si="15"/>
        <v>8</v>
      </c>
    </row>
    <row r="43" spans="18:19" x14ac:dyDescent="0.2">
      <c r="R43" s="8">
        <f t="shared" si="15"/>
        <v>9</v>
      </c>
    </row>
    <row r="44" spans="18:19" x14ac:dyDescent="0.2">
      <c r="R44" s="8">
        <f t="shared" si="15"/>
        <v>10</v>
      </c>
    </row>
    <row r="45" spans="18:19" x14ac:dyDescent="0.2">
      <c r="R45" s="8">
        <f t="shared" si="15"/>
        <v>11</v>
      </c>
    </row>
    <row r="46" spans="18:19" x14ac:dyDescent="0.2">
      <c r="R46" s="8">
        <f t="shared" si="15"/>
        <v>12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opLeftCell="I1" workbookViewId="0">
      <selection activeCell="M10" sqref="M10"/>
    </sheetView>
  </sheetViews>
  <sheetFormatPr defaultColWidth="9" defaultRowHeight="14.25" x14ac:dyDescent="0.2"/>
  <cols>
    <col min="1" max="17" width="9" style="8"/>
    <col min="18" max="18" width="14.375" style="8" customWidth="1"/>
    <col min="19" max="20" width="9" style="8"/>
    <col min="21" max="21" width="17.75" style="8" customWidth="1"/>
    <col min="22" max="22" width="9" style="8"/>
    <col min="23" max="23" width="9" style="8" customWidth="1"/>
    <col min="24" max="16384" width="9" style="8"/>
  </cols>
  <sheetData>
    <row r="1" spans="1:38" x14ac:dyDescent="0.2">
      <c r="A1" s="7"/>
      <c r="B1" s="7"/>
      <c r="C1" s="7" t="s">
        <v>2</v>
      </c>
      <c r="D1" s="8">
        <v>1</v>
      </c>
      <c r="E1" s="8">
        <v>2</v>
      </c>
      <c r="F1" s="8">
        <v>3</v>
      </c>
      <c r="G1" s="8">
        <v>4</v>
      </c>
      <c r="H1" s="8">
        <v>5</v>
      </c>
      <c r="I1" s="8">
        <v>6</v>
      </c>
      <c r="J1" s="8">
        <v>7</v>
      </c>
      <c r="K1" s="8">
        <v>8</v>
      </c>
      <c r="L1" s="8">
        <v>9</v>
      </c>
      <c r="M1" s="8">
        <v>10</v>
      </c>
      <c r="N1" s="8">
        <v>11</v>
      </c>
      <c r="O1" s="8">
        <v>12</v>
      </c>
      <c r="P1" s="9"/>
      <c r="Q1" s="10" t="s">
        <v>14</v>
      </c>
      <c r="R1" s="11" t="s">
        <v>3</v>
      </c>
      <c r="S1" s="11" t="s">
        <v>0</v>
      </c>
      <c r="T1" s="11" t="s">
        <v>1</v>
      </c>
      <c r="U1" s="9" t="s">
        <v>4</v>
      </c>
      <c r="V1" s="9"/>
      <c r="W1" s="11" t="s">
        <v>3</v>
      </c>
      <c r="X1" s="9" t="s">
        <v>4</v>
      </c>
      <c r="Y1" s="11" t="s">
        <v>0</v>
      </c>
      <c r="Z1" s="11" t="s">
        <v>1</v>
      </c>
      <c r="AA1" s="9" t="s">
        <v>5</v>
      </c>
      <c r="AB1" s="9" t="s">
        <v>5</v>
      </c>
      <c r="AC1" s="12"/>
      <c r="AD1" s="9" t="s">
        <v>5</v>
      </c>
    </row>
    <row r="2" spans="1:38" x14ac:dyDescent="0.2">
      <c r="A2" s="7" t="str">
        <f>Q2</f>
        <v>ETH3</v>
      </c>
      <c r="B2" s="7" t="str">
        <f>RTD("cqg.rtd", ,"ContractData",A2, "ContractMonth")</f>
        <v>MAR</v>
      </c>
      <c r="C2" s="13" t="str">
        <f>IF(B2="Jan","F",IF(B2="Feb","G",IF(B2="Mar","H",IF(B2="Apr","J",IF(B2="May","K",IF(B2="JUN","M",IF(B2="Jul","N",IF(B2="Aug","Q",IF(B2="Sep","U",IF(B2="Oct","V",IF(B2="Nov","X",IF(B2="Dec","Z"))))))))))))</f>
        <v>H</v>
      </c>
      <c r="D2" s="8" t="str">
        <f>$Q$1&amp;$C$1&amp;$D$1&amp;$C2</f>
        <v>ETS1H</v>
      </c>
      <c r="E2" s="8" t="str">
        <f>$Q$1&amp;$C$1&amp;$E$1&amp;$C2</f>
        <v>ETS2H</v>
      </c>
      <c r="F2" s="8" t="str">
        <f>$Q$1&amp;$C$1&amp;$F$1&amp;$C2</f>
        <v>ETS3H</v>
      </c>
      <c r="G2" s="8" t="str">
        <f>$Q$1&amp;$C$1&amp;$G$1&amp;$C2</f>
        <v>ETS4H</v>
      </c>
      <c r="H2" s="8" t="str">
        <f>$Q$1&amp;$C$1&amp;$H$1&amp;$C2</f>
        <v>ETS5H</v>
      </c>
      <c r="I2" s="8" t="str">
        <f>$Q$1&amp;$C$1&amp;$I$1&amp;$C2</f>
        <v>ETS6H</v>
      </c>
      <c r="J2" s="8" t="str">
        <f>$Q$1&amp;$C$1&amp;$J$1&amp;$C2</f>
        <v>ETS7H</v>
      </c>
      <c r="K2" s="8" t="str">
        <f t="shared" ref="K2" si="0">$Q$1&amp;$C$1&amp;$K$1&amp;$C2</f>
        <v>ETS8H</v>
      </c>
      <c r="L2" s="8" t="str">
        <f>$Q$1&amp;$C$1&amp;$L$1&amp;$C2</f>
        <v>ETS9H</v>
      </c>
      <c r="M2" s="8" t="str">
        <f>$Q$1&amp;$C$1&amp;$M$1&amp;$C2</f>
        <v>ETS10H</v>
      </c>
      <c r="N2" s="8" t="str">
        <f>$Q$1&amp;$C$1&amp;$N$1&amp;$C2</f>
        <v>ETS11H</v>
      </c>
      <c r="O2" s="8" t="str">
        <f>$Q$1&amp;$C$1&amp;$O$1&amp;$C2</f>
        <v>ETS12H</v>
      </c>
      <c r="P2" s="9" t="str">
        <f>LEFT(RIGHT(Q2,2),1)</f>
        <v>H</v>
      </c>
      <c r="Q2" s="14" t="str">
        <f>RTD("cqg.rtd", ,"ContractData", $Q$1&amp;"?"&amp;R35, "Symbol")</f>
        <v>ETH3</v>
      </c>
      <c r="R2" s="12">
        <f>RTD("cqg.rtd", ,"ContractData", Q2, $R$1,,"T")</f>
        <v>96.22</v>
      </c>
      <c r="S2" s="12">
        <f>RTD("cqg.rtd", ,"ContractData", Q2,$S$1,,"T")</f>
        <v>96.21</v>
      </c>
      <c r="T2" s="12">
        <f>RTD("cqg.rtd", ,"ContractData", Q2,$T$1,,"T")</f>
        <v>96.23</v>
      </c>
      <c r="U2" s="12">
        <f>RTD("cqg.rtd", ,"ContractData", "F."&amp;$Q$1&amp;"?1", $U$1,,"T")</f>
        <v>0.39</v>
      </c>
      <c r="V2" s="9" t="str">
        <f>D2</f>
        <v>ETS1H</v>
      </c>
      <c r="W2" s="12">
        <f>RTD("cqg.rtd", ,"ContractData", V2, $W$1,,"T")</f>
        <v>-0.52</v>
      </c>
      <c r="X2" s="12">
        <f>RTD("cqg.rtd", ,"ContractData", V2, $X$1,,"T")</f>
        <v>-0.01</v>
      </c>
      <c r="Y2" s="12">
        <f>RTD("cqg.rtd", ,"ContractData",V2,$Y$1,,"T")</f>
        <v>-0.53</v>
      </c>
      <c r="Z2" s="12">
        <f>RTD("cqg.rtd", ,"ContractData", V2,$Z$1,,"T")</f>
        <v>-0.52</v>
      </c>
      <c r="AA2" s="12">
        <f>IF(OR(W2="",W2&lt;Y2,W2&gt;Z2),(Y2+Z2)/2,W2)</f>
        <v>-0.52</v>
      </c>
      <c r="AB2" s="12">
        <f t="shared" ref="AB2:AB7" si="1">IF(OR(S2="",T2=""),R2,(IF(OR(R2="",R2&lt;S2,R2&gt;T2),(S2+T2)/2,R2)))</f>
        <v>96.22</v>
      </c>
      <c r="AC2" s="12">
        <f>IF(OR(R2="",R2&lt;S2,R2&gt;T2),(S2+T2)/2,R2)</f>
        <v>96.22</v>
      </c>
      <c r="AD2" s="12">
        <f>IF(OR(Y2="",Z2=""),W2,(IF(OR(W2="",W2&lt;Y2,W2&gt;Z2),(Y2+Z2)/2,W2)))</f>
        <v>-0.52</v>
      </c>
      <c r="AF2" s="8">
        <f>IF(ISERROR(AC2),NA(),AC2)</f>
        <v>96.22</v>
      </c>
      <c r="AG2" s="8">
        <f>IF(AD2="",NA(),AD2)</f>
        <v>-0.52</v>
      </c>
      <c r="AH2" s="67" t="str">
        <f>IF(P2="F","JAN",IF(P2="G","FEB",IF(P2="H","MAR",IF(P2="J","APR",IF(P2="K","MAY",IF(P2="M","JUN",IF(P2="N","JUL",IF(P2="Q","AUG",IF(P2="U","SEP",IF(P2="V","OCT",IF(P2="X","NOV",IF(P2="Z","DEC",))))))))))))</f>
        <v>MAR</v>
      </c>
      <c r="AI2" s="67" t="str">
        <f>$AH$2&amp;", "&amp;AH3</f>
        <v>MAR, APR</v>
      </c>
      <c r="AJ2" s="8">
        <f>RTD("cqg.rtd", ,"ContractData",Q2, "Settlement",,"T")</f>
        <v>95.83</v>
      </c>
      <c r="AK2" s="8">
        <f>RTD("cqg.rtd", ,"ContractData",V2, "Settlement",,"T")</f>
        <v>-0.52</v>
      </c>
      <c r="AL2" s="8">
        <f>IF(AJ2="",NA(),AJ2)</f>
        <v>95.83</v>
      </c>
    </row>
    <row r="3" spans="1:38" x14ac:dyDescent="0.2">
      <c r="A3" s="7" t="str">
        <f t="shared" ref="A3:A13" si="2">Q3</f>
        <v>ETJ3</v>
      </c>
      <c r="B3" s="7" t="str">
        <f>RTD("cqg.rtd", ,"ContractData",A3, "ContractMonth")</f>
        <v>APR</v>
      </c>
      <c r="C3" s="13" t="str">
        <f t="shared" ref="C3:C13" si="3">IF(B3="Jan","F",IF(B3="Feb","G",IF(B3="Mar","H",IF(B3="Apr","J",IF(B3="May","K",IF(B3="JUN","M",IF(B3="Jul","N",IF(B3="Aug","Q",IF(B3="Sep","U",IF(B3="Oct","V",IF(B3="Nov","X",IF(B3="Dec","Z"))))))))))))</f>
        <v>J</v>
      </c>
      <c r="D3" s="8" t="str">
        <f t="shared" ref="D3:D13" si="4">$Q$1&amp;$C$1&amp;$D$1&amp;$C3</f>
        <v>ETS1J</v>
      </c>
      <c r="P3" s="9" t="str">
        <f t="shared" ref="P3:P13" si="5">LEFT(RIGHT(Q3,2),1)</f>
        <v>J</v>
      </c>
      <c r="Q3" s="14" t="str">
        <f>RTD("cqg.rtd", ,"ContractData", $Q$1&amp;"?"&amp;R36, "Symbol")</f>
        <v>ETJ3</v>
      </c>
      <c r="R3" s="12">
        <f>RTD("cqg.rtd", ,"ContractData", Q3, $R$1,,"T")</f>
        <v>96.75</v>
      </c>
      <c r="S3" s="12">
        <f>RTD("cqg.rtd", ,"ContractData", Q3,$S$1,,"T")</f>
        <v>96.73</v>
      </c>
      <c r="T3" s="12">
        <f>RTD("cqg.rtd", ,"ContractData", Q3,$T$1,,"T")</f>
        <v>96.76</v>
      </c>
      <c r="U3" s="12">
        <f>RTD("cqg.rtd", ,"ContractData", "F."&amp;$Q$1&amp;"?2",  $U$1,,"T")</f>
        <v>0.4</v>
      </c>
      <c r="V3" s="9" t="str">
        <f>E2</f>
        <v>ETS2H</v>
      </c>
      <c r="W3" s="12">
        <f>RTD("cqg.rtd", ,"ContractData", V3, $W$1,,"T")</f>
        <v>-1.05</v>
      </c>
      <c r="X3" s="12">
        <f>RTD("cqg.rtd", ,"ContractData", V3, $X$1,,"T")</f>
        <v>0.01</v>
      </c>
      <c r="Y3" s="12">
        <f>RTD("cqg.rtd", ,"ContractData",V3,$Y$1,,"T")</f>
        <v>-1.06</v>
      </c>
      <c r="Z3" s="12">
        <f>RTD("cqg.rtd", ,"ContractData", V3,$Z$1,,"T")</f>
        <v>-1.04</v>
      </c>
      <c r="AA3" s="12">
        <f t="shared" ref="AA3:AA13" si="6">IF(OR(W3="",W3&lt;Y3,W3&gt;Z3),(Y3+Z3)/2,W3)</f>
        <v>-1.05</v>
      </c>
      <c r="AB3" s="12">
        <f t="shared" si="1"/>
        <v>96.75</v>
      </c>
      <c r="AC3" s="12">
        <f>IF(OR(R3="",R3&lt;S3,R3&gt;T3),(S3+T3)/2,R3)</f>
        <v>96.75</v>
      </c>
      <c r="AD3" s="12">
        <f t="shared" ref="AD3:AD13" si="7">IF(OR(Y3="",Z3=""),W3,(IF(OR(W3="",W3&lt;Y3,W3&gt;Z3),(Y3+Z3)/2,W3)))</f>
        <v>-1.05</v>
      </c>
      <c r="AF3" s="8">
        <f t="shared" ref="AF3:AF13" si="8">IF(ISERROR(AC3),NA(),AC3)</f>
        <v>96.75</v>
      </c>
      <c r="AG3" s="8">
        <f t="shared" ref="AG3:AG13" si="9">IF(AD3="",NA(),AD3)</f>
        <v>-1.05</v>
      </c>
      <c r="AH3" s="67" t="str">
        <f t="shared" ref="AH3:AH13" si="10">IF(P3="F","JAN",IF(P3="G","FEB",IF(P3="H","MAR",IF(P3="J","APR",IF(P3="K","MAY",IF(P3="M","JUN",IF(P3="N","JUL",IF(P3="Q","AUG",IF(P3="U","SEP",IF(P3="V","OCT",IF(P3="X","NOV",IF(P3="Z","DEC",))))))))))))</f>
        <v>APR</v>
      </c>
      <c r="AI3" s="67" t="str">
        <f t="shared" ref="AI3:AI12" si="11">$AH$2&amp;", "&amp;AH4</f>
        <v>MAR, MAY</v>
      </c>
      <c r="AJ3" s="8">
        <f>RTD("cqg.rtd", ,"ContractData",Q3, "Settlement",,"T")</f>
        <v>96.35</v>
      </c>
      <c r="AK3" s="8">
        <f>RTD("cqg.rtd", ,"ContractData",V3, "Settlement",,"T")</f>
        <v>-1.05</v>
      </c>
      <c r="AL3" s="8">
        <f t="shared" ref="AL3:AL13" si="12">IF(AJ3="",NA(),AJ3)</f>
        <v>96.35</v>
      </c>
    </row>
    <row r="4" spans="1:38" x14ac:dyDescent="0.2">
      <c r="A4" s="7" t="str">
        <f t="shared" si="2"/>
        <v>ETK3</v>
      </c>
      <c r="B4" s="7" t="str">
        <f>RTD("cqg.rtd", ,"ContractData",A4, "ContractMonth")</f>
        <v>MAY</v>
      </c>
      <c r="C4" s="13" t="str">
        <f t="shared" si="3"/>
        <v>K</v>
      </c>
      <c r="D4" s="8" t="str">
        <f t="shared" si="4"/>
        <v>ETS1K</v>
      </c>
      <c r="P4" s="9" t="str">
        <f t="shared" si="5"/>
        <v>K</v>
      </c>
      <c r="Q4" s="14" t="str">
        <f>RTD("cqg.rtd", ,"ContractData", $Q$1&amp;"?"&amp;R37, "Symbol")</f>
        <v>ETK3</v>
      </c>
      <c r="R4" s="12">
        <f>RTD("cqg.rtd", ,"ContractData", Q4, $R$1,,"T")</f>
        <v>97.18</v>
      </c>
      <c r="S4" s="12">
        <f>RTD("cqg.rtd", ,"ContractData", Q4,$S$1,,"T")</f>
        <v>97.25</v>
      </c>
      <c r="T4" s="12">
        <f>RTD("cqg.rtd", ,"ContractData", Q4,$T$1,,"T")</f>
        <v>97.29</v>
      </c>
      <c r="U4" s="12">
        <f>RTD("cqg.rtd", ,"ContractData", "F."&amp;$Q$1&amp;"?3",  $U$1,,"T")</f>
        <v>0.42</v>
      </c>
      <c r="V4" s="9" t="str">
        <f>F2</f>
        <v>ETS3H</v>
      </c>
      <c r="W4" s="12">
        <f>RTD("cqg.rtd", ,"ContractData", V4, $W$1,,"T")</f>
        <v>-1.53</v>
      </c>
      <c r="X4" s="12">
        <f>RTD("cqg.rtd", ,"ContractData", V4, $X$1,,"T")</f>
        <v>-0.01</v>
      </c>
      <c r="Y4" s="12">
        <f>RTD("cqg.rtd", ,"ContractData",V4,$Y$1,,"T")</f>
        <v>-1.54</v>
      </c>
      <c r="Z4" s="12">
        <f>RTD("cqg.rtd", ,"ContractData", V4,$Z$1,,"T")</f>
        <v>-1.52</v>
      </c>
      <c r="AA4" s="12">
        <f t="shared" si="6"/>
        <v>-1.53</v>
      </c>
      <c r="AB4" s="12">
        <f t="shared" si="1"/>
        <v>97.27000000000001</v>
      </c>
      <c r="AC4" s="12">
        <f t="shared" ref="AC4:AC13" si="13">IF(OR(R4="",R4&lt;S4,R4&gt;T4),(S4+T4)/2,R4)</f>
        <v>97.27000000000001</v>
      </c>
      <c r="AD4" s="12">
        <f t="shared" si="7"/>
        <v>-1.53</v>
      </c>
      <c r="AF4" s="8">
        <f t="shared" si="8"/>
        <v>97.27000000000001</v>
      </c>
      <c r="AG4" s="8">
        <f t="shared" si="9"/>
        <v>-1.53</v>
      </c>
      <c r="AH4" s="67" t="str">
        <f t="shared" si="10"/>
        <v>MAY</v>
      </c>
      <c r="AI4" s="67" t="str">
        <f t="shared" si="11"/>
        <v>MAR, JUN</v>
      </c>
      <c r="AJ4" s="8">
        <f>RTD("cqg.rtd", ,"ContractData",Q4, "Settlement",,"T")</f>
        <v>96.88</v>
      </c>
      <c r="AK4" s="8">
        <f>RTD("cqg.rtd", ,"ContractData",V4, "Settlement",,"T")</f>
        <v>-1.52</v>
      </c>
      <c r="AL4" s="8">
        <f t="shared" si="12"/>
        <v>96.88</v>
      </c>
    </row>
    <row r="5" spans="1:38" x14ac:dyDescent="0.2">
      <c r="A5" s="7" t="str">
        <f t="shared" si="2"/>
        <v>ETM3</v>
      </c>
      <c r="B5" s="7" t="str">
        <f>RTD("cqg.rtd", ,"ContractData",A5, "ContractMonth")</f>
        <v>JUN</v>
      </c>
      <c r="C5" s="13" t="str">
        <f t="shared" si="3"/>
        <v>M</v>
      </c>
      <c r="D5" s="8" t="str">
        <f t="shared" si="4"/>
        <v>ETS1M</v>
      </c>
      <c r="P5" s="9" t="str">
        <f t="shared" si="5"/>
        <v>M</v>
      </c>
      <c r="Q5" s="14" t="str">
        <f>RTD("cqg.rtd", ,"ContractData", $Q$1&amp;"?"&amp;R38, "Symbol")</f>
        <v>ETM3</v>
      </c>
      <c r="R5" s="12">
        <f>RTD("cqg.rtd", ,"ContractData", Q5, $R$1,,"T")</f>
        <v>97.73</v>
      </c>
      <c r="S5" s="12">
        <f>RTD("cqg.rtd", ,"ContractData", Q5,$S$1,,"T")</f>
        <v>97.73</v>
      </c>
      <c r="T5" s="12">
        <f>RTD("cqg.rtd", ,"ContractData", Q5,$T$1,,"T")</f>
        <v>97.77</v>
      </c>
      <c r="U5" s="12">
        <f>RTD("cqg.rtd", ,"ContractData", "F."&amp;$Q$1&amp;"?4",  $U$1,,"T")</f>
        <v>0.38</v>
      </c>
      <c r="V5" s="9" t="str">
        <f>G2</f>
        <v>ETS4H</v>
      </c>
      <c r="W5" s="12">
        <f>RTD("cqg.rtd", ,"ContractData", V5, $W$1,,"T")</f>
        <v>-1.88</v>
      </c>
      <c r="X5" s="12">
        <f>RTD("cqg.rtd", ,"ContractData", V5, $X$1,,"T")</f>
        <v>-0.02</v>
      </c>
      <c r="Y5" s="12">
        <f>RTD("cqg.rtd", ,"ContractData",V5,$Y$1,,"T")</f>
        <v>-1.9</v>
      </c>
      <c r="Z5" s="12">
        <f>RTD("cqg.rtd", ,"ContractData", V5,$Z$1,,"T")</f>
        <v>-1.88</v>
      </c>
      <c r="AA5" s="12">
        <f t="shared" si="6"/>
        <v>-1.88</v>
      </c>
      <c r="AB5" s="12">
        <f t="shared" si="1"/>
        <v>97.73</v>
      </c>
      <c r="AC5" s="12">
        <f t="shared" si="13"/>
        <v>97.73</v>
      </c>
      <c r="AD5" s="12">
        <f t="shared" si="7"/>
        <v>-1.88</v>
      </c>
      <c r="AF5" s="8">
        <f t="shared" si="8"/>
        <v>97.73</v>
      </c>
      <c r="AG5" s="8">
        <f t="shared" si="9"/>
        <v>-1.88</v>
      </c>
      <c r="AH5" s="67" t="str">
        <f t="shared" si="10"/>
        <v>JUN</v>
      </c>
      <c r="AI5" s="67" t="str">
        <f t="shared" si="11"/>
        <v>MAR, JUL</v>
      </c>
      <c r="AJ5" s="8">
        <f>RTD("cqg.rtd", ,"ContractData",Q5, "Settlement",,"T")</f>
        <v>97.35</v>
      </c>
      <c r="AK5" s="8">
        <f>RTD("cqg.rtd", ,"ContractData",V5, "Settlement",,"T")</f>
        <v>-1.87</v>
      </c>
      <c r="AL5" s="8">
        <f t="shared" si="12"/>
        <v>97.35</v>
      </c>
    </row>
    <row r="6" spans="1:38" x14ac:dyDescent="0.2">
      <c r="A6" s="7" t="str">
        <f t="shared" si="2"/>
        <v>ETN3</v>
      </c>
      <c r="B6" s="7" t="str">
        <f>RTD("cqg.rtd", ,"ContractData",A6, "ContractMonth")</f>
        <v>JUL</v>
      </c>
      <c r="C6" s="13" t="str">
        <f t="shared" si="3"/>
        <v>N</v>
      </c>
      <c r="D6" s="8" t="str">
        <f t="shared" si="4"/>
        <v>ETS1N</v>
      </c>
      <c r="P6" s="9" t="str">
        <f t="shared" si="5"/>
        <v>N</v>
      </c>
      <c r="Q6" s="14" t="str">
        <f>RTD("cqg.rtd", ,"ContractData", $Q$1&amp;"?"&amp;R39, "Symbol")</f>
        <v>ETN3</v>
      </c>
      <c r="R6" s="12">
        <f>RTD("cqg.rtd", ,"ContractData", Q6, $R$1,,"T")</f>
        <v>97.95</v>
      </c>
      <c r="S6" s="12">
        <f>RTD("cqg.rtd", ,"ContractData", Q6,$S$1,,"T")</f>
        <v>98.09</v>
      </c>
      <c r="T6" s="12">
        <f>RTD("cqg.rtd", ,"ContractData", Q6,$T$1,,"T")</f>
        <v>98.13</v>
      </c>
      <c r="U6" s="12">
        <f>RTD("cqg.rtd", ,"ContractData", "F."&amp;$Q$1&amp;"?5",  $U$1,,"T")</f>
        <v>0.42</v>
      </c>
      <c r="V6" s="9" t="str">
        <f>H2</f>
        <v>ETS5H</v>
      </c>
      <c r="W6" s="12">
        <f>RTD("cqg.rtd", ,"ContractData", V6, $W$1,,"T")</f>
        <v>-2.0499999999999998</v>
      </c>
      <c r="X6" s="12">
        <f>RTD("cqg.rtd", ,"ContractData", V6, $X$1,,"T")</f>
        <v>-0.03</v>
      </c>
      <c r="Y6" s="12">
        <f>RTD("cqg.rtd", ,"ContractData",V6,$Y$1,,"T")</f>
        <v>-2.0699999999999998</v>
      </c>
      <c r="Z6" s="12">
        <f>RTD("cqg.rtd", ,"ContractData", V6,$Z$1,,"T")</f>
        <v>-2.0499999999999998</v>
      </c>
      <c r="AA6" s="12">
        <f t="shared" si="6"/>
        <v>-2.0499999999999998</v>
      </c>
      <c r="AB6" s="12">
        <f t="shared" si="1"/>
        <v>98.11</v>
      </c>
      <c r="AC6" s="12">
        <f t="shared" si="13"/>
        <v>98.11</v>
      </c>
      <c r="AD6" s="12">
        <f t="shared" si="7"/>
        <v>-2.0499999999999998</v>
      </c>
      <c r="AF6" s="8">
        <f t="shared" si="8"/>
        <v>98.11</v>
      </c>
      <c r="AG6" s="8">
        <f t="shared" si="9"/>
        <v>-2.0499999999999998</v>
      </c>
      <c r="AH6" s="67" t="str">
        <f t="shared" si="10"/>
        <v>JUL</v>
      </c>
      <c r="AI6" s="67" t="str">
        <f t="shared" si="11"/>
        <v>MAR, AUG</v>
      </c>
      <c r="AJ6" s="8">
        <f>RTD("cqg.rtd", ,"ContractData",Q6, "Settlement",,"T")</f>
        <v>97.7</v>
      </c>
      <c r="AK6" s="8">
        <f>RTD("cqg.rtd", ,"ContractData",V6, "Settlement",,"T")</f>
        <v>-2.0299999999999998</v>
      </c>
      <c r="AL6" s="8">
        <f t="shared" si="12"/>
        <v>97.7</v>
      </c>
    </row>
    <row r="7" spans="1:38" x14ac:dyDescent="0.2">
      <c r="A7" s="7" t="str">
        <f t="shared" si="2"/>
        <v>ETQ3</v>
      </c>
      <c r="B7" s="7" t="str">
        <f>RTD("cqg.rtd", ,"ContractData",A7, "ContractMonth")</f>
        <v>AUG</v>
      </c>
      <c r="C7" s="13" t="str">
        <f t="shared" si="3"/>
        <v>Q</v>
      </c>
      <c r="D7" s="8" t="str">
        <f t="shared" si="4"/>
        <v>ETS1Q</v>
      </c>
      <c r="P7" s="9" t="str">
        <f t="shared" si="5"/>
        <v>Q</v>
      </c>
      <c r="Q7" s="14" t="str">
        <f>RTD("cqg.rtd", ,"ContractData", $Q$1&amp;"?"&amp;R40, "Symbol")</f>
        <v>ETQ3</v>
      </c>
      <c r="R7" s="12">
        <f>RTD("cqg.rtd", ,"ContractData", Q7, $R$1,,"T")</f>
        <v>98.17</v>
      </c>
      <c r="S7" s="12">
        <f>RTD("cqg.rtd", ,"ContractData", Q7,$S$1,,"T")</f>
        <v>98.26</v>
      </c>
      <c r="T7" s="12">
        <f>RTD("cqg.rtd", ,"ContractData", Q7,$T$1,,"T")</f>
        <v>98.3</v>
      </c>
      <c r="U7" s="12">
        <f>RTD("cqg.rtd", ,"ContractData", "F."&amp;$Q$1&amp;"?6", $U$1,,"T")</f>
        <v>0.39</v>
      </c>
      <c r="V7" s="9" t="str">
        <f>I2</f>
        <v>ETS6H</v>
      </c>
      <c r="W7" s="12">
        <f>RTD("cqg.rtd", ,"ContractData", V7, $W$1,,"T")</f>
        <v>-2.02</v>
      </c>
      <c r="X7" s="12">
        <f>RTD("cqg.rtd", ,"ContractData", V7, $X$1,,"T")</f>
        <v>-0.05</v>
      </c>
      <c r="Y7" s="12">
        <f>RTD("cqg.rtd", ,"ContractData",V7,$Y$1,,"T")</f>
        <v>-2.09</v>
      </c>
      <c r="Z7" s="12">
        <f>RTD("cqg.rtd", ,"ContractData", V7,$Z$1,,"T")</f>
        <v>-2.06</v>
      </c>
      <c r="AA7" s="12">
        <f t="shared" si="6"/>
        <v>-2.0750000000000002</v>
      </c>
      <c r="AB7" s="12">
        <f t="shared" si="1"/>
        <v>98.28</v>
      </c>
      <c r="AC7" s="12">
        <f t="shared" si="13"/>
        <v>98.28</v>
      </c>
      <c r="AD7" s="12">
        <f t="shared" si="7"/>
        <v>-2.0750000000000002</v>
      </c>
      <c r="AF7" s="8">
        <f t="shared" si="8"/>
        <v>98.28</v>
      </c>
      <c r="AG7" s="8">
        <f t="shared" si="9"/>
        <v>-2.0750000000000002</v>
      </c>
      <c r="AH7" s="67" t="str">
        <f t="shared" si="10"/>
        <v>AUG</v>
      </c>
      <c r="AI7" s="67" t="str">
        <f t="shared" si="11"/>
        <v>MAR, SEP</v>
      </c>
      <c r="AJ7" s="8">
        <f>RTD("cqg.rtd", ,"ContractData",Q7, "Settlement",,"T")</f>
        <v>97.86</v>
      </c>
      <c r="AK7" s="8">
        <f>RTD("cqg.rtd", ,"ContractData",V7, "Settlement",,"T")</f>
        <v>-2.04</v>
      </c>
      <c r="AL7" s="8">
        <f t="shared" si="12"/>
        <v>97.86</v>
      </c>
    </row>
    <row r="8" spans="1:38" x14ac:dyDescent="0.2">
      <c r="A8" s="7" t="str">
        <f t="shared" si="2"/>
        <v>ETU3</v>
      </c>
      <c r="B8" s="7" t="str">
        <f>RTD("cqg.rtd", ,"ContractData",A8, "ContractMonth")</f>
        <v>SEP</v>
      </c>
      <c r="C8" s="13" t="str">
        <f t="shared" si="3"/>
        <v>U</v>
      </c>
      <c r="D8" s="8" t="str">
        <f t="shared" si="4"/>
        <v>ETS1U</v>
      </c>
      <c r="P8" s="9" t="str">
        <f t="shared" si="5"/>
        <v>U</v>
      </c>
      <c r="Q8" s="14" t="str">
        <f>RTD("cqg.rtd", ,"ContractData", $Q$1&amp;"?"&amp;R41, "Symbol")</f>
        <v>ETU3</v>
      </c>
      <c r="R8" s="12">
        <f>RTD("cqg.rtd", ,"ContractData", Q8, $R$1,,"T")</f>
        <v>98.18</v>
      </c>
      <c r="S8" s="12">
        <f>RTD("cqg.rtd", ,"ContractData", Q8,$S$1,,"T")</f>
        <v>98.27</v>
      </c>
      <c r="T8" s="12">
        <f>RTD("cqg.rtd", ,"ContractData", Q8,$T$1,,"T")</f>
        <v>98.32</v>
      </c>
      <c r="U8" s="12">
        <f>RTD("cqg.rtd", ,"ContractData", "F."&amp;$Q$1&amp;"?7", $U$1,,"T")</f>
        <v>0.47</v>
      </c>
      <c r="V8" s="9" t="str">
        <f>J2</f>
        <v>ETS7H</v>
      </c>
      <c r="W8" s="12" t="str">
        <f>RTD("cqg.rtd", ,"ContractData", V8, $W$1,,"T")</f>
        <v/>
      </c>
      <c r="X8" s="12">
        <f>RTD("cqg.rtd", ,"ContractData", V8, $X$1,,"T")</f>
        <v>-0.02</v>
      </c>
      <c r="Y8" s="12">
        <f>RTD("cqg.rtd", ,"ContractData",V8,$Y$1,,"T")</f>
        <v>-1.99</v>
      </c>
      <c r="Z8" s="12">
        <f>RTD("cqg.rtd", ,"ContractData", V8,$Z$1,,"T")</f>
        <v>-1.96</v>
      </c>
      <c r="AA8" s="12">
        <f t="shared" si="6"/>
        <v>-1.9750000000000001</v>
      </c>
      <c r="AB8" s="12">
        <f t="shared" ref="AB8:AB13" si="14">IF(OR(S8="",T8=""),R8,(IF(OR(R8="",R8&lt;S8,R8&gt;T8),(S8+T8)/2,R8)))</f>
        <v>98.294999999999987</v>
      </c>
      <c r="AC8" s="12">
        <f t="shared" si="13"/>
        <v>98.294999999999987</v>
      </c>
      <c r="AD8" s="12">
        <f t="shared" si="7"/>
        <v>-1.9750000000000001</v>
      </c>
      <c r="AF8" s="8">
        <f t="shared" si="8"/>
        <v>98.294999999999987</v>
      </c>
      <c r="AG8" s="8">
        <f t="shared" si="9"/>
        <v>-1.9750000000000001</v>
      </c>
      <c r="AH8" s="67" t="str">
        <f t="shared" si="10"/>
        <v>SEP</v>
      </c>
      <c r="AI8" s="67" t="str">
        <f t="shared" si="11"/>
        <v>MAR, OCT</v>
      </c>
      <c r="AJ8" s="8">
        <f>RTD("cqg.rtd", ,"ContractData",Q8, "Settlement",,"T")</f>
        <v>97.87</v>
      </c>
      <c r="AK8" s="8">
        <f>RTD("cqg.rtd", ,"ContractData",V8, "Settlement",,"T")</f>
        <v>-1.94</v>
      </c>
      <c r="AL8" s="8">
        <f t="shared" si="12"/>
        <v>97.87</v>
      </c>
    </row>
    <row r="9" spans="1:38" x14ac:dyDescent="0.2">
      <c r="A9" s="7" t="str">
        <f t="shared" si="2"/>
        <v>ETV3</v>
      </c>
      <c r="B9" s="7" t="str">
        <f>RTD("cqg.rtd", ,"ContractData",A9, "ContractMonth")</f>
        <v>OCT</v>
      </c>
      <c r="C9" s="13" t="str">
        <f t="shared" si="3"/>
        <v>V</v>
      </c>
      <c r="D9" s="8" t="str">
        <f t="shared" si="4"/>
        <v>ETS1V</v>
      </c>
      <c r="P9" s="9" t="str">
        <f t="shared" si="5"/>
        <v>V</v>
      </c>
      <c r="Q9" s="14" t="str">
        <f>RTD("cqg.rtd", ,"ContractData", $Q$1&amp;"?"&amp;R42, "Symbol")</f>
        <v>ETV3</v>
      </c>
      <c r="R9" s="12">
        <f>RTD("cqg.rtd", ,"ContractData", Q9, $R$1,,"T")</f>
        <v>98.16</v>
      </c>
      <c r="S9" s="12">
        <f>RTD("cqg.rtd", ,"ContractData", Q9,$S$1,,"T")</f>
        <v>98.17</v>
      </c>
      <c r="T9" s="12">
        <f>RTD("cqg.rtd", ,"ContractData", Q9,$T$1,,"T")</f>
        <v>98.22</v>
      </c>
      <c r="U9" s="12">
        <f>RTD("cqg.rtd", ,"ContractData", "F."&amp;$Q$1&amp;"?8", $U$1,,"T")</f>
        <v>0.42</v>
      </c>
      <c r="V9" s="9" t="str">
        <f>K2</f>
        <v>ETS8H</v>
      </c>
      <c r="W9" s="12">
        <f>RTD("cqg.rtd", ,"ContractData", V9, $W$1,,"T")</f>
        <v>-1.71</v>
      </c>
      <c r="X9" s="12">
        <f>RTD("cqg.rtd", ,"ContractData", V9, $X$1,,"T")</f>
        <v>-0.01</v>
      </c>
      <c r="Y9" s="12">
        <f>RTD("cqg.rtd", ,"ContractData",V9,$Y$1,,"T")</f>
        <v>-1.78</v>
      </c>
      <c r="Z9" s="12">
        <f>RTD("cqg.rtd", ,"ContractData", V9,$Z$1,,"T")</f>
        <v>-1.75</v>
      </c>
      <c r="AA9" s="12">
        <f t="shared" si="6"/>
        <v>-1.7650000000000001</v>
      </c>
      <c r="AB9" s="12">
        <f t="shared" si="14"/>
        <v>98.194999999999993</v>
      </c>
      <c r="AC9" s="12">
        <f t="shared" si="13"/>
        <v>98.194999999999993</v>
      </c>
      <c r="AD9" s="12">
        <f t="shared" si="7"/>
        <v>-1.7650000000000001</v>
      </c>
      <c r="AF9" s="8">
        <f t="shared" si="8"/>
        <v>98.194999999999993</v>
      </c>
      <c r="AG9" s="8">
        <f t="shared" si="9"/>
        <v>-1.7650000000000001</v>
      </c>
      <c r="AH9" s="67" t="str">
        <f t="shared" si="10"/>
        <v>OCT</v>
      </c>
      <c r="AI9" s="67" t="str">
        <f t="shared" si="11"/>
        <v>MAR, NOV</v>
      </c>
      <c r="AJ9" s="8">
        <f>RTD("cqg.rtd", ,"ContractData",Q9, "Settlement",,"T")</f>
        <v>97.77</v>
      </c>
      <c r="AK9" s="8">
        <f>RTD("cqg.rtd", ,"ContractData",V9, "Settlement",,"T")</f>
        <v>-1.74</v>
      </c>
      <c r="AL9" s="8">
        <f t="shared" si="12"/>
        <v>97.77</v>
      </c>
    </row>
    <row r="10" spans="1:38" x14ac:dyDescent="0.2">
      <c r="A10" s="7" t="str">
        <f t="shared" si="2"/>
        <v>ETX3</v>
      </c>
      <c r="B10" s="7" t="str">
        <f>RTD("cqg.rtd", ,"ContractData",A10, "ContractMonth")</f>
        <v>NOV</v>
      </c>
      <c r="C10" s="13" t="str">
        <f t="shared" si="3"/>
        <v>X</v>
      </c>
      <c r="D10" s="8" t="str">
        <f t="shared" si="4"/>
        <v>ETS1X</v>
      </c>
      <c r="P10" s="9" t="str">
        <f t="shared" si="5"/>
        <v>X</v>
      </c>
      <c r="Q10" s="14" t="str">
        <f>RTD("cqg.rtd", ,"ContractData", $Q$1&amp;"?"&amp;R43, "Symbol")</f>
        <v>ETX3</v>
      </c>
      <c r="R10" s="12">
        <f>RTD("cqg.rtd", ,"ContractData", Q10, $R$1,,"T")</f>
        <v>97.95</v>
      </c>
      <c r="S10" s="12">
        <f>RTD("cqg.rtd", ,"ContractData", Q10,$S$1,,"T")</f>
        <v>97.96</v>
      </c>
      <c r="T10" s="12">
        <f>RTD("cqg.rtd", ,"ContractData", Q10,$T$1,,"T")</f>
        <v>98.01</v>
      </c>
      <c r="U10" s="12">
        <f>RTD("cqg.rtd", ,"ContractData", "F."&amp;$Q$1&amp;"?9", $U$1,,"T")</f>
        <v>0.41</v>
      </c>
      <c r="V10" s="9" t="str">
        <f>L2</f>
        <v>ETS9H</v>
      </c>
      <c r="W10" s="12">
        <f>RTD("cqg.rtd", ,"ContractData", V10, $W$1,,"T")</f>
        <v>-1.49</v>
      </c>
      <c r="X10" s="12">
        <f>RTD("cqg.rtd", ,"ContractData", V10, $X$1,,"T")</f>
        <v>-0.02</v>
      </c>
      <c r="Y10" s="12">
        <f>RTD("cqg.rtd", ,"ContractData",V10,$Y$1,,"T")</f>
        <v>-1.49</v>
      </c>
      <c r="Z10" s="12">
        <f>RTD("cqg.rtd", ,"ContractData", V10,$Z$1,,"T")</f>
        <v>-1.47</v>
      </c>
      <c r="AA10" s="12">
        <f t="shared" si="6"/>
        <v>-1.49</v>
      </c>
      <c r="AB10" s="12">
        <f t="shared" si="14"/>
        <v>97.984999999999999</v>
      </c>
      <c r="AC10" s="12">
        <f t="shared" si="13"/>
        <v>97.984999999999999</v>
      </c>
      <c r="AD10" s="12">
        <f t="shared" si="7"/>
        <v>-1.49</v>
      </c>
      <c r="AF10" s="8">
        <f t="shared" si="8"/>
        <v>97.984999999999999</v>
      </c>
      <c r="AG10" s="8">
        <f t="shared" si="9"/>
        <v>-1.49</v>
      </c>
      <c r="AH10" s="67" t="str">
        <f t="shared" si="10"/>
        <v>NOV</v>
      </c>
      <c r="AI10" s="67" t="str">
        <f t="shared" si="11"/>
        <v>MAR, DEC</v>
      </c>
      <c r="AJ10" s="8">
        <f>RTD("cqg.rtd", ,"ContractData",Q10, "Settlement",,"T")</f>
        <v>97.57</v>
      </c>
      <c r="AK10" s="8">
        <f>RTD("cqg.rtd", ,"ContractData",V10, "Settlement",,"T")</f>
        <v>-1.47</v>
      </c>
      <c r="AL10" s="8">
        <f t="shared" si="12"/>
        <v>97.57</v>
      </c>
    </row>
    <row r="11" spans="1:38" x14ac:dyDescent="0.2">
      <c r="A11" s="7" t="str">
        <f t="shared" si="2"/>
        <v>ETZ3</v>
      </c>
      <c r="B11" s="7" t="str">
        <f>RTD("cqg.rtd", ,"ContractData",A11, "ContractMonth")</f>
        <v>DEC</v>
      </c>
      <c r="C11" s="13" t="str">
        <f t="shared" si="3"/>
        <v>Z</v>
      </c>
      <c r="D11" s="8" t="str">
        <f t="shared" si="4"/>
        <v>ETS1Z</v>
      </c>
      <c r="P11" s="9" t="str">
        <f t="shared" si="5"/>
        <v>Z</v>
      </c>
      <c r="Q11" s="14" t="str">
        <f>RTD("cqg.rtd", ,"ContractData", $Q$1&amp;"?"&amp;R44, "Symbol")</f>
        <v>ETZ3</v>
      </c>
      <c r="R11" s="12">
        <f>RTD("cqg.rtd", ,"ContractData", Q11, $R$1,,"T")</f>
        <v>97.63</v>
      </c>
      <c r="S11" s="12">
        <f>RTD("cqg.rtd", ,"ContractData", Q11,$S$1,,"T")</f>
        <v>97.68</v>
      </c>
      <c r="T11" s="12">
        <f>RTD("cqg.rtd", ,"ContractData", Q11,$T$1,,"T")</f>
        <v>97.72</v>
      </c>
      <c r="U11" s="12">
        <f>RTD("cqg.rtd", ,"ContractData", "F."&amp;$Q$1&amp;"?10", $U$1,,"T")</f>
        <v>0.39</v>
      </c>
      <c r="V11" s="9" t="str">
        <f>M2</f>
        <v>ETS10H</v>
      </c>
      <c r="W11" s="12" t="str">
        <f>RTD("cqg.rtd", ,"ContractData", V11, $W$1,,"T")</f>
        <v/>
      </c>
      <c r="X11" s="12" t="str">
        <f>RTD("cqg.rtd", ,"ContractData", V11, $X$1,,"T")</f>
        <v/>
      </c>
      <c r="Y11" s="12" t="str">
        <f>RTD("cqg.rtd", ,"ContractData",V11,$Y$1,,"T")</f>
        <v/>
      </c>
      <c r="Z11" s="12" t="str">
        <f>RTD("cqg.rtd", ,"ContractData", V11,$Z$1,,"T")</f>
        <v/>
      </c>
      <c r="AA11" s="12" t="e">
        <f t="shared" si="6"/>
        <v>#VALUE!</v>
      </c>
      <c r="AB11" s="12">
        <f t="shared" si="14"/>
        <v>97.7</v>
      </c>
      <c r="AC11" s="12">
        <f t="shared" si="13"/>
        <v>97.7</v>
      </c>
      <c r="AD11" s="12" t="str">
        <f t="shared" si="7"/>
        <v/>
      </c>
      <c r="AF11" s="8">
        <f t="shared" si="8"/>
        <v>97.7</v>
      </c>
      <c r="AG11" s="8" t="e">
        <f t="shared" si="9"/>
        <v>#N/A</v>
      </c>
      <c r="AH11" s="67" t="str">
        <f t="shared" si="10"/>
        <v>DEC</v>
      </c>
      <c r="AI11" s="67" t="str">
        <f t="shared" si="11"/>
        <v>MAR, JAN</v>
      </c>
      <c r="AJ11" s="8">
        <f>RTD("cqg.rtd", ,"ContractData",Q11, "Settlement",,"T")</f>
        <v>97.3</v>
      </c>
      <c r="AK11" s="8">
        <f>RTD("cqg.rtd", ,"ContractData",V11, "Settlement",,"T")</f>
        <v>-1.1299999999999999</v>
      </c>
      <c r="AL11" s="8">
        <f t="shared" si="12"/>
        <v>97.3</v>
      </c>
    </row>
    <row r="12" spans="1:38" x14ac:dyDescent="0.2">
      <c r="A12" s="7" t="str">
        <f t="shared" si="2"/>
        <v>ETF4</v>
      </c>
      <c r="B12" s="7" t="str">
        <f>RTD("cqg.rtd", ,"ContractData",A12, "ContractMonth")</f>
        <v>JAN</v>
      </c>
      <c r="C12" s="13" t="str">
        <f t="shared" si="3"/>
        <v>F</v>
      </c>
      <c r="D12" s="8" t="str">
        <f t="shared" si="4"/>
        <v>ETS1F</v>
      </c>
      <c r="P12" s="9" t="str">
        <f t="shared" si="5"/>
        <v>F</v>
      </c>
      <c r="Q12" s="14" t="str">
        <f>RTD("cqg.rtd", ,"ContractData", $Q$1&amp;"?"&amp;R45, "Symbol")</f>
        <v>ETF4</v>
      </c>
      <c r="R12" s="12" t="str">
        <f>RTD("cqg.rtd", ,"ContractData", Q12, $R$1,,"T")</f>
        <v/>
      </c>
      <c r="S12" s="12" t="str">
        <f>RTD("cqg.rtd", ,"ContractData", Q12,$S$1,,"T")</f>
        <v/>
      </c>
      <c r="T12" s="12" t="str">
        <f>RTD("cqg.rtd", ,"ContractData", Q12,$T$1,,"T")</f>
        <v/>
      </c>
      <c r="U12" s="12" t="str">
        <f>RTD("cqg.rtd", ,"ContractData", "F."&amp;$Q$1&amp;"?11",$U$1,,"T")</f>
        <v/>
      </c>
      <c r="V12" s="9" t="str">
        <f>N2</f>
        <v>ETS11H</v>
      </c>
      <c r="W12" s="12" t="str">
        <f>RTD("cqg.rtd", ,"ContractData", V12, $W$1,,"T")</f>
        <v/>
      </c>
      <c r="X12" s="12" t="str">
        <f>RTD("cqg.rtd", ,"ContractData", V12, $X$1,,"T")</f>
        <v/>
      </c>
      <c r="Y12" s="12" t="str">
        <f>RTD("cqg.rtd", ,"ContractData",V12,$Y$1,,"T")</f>
        <v/>
      </c>
      <c r="Z12" s="12" t="str">
        <f>RTD("cqg.rtd", ,"ContractData", V12,$Z$1,,"T")</f>
        <v/>
      </c>
      <c r="AA12" s="12" t="e">
        <f t="shared" si="6"/>
        <v>#VALUE!</v>
      </c>
      <c r="AB12" s="12" t="str">
        <f t="shared" si="14"/>
        <v/>
      </c>
      <c r="AC12" s="12" t="e">
        <f t="shared" si="13"/>
        <v>#VALUE!</v>
      </c>
      <c r="AD12" s="12" t="str">
        <f t="shared" si="7"/>
        <v/>
      </c>
      <c r="AF12" s="8" t="e">
        <f t="shared" si="8"/>
        <v>#N/A</v>
      </c>
      <c r="AG12" s="8" t="e">
        <f t="shared" si="9"/>
        <v>#N/A</v>
      </c>
      <c r="AH12" s="67" t="str">
        <f t="shared" si="10"/>
        <v>JAN</v>
      </c>
      <c r="AI12" s="67" t="str">
        <f t="shared" si="11"/>
        <v>MAR, FEB</v>
      </c>
      <c r="AJ12" s="8">
        <f>RTD("cqg.rtd", ,"ContractData",Q12, "Settlement",,"T")</f>
        <v>96.96</v>
      </c>
      <c r="AK12" s="8">
        <f>RTD("cqg.rtd", ,"ContractData",V12, "Settlement",,"T")</f>
        <v>-0.76</v>
      </c>
      <c r="AL12" s="8">
        <f t="shared" si="12"/>
        <v>96.96</v>
      </c>
    </row>
    <row r="13" spans="1:38" x14ac:dyDescent="0.2">
      <c r="A13" s="7" t="str">
        <f t="shared" si="2"/>
        <v>ETG4</v>
      </c>
      <c r="B13" s="7" t="str">
        <f>RTD("cqg.rtd", ,"ContractData",A13, "ContractMonth")</f>
        <v>FEB</v>
      </c>
      <c r="C13" s="13" t="str">
        <f t="shared" si="3"/>
        <v>G</v>
      </c>
      <c r="D13" s="8" t="str">
        <f t="shared" si="4"/>
        <v>ETS1G</v>
      </c>
      <c r="P13" s="9" t="str">
        <f t="shared" si="5"/>
        <v>G</v>
      </c>
      <c r="Q13" s="14" t="str">
        <f>RTD("cqg.rtd", ,"ContractData", $Q$1&amp;"?"&amp;R46, "Symbol")</f>
        <v>ETG4</v>
      </c>
      <c r="R13" s="12" t="str">
        <f>RTD("cqg.rtd", ,"ContractData", Q13, $R$1,,"T")</f>
        <v/>
      </c>
      <c r="S13" s="12" t="str">
        <f>RTD("cqg.rtd", ,"ContractData", Q13,$S$1,,"T")</f>
        <v/>
      </c>
      <c r="T13" s="12" t="str">
        <f>RTD("cqg.rtd", ,"ContractData", Q13,$T$1,,"T")</f>
        <v/>
      </c>
      <c r="U13" s="12" t="str">
        <f>RTD("cqg.rtd", ,"ContractData", "F."&amp;$Q$1&amp;"?12",$U$1,,"T")</f>
        <v/>
      </c>
      <c r="V13" s="9" t="str">
        <f>O2</f>
        <v>ETS12H</v>
      </c>
      <c r="W13" s="12" t="str">
        <f>RTD("cqg.rtd", ,"ContractData", V13, $W$1,,"T")</f>
        <v/>
      </c>
      <c r="X13" s="12" t="str">
        <f>RTD("cqg.rtd", ,"ContractData", V13, $X$1,,"T")</f>
        <v/>
      </c>
      <c r="Y13" s="12" t="str">
        <f>RTD("cqg.rtd", ,"ContractData",V13,$Y$1,,"T")</f>
        <v/>
      </c>
      <c r="Z13" s="12" t="str">
        <f>RTD("cqg.rtd", ,"ContractData", V13,$Z$1,,"T")</f>
        <v/>
      </c>
      <c r="AA13" s="12" t="e">
        <f t="shared" si="6"/>
        <v>#VALUE!</v>
      </c>
      <c r="AB13" s="12" t="str">
        <f t="shared" si="14"/>
        <v/>
      </c>
      <c r="AC13" s="12" t="e">
        <f t="shared" si="13"/>
        <v>#VALUE!</v>
      </c>
      <c r="AD13" s="12" t="str">
        <f t="shared" si="7"/>
        <v/>
      </c>
      <c r="AF13" s="8" t="e">
        <f t="shared" si="8"/>
        <v>#N/A</v>
      </c>
      <c r="AG13" s="8" t="e">
        <f t="shared" si="9"/>
        <v>#N/A</v>
      </c>
      <c r="AH13" s="67" t="str">
        <f t="shared" si="10"/>
        <v>FEB</v>
      </c>
      <c r="AI13" s="67"/>
      <c r="AJ13" s="8">
        <f>RTD("cqg.rtd", ,"ContractData",Q13, "Settlement",,"T")</f>
        <v>96.59</v>
      </c>
      <c r="AK13" s="8">
        <f>RTD("cqg.rtd", ,"ContractData",V13, "Settlement",,"T")</f>
        <v>-0.4</v>
      </c>
      <c r="AL13" s="8">
        <f t="shared" si="12"/>
        <v>96.59</v>
      </c>
    </row>
    <row r="14" spans="1:38" x14ac:dyDescent="0.2"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8" x14ac:dyDescent="0.2">
      <c r="P15" s="9"/>
      <c r="Q15" s="9"/>
      <c r="R15" s="9"/>
      <c r="S15" s="9"/>
      <c r="T15" s="9"/>
      <c r="U15" s="9"/>
    </row>
    <row r="17" spans="21:29" x14ac:dyDescent="0.2">
      <c r="AB17" s="15">
        <f>IF(OR(R9="",R9&lt;S9,R9&gt;T9),(IF(OR(S9="",T9=""),R9,(S9+T9)/2)))</f>
        <v>98.194999999999993</v>
      </c>
      <c r="AC17" s="15"/>
    </row>
    <row r="18" spans="21:29" x14ac:dyDescent="0.2">
      <c r="AB18" s="15">
        <f>IF(OR(R8="",R8&lt;S8,R8&gt;T8),(IF(OR(S8="",T8=""),R8,(S8+T8)/2)))</f>
        <v>98.294999999999987</v>
      </c>
      <c r="AC18" s="15">
        <f>IF(OR(R8="",R8&lt;S8,R8&gt;T8),(S8+T8)/2,R8)</f>
        <v>98.294999999999987</v>
      </c>
    </row>
    <row r="19" spans="21:29" x14ac:dyDescent="0.2">
      <c r="AB19" s="15">
        <f>IF(OR(S8="",T8=""),R8,(IF(OR(R8="",R8&lt;S8,R8&gt;T8),(S8+T8)/2,R8)))</f>
        <v>98.294999999999987</v>
      </c>
      <c r="AC19" s="15"/>
    </row>
    <row r="20" spans="21:29" x14ac:dyDescent="0.2">
      <c r="U20" s="16"/>
      <c r="AB20" s="15"/>
      <c r="AC20" s="15"/>
    </row>
    <row r="21" spans="21:29" x14ac:dyDescent="0.2">
      <c r="AB21" s="15"/>
      <c r="AC21" s="15"/>
    </row>
    <row r="22" spans="21:29" x14ac:dyDescent="0.2">
      <c r="AB22" s="15"/>
      <c r="AC22" s="15"/>
    </row>
    <row r="23" spans="21:29" x14ac:dyDescent="0.2">
      <c r="AB23" s="15"/>
      <c r="AC23" s="15"/>
    </row>
    <row r="24" spans="21:29" x14ac:dyDescent="0.2">
      <c r="AB24" s="15"/>
      <c r="AC24" s="15"/>
    </row>
    <row r="34" spans="18:19" x14ac:dyDescent="0.2">
      <c r="R34" s="8" t="s">
        <v>6</v>
      </c>
    </row>
    <row r="35" spans="18:19" x14ac:dyDescent="0.2">
      <c r="R35" s="8">
        <f>IF(RTD("cqg.rtd", ,"ContractData",Q1&amp;"?", "ContractMonth")=RTD("cqg.rtd", ,"ContractData",Q1&amp;"?1", "ContractMonth"),1,2)</f>
        <v>1</v>
      </c>
      <c r="S35" s="8" t="str">
        <f>RTD("cqg.rtd",,"ContractData",Q1&amp;"?1", "Symbol")</f>
        <v>ETH3</v>
      </c>
    </row>
    <row r="36" spans="18:19" x14ac:dyDescent="0.2">
      <c r="R36" s="8">
        <f>R35+1</f>
        <v>2</v>
      </c>
      <c r="S36" s="8" t="str">
        <f>RTD("cqg.rtd",,"ContractData",Q1&amp;"?2", "Symbol")</f>
        <v>ETJ3</v>
      </c>
    </row>
    <row r="37" spans="18:19" x14ac:dyDescent="0.2">
      <c r="R37" s="8">
        <f t="shared" ref="R37:R46" si="15">R36+1</f>
        <v>3</v>
      </c>
    </row>
    <row r="38" spans="18:19" x14ac:dyDescent="0.2">
      <c r="R38" s="8">
        <f t="shared" si="15"/>
        <v>4</v>
      </c>
    </row>
    <row r="39" spans="18:19" x14ac:dyDescent="0.2">
      <c r="R39" s="8">
        <f t="shared" si="15"/>
        <v>5</v>
      </c>
    </row>
    <row r="40" spans="18:19" x14ac:dyDescent="0.2">
      <c r="R40" s="8">
        <f t="shared" si="15"/>
        <v>6</v>
      </c>
    </row>
    <row r="41" spans="18:19" x14ac:dyDescent="0.2">
      <c r="R41" s="8">
        <f t="shared" si="15"/>
        <v>7</v>
      </c>
    </row>
    <row r="42" spans="18:19" x14ac:dyDescent="0.2">
      <c r="R42" s="8">
        <f t="shared" si="15"/>
        <v>8</v>
      </c>
    </row>
    <row r="43" spans="18:19" x14ac:dyDescent="0.2">
      <c r="R43" s="8">
        <f t="shared" si="15"/>
        <v>9</v>
      </c>
    </row>
    <row r="44" spans="18:19" x14ac:dyDescent="0.2">
      <c r="R44" s="8">
        <f t="shared" si="15"/>
        <v>10</v>
      </c>
    </row>
    <row r="45" spans="18:19" x14ac:dyDescent="0.2">
      <c r="R45" s="8">
        <f t="shared" si="15"/>
        <v>11</v>
      </c>
    </row>
    <row r="46" spans="18:19" x14ac:dyDescent="0.2">
      <c r="R46" s="8">
        <f t="shared" si="15"/>
        <v>12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MainDisplay</vt:lpstr>
      <vt:lpstr>CLE</vt:lpstr>
      <vt:lpstr>QO</vt:lpstr>
      <vt:lpstr>ET</vt:lpstr>
      <vt:lpstr>Sheet1</vt:lpstr>
    </vt:vector>
  </TitlesOfParts>
  <Company>CQG,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2013-02-08T17:12:32Z</dcterms:modified>
</cp:coreProperties>
</file>