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480" yWindow="180" windowWidth="18240" windowHeight="12216"/>
  </bookViews>
  <sheets>
    <sheet name="Sheet1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I82" i="2" l="1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  <c r="AN2" i="2"/>
  <c r="AN1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B1" i="2"/>
  <c r="A1" i="2"/>
  <c r="I23" i="1"/>
  <c r="I19" i="1"/>
  <c r="I25" i="1"/>
  <c r="I21" i="1"/>
  <c r="I17" i="1"/>
  <c r="I20" i="1"/>
  <c r="I18" i="1"/>
  <c r="I24" i="1"/>
  <c r="O5" i="1"/>
  <c r="I22" i="1"/>
  <c r="AJ74" i="2"/>
  <c r="AJ1" i="2"/>
  <c r="AG9" i="2"/>
  <c r="AG1" i="2"/>
  <c r="AG80" i="2"/>
  <c r="AD82" i="2"/>
  <c r="AD1" i="2"/>
  <c r="AA71" i="2"/>
  <c r="AA59" i="2"/>
  <c r="AA55" i="2"/>
  <c r="AA43" i="2"/>
  <c r="AA35" i="2"/>
  <c r="AA27" i="2"/>
  <c r="AA19" i="2"/>
  <c r="AA11" i="2"/>
  <c r="AA3" i="2"/>
  <c r="AA67" i="2"/>
  <c r="AA63" i="2"/>
  <c r="AA51" i="2"/>
  <c r="AA47" i="2"/>
  <c r="AA39" i="2"/>
  <c r="AA31" i="2"/>
  <c r="AA23" i="2"/>
  <c r="AA15" i="2"/>
  <c r="AA7" i="2"/>
  <c r="AA12" i="2"/>
  <c r="AA82" i="2"/>
  <c r="AA1" i="2"/>
  <c r="X1" i="2"/>
  <c r="X22" i="2"/>
  <c r="X18" i="2"/>
  <c r="X14" i="2"/>
  <c r="X10" i="2"/>
  <c r="X6" i="2"/>
  <c r="X2" i="2"/>
  <c r="X55" i="2"/>
  <c r="X47" i="2"/>
  <c r="X39" i="2"/>
  <c r="X31" i="2"/>
  <c r="X23" i="2"/>
  <c r="X15" i="2"/>
  <c r="X7" i="2"/>
  <c r="X79" i="2"/>
  <c r="X75" i="2"/>
  <c r="X71" i="2"/>
  <c r="X67" i="2"/>
  <c r="X63" i="2"/>
  <c r="X59" i="2"/>
  <c r="X51" i="2"/>
  <c r="X43" i="2"/>
  <c r="X35" i="2"/>
  <c r="X27" i="2"/>
  <c r="X19" i="2"/>
  <c r="X11" i="2"/>
  <c r="X3" i="2"/>
  <c r="X81" i="2"/>
  <c r="X82" i="2"/>
  <c r="U82" i="2"/>
  <c r="U1" i="2"/>
  <c r="R81" i="2"/>
  <c r="R80" i="2"/>
  <c r="R1" i="2"/>
  <c r="O2" i="2"/>
  <c r="O82" i="2"/>
  <c r="O8" i="2"/>
  <c r="O1" i="2"/>
  <c r="J23" i="2"/>
  <c r="J11" i="2"/>
  <c r="J3" i="2"/>
  <c r="J27" i="2"/>
  <c r="J19" i="2"/>
  <c r="J7" i="2"/>
  <c r="J31" i="2"/>
  <c r="J15" i="2"/>
  <c r="J36" i="2"/>
  <c r="J82" i="2"/>
  <c r="J1" i="2"/>
  <c r="Y53" i="1" l="1"/>
  <c r="W53" i="1"/>
  <c r="U53" i="1"/>
  <c r="S53" i="1"/>
  <c r="Q53" i="1"/>
  <c r="O53" i="1"/>
  <c r="M53" i="1"/>
  <c r="J53" i="1"/>
  <c r="I53" i="1"/>
  <c r="B53" i="1"/>
  <c r="AJ4" i="2"/>
  <c r="AJ20" i="2"/>
  <c r="AJ36" i="2"/>
  <c r="AJ52" i="2"/>
  <c r="AJ68" i="2"/>
  <c r="AJ5" i="2"/>
  <c r="AJ33" i="2"/>
  <c r="AJ65" i="2"/>
  <c r="AJ6" i="2"/>
  <c r="AJ34" i="2"/>
  <c r="AJ54" i="2"/>
  <c r="AJ70" i="2"/>
  <c r="AJ7" i="2"/>
  <c r="AJ39" i="2"/>
  <c r="AJ71" i="2"/>
  <c r="AJ53" i="2"/>
  <c r="AJ37" i="2"/>
  <c r="AJ8" i="2"/>
  <c r="AJ24" i="2"/>
  <c r="AJ40" i="2"/>
  <c r="AJ56" i="2"/>
  <c r="AJ72" i="2"/>
  <c r="AJ13" i="2"/>
  <c r="AJ41" i="2"/>
  <c r="AJ73" i="2"/>
  <c r="AJ14" i="2"/>
  <c r="AJ42" i="2"/>
  <c r="AJ58" i="2"/>
  <c r="AJ78" i="2"/>
  <c r="AJ11" i="2"/>
  <c r="AJ27" i="2"/>
  <c r="AJ43" i="2"/>
  <c r="AJ59" i="2"/>
  <c r="AJ75" i="2"/>
  <c r="AJ29" i="2"/>
  <c r="AJ61" i="2"/>
  <c r="AJ18" i="2"/>
  <c r="AJ31" i="2"/>
  <c r="AJ63" i="2"/>
  <c r="AJ69" i="2"/>
  <c r="AJ12" i="2"/>
  <c r="AJ28" i="2"/>
  <c r="AJ44" i="2"/>
  <c r="AJ60" i="2"/>
  <c r="AJ76" i="2"/>
  <c r="AJ21" i="2"/>
  <c r="AJ49" i="2"/>
  <c r="AJ77" i="2"/>
  <c r="AJ22" i="2"/>
  <c r="AJ46" i="2"/>
  <c r="AJ62" i="2"/>
  <c r="AJ82" i="2"/>
  <c r="AJ15" i="2"/>
  <c r="AJ47" i="2"/>
  <c r="AJ79" i="2"/>
  <c r="AJ16" i="2"/>
  <c r="AJ32" i="2"/>
  <c r="AJ48" i="2"/>
  <c r="AJ64" i="2"/>
  <c r="AJ80" i="2"/>
  <c r="AJ25" i="2"/>
  <c r="AJ57" i="2"/>
  <c r="AJ2" i="2"/>
  <c r="AJ30" i="2"/>
  <c r="AJ50" i="2"/>
  <c r="AJ66" i="2"/>
  <c r="AJ3" i="2"/>
  <c r="AJ19" i="2"/>
  <c r="AJ35" i="2"/>
  <c r="AJ51" i="2"/>
  <c r="AJ67" i="2"/>
  <c r="AJ9" i="2"/>
  <c r="AJ45" i="2"/>
  <c r="AJ81" i="2"/>
  <c r="AJ38" i="2"/>
  <c r="AJ23" i="2"/>
  <c r="AJ55" i="2"/>
  <c r="AJ17" i="2"/>
  <c r="AJ10" i="2"/>
  <c r="AJ26" i="2"/>
  <c r="AG5" i="2"/>
  <c r="AG21" i="2"/>
  <c r="AG37" i="2"/>
  <c r="AG53" i="2"/>
  <c r="AG69" i="2"/>
  <c r="AG2" i="2"/>
  <c r="AG18" i="2"/>
  <c r="AG34" i="2"/>
  <c r="AG50" i="2"/>
  <c r="AG66" i="2"/>
  <c r="AG82" i="2"/>
  <c r="AG15" i="2"/>
  <c r="AG31" i="2"/>
  <c r="AG47" i="2"/>
  <c r="AG63" i="2"/>
  <c r="AG79" i="2"/>
  <c r="AG16" i="2"/>
  <c r="AG32" i="2"/>
  <c r="AG48" i="2"/>
  <c r="AG64" i="2"/>
  <c r="AG72" i="2"/>
  <c r="AG25" i="2"/>
  <c r="AG41" i="2"/>
  <c r="AG57" i="2"/>
  <c r="AG73" i="2"/>
  <c r="AG6" i="2"/>
  <c r="AG22" i="2"/>
  <c r="AG38" i="2"/>
  <c r="AG54" i="2"/>
  <c r="AG70" i="2"/>
  <c r="AG3" i="2"/>
  <c r="AG19" i="2"/>
  <c r="AG35" i="2"/>
  <c r="AG51" i="2"/>
  <c r="AG67" i="2"/>
  <c r="AG4" i="2"/>
  <c r="AG20" i="2"/>
  <c r="AG36" i="2"/>
  <c r="AG52" i="2"/>
  <c r="AG68" i="2"/>
  <c r="AG13" i="2"/>
  <c r="AG29" i="2"/>
  <c r="AG45" i="2"/>
  <c r="AG61" i="2"/>
  <c r="AG77" i="2"/>
  <c r="AG10" i="2"/>
  <c r="AG26" i="2"/>
  <c r="AG42" i="2"/>
  <c r="AG58" i="2"/>
  <c r="AG74" i="2"/>
  <c r="AG7" i="2"/>
  <c r="AG23" i="2"/>
  <c r="AG39" i="2"/>
  <c r="AG55" i="2"/>
  <c r="AG71" i="2"/>
  <c r="AG8" i="2"/>
  <c r="AG24" i="2"/>
  <c r="AG40" i="2"/>
  <c r="AG56" i="2"/>
  <c r="AG17" i="2"/>
  <c r="AG33" i="2"/>
  <c r="AG49" i="2"/>
  <c r="AG65" i="2"/>
  <c r="AG81" i="2"/>
  <c r="AG14" i="2"/>
  <c r="AG30" i="2"/>
  <c r="AG46" i="2"/>
  <c r="AG62" i="2"/>
  <c r="AG78" i="2"/>
  <c r="AG11" i="2"/>
  <c r="AG27" i="2"/>
  <c r="AG43" i="2"/>
  <c r="AG59" i="2"/>
  <c r="AG75" i="2"/>
  <c r="AG12" i="2"/>
  <c r="AG28" i="2"/>
  <c r="AG44" i="2"/>
  <c r="AG60" i="2"/>
  <c r="AG76" i="2"/>
  <c r="AD59" i="2"/>
  <c r="AD44" i="2"/>
  <c r="AD25" i="2"/>
  <c r="AD34" i="2"/>
  <c r="AD13" i="2"/>
  <c r="AD49" i="2"/>
  <c r="AD77" i="2"/>
  <c r="AD15" i="2"/>
  <c r="AD31" i="2"/>
  <c r="AD47" i="2"/>
  <c r="AD63" i="2"/>
  <c r="AD79" i="2"/>
  <c r="AD16" i="2"/>
  <c r="AD32" i="2"/>
  <c r="AD48" i="2"/>
  <c r="AD64" i="2"/>
  <c r="AD80" i="2"/>
  <c r="AD29" i="2"/>
  <c r="AD65" i="2"/>
  <c r="AD6" i="2"/>
  <c r="AD22" i="2"/>
  <c r="AD38" i="2"/>
  <c r="AD54" i="2"/>
  <c r="AD70" i="2"/>
  <c r="AD51" i="2"/>
  <c r="AD4" i="2"/>
  <c r="AD36" i="2"/>
  <c r="AD68" i="2"/>
  <c r="AD37" i="2"/>
  <c r="AD10" i="2"/>
  <c r="AD26" i="2"/>
  <c r="AD42" i="2"/>
  <c r="AD58" i="2"/>
  <c r="AD74" i="2"/>
  <c r="AD53" i="2"/>
  <c r="AD50" i="2"/>
  <c r="AD21" i="2"/>
  <c r="AD57" i="2"/>
  <c r="AD3" i="2"/>
  <c r="AD19" i="2"/>
  <c r="AD35" i="2"/>
  <c r="AD67" i="2"/>
  <c r="AD20" i="2"/>
  <c r="AD52" i="2"/>
  <c r="AD9" i="2"/>
  <c r="AD73" i="2"/>
  <c r="AD76" i="2"/>
  <c r="AD18" i="2"/>
  <c r="AD33" i="2"/>
  <c r="AD61" i="2"/>
  <c r="AD7" i="2"/>
  <c r="AD23" i="2"/>
  <c r="AD39" i="2"/>
  <c r="AD55" i="2"/>
  <c r="AD71" i="2"/>
  <c r="AD8" i="2"/>
  <c r="AD24" i="2"/>
  <c r="AD40" i="2"/>
  <c r="AD56" i="2"/>
  <c r="AD72" i="2"/>
  <c r="AD17" i="2"/>
  <c r="AD45" i="2"/>
  <c r="AD81" i="2"/>
  <c r="AD14" i="2"/>
  <c r="AD30" i="2"/>
  <c r="AD46" i="2"/>
  <c r="AD62" i="2"/>
  <c r="AD78" i="2"/>
  <c r="AD5" i="2"/>
  <c r="AD41" i="2"/>
  <c r="AD69" i="2"/>
  <c r="AD11" i="2"/>
  <c r="AD27" i="2"/>
  <c r="AD43" i="2"/>
  <c r="AD75" i="2"/>
  <c r="AD12" i="2"/>
  <c r="AD28" i="2"/>
  <c r="AD60" i="2"/>
  <c r="AD2" i="2"/>
  <c r="AD66" i="2"/>
  <c r="AA8" i="2"/>
  <c r="AA17" i="2"/>
  <c r="AA33" i="2"/>
  <c r="AA49" i="2"/>
  <c r="AA65" i="2"/>
  <c r="AA81" i="2"/>
  <c r="AA16" i="2"/>
  <c r="AA32" i="2"/>
  <c r="AA48" i="2"/>
  <c r="AA64" i="2"/>
  <c r="AA80" i="2"/>
  <c r="AA14" i="2"/>
  <c r="AA30" i="2"/>
  <c r="AA46" i="2"/>
  <c r="AA62" i="2"/>
  <c r="AA78" i="2"/>
  <c r="AA58" i="2"/>
  <c r="AA5" i="2"/>
  <c r="AA21" i="2"/>
  <c r="AA37" i="2"/>
  <c r="AA53" i="2"/>
  <c r="AA69" i="2"/>
  <c r="AA75" i="2"/>
  <c r="AA20" i="2"/>
  <c r="AA36" i="2"/>
  <c r="AA52" i="2"/>
  <c r="AA68" i="2"/>
  <c r="AA2" i="2"/>
  <c r="AA18" i="2"/>
  <c r="AA34" i="2"/>
  <c r="AA50" i="2"/>
  <c r="AA66" i="2"/>
  <c r="AA29" i="2"/>
  <c r="AA61" i="2"/>
  <c r="AA4" i="2"/>
  <c r="AA44" i="2"/>
  <c r="AA76" i="2"/>
  <c r="AA42" i="2"/>
  <c r="AA74" i="2"/>
  <c r="AA9" i="2"/>
  <c r="AA25" i="2"/>
  <c r="AA41" i="2"/>
  <c r="AA57" i="2"/>
  <c r="AA73" i="2"/>
  <c r="AA79" i="2"/>
  <c r="AA24" i="2"/>
  <c r="AA40" i="2"/>
  <c r="AA56" i="2"/>
  <c r="AA72" i="2"/>
  <c r="AA6" i="2"/>
  <c r="AA22" i="2"/>
  <c r="AA38" i="2"/>
  <c r="AA54" i="2"/>
  <c r="AA70" i="2"/>
  <c r="AA13" i="2"/>
  <c r="AA45" i="2"/>
  <c r="AA77" i="2"/>
  <c r="AA28" i="2"/>
  <c r="AA60" i="2"/>
  <c r="AA10" i="2"/>
  <c r="AA26" i="2"/>
  <c r="X4" i="2"/>
  <c r="X20" i="2"/>
  <c r="X36" i="2"/>
  <c r="X68" i="2"/>
  <c r="X21" i="2"/>
  <c r="X53" i="2"/>
  <c r="X30" i="2"/>
  <c r="X62" i="2"/>
  <c r="X8" i="2"/>
  <c r="X24" i="2"/>
  <c r="X40" i="2"/>
  <c r="X56" i="2"/>
  <c r="X72" i="2"/>
  <c r="X9" i="2"/>
  <c r="X25" i="2"/>
  <c r="X41" i="2"/>
  <c r="X57" i="2"/>
  <c r="X73" i="2"/>
  <c r="X34" i="2"/>
  <c r="X50" i="2"/>
  <c r="X66" i="2"/>
  <c r="X13" i="2"/>
  <c r="X45" i="2"/>
  <c r="X77" i="2"/>
  <c r="X54" i="2"/>
  <c r="X12" i="2"/>
  <c r="X28" i="2"/>
  <c r="X44" i="2"/>
  <c r="X60" i="2"/>
  <c r="X76" i="2"/>
  <c r="X29" i="2"/>
  <c r="X61" i="2"/>
  <c r="X38" i="2"/>
  <c r="X70" i="2"/>
  <c r="X16" i="2"/>
  <c r="X32" i="2"/>
  <c r="X48" i="2"/>
  <c r="X64" i="2"/>
  <c r="X80" i="2"/>
  <c r="X17" i="2"/>
  <c r="X33" i="2"/>
  <c r="X49" i="2"/>
  <c r="X65" i="2"/>
  <c r="X26" i="2"/>
  <c r="X42" i="2"/>
  <c r="X58" i="2"/>
  <c r="X74" i="2"/>
  <c r="X52" i="2"/>
  <c r="X5" i="2"/>
  <c r="X37" i="2"/>
  <c r="X69" i="2"/>
  <c r="X46" i="2"/>
  <c r="X78" i="2"/>
  <c r="U9" i="2"/>
  <c r="U30" i="2"/>
  <c r="U11" i="2"/>
  <c r="U27" i="2"/>
  <c r="U43" i="2"/>
  <c r="U59" i="2"/>
  <c r="U75" i="2"/>
  <c r="U12" i="2"/>
  <c r="U28" i="2"/>
  <c r="U44" i="2"/>
  <c r="U60" i="2"/>
  <c r="U76" i="2"/>
  <c r="U21" i="2"/>
  <c r="U37" i="2"/>
  <c r="U53" i="2"/>
  <c r="U69" i="2"/>
  <c r="U5" i="2"/>
  <c r="U26" i="2"/>
  <c r="U50" i="2"/>
  <c r="U66" i="2"/>
  <c r="U2" i="2"/>
  <c r="U54" i="2"/>
  <c r="U40" i="2"/>
  <c r="U17" i="2"/>
  <c r="U65" i="2"/>
  <c r="U46" i="2"/>
  <c r="U6" i="2"/>
  <c r="U38" i="2"/>
  <c r="U15" i="2"/>
  <c r="U31" i="2"/>
  <c r="U47" i="2"/>
  <c r="U63" i="2"/>
  <c r="U79" i="2"/>
  <c r="U16" i="2"/>
  <c r="U32" i="2"/>
  <c r="U48" i="2"/>
  <c r="U64" i="2"/>
  <c r="U80" i="2"/>
  <c r="U25" i="2"/>
  <c r="U41" i="2"/>
  <c r="U57" i="2"/>
  <c r="U73" i="2"/>
  <c r="U34" i="2"/>
  <c r="U70" i="2"/>
  <c r="U72" i="2"/>
  <c r="U49" i="2"/>
  <c r="U18" i="2"/>
  <c r="U78" i="2"/>
  <c r="U14" i="2"/>
  <c r="U3" i="2"/>
  <c r="U19" i="2"/>
  <c r="U35" i="2"/>
  <c r="U51" i="2"/>
  <c r="U67" i="2"/>
  <c r="U4" i="2"/>
  <c r="U20" i="2"/>
  <c r="U36" i="2"/>
  <c r="U52" i="2"/>
  <c r="U68" i="2"/>
  <c r="U13" i="2"/>
  <c r="U29" i="2"/>
  <c r="U45" i="2"/>
  <c r="U61" i="2"/>
  <c r="U77" i="2"/>
  <c r="U10" i="2"/>
  <c r="U42" i="2"/>
  <c r="U58" i="2"/>
  <c r="U74" i="2"/>
  <c r="U22" i="2"/>
  <c r="U7" i="2"/>
  <c r="U23" i="2"/>
  <c r="U39" i="2"/>
  <c r="U55" i="2"/>
  <c r="U71" i="2"/>
  <c r="U8" i="2"/>
  <c r="U24" i="2"/>
  <c r="U56" i="2"/>
  <c r="U33" i="2"/>
  <c r="U81" i="2"/>
  <c r="U62" i="2"/>
  <c r="R4" i="2"/>
  <c r="R36" i="2"/>
  <c r="R68" i="2"/>
  <c r="R10" i="2"/>
  <c r="R26" i="2"/>
  <c r="R42" i="2"/>
  <c r="R58" i="2"/>
  <c r="R74" i="2"/>
  <c r="R7" i="2"/>
  <c r="R23" i="2"/>
  <c r="R39" i="2"/>
  <c r="R55" i="2"/>
  <c r="R71" i="2"/>
  <c r="R16" i="2"/>
  <c r="R48" i="2"/>
  <c r="R5" i="2"/>
  <c r="R21" i="2"/>
  <c r="R37" i="2"/>
  <c r="R53" i="2"/>
  <c r="R9" i="2"/>
  <c r="R57" i="2"/>
  <c r="R52" i="2"/>
  <c r="R34" i="2"/>
  <c r="R82" i="2"/>
  <c r="R47" i="2"/>
  <c r="R32" i="2"/>
  <c r="R29" i="2"/>
  <c r="R77" i="2"/>
  <c r="R12" i="2"/>
  <c r="R44" i="2"/>
  <c r="R76" i="2"/>
  <c r="R14" i="2"/>
  <c r="R30" i="2"/>
  <c r="R46" i="2"/>
  <c r="R62" i="2"/>
  <c r="R78" i="2"/>
  <c r="R11" i="2"/>
  <c r="R27" i="2"/>
  <c r="R43" i="2"/>
  <c r="R59" i="2"/>
  <c r="R75" i="2"/>
  <c r="R24" i="2"/>
  <c r="R25" i="2"/>
  <c r="R73" i="2"/>
  <c r="R2" i="2"/>
  <c r="R50" i="2"/>
  <c r="R15" i="2"/>
  <c r="R63" i="2"/>
  <c r="R64" i="2"/>
  <c r="R45" i="2"/>
  <c r="R28" i="2"/>
  <c r="R60" i="2"/>
  <c r="R6" i="2"/>
  <c r="R22" i="2"/>
  <c r="R38" i="2"/>
  <c r="R54" i="2"/>
  <c r="R70" i="2"/>
  <c r="R3" i="2"/>
  <c r="R19" i="2"/>
  <c r="R35" i="2"/>
  <c r="R51" i="2"/>
  <c r="R67" i="2"/>
  <c r="R8" i="2"/>
  <c r="R40" i="2"/>
  <c r="R72" i="2"/>
  <c r="R17" i="2"/>
  <c r="R33" i="2"/>
  <c r="R49" i="2"/>
  <c r="R65" i="2"/>
  <c r="R69" i="2"/>
  <c r="R56" i="2"/>
  <c r="R41" i="2"/>
  <c r="R20" i="2"/>
  <c r="R18" i="2"/>
  <c r="R66" i="2"/>
  <c r="R31" i="2"/>
  <c r="R79" i="2"/>
  <c r="R13" i="2"/>
  <c r="R61" i="2"/>
  <c r="O24" i="2"/>
  <c r="O56" i="2"/>
  <c r="O34" i="2"/>
  <c r="O7" i="2"/>
  <c r="O23" i="2"/>
  <c r="O39" i="2"/>
  <c r="O55" i="2"/>
  <c r="O71" i="2"/>
  <c r="O5" i="2"/>
  <c r="O21" i="2"/>
  <c r="O37" i="2"/>
  <c r="O53" i="2"/>
  <c r="O69" i="2"/>
  <c r="O20" i="2"/>
  <c r="O52" i="2"/>
  <c r="O6" i="2"/>
  <c r="O38" i="2"/>
  <c r="O62" i="2"/>
  <c r="O78" i="2"/>
  <c r="O72" i="2"/>
  <c r="O50" i="2"/>
  <c r="O31" i="2"/>
  <c r="O63" i="2"/>
  <c r="O13" i="2"/>
  <c r="O45" i="2"/>
  <c r="O77" i="2"/>
  <c r="O68" i="2"/>
  <c r="O54" i="2"/>
  <c r="O48" i="2"/>
  <c r="O26" i="2"/>
  <c r="O19" i="2"/>
  <c r="O51" i="2"/>
  <c r="O4" i="2"/>
  <c r="O33" i="2"/>
  <c r="O65" i="2"/>
  <c r="O44" i="2"/>
  <c r="O30" i="2"/>
  <c r="O74" i="2"/>
  <c r="O32" i="2"/>
  <c r="O64" i="2"/>
  <c r="O10" i="2"/>
  <c r="O42" i="2"/>
  <c r="O11" i="2"/>
  <c r="O27" i="2"/>
  <c r="O43" i="2"/>
  <c r="O59" i="2"/>
  <c r="O75" i="2"/>
  <c r="O9" i="2"/>
  <c r="O25" i="2"/>
  <c r="O41" i="2"/>
  <c r="O57" i="2"/>
  <c r="O73" i="2"/>
  <c r="O28" i="2"/>
  <c r="O60" i="2"/>
  <c r="O14" i="2"/>
  <c r="O46" i="2"/>
  <c r="O66" i="2"/>
  <c r="O12" i="2"/>
  <c r="O40" i="2"/>
  <c r="O18" i="2"/>
  <c r="O15" i="2"/>
  <c r="O47" i="2"/>
  <c r="O79" i="2"/>
  <c r="O29" i="2"/>
  <c r="O61" i="2"/>
  <c r="O36" i="2"/>
  <c r="O22" i="2"/>
  <c r="O70" i="2"/>
  <c r="O16" i="2"/>
  <c r="O76" i="2"/>
  <c r="O3" i="2"/>
  <c r="O35" i="2"/>
  <c r="O67" i="2"/>
  <c r="O17" i="2"/>
  <c r="O49" i="2"/>
  <c r="O81" i="2"/>
  <c r="O80" i="2"/>
  <c r="O58" i="2"/>
  <c r="J39" i="2"/>
  <c r="J20" i="2"/>
  <c r="J55" i="2"/>
  <c r="J79" i="2"/>
  <c r="J32" i="2"/>
  <c r="J17" i="2"/>
  <c r="J33" i="2"/>
  <c r="J49" i="2"/>
  <c r="J65" i="2"/>
  <c r="J81" i="2"/>
  <c r="J40" i="2"/>
  <c r="J56" i="2"/>
  <c r="J72" i="2"/>
  <c r="J6" i="2"/>
  <c r="J22" i="2"/>
  <c r="J54" i="2"/>
  <c r="J73" i="2"/>
  <c r="J80" i="2"/>
  <c r="J62" i="2"/>
  <c r="J47" i="2"/>
  <c r="J35" i="2"/>
  <c r="J63" i="2"/>
  <c r="J4" i="2"/>
  <c r="J5" i="2"/>
  <c r="J21" i="2"/>
  <c r="J37" i="2"/>
  <c r="J53" i="2"/>
  <c r="J69" i="2"/>
  <c r="J8" i="2"/>
  <c r="J44" i="2"/>
  <c r="J60" i="2"/>
  <c r="J76" i="2"/>
  <c r="J10" i="2"/>
  <c r="J26" i="2"/>
  <c r="J42" i="2"/>
  <c r="J58" i="2"/>
  <c r="J74" i="2"/>
  <c r="J48" i="2"/>
  <c r="J30" i="2"/>
  <c r="J59" i="2"/>
  <c r="J43" i="2"/>
  <c r="J71" i="2"/>
  <c r="J12" i="2"/>
  <c r="J9" i="2"/>
  <c r="J25" i="2"/>
  <c r="J41" i="2"/>
  <c r="J16" i="2"/>
  <c r="J14" i="2"/>
  <c r="J78" i="2"/>
  <c r="J67" i="2"/>
  <c r="J51" i="2"/>
  <c r="J75" i="2"/>
  <c r="J24" i="2"/>
  <c r="J13" i="2"/>
  <c r="J29" i="2"/>
  <c r="J45" i="2"/>
  <c r="J61" i="2"/>
  <c r="J77" i="2"/>
  <c r="J28" i="2"/>
  <c r="J52" i="2"/>
  <c r="J68" i="2"/>
  <c r="J2" i="2"/>
  <c r="J18" i="2"/>
  <c r="J34" i="2"/>
  <c r="J50" i="2"/>
  <c r="J66" i="2"/>
  <c r="J38" i="2"/>
  <c r="J70" i="2"/>
  <c r="J57" i="2"/>
  <c r="J64" i="2"/>
  <c r="J46" i="2"/>
  <c r="AC42" i="1"/>
  <c r="AE50" i="1"/>
  <c r="AD60" i="1"/>
  <c r="AD65" i="1"/>
  <c r="AD51" i="1"/>
  <c r="AB52" i="1"/>
  <c r="AC67" i="1"/>
  <c r="AD53" i="1"/>
  <c r="AB67" i="1"/>
  <c r="AE53" i="1"/>
  <c r="AE54" i="1"/>
  <c r="AB41" i="1"/>
  <c r="AD42" i="1"/>
  <c r="AC51" i="1"/>
  <c r="AC53" i="1"/>
  <c r="AD54" i="1"/>
  <c r="AE66" i="1"/>
  <c r="AE43" i="1"/>
  <c r="AC60" i="1"/>
  <c r="AE60" i="1"/>
  <c r="AB66" i="1"/>
  <c r="AD55" i="1"/>
  <c r="AC54" i="1"/>
  <c r="AC61" i="1"/>
  <c r="AB54" i="1"/>
  <c r="AE65" i="1"/>
  <c r="AD50" i="1"/>
  <c r="AC41" i="1"/>
  <c r="AC65" i="1"/>
  <c r="AC66" i="1"/>
  <c r="AC50" i="1"/>
  <c r="AE41" i="1"/>
  <c r="AD61" i="1"/>
  <c r="AE61" i="1"/>
  <c r="AB59" i="1"/>
  <c r="AE51" i="1"/>
  <c r="AB43" i="1"/>
  <c r="AD59" i="1"/>
  <c r="AE67" i="1"/>
  <c r="AE59" i="1"/>
  <c r="AB50" i="1"/>
  <c r="AB60" i="1"/>
  <c r="AE42" i="1"/>
  <c r="AE52" i="1"/>
  <c r="AC55" i="1"/>
  <c r="AC43" i="1"/>
  <c r="AB61" i="1"/>
  <c r="AB53" i="1"/>
  <c r="AC52" i="1"/>
  <c r="AD67" i="1"/>
  <c r="AD41" i="1"/>
  <c r="AE55" i="1"/>
  <c r="AB55" i="1"/>
  <c r="AB42" i="1"/>
  <c r="AB51" i="1"/>
  <c r="AC59" i="1"/>
  <c r="AB65" i="1"/>
  <c r="AD66" i="1"/>
  <c r="AD43" i="1"/>
  <c r="AD52" i="1"/>
  <c r="AB47" i="1"/>
  <c r="AE58" i="1"/>
  <c r="AD49" i="1"/>
  <c r="AB56" i="1"/>
  <c r="AE48" i="1"/>
  <c r="AB48" i="1"/>
  <c r="AE45" i="1"/>
  <c r="AD48" i="1"/>
  <c r="AC44" i="1"/>
  <c r="AC45" i="1"/>
  <c r="AD57" i="1"/>
  <c r="AD45" i="1"/>
  <c r="AC49" i="1"/>
  <c r="AD44" i="1"/>
  <c r="AE46" i="1"/>
  <c r="AC46" i="1"/>
  <c r="AE47" i="1"/>
  <c r="AB49" i="1"/>
  <c r="AC48" i="1"/>
  <c r="U35" i="1"/>
  <c r="AC56" i="1"/>
  <c r="AC47" i="1"/>
  <c r="AE49" i="1"/>
  <c r="AB45" i="1"/>
  <c r="AE56" i="1"/>
  <c r="AE57" i="1"/>
  <c r="AB57" i="1"/>
  <c r="AD46" i="1"/>
  <c r="AC57" i="1"/>
  <c r="R35" i="1"/>
  <c r="AB46" i="1"/>
  <c r="AB58" i="1"/>
  <c r="AD47" i="1"/>
  <c r="AD56" i="1"/>
  <c r="AD58" i="1"/>
  <c r="AE44" i="1"/>
  <c r="AB44" i="1"/>
  <c r="AC58" i="1"/>
  <c r="V34" i="1"/>
  <c r="T35" i="1"/>
  <c r="X35" i="1"/>
  <c r="S35" i="1"/>
  <c r="W35" i="1"/>
  <c r="Y35" i="1"/>
  <c r="R34" i="1"/>
  <c r="Z35" i="1"/>
  <c r="Z34" i="1"/>
  <c r="X34" i="1"/>
  <c r="V11" i="1"/>
  <c r="T34" i="1"/>
  <c r="S11" i="1"/>
  <c r="W11" i="1"/>
  <c r="T11" i="1"/>
  <c r="U11" i="1"/>
  <c r="W34" i="1"/>
  <c r="Y34" i="1"/>
  <c r="S34" i="1"/>
  <c r="V7" i="1"/>
  <c r="X7" i="1"/>
  <c r="W7" i="1"/>
  <c r="R11" i="1"/>
  <c r="Y11" i="1"/>
  <c r="Z11" i="1"/>
  <c r="U7" i="1"/>
  <c r="S7" i="1"/>
  <c r="V8" i="1"/>
  <c r="R7" i="1"/>
  <c r="W8" i="1"/>
  <c r="T8" i="1"/>
  <c r="Y7" i="1"/>
  <c r="Z7" i="1"/>
  <c r="S8" i="1"/>
  <c r="X8" i="1"/>
  <c r="Z9" i="1"/>
  <c r="Y9" i="1"/>
  <c r="Y8" i="1"/>
  <c r="U9" i="1"/>
  <c r="X9" i="1"/>
  <c r="T9" i="1"/>
  <c r="S9" i="1"/>
  <c r="W9" i="1"/>
  <c r="R8" i="1"/>
  <c r="Z8" i="1"/>
  <c r="W6" i="1"/>
  <c r="V6" i="1"/>
  <c r="T6" i="1"/>
  <c r="R9" i="1"/>
  <c r="Z6" i="1"/>
  <c r="X6" i="1"/>
  <c r="U6" i="1"/>
  <c r="T10" i="1"/>
  <c r="U10" i="1"/>
  <c r="X10" i="1"/>
  <c r="U31" i="1"/>
  <c r="V31" i="1"/>
  <c r="R6" i="1"/>
  <c r="Y6" i="1"/>
  <c r="V10" i="1"/>
  <c r="T31" i="1"/>
  <c r="Z31" i="1"/>
  <c r="X31" i="1"/>
  <c r="Y10" i="1"/>
  <c r="Z10" i="1"/>
  <c r="S10" i="1"/>
  <c r="R39" i="1"/>
  <c r="W31" i="1"/>
  <c r="Y31" i="1"/>
  <c r="S31" i="1"/>
  <c r="V39" i="1"/>
  <c r="V13" i="1"/>
  <c r="X13" i="1"/>
  <c r="U39" i="1"/>
  <c r="U13" i="1"/>
  <c r="W13" i="1"/>
  <c r="T13" i="1"/>
  <c r="S13" i="1"/>
  <c r="R10" i="1"/>
  <c r="W39" i="1"/>
  <c r="Y39" i="1"/>
  <c r="S39" i="1"/>
  <c r="X39" i="1"/>
  <c r="T39" i="1"/>
  <c r="R13" i="1"/>
  <c r="Y13" i="1"/>
  <c r="T12" i="1"/>
  <c r="S12" i="1"/>
  <c r="U37" i="1"/>
  <c r="R37" i="1"/>
  <c r="U12" i="1"/>
  <c r="V37" i="1"/>
  <c r="X12" i="1"/>
  <c r="W12" i="1"/>
  <c r="V12" i="1"/>
  <c r="Z12" i="1"/>
  <c r="Z37" i="1"/>
  <c r="Y37" i="1"/>
  <c r="T37" i="1"/>
  <c r="R12" i="1"/>
  <c r="W37" i="1"/>
  <c r="S37" i="1"/>
  <c r="Z33" i="1"/>
  <c r="W33" i="1"/>
  <c r="U33" i="1"/>
  <c r="V33" i="1"/>
  <c r="S33" i="1"/>
  <c r="X33" i="1"/>
  <c r="R33" i="1"/>
  <c r="Z36" i="1"/>
  <c r="U36" i="1"/>
  <c r="V36" i="1"/>
  <c r="Y33" i="1"/>
  <c r="X36" i="1"/>
  <c r="R36" i="1"/>
  <c r="T36" i="1"/>
  <c r="Z32" i="1"/>
  <c r="Y36" i="1"/>
  <c r="T32" i="1"/>
  <c r="V32" i="1"/>
  <c r="X32" i="1"/>
  <c r="S36" i="1"/>
  <c r="R32" i="1"/>
  <c r="W32" i="1"/>
  <c r="U32" i="1"/>
  <c r="W38" i="1"/>
  <c r="X5" i="1"/>
  <c r="S38" i="1"/>
  <c r="T5" i="1"/>
  <c r="S5" i="1"/>
  <c r="Z5" i="1"/>
  <c r="Y32" i="1"/>
  <c r="U38" i="1"/>
  <c r="V5" i="1"/>
  <c r="T38" i="1"/>
  <c r="U5" i="1"/>
  <c r="V38" i="1"/>
  <c r="W5" i="1"/>
  <c r="R38" i="1"/>
  <c r="Z38" i="1"/>
  <c r="X38" i="1"/>
  <c r="Y5" i="1"/>
  <c r="D39" i="1"/>
  <c r="D13" i="1"/>
  <c r="AM36" i="1"/>
  <c r="AK10" i="1"/>
  <c r="AL36" i="1"/>
  <c r="AK36" i="1"/>
  <c r="AL10" i="1"/>
  <c r="AN10" i="1"/>
  <c r="AH10" i="1"/>
  <c r="AL13" i="1"/>
  <c r="AH36" i="1"/>
  <c r="AK39" i="1"/>
  <c r="AM10" i="1"/>
  <c r="AL39" i="1"/>
  <c r="AK13" i="1"/>
  <c r="AN36" i="1"/>
  <c r="AC62" i="1"/>
  <c r="AD64" i="1"/>
  <c r="AD62" i="1"/>
  <c r="AK52" i="1"/>
  <c r="D26" i="1"/>
  <c r="AE63" i="1"/>
  <c r="AH49" i="1"/>
  <c r="AN23" i="1"/>
  <c r="AB64" i="1"/>
  <c r="AK26" i="1"/>
  <c r="AC64" i="1"/>
  <c r="AL26" i="1"/>
  <c r="AB62" i="1"/>
  <c r="AK23" i="1"/>
  <c r="AE64" i="1"/>
  <c r="AL52" i="1"/>
  <c r="AC63" i="1"/>
  <c r="AB63" i="1"/>
  <c r="AK49" i="1"/>
  <c r="AN49" i="1"/>
  <c r="AL49" i="1"/>
  <c r="AM49" i="1"/>
  <c r="AE62" i="1"/>
  <c r="D52" i="1"/>
  <c r="AL23" i="1"/>
  <c r="AM23" i="1"/>
  <c r="AD63" i="1"/>
  <c r="AH23" i="1"/>
  <c r="AK27" i="1" l="1"/>
  <c r="AK30" i="1"/>
  <c r="AK28" i="1"/>
  <c r="AK29" i="1"/>
  <c r="AK56" i="1"/>
  <c r="AK54" i="1"/>
  <c r="AK53" i="1"/>
  <c r="AK55" i="1"/>
  <c r="AK42" i="1"/>
  <c r="AK41" i="1"/>
  <c r="AK40" i="1"/>
  <c r="AK43" i="1"/>
  <c r="AK17" i="1"/>
  <c r="AK16" i="1"/>
  <c r="AK15" i="1"/>
  <c r="AK14" i="1"/>
  <c r="G6" i="1"/>
  <c r="G45" i="1"/>
  <c r="B19" i="1"/>
  <c r="B6" i="1"/>
  <c r="G32" i="1"/>
  <c r="G19" i="1"/>
  <c r="B32" i="1"/>
  <c r="B45" i="1"/>
  <c r="F12" i="1"/>
  <c r="E32" i="1"/>
  <c r="D9" i="1"/>
  <c r="E9" i="1"/>
  <c r="E35" i="1"/>
  <c r="C6" i="1"/>
  <c r="C9" i="1"/>
  <c r="C35" i="1"/>
  <c r="F9" i="1"/>
  <c r="B29" i="1"/>
  <c r="F38" i="1"/>
  <c r="F35" i="1"/>
  <c r="B3" i="1"/>
  <c r="C32" i="1"/>
  <c r="D35" i="1"/>
  <c r="E6" i="1"/>
  <c r="F25" i="1"/>
  <c r="E19" i="1"/>
  <c r="D48" i="1"/>
  <c r="E22" i="1"/>
  <c r="B42" i="1"/>
  <c r="C45" i="1"/>
  <c r="F51" i="1"/>
  <c r="E48" i="1"/>
  <c r="F22" i="1"/>
  <c r="C19" i="1"/>
  <c r="E45" i="1"/>
  <c r="C22" i="1"/>
  <c r="B16" i="1"/>
  <c r="F48" i="1"/>
  <c r="D22" i="1"/>
  <c r="C48" i="1"/>
  <c r="G10" i="2" l="1"/>
  <c r="G9" i="2"/>
  <c r="G8" i="2"/>
  <c r="G7" i="2"/>
  <c r="G6" i="2"/>
  <c r="G5" i="2"/>
  <c r="G4" i="2"/>
  <c r="G3" i="2"/>
  <c r="G2" i="2"/>
  <c r="H6" i="2"/>
  <c r="H10" i="2"/>
  <c r="H7" i="2"/>
  <c r="H9" i="2"/>
  <c r="H3" i="2"/>
  <c r="H2" i="2"/>
  <c r="AB1" i="2" l="1"/>
  <c r="AC1" i="2" s="1"/>
  <c r="AK1" i="2"/>
  <c r="AL1" i="2" s="1"/>
  <c r="AH1" i="2"/>
  <c r="AI1" i="2" s="1"/>
  <c r="Y1" i="2"/>
  <c r="Z1" i="2" s="1"/>
  <c r="P1" i="2"/>
  <c r="Q1" i="2" s="1"/>
  <c r="M1" i="2"/>
  <c r="N1" i="2" s="1"/>
  <c r="L2" i="2"/>
  <c r="L3" i="2" s="1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H8" i="2"/>
  <c r="H5" i="2"/>
  <c r="H4" i="2"/>
  <c r="V1" i="2" l="1"/>
  <c r="W1" i="2" s="1"/>
  <c r="L44" i="2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K2" i="2"/>
  <c r="AE1" i="2" l="1"/>
  <c r="AF1" i="2" s="1"/>
  <c r="S1" i="2"/>
  <c r="T1" i="2" s="1"/>
  <c r="P2" i="2"/>
  <c r="Q2" i="2" s="1"/>
  <c r="K3" i="2"/>
  <c r="L55" i="2"/>
  <c r="L56" i="2" s="1"/>
  <c r="V2" i="2" l="1"/>
  <c r="W2" i="2" s="1"/>
  <c r="M2" i="2"/>
  <c r="N2" i="2" s="1"/>
  <c r="AK2" i="2"/>
  <c r="AL2" i="2" s="1"/>
  <c r="AB2" i="2"/>
  <c r="AC2" i="2" s="1"/>
  <c r="S2" i="2"/>
  <c r="T2" i="2" s="1"/>
  <c r="AH2" i="2"/>
  <c r="AI2" i="2" s="1"/>
  <c r="AE2" i="2"/>
  <c r="AF2" i="2" s="1"/>
  <c r="Y2" i="2"/>
  <c r="Z2" i="2" s="1"/>
  <c r="P3" i="2"/>
  <c r="Q3" i="2" s="1"/>
  <c r="M3" i="2"/>
  <c r="N3" i="2" s="1"/>
  <c r="L57" i="2"/>
  <c r="AH3" i="2" l="1"/>
  <c r="AI3" i="2" s="1"/>
  <c r="AE3" i="2"/>
  <c r="AF3" i="2" s="1"/>
  <c r="V3" i="2"/>
  <c r="W3" i="2" s="1"/>
  <c r="AK3" i="2"/>
  <c r="AL3" i="2" s="1"/>
  <c r="AB3" i="2"/>
  <c r="AC3" i="2" s="1"/>
  <c r="S3" i="2"/>
  <c r="T3" i="2" s="1"/>
  <c r="Y3" i="2"/>
  <c r="Z3" i="2" s="1"/>
  <c r="L58" i="2"/>
  <c r="K39" i="1"/>
  <c r="K38" i="1"/>
  <c r="K37" i="1"/>
  <c r="K36" i="1"/>
  <c r="K35" i="1"/>
  <c r="K34" i="1"/>
  <c r="K33" i="1"/>
  <c r="K32" i="1"/>
  <c r="K31" i="1"/>
  <c r="K13" i="1"/>
  <c r="K12" i="1"/>
  <c r="K11" i="1"/>
  <c r="K10" i="1"/>
  <c r="K9" i="1"/>
  <c r="K8" i="1"/>
  <c r="K7" i="1"/>
  <c r="K6" i="1"/>
  <c r="K5" i="1"/>
  <c r="I46" i="1"/>
  <c r="I43" i="1"/>
  <c r="I47" i="1"/>
  <c r="I51" i="1"/>
  <c r="I44" i="1"/>
  <c r="I48" i="1"/>
  <c r="N34" i="1"/>
  <c r="L11" i="1"/>
  <c r="O8" i="1"/>
  <c r="N39" i="1"/>
  <c r="N13" i="1"/>
  <c r="O7" i="1"/>
  <c r="O12" i="1"/>
  <c r="O6" i="1"/>
  <c r="N9" i="1"/>
  <c r="O9" i="1"/>
  <c r="O37" i="1"/>
  <c r="N10" i="1"/>
  <c r="O34" i="1"/>
  <c r="N35" i="1"/>
  <c r="N8" i="1"/>
  <c r="N31" i="1"/>
  <c r="O31" i="1"/>
  <c r="O39" i="1"/>
  <c r="N37" i="1"/>
  <c r="N7" i="1"/>
  <c r="O10" i="1"/>
  <c r="O35" i="1"/>
  <c r="O13" i="1"/>
  <c r="O11" i="1"/>
  <c r="N11" i="1"/>
  <c r="N6" i="1"/>
  <c r="N33" i="1"/>
  <c r="O32" i="1"/>
  <c r="N36" i="1"/>
  <c r="N38" i="1"/>
  <c r="N5" i="1"/>
  <c r="L5" i="1"/>
  <c r="I50" i="1"/>
  <c r="O36" i="1"/>
  <c r="N32" i="1"/>
  <c r="O38" i="1"/>
  <c r="L59" i="2" l="1"/>
  <c r="Z29" i="1"/>
  <c r="Y29" i="1"/>
  <c r="X29" i="1"/>
  <c r="W29" i="1"/>
  <c r="V29" i="1"/>
  <c r="U29" i="1"/>
  <c r="T29" i="1"/>
  <c r="S29" i="1"/>
  <c r="R29" i="1"/>
  <c r="Z3" i="1"/>
  <c r="Y3" i="1"/>
  <c r="X3" i="1"/>
  <c r="W3" i="1"/>
  <c r="V3" i="1"/>
  <c r="U3" i="1"/>
  <c r="T3" i="1"/>
  <c r="S3" i="1"/>
  <c r="R3" i="1"/>
  <c r="AB12" i="1"/>
  <c r="AD37" i="1"/>
  <c r="AC35" i="1"/>
  <c r="I49" i="1"/>
  <c r="AD39" i="1"/>
  <c r="AC33" i="1"/>
  <c r="AD35" i="1"/>
  <c r="AD10" i="1"/>
  <c r="AD11" i="1"/>
  <c r="AD13" i="1"/>
  <c r="AB10" i="1"/>
  <c r="AD31" i="1"/>
  <c r="AB7" i="1"/>
  <c r="AC10" i="1"/>
  <c r="AC34" i="1"/>
  <c r="AD34" i="1"/>
  <c r="AC13" i="1"/>
  <c r="AB33" i="1"/>
  <c r="AC6" i="1"/>
  <c r="AB34" i="1"/>
  <c r="AD12" i="1"/>
  <c r="AB37" i="1"/>
  <c r="AB11" i="1"/>
  <c r="AD9" i="1"/>
  <c r="AB31" i="1"/>
  <c r="AC11" i="1"/>
  <c r="AC39" i="1"/>
  <c r="AC8" i="1"/>
  <c r="AC9" i="1"/>
  <c r="AD8" i="1"/>
  <c r="AB8" i="1"/>
  <c r="AD33" i="1"/>
  <c r="AD7" i="1"/>
  <c r="I45" i="1"/>
  <c r="AC12" i="1"/>
  <c r="AC37" i="1"/>
  <c r="AB9" i="1"/>
  <c r="AB39" i="1"/>
  <c r="AC31" i="1"/>
  <c r="AC7" i="1"/>
  <c r="AB35" i="1"/>
  <c r="AB6" i="1"/>
  <c r="AD6" i="1"/>
  <c r="AB13" i="1"/>
  <c r="AC36" i="1"/>
  <c r="AD36" i="1"/>
  <c r="AB32" i="1"/>
  <c r="AB36" i="1"/>
  <c r="AD32" i="1"/>
  <c r="AC32" i="1"/>
  <c r="L12" i="1"/>
  <c r="M31" i="1"/>
  <c r="L13" i="1"/>
  <c r="I6" i="1"/>
  <c r="L10" i="1"/>
  <c r="L35" i="1"/>
  <c r="I11" i="1"/>
  <c r="M10" i="1"/>
  <c r="M9" i="1"/>
  <c r="L6" i="1"/>
  <c r="I9" i="1"/>
  <c r="M8" i="1"/>
  <c r="M39" i="1"/>
  <c r="L9" i="1"/>
  <c r="I39" i="1"/>
  <c r="I8" i="1"/>
  <c r="M34" i="1"/>
  <c r="I37" i="1"/>
  <c r="N12" i="1"/>
  <c r="M6" i="1"/>
  <c r="I33" i="1"/>
  <c r="I34" i="1"/>
  <c r="L39" i="1"/>
  <c r="L7" i="1"/>
  <c r="M35" i="1"/>
  <c r="M12" i="1"/>
  <c r="I7" i="1"/>
  <c r="I10" i="1"/>
  <c r="M7" i="1"/>
  <c r="M11" i="1"/>
  <c r="I13" i="1"/>
  <c r="M13" i="1"/>
  <c r="M37" i="1"/>
  <c r="L37" i="1"/>
  <c r="L8" i="1"/>
  <c r="L31" i="1"/>
  <c r="I31" i="1"/>
  <c r="I12" i="1"/>
  <c r="I35" i="1"/>
  <c r="L34" i="1"/>
  <c r="AD5" i="1"/>
  <c r="M33" i="1"/>
  <c r="L33" i="1"/>
  <c r="I32" i="1"/>
  <c r="AC5" i="1"/>
  <c r="L36" i="1"/>
  <c r="M32" i="1"/>
  <c r="M5" i="1"/>
  <c r="I38" i="1"/>
  <c r="I5" i="1"/>
  <c r="M38" i="1"/>
  <c r="AC38" i="1"/>
  <c r="L32" i="1"/>
  <c r="AD38" i="1"/>
  <c r="M36" i="1"/>
  <c r="I36" i="1"/>
  <c r="AB38" i="1"/>
  <c r="O33" i="1"/>
  <c r="AB5" i="1"/>
  <c r="L38" i="1"/>
  <c r="L60" i="2" l="1"/>
  <c r="AA31" i="1"/>
  <c r="P31" i="1" s="1"/>
  <c r="AA32" i="1"/>
  <c r="P32" i="1" s="1"/>
  <c r="AA33" i="1"/>
  <c r="P33" i="1" s="1"/>
  <c r="AA34" i="1"/>
  <c r="P34" i="1" s="1"/>
  <c r="AA35" i="1"/>
  <c r="P35" i="1" s="1"/>
  <c r="AA36" i="1"/>
  <c r="P36" i="1" s="1"/>
  <c r="AA37" i="1"/>
  <c r="P37" i="1" s="1"/>
  <c r="AA38" i="1"/>
  <c r="P38" i="1" s="1"/>
  <c r="AA39" i="1"/>
  <c r="P39" i="1" s="1"/>
  <c r="AA5" i="1"/>
  <c r="P5" i="1" s="1"/>
  <c r="AA7" i="1"/>
  <c r="P7" i="1" s="1"/>
  <c r="AA9" i="1"/>
  <c r="P9" i="1" s="1"/>
  <c r="AA8" i="1"/>
  <c r="P8" i="1" s="1"/>
  <c r="AA12" i="1"/>
  <c r="P12" i="1" s="1"/>
  <c r="AA13" i="1"/>
  <c r="P13" i="1" s="1"/>
  <c r="AA6" i="1"/>
  <c r="P6" i="1" s="1"/>
  <c r="AA11" i="1"/>
  <c r="P11" i="1" s="1"/>
  <c r="AA10" i="1"/>
  <c r="P10" i="1" s="1"/>
  <c r="L61" i="2" l="1"/>
  <c r="K4" i="2"/>
  <c r="P4" i="2" l="1"/>
  <c r="Q4" i="2" s="1"/>
  <c r="M4" i="2"/>
  <c r="N4" i="2" s="1"/>
  <c r="L62" i="2"/>
  <c r="K5" i="2"/>
  <c r="S4" i="2" l="1"/>
  <c r="T4" i="2" s="1"/>
  <c r="AH4" i="2"/>
  <c r="AI4" i="2" s="1"/>
  <c r="V4" i="2"/>
  <c r="W4" i="2" s="1"/>
  <c r="AB4" i="2"/>
  <c r="AC4" i="2" s="1"/>
  <c r="AK4" i="2"/>
  <c r="AL4" i="2" s="1"/>
  <c r="AE4" i="2"/>
  <c r="AF4" i="2" s="1"/>
  <c r="Y4" i="2"/>
  <c r="Z4" i="2" s="1"/>
  <c r="P5" i="2"/>
  <c r="Q5" i="2" s="1"/>
  <c r="L63" i="2"/>
  <c r="K6" i="2"/>
  <c r="AB5" i="2" l="1"/>
  <c r="AC5" i="2" s="1"/>
  <c r="M5" i="2"/>
  <c r="N5" i="2" s="1"/>
  <c r="S5" i="2"/>
  <c r="T5" i="2" s="1"/>
  <c r="AE5" i="2"/>
  <c r="AF5" i="2" s="1"/>
  <c r="AK5" i="2"/>
  <c r="AL5" i="2" s="1"/>
  <c r="Y5" i="2"/>
  <c r="Z5" i="2" s="1"/>
  <c r="AH5" i="2"/>
  <c r="AI5" i="2" s="1"/>
  <c r="V5" i="2"/>
  <c r="W5" i="2" s="1"/>
  <c r="L64" i="2"/>
  <c r="K7" i="2"/>
  <c r="AH6" i="2" l="1"/>
  <c r="AI6" i="2" s="1"/>
  <c r="V6" i="2"/>
  <c r="W6" i="2" s="1"/>
  <c r="AK6" i="2"/>
  <c r="AL6" i="2" s="1"/>
  <c r="S6" i="2"/>
  <c r="T6" i="2" s="1"/>
  <c r="AB6" i="2"/>
  <c r="AC6" i="2" s="1"/>
  <c r="P6" i="2"/>
  <c r="Q6" i="2" s="1"/>
  <c r="M6" i="2"/>
  <c r="N6" i="2" s="1"/>
  <c r="AE6" i="2"/>
  <c r="AF6" i="2" s="1"/>
  <c r="Y6" i="2"/>
  <c r="Z6" i="2" s="1"/>
  <c r="P7" i="2"/>
  <c r="Q7" i="2" s="1"/>
  <c r="L65" i="2"/>
  <c r="K8" i="2"/>
  <c r="AB7" i="2" l="1"/>
  <c r="AC7" i="2" s="1"/>
  <c r="AH7" i="2"/>
  <c r="AI7" i="2" s="1"/>
  <c r="Y7" i="2"/>
  <c r="Z7" i="2" s="1"/>
  <c r="AE7" i="2"/>
  <c r="AF7" i="2" s="1"/>
  <c r="V7" i="2"/>
  <c r="W7" i="2" s="1"/>
  <c r="M7" i="2"/>
  <c r="N7" i="2" s="1"/>
  <c r="S7" i="2"/>
  <c r="T7" i="2" s="1"/>
  <c r="AK7" i="2"/>
  <c r="AL7" i="2" s="1"/>
  <c r="P8" i="2"/>
  <c r="Q8" i="2" s="1"/>
  <c r="M8" i="2"/>
  <c r="N8" i="2" s="1"/>
  <c r="L66" i="2"/>
  <c r="K9" i="2"/>
  <c r="V8" i="2" l="1"/>
  <c r="W8" i="2" s="1"/>
  <c r="AH8" i="2"/>
  <c r="AI8" i="2" s="1"/>
  <c r="AE8" i="2"/>
  <c r="AF8" i="2" s="1"/>
  <c r="AK8" i="2"/>
  <c r="AL8" i="2" s="1"/>
  <c r="S8" i="2"/>
  <c r="T8" i="2" s="1"/>
  <c r="AB8" i="2"/>
  <c r="AC8" i="2" s="1"/>
  <c r="Y8" i="2"/>
  <c r="Z8" i="2" s="1"/>
  <c r="P9" i="2"/>
  <c r="Q9" i="2" s="1"/>
  <c r="L67" i="2"/>
  <c r="K10" i="2"/>
  <c r="S9" i="2" l="1"/>
  <c r="T9" i="2" s="1"/>
  <c r="AK9" i="2"/>
  <c r="AL9" i="2" s="1"/>
  <c r="M9" i="2"/>
  <c r="N9" i="2" s="1"/>
  <c r="AE9" i="2"/>
  <c r="AF9" i="2" s="1"/>
  <c r="AB9" i="2"/>
  <c r="AC9" i="2" s="1"/>
  <c r="V9" i="2"/>
  <c r="W9" i="2" s="1"/>
  <c r="AH9" i="2"/>
  <c r="AI9" i="2" s="1"/>
  <c r="Y9" i="2"/>
  <c r="Z9" i="2" s="1"/>
  <c r="P10" i="2"/>
  <c r="Q10" i="2" s="1"/>
  <c r="L68" i="2"/>
  <c r="L69" i="2" s="1"/>
  <c r="K11" i="2"/>
  <c r="M10" i="2" l="1"/>
  <c r="N10" i="2" s="1"/>
  <c r="S10" i="2"/>
  <c r="T10" i="2" s="1"/>
  <c r="Y10" i="2"/>
  <c r="Z10" i="2" s="1"/>
  <c r="AE10" i="2"/>
  <c r="AF10" i="2" s="1"/>
  <c r="AK10" i="2"/>
  <c r="AL10" i="2" s="1"/>
  <c r="V10" i="2"/>
  <c r="W10" i="2" s="1"/>
  <c r="AH10" i="2"/>
  <c r="AI10" i="2" s="1"/>
  <c r="AB10" i="2"/>
  <c r="AC10" i="2" s="1"/>
  <c r="L70" i="2"/>
  <c r="P11" i="2"/>
  <c r="Q11" i="2" s="1"/>
  <c r="M11" i="2"/>
  <c r="N11" i="2" s="1"/>
  <c r="K12" i="2"/>
  <c r="AE11" i="2" l="1"/>
  <c r="AF11" i="2" s="1"/>
  <c r="AK11" i="2"/>
  <c r="AL11" i="2" s="1"/>
  <c r="AH11" i="2"/>
  <c r="AI11" i="2" s="1"/>
  <c r="V11" i="2"/>
  <c r="W11" i="2" s="1"/>
  <c r="AB11" i="2"/>
  <c r="AC11" i="2" s="1"/>
  <c r="S11" i="2"/>
  <c r="T11" i="2" s="1"/>
  <c r="Y11" i="2"/>
  <c r="Z11" i="2" s="1"/>
  <c r="L71" i="2"/>
  <c r="K13" i="2"/>
  <c r="V12" i="2" l="1"/>
  <c r="W12" i="2" s="1"/>
  <c r="M12" i="2"/>
  <c r="N12" i="2" s="1"/>
  <c r="AH12" i="2"/>
  <c r="AI12" i="2" s="1"/>
  <c r="Y12" i="2"/>
  <c r="Z12" i="2" s="1"/>
  <c r="S12" i="2"/>
  <c r="T12" i="2" s="1"/>
  <c r="AK12" i="2"/>
  <c r="AL12" i="2" s="1"/>
  <c r="P12" i="2"/>
  <c r="Q12" i="2" s="1"/>
  <c r="AE12" i="2"/>
  <c r="AF12" i="2" s="1"/>
  <c r="AB12" i="2"/>
  <c r="AC12" i="2" s="1"/>
  <c r="L72" i="2"/>
  <c r="P13" i="2"/>
  <c r="Q13" i="2" s="1"/>
  <c r="M13" i="2"/>
  <c r="N13" i="2" s="1"/>
  <c r="K14" i="2"/>
  <c r="Y13" i="2" l="1"/>
  <c r="Z13" i="2" s="1"/>
  <c r="V13" i="2"/>
  <c r="W13" i="2" s="1"/>
  <c r="AH13" i="2"/>
  <c r="AI13" i="2" s="1"/>
  <c r="AE13" i="2"/>
  <c r="AF13" i="2" s="1"/>
  <c r="AB13" i="2"/>
  <c r="AC13" i="2" s="1"/>
  <c r="S13" i="2"/>
  <c r="T13" i="2" s="1"/>
  <c r="AK13" i="2"/>
  <c r="AL13" i="2" s="1"/>
  <c r="L73" i="2"/>
  <c r="P14" i="2"/>
  <c r="Q14" i="2" s="1"/>
  <c r="M14" i="2"/>
  <c r="N14" i="2" s="1"/>
  <c r="K15" i="2"/>
  <c r="AH14" i="2" l="1"/>
  <c r="AI14" i="2" s="1"/>
  <c r="AK14" i="2"/>
  <c r="AL14" i="2" s="1"/>
  <c r="AE14" i="2"/>
  <c r="AF14" i="2" s="1"/>
  <c r="Y14" i="2"/>
  <c r="Z14" i="2" s="1"/>
  <c r="AB14" i="2"/>
  <c r="AC14" i="2" s="1"/>
  <c r="S14" i="2"/>
  <c r="T14" i="2" s="1"/>
  <c r="V14" i="2"/>
  <c r="W14" i="2" s="1"/>
  <c r="L74" i="2"/>
  <c r="P15" i="2"/>
  <c r="Q15" i="2" s="1"/>
  <c r="K16" i="2"/>
  <c r="AE15" i="2" l="1"/>
  <c r="AF15" i="2" s="1"/>
  <c r="V15" i="2"/>
  <c r="W15" i="2" s="1"/>
  <c r="M15" i="2"/>
  <c r="N15" i="2" s="1"/>
  <c r="Y15" i="2"/>
  <c r="Z15" i="2" s="1"/>
  <c r="AB15" i="2"/>
  <c r="AC15" i="2" s="1"/>
  <c r="AK15" i="2"/>
  <c r="AL15" i="2" s="1"/>
  <c r="S15" i="2"/>
  <c r="T15" i="2" s="1"/>
  <c r="AH15" i="2"/>
  <c r="AI15" i="2" s="1"/>
  <c r="L75" i="2"/>
  <c r="K17" i="2"/>
  <c r="S16" i="2" l="1"/>
  <c r="T16" i="2" s="1"/>
  <c r="M16" i="2"/>
  <c r="N16" i="2" s="1"/>
  <c r="AK16" i="2"/>
  <c r="AL16" i="2" s="1"/>
  <c r="AB16" i="2"/>
  <c r="AC16" i="2" s="1"/>
  <c r="AE16" i="2"/>
  <c r="AF16" i="2" s="1"/>
  <c r="V16" i="2"/>
  <c r="W16" i="2" s="1"/>
  <c r="P16" i="2"/>
  <c r="Q16" i="2" s="1"/>
  <c r="AH16" i="2"/>
  <c r="AI16" i="2" s="1"/>
  <c r="Y16" i="2"/>
  <c r="Z16" i="2" s="1"/>
  <c r="L76" i="2"/>
  <c r="P17" i="2"/>
  <c r="Q17" i="2" s="1"/>
  <c r="M17" i="2"/>
  <c r="N17" i="2" s="1"/>
  <c r="K18" i="2"/>
  <c r="S17" i="2" l="1"/>
  <c r="T17" i="2" s="1"/>
  <c r="Y17" i="2"/>
  <c r="Z17" i="2" s="1"/>
  <c r="AH17" i="2"/>
  <c r="AI17" i="2" s="1"/>
  <c r="AE17" i="2"/>
  <c r="AF17" i="2" s="1"/>
  <c r="AK17" i="2"/>
  <c r="AL17" i="2" s="1"/>
  <c r="V17" i="2"/>
  <c r="W17" i="2" s="1"/>
  <c r="AB17" i="2"/>
  <c r="AC17" i="2" s="1"/>
  <c r="L77" i="2"/>
  <c r="P18" i="2"/>
  <c r="Q18" i="2" s="1"/>
  <c r="M18" i="2"/>
  <c r="N18" i="2" s="1"/>
  <c r="K19" i="2"/>
  <c r="AK18" i="2" l="1"/>
  <c r="AL18" i="2" s="1"/>
  <c r="AE18" i="2"/>
  <c r="AF18" i="2" s="1"/>
  <c r="AH18" i="2"/>
  <c r="AI18" i="2" s="1"/>
  <c r="V18" i="2"/>
  <c r="W18" i="2" s="1"/>
  <c r="Y18" i="2"/>
  <c r="Z18" i="2" s="1"/>
  <c r="S18" i="2"/>
  <c r="T18" i="2" s="1"/>
  <c r="AB18" i="2"/>
  <c r="AC18" i="2" s="1"/>
  <c r="L78" i="2"/>
  <c r="P19" i="2"/>
  <c r="Q19" i="2" s="1"/>
  <c r="K20" i="2"/>
  <c r="V19" i="2" l="1"/>
  <c r="W19" i="2" s="1"/>
  <c r="Y19" i="2"/>
  <c r="Z19" i="2" s="1"/>
  <c r="M19" i="2"/>
  <c r="N19" i="2" s="1"/>
  <c r="AE19" i="2"/>
  <c r="AF19" i="2" s="1"/>
  <c r="AH19" i="2"/>
  <c r="AI19" i="2" s="1"/>
  <c r="AK19" i="2"/>
  <c r="AL19" i="2" s="1"/>
  <c r="S19" i="2"/>
  <c r="T19" i="2" s="1"/>
  <c r="AB19" i="2"/>
  <c r="AC19" i="2" s="1"/>
  <c r="L79" i="2"/>
  <c r="P20" i="2"/>
  <c r="Q20" i="2" s="1"/>
  <c r="M20" i="2"/>
  <c r="N20" i="2" s="1"/>
  <c r="K21" i="2"/>
  <c r="AB20" i="2" l="1"/>
  <c r="AC20" i="2" s="1"/>
  <c r="AE20" i="2"/>
  <c r="AF20" i="2" s="1"/>
  <c r="S20" i="2"/>
  <c r="T20" i="2" s="1"/>
  <c r="AK20" i="2"/>
  <c r="AL20" i="2" s="1"/>
  <c r="V20" i="2"/>
  <c r="W20" i="2" s="1"/>
  <c r="AH20" i="2"/>
  <c r="AI20" i="2" s="1"/>
  <c r="Y20" i="2"/>
  <c r="Z20" i="2" s="1"/>
  <c r="L80" i="2"/>
  <c r="P21" i="2"/>
  <c r="Q21" i="2" s="1"/>
  <c r="M21" i="2"/>
  <c r="N21" i="2" s="1"/>
  <c r="K22" i="2"/>
  <c r="AE21" i="2" l="1"/>
  <c r="AF21" i="2" s="1"/>
  <c r="AB21" i="2"/>
  <c r="AC21" i="2" s="1"/>
  <c r="Y21" i="2"/>
  <c r="Z21" i="2" s="1"/>
  <c r="AH21" i="2"/>
  <c r="AI21" i="2" s="1"/>
  <c r="V21" i="2"/>
  <c r="W21" i="2" s="1"/>
  <c r="S21" i="2"/>
  <c r="T21" i="2" s="1"/>
  <c r="AK21" i="2"/>
  <c r="AL21" i="2" s="1"/>
  <c r="L81" i="2"/>
  <c r="K23" i="2"/>
  <c r="AB22" i="2" l="1"/>
  <c r="AC22" i="2" s="1"/>
  <c r="M22" i="2"/>
  <c r="N22" i="2" s="1"/>
  <c r="AH22" i="2"/>
  <c r="AI22" i="2" s="1"/>
  <c r="Y22" i="2"/>
  <c r="Z22" i="2" s="1"/>
  <c r="P22" i="2"/>
  <c r="Q22" i="2" s="1"/>
  <c r="S22" i="2"/>
  <c r="T22" i="2" s="1"/>
  <c r="V22" i="2"/>
  <c r="W22" i="2" s="1"/>
  <c r="AE22" i="2"/>
  <c r="AF22" i="2" s="1"/>
  <c r="AK22" i="2"/>
  <c r="AL22" i="2" s="1"/>
  <c r="L82" i="2"/>
  <c r="P23" i="2"/>
  <c r="Q23" i="2" s="1"/>
  <c r="M23" i="2"/>
  <c r="N23" i="2" s="1"/>
  <c r="K24" i="2"/>
  <c r="V23" i="2" l="1"/>
  <c r="W23" i="2" s="1"/>
  <c r="AH23" i="2"/>
  <c r="AI23" i="2" s="1"/>
  <c r="Y23" i="2"/>
  <c r="Z23" i="2" s="1"/>
  <c r="AE23" i="2"/>
  <c r="AF23" i="2" s="1"/>
  <c r="AB23" i="2"/>
  <c r="AC23" i="2" s="1"/>
  <c r="S23" i="2"/>
  <c r="T23" i="2" s="1"/>
  <c r="AK23" i="2"/>
  <c r="AL23" i="2" s="1"/>
  <c r="P24" i="2"/>
  <c r="Q24" i="2" s="1"/>
  <c r="K25" i="2"/>
  <c r="AB24" i="2" l="1"/>
  <c r="AC24" i="2" s="1"/>
  <c r="AE24" i="2"/>
  <c r="AF24" i="2" s="1"/>
  <c r="AK24" i="2"/>
  <c r="AL24" i="2" s="1"/>
  <c r="M24" i="2"/>
  <c r="N24" i="2" s="1"/>
  <c r="S24" i="2"/>
  <c r="T24" i="2" s="1"/>
  <c r="Y24" i="2"/>
  <c r="Z24" i="2" s="1"/>
  <c r="V24" i="2"/>
  <c r="W24" i="2" s="1"/>
  <c r="AH24" i="2"/>
  <c r="AI24" i="2" s="1"/>
  <c r="P25" i="2"/>
  <c r="Q25" i="2" s="1"/>
  <c r="K26" i="2"/>
  <c r="V25" i="2" l="1"/>
  <c r="W25" i="2" s="1"/>
  <c r="M25" i="2"/>
  <c r="N25" i="2" s="1"/>
  <c r="Y25" i="2"/>
  <c r="Z25" i="2" s="1"/>
  <c r="AE25" i="2"/>
  <c r="AF25" i="2" s="1"/>
  <c r="S25" i="2"/>
  <c r="T25" i="2" s="1"/>
  <c r="AB25" i="2"/>
  <c r="AC25" i="2" s="1"/>
  <c r="AH25" i="2"/>
  <c r="AI25" i="2" s="1"/>
  <c r="AK25" i="2"/>
  <c r="AL25" i="2" s="1"/>
  <c r="P26" i="2"/>
  <c r="Q26" i="2" s="1"/>
  <c r="K27" i="2"/>
  <c r="AB26" i="2" l="1"/>
  <c r="AC26" i="2" s="1"/>
  <c r="V26" i="2"/>
  <c r="W26" i="2" s="1"/>
  <c r="AK26" i="2"/>
  <c r="AL26" i="2" s="1"/>
  <c r="AE26" i="2"/>
  <c r="AF26" i="2" s="1"/>
  <c r="S26" i="2"/>
  <c r="T26" i="2" s="1"/>
  <c r="Y26" i="2"/>
  <c r="Z26" i="2" s="1"/>
  <c r="AH26" i="2"/>
  <c r="AI26" i="2" s="1"/>
  <c r="M26" i="2"/>
  <c r="N26" i="2" s="1"/>
  <c r="P27" i="2"/>
  <c r="Q27" i="2" s="1"/>
  <c r="K28" i="2"/>
  <c r="V27" i="2" l="1"/>
  <c r="W27" i="2" s="1"/>
  <c r="S27" i="2"/>
  <c r="T27" i="2" s="1"/>
  <c r="AB27" i="2"/>
  <c r="AC27" i="2" s="1"/>
  <c r="AE27" i="2"/>
  <c r="AF27" i="2" s="1"/>
  <c r="AK27" i="2"/>
  <c r="AL27" i="2" s="1"/>
  <c r="Y27" i="2"/>
  <c r="Z27" i="2" s="1"/>
  <c r="AH27" i="2"/>
  <c r="AI27" i="2" s="1"/>
  <c r="M27" i="2"/>
  <c r="N27" i="2" s="1"/>
  <c r="P28" i="2"/>
  <c r="Q28" i="2" s="1"/>
  <c r="K29" i="2"/>
  <c r="K30" i="2" s="1"/>
  <c r="S28" i="2" l="1"/>
  <c r="T28" i="2" s="1"/>
  <c r="AE28" i="2"/>
  <c r="AF28" i="2" s="1"/>
  <c r="V28" i="2"/>
  <c r="W28" i="2" s="1"/>
  <c r="AB28" i="2"/>
  <c r="AC28" i="2" s="1"/>
  <c r="AH28" i="2"/>
  <c r="AI28" i="2" s="1"/>
  <c r="Y28" i="2"/>
  <c r="Z28" i="2" s="1"/>
  <c r="AK28" i="2"/>
  <c r="AL28" i="2" s="1"/>
  <c r="M28" i="2"/>
  <c r="N28" i="2" s="1"/>
  <c r="P29" i="2"/>
  <c r="Q29" i="2" s="1"/>
  <c r="M29" i="2"/>
  <c r="N29" i="2" s="1"/>
  <c r="K31" i="2"/>
  <c r="AB29" i="2" l="1"/>
  <c r="AC29" i="2" s="1"/>
  <c r="AE29" i="2"/>
  <c r="AF29" i="2" s="1"/>
  <c r="AK29" i="2"/>
  <c r="AL29" i="2" s="1"/>
  <c r="P30" i="2"/>
  <c r="Q30" i="2" s="1"/>
  <c r="Y30" i="2"/>
  <c r="Z30" i="2" s="1"/>
  <c r="V30" i="2"/>
  <c r="W30" i="2" s="1"/>
  <c r="S29" i="2"/>
  <c r="T29" i="2" s="1"/>
  <c r="Y29" i="2"/>
  <c r="Z29" i="2" s="1"/>
  <c r="AE30" i="2"/>
  <c r="AF30" i="2" s="1"/>
  <c r="S30" i="2"/>
  <c r="T30" i="2" s="1"/>
  <c r="V29" i="2"/>
  <c r="W29" i="2" s="1"/>
  <c r="AB30" i="2"/>
  <c r="AC30" i="2" s="1"/>
  <c r="AH29" i="2"/>
  <c r="AI29" i="2" s="1"/>
  <c r="M30" i="2"/>
  <c r="N30" i="2" s="1"/>
  <c r="AH30" i="2"/>
  <c r="AI30" i="2" s="1"/>
  <c r="AK30" i="2"/>
  <c r="AL30" i="2" s="1"/>
  <c r="M31" i="2"/>
  <c r="N31" i="2" s="1"/>
  <c r="K32" i="2"/>
  <c r="AK31" i="2" l="1"/>
  <c r="AL31" i="2" s="1"/>
  <c r="P31" i="2"/>
  <c r="Q31" i="2" s="1"/>
  <c r="AH31" i="2"/>
  <c r="AI31" i="2" s="1"/>
  <c r="S31" i="2"/>
  <c r="T31" i="2" s="1"/>
  <c r="AB31" i="2"/>
  <c r="AC31" i="2" s="1"/>
  <c r="V31" i="2"/>
  <c r="W31" i="2" s="1"/>
  <c r="AE31" i="2"/>
  <c r="AF31" i="2" s="1"/>
  <c r="Y31" i="2"/>
  <c r="Z31" i="2" s="1"/>
  <c r="P32" i="2"/>
  <c r="Q32" i="2" s="1"/>
  <c r="K33" i="2"/>
  <c r="M32" i="2" l="1"/>
  <c r="N32" i="2" s="1"/>
  <c r="AK32" i="2"/>
  <c r="AL32" i="2" s="1"/>
  <c r="AE32" i="2"/>
  <c r="AF32" i="2" s="1"/>
  <c r="S32" i="2"/>
  <c r="T32" i="2" s="1"/>
  <c r="V32" i="2"/>
  <c r="W32" i="2" s="1"/>
  <c r="AB32" i="2"/>
  <c r="AC32" i="2" s="1"/>
  <c r="AH32" i="2"/>
  <c r="AI32" i="2" s="1"/>
  <c r="Y32" i="2"/>
  <c r="Z32" i="2" s="1"/>
  <c r="K34" i="2"/>
  <c r="AH33" i="2" l="1"/>
  <c r="AI33" i="2" s="1"/>
  <c r="S33" i="2"/>
  <c r="T33" i="2" s="1"/>
  <c r="AK33" i="2"/>
  <c r="AL33" i="2" s="1"/>
  <c r="P33" i="2"/>
  <c r="Q33" i="2" s="1"/>
  <c r="AE33" i="2"/>
  <c r="AF33" i="2" s="1"/>
  <c r="AB33" i="2"/>
  <c r="AC33" i="2" s="1"/>
  <c r="M33" i="2"/>
  <c r="N33" i="2" s="1"/>
  <c r="V33" i="2"/>
  <c r="W33" i="2" s="1"/>
  <c r="Y33" i="2"/>
  <c r="Z33" i="2" s="1"/>
  <c r="K35" i="2"/>
  <c r="AH34" i="2" l="1"/>
  <c r="AI34" i="2" s="1"/>
  <c r="AE34" i="2"/>
  <c r="AF34" i="2" s="1"/>
  <c r="P34" i="2"/>
  <c r="Q34" i="2" s="1"/>
  <c r="S34" i="2"/>
  <c r="T34" i="2" s="1"/>
  <c r="Y34" i="2"/>
  <c r="Z34" i="2" s="1"/>
  <c r="V34" i="2"/>
  <c r="W34" i="2" s="1"/>
  <c r="AK34" i="2"/>
  <c r="AL34" i="2" s="1"/>
  <c r="M34" i="2"/>
  <c r="N34" i="2" s="1"/>
  <c r="AB34" i="2"/>
  <c r="AC34" i="2" s="1"/>
  <c r="P35" i="2"/>
  <c r="Q35" i="2" s="1"/>
  <c r="M35" i="2"/>
  <c r="N35" i="2" s="1"/>
  <c r="K36" i="2"/>
  <c r="V35" i="2" l="1"/>
  <c r="W35" i="2" s="1"/>
  <c r="AK35" i="2"/>
  <c r="AL35" i="2" s="1"/>
  <c r="AE35" i="2"/>
  <c r="AF35" i="2" s="1"/>
  <c r="Y35" i="2"/>
  <c r="Z35" i="2" s="1"/>
  <c r="S35" i="2"/>
  <c r="T35" i="2" s="1"/>
  <c r="AB35" i="2"/>
  <c r="AC35" i="2" s="1"/>
  <c r="AH35" i="2"/>
  <c r="AI35" i="2" s="1"/>
  <c r="P36" i="2"/>
  <c r="Q36" i="2" s="1"/>
  <c r="K37" i="2"/>
  <c r="S36" i="2" l="1"/>
  <c r="T36" i="2" s="1"/>
  <c r="Y36" i="2"/>
  <c r="Z36" i="2" s="1"/>
  <c r="AH36" i="2"/>
  <c r="AI36" i="2" s="1"/>
  <c r="M36" i="2"/>
  <c r="N36" i="2" s="1"/>
  <c r="AE36" i="2"/>
  <c r="AF36" i="2" s="1"/>
  <c r="AK36" i="2"/>
  <c r="AL36" i="2" s="1"/>
  <c r="V36" i="2"/>
  <c r="W36" i="2" s="1"/>
  <c r="AB36" i="2"/>
  <c r="AC36" i="2" s="1"/>
  <c r="P37" i="2"/>
  <c r="Q37" i="2" s="1"/>
  <c r="M37" i="2"/>
  <c r="N37" i="2" s="1"/>
  <c r="K38" i="2"/>
  <c r="AE37" i="2" l="1"/>
  <c r="AF37" i="2" s="1"/>
  <c r="S37" i="2"/>
  <c r="T37" i="2" s="1"/>
  <c r="AH37" i="2"/>
  <c r="AI37" i="2" s="1"/>
  <c r="V37" i="2"/>
  <c r="W37" i="2" s="1"/>
  <c r="AB37" i="2"/>
  <c r="AC37" i="2" s="1"/>
  <c r="AK37" i="2"/>
  <c r="AL37" i="2" s="1"/>
  <c r="Y37" i="2"/>
  <c r="Z37" i="2" s="1"/>
  <c r="P38" i="2"/>
  <c r="Q38" i="2" s="1"/>
  <c r="M38" i="2"/>
  <c r="N38" i="2" s="1"/>
  <c r="K39" i="2"/>
  <c r="AH38" i="2" l="1"/>
  <c r="AI38" i="2" s="1"/>
  <c r="AK38" i="2"/>
  <c r="AL38" i="2" s="1"/>
  <c r="Y38" i="2"/>
  <c r="Z38" i="2" s="1"/>
  <c r="AE38" i="2"/>
  <c r="AF38" i="2" s="1"/>
  <c r="AB38" i="2"/>
  <c r="AC38" i="2" s="1"/>
  <c r="S38" i="2"/>
  <c r="T38" i="2" s="1"/>
  <c r="V38" i="2"/>
  <c r="W38" i="2" s="1"/>
  <c r="P39" i="2"/>
  <c r="Q39" i="2" s="1"/>
  <c r="M39" i="2"/>
  <c r="N39" i="2" s="1"/>
  <c r="K40" i="2"/>
  <c r="AE39" i="2" l="1"/>
  <c r="AF39" i="2" s="1"/>
  <c r="V39" i="2"/>
  <c r="W39" i="2" s="1"/>
  <c r="AK39" i="2"/>
  <c r="AL39" i="2" s="1"/>
  <c r="Y39" i="2"/>
  <c r="Z39" i="2" s="1"/>
  <c r="AH39" i="2"/>
  <c r="AI39" i="2" s="1"/>
  <c r="S39" i="2"/>
  <c r="T39" i="2" s="1"/>
  <c r="AB39" i="2"/>
  <c r="AC39" i="2" s="1"/>
  <c r="K41" i="2"/>
  <c r="P40" i="2" l="1"/>
  <c r="Q40" i="2" s="1"/>
  <c r="Y40" i="2"/>
  <c r="Z40" i="2" s="1"/>
  <c r="M40" i="2"/>
  <c r="N40" i="2" s="1"/>
  <c r="AK40" i="2"/>
  <c r="AL40" i="2" s="1"/>
  <c r="V40" i="2"/>
  <c r="W40" i="2" s="1"/>
  <c r="AH40" i="2"/>
  <c r="AI40" i="2" s="1"/>
  <c r="S40" i="2"/>
  <c r="T40" i="2" s="1"/>
  <c r="AB40" i="2"/>
  <c r="AC40" i="2" s="1"/>
  <c r="AE40" i="2"/>
  <c r="AF40" i="2" s="1"/>
  <c r="P41" i="2"/>
  <c r="Q41" i="2" s="1"/>
  <c r="M41" i="2"/>
  <c r="N41" i="2" s="1"/>
  <c r="K42" i="2"/>
  <c r="AB41" i="2" l="1"/>
  <c r="AC41" i="2" s="1"/>
  <c r="AE41" i="2"/>
  <c r="AF41" i="2" s="1"/>
  <c r="V41" i="2"/>
  <c r="W41" i="2" s="1"/>
  <c r="S41" i="2"/>
  <c r="T41" i="2" s="1"/>
  <c r="AH41" i="2"/>
  <c r="AI41" i="2" s="1"/>
  <c r="AK41" i="2"/>
  <c r="AL41" i="2" s="1"/>
  <c r="Y41" i="2"/>
  <c r="Z41" i="2" s="1"/>
  <c r="K43" i="2"/>
  <c r="P42" i="2" l="1"/>
  <c r="Q42" i="2" s="1"/>
  <c r="AH42" i="2"/>
  <c r="AI42" i="2" s="1"/>
  <c r="Y42" i="2"/>
  <c r="Z42" i="2" s="1"/>
  <c r="V42" i="2"/>
  <c r="W42" i="2" s="1"/>
  <c r="S42" i="2"/>
  <c r="T42" i="2" s="1"/>
  <c r="AB42" i="2"/>
  <c r="AC42" i="2" s="1"/>
  <c r="M42" i="2"/>
  <c r="N42" i="2" s="1"/>
  <c r="AE42" i="2"/>
  <c r="AF42" i="2" s="1"/>
  <c r="AK42" i="2"/>
  <c r="AL42" i="2" s="1"/>
  <c r="K44" i="2"/>
  <c r="P43" i="2" l="1"/>
  <c r="Q43" i="2" s="1"/>
  <c r="AH43" i="2"/>
  <c r="AI43" i="2" s="1"/>
  <c r="AE43" i="2"/>
  <c r="AF43" i="2" s="1"/>
  <c r="AK43" i="2"/>
  <c r="AL43" i="2" s="1"/>
  <c r="S43" i="2"/>
  <c r="T43" i="2" s="1"/>
  <c r="AB43" i="2"/>
  <c r="AC43" i="2" s="1"/>
  <c r="M43" i="2"/>
  <c r="N43" i="2" s="1"/>
  <c r="V43" i="2"/>
  <c r="W43" i="2" s="1"/>
  <c r="Y43" i="2"/>
  <c r="Z43" i="2" s="1"/>
  <c r="P44" i="2"/>
  <c r="Q44" i="2" s="1"/>
  <c r="K45" i="2"/>
  <c r="AE44" i="2" l="1"/>
  <c r="AF44" i="2" s="1"/>
  <c r="S44" i="2"/>
  <c r="T44" i="2" s="1"/>
  <c r="AB44" i="2"/>
  <c r="AC44" i="2" s="1"/>
  <c r="Y44" i="2"/>
  <c r="Z44" i="2" s="1"/>
  <c r="AK44" i="2"/>
  <c r="AL44" i="2" s="1"/>
  <c r="M44" i="2"/>
  <c r="N44" i="2" s="1"/>
  <c r="V44" i="2"/>
  <c r="W44" i="2" s="1"/>
  <c r="AH44" i="2"/>
  <c r="AI44" i="2" s="1"/>
  <c r="K46" i="2"/>
  <c r="P45" i="2" l="1"/>
  <c r="Q45" i="2" s="1"/>
  <c r="AH45" i="2"/>
  <c r="AI45" i="2" s="1"/>
  <c r="V45" i="2"/>
  <c r="W45" i="2" s="1"/>
  <c r="M45" i="2"/>
  <c r="N45" i="2" s="1"/>
  <c r="AK45" i="2"/>
  <c r="AL45" i="2" s="1"/>
  <c r="AE45" i="2"/>
  <c r="AF45" i="2" s="1"/>
  <c r="Y45" i="2"/>
  <c r="Z45" i="2" s="1"/>
  <c r="S45" i="2"/>
  <c r="T45" i="2" s="1"/>
  <c r="AB45" i="2"/>
  <c r="AC45" i="2" s="1"/>
  <c r="P46" i="2"/>
  <c r="Q46" i="2" s="1"/>
  <c r="M46" i="2"/>
  <c r="N46" i="2" s="1"/>
  <c r="K47" i="2"/>
  <c r="AH46" i="2" l="1"/>
  <c r="AI46" i="2" s="1"/>
  <c r="S46" i="2"/>
  <c r="T46" i="2" s="1"/>
  <c r="V46" i="2"/>
  <c r="W46" i="2" s="1"/>
  <c r="AE46" i="2"/>
  <c r="AF46" i="2" s="1"/>
  <c r="AK46" i="2"/>
  <c r="AL46" i="2" s="1"/>
  <c r="AB46" i="2"/>
  <c r="AC46" i="2" s="1"/>
  <c r="Y46" i="2"/>
  <c r="Z46" i="2" s="1"/>
  <c r="P47" i="2"/>
  <c r="Q47" i="2" s="1"/>
  <c r="K48" i="2"/>
  <c r="AE47" i="2" l="1"/>
  <c r="AF47" i="2" s="1"/>
  <c r="AH47" i="2"/>
  <c r="AI47" i="2" s="1"/>
  <c r="M47" i="2"/>
  <c r="N47" i="2" s="1"/>
  <c r="Y47" i="2"/>
  <c r="Z47" i="2" s="1"/>
  <c r="S47" i="2"/>
  <c r="T47" i="2" s="1"/>
  <c r="AB47" i="2"/>
  <c r="AC47" i="2" s="1"/>
  <c r="AK47" i="2"/>
  <c r="AL47" i="2" s="1"/>
  <c r="V47" i="2"/>
  <c r="W47" i="2" s="1"/>
  <c r="P48" i="2"/>
  <c r="Q48" i="2" s="1"/>
  <c r="M48" i="2"/>
  <c r="N48" i="2" s="1"/>
  <c r="K49" i="2"/>
  <c r="V48" i="2" l="1"/>
  <c r="W48" i="2" s="1"/>
  <c r="AH48" i="2"/>
  <c r="AI48" i="2" s="1"/>
  <c r="AK48" i="2"/>
  <c r="AL48" i="2" s="1"/>
  <c r="AE48" i="2"/>
  <c r="AF48" i="2" s="1"/>
  <c r="AB48" i="2"/>
  <c r="AC48" i="2" s="1"/>
  <c r="S48" i="2"/>
  <c r="T48" i="2" s="1"/>
  <c r="Y48" i="2"/>
  <c r="Z48" i="2" s="1"/>
  <c r="P49" i="2"/>
  <c r="Q49" i="2" s="1"/>
  <c r="M49" i="2"/>
  <c r="N49" i="2" s="1"/>
  <c r="K50" i="2"/>
  <c r="Y49" i="2" l="1"/>
  <c r="Z49" i="2" s="1"/>
  <c r="AB49" i="2"/>
  <c r="AC49" i="2" s="1"/>
  <c r="S49" i="2"/>
  <c r="T49" i="2" s="1"/>
  <c r="V49" i="2"/>
  <c r="W49" i="2" s="1"/>
  <c r="AH49" i="2"/>
  <c r="AI49" i="2" s="1"/>
  <c r="AE49" i="2"/>
  <c r="AF49" i="2" s="1"/>
  <c r="AK49" i="2"/>
  <c r="AL49" i="2" s="1"/>
  <c r="P50" i="2"/>
  <c r="Q50" i="2" s="1"/>
  <c r="M50" i="2"/>
  <c r="N50" i="2" s="1"/>
  <c r="K51" i="2"/>
  <c r="AH50" i="2" l="1"/>
  <c r="AI50" i="2" s="1"/>
  <c r="V50" i="2"/>
  <c r="W50" i="2" s="1"/>
  <c r="AB50" i="2"/>
  <c r="AC50" i="2" s="1"/>
  <c r="S50" i="2"/>
  <c r="T50" i="2" s="1"/>
  <c r="Y50" i="2"/>
  <c r="Z50" i="2" s="1"/>
  <c r="AE50" i="2"/>
  <c r="AF50" i="2" s="1"/>
  <c r="AK50" i="2"/>
  <c r="AL50" i="2" s="1"/>
  <c r="P51" i="2"/>
  <c r="Q51" i="2" s="1"/>
  <c r="M51" i="2"/>
  <c r="N51" i="2" s="1"/>
  <c r="K52" i="2"/>
  <c r="AB51" i="2" l="1"/>
  <c r="AC51" i="2" s="1"/>
  <c r="V51" i="2"/>
  <c r="W51" i="2" s="1"/>
  <c r="AE51" i="2"/>
  <c r="AF51" i="2" s="1"/>
  <c r="AK51" i="2"/>
  <c r="AL51" i="2" s="1"/>
  <c r="AH51" i="2"/>
  <c r="AI51" i="2" s="1"/>
  <c r="S51" i="2"/>
  <c r="T51" i="2" s="1"/>
  <c r="Y51" i="2"/>
  <c r="Z51" i="2" s="1"/>
  <c r="P52" i="2"/>
  <c r="Q52" i="2" s="1"/>
  <c r="M52" i="2"/>
  <c r="N52" i="2" s="1"/>
  <c r="K53" i="2"/>
  <c r="V52" i="2" l="1"/>
  <c r="W52" i="2" s="1"/>
  <c r="AH52" i="2"/>
  <c r="AI52" i="2" s="1"/>
  <c r="Y52" i="2"/>
  <c r="Z52" i="2" s="1"/>
  <c r="AB52" i="2"/>
  <c r="AC52" i="2" s="1"/>
  <c r="S52" i="2"/>
  <c r="T52" i="2" s="1"/>
  <c r="AE52" i="2"/>
  <c r="AF52" i="2" s="1"/>
  <c r="AK52" i="2"/>
  <c r="AL52" i="2" s="1"/>
  <c r="P53" i="2"/>
  <c r="Q53" i="2" s="1"/>
  <c r="M53" i="2"/>
  <c r="N53" i="2" s="1"/>
  <c r="K54" i="2"/>
  <c r="AB53" i="2" l="1"/>
  <c r="AC53" i="2" s="1"/>
  <c r="AH53" i="2"/>
  <c r="AI53" i="2" s="1"/>
  <c r="Y53" i="2"/>
  <c r="Z53" i="2" s="1"/>
  <c r="V53" i="2"/>
  <c r="W53" i="2" s="1"/>
  <c r="S53" i="2"/>
  <c r="T53" i="2" s="1"/>
  <c r="AE53" i="2"/>
  <c r="AF53" i="2" s="1"/>
  <c r="AK53" i="2"/>
  <c r="AL53" i="2" s="1"/>
  <c r="P54" i="2"/>
  <c r="Q54" i="2" s="1"/>
  <c r="M54" i="2"/>
  <c r="N54" i="2" s="1"/>
  <c r="K55" i="2"/>
  <c r="AK54" i="2" l="1"/>
  <c r="AL54" i="2" s="1"/>
  <c r="AH54" i="2"/>
  <c r="AI54" i="2" s="1"/>
  <c r="V54" i="2"/>
  <c r="W54" i="2" s="1"/>
  <c r="AE54" i="2"/>
  <c r="AF54" i="2" s="1"/>
  <c r="AB54" i="2"/>
  <c r="AC54" i="2" s="1"/>
  <c r="S54" i="2"/>
  <c r="T54" i="2" s="1"/>
  <c r="Y54" i="2"/>
  <c r="Z54" i="2" s="1"/>
  <c r="P55" i="2"/>
  <c r="Q55" i="2" s="1"/>
  <c r="M55" i="2"/>
  <c r="N55" i="2" s="1"/>
  <c r="K56" i="2"/>
  <c r="AH55" i="2" l="1"/>
  <c r="AI55" i="2" s="1"/>
  <c r="S55" i="2"/>
  <c r="T55" i="2" s="1"/>
  <c r="AK55" i="2"/>
  <c r="AL55" i="2" s="1"/>
  <c r="V55" i="2"/>
  <c r="W55" i="2" s="1"/>
  <c r="AB55" i="2"/>
  <c r="AC55" i="2" s="1"/>
  <c r="AE55" i="2"/>
  <c r="AF55" i="2" s="1"/>
  <c r="Y55" i="2"/>
  <c r="Z55" i="2" s="1"/>
  <c r="P56" i="2"/>
  <c r="Q56" i="2" s="1"/>
  <c r="M56" i="2"/>
  <c r="N56" i="2" s="1"/>
  <c r="K57" i="2"/>
  <c r="Y56" i="2" l="1"/>
  <c r="Z56" i="2" s="1"/>
  <c r="AH56" i="2"/>
  <c r="AI56" i="2" s="1"/>
  <c r="V56" i="2"/>
  <c r="W56" i="2" s="1"/>
  <c r="AB56" i="2"/>
  <c r="AC56" i="2" s="1"/>
  <c r="S56" i="2"/>
  <c r="T56" i="2" s="1"/>
  <c r="AE56" i="2"/>
  <c r="AF56" i="2" s="1"/>
  <c r="AK56" i="2"/>
  <c r="AL56" i="2" s="1"/>
  <c r="P57" i="2"/>
  <c r="Q57" i="2" s="1"/>
  <c r="M57" i="2"/>
  <c r="N57" i="2" s="1"/>
  <c r="K58" i="2"/>
  <c r="Y57" i="2" l="1"/>
  <c r="Z57" i="2" s="1"/>
  <c r="AK57" i="2"/>
  <c r="AL57" i="2" s="1"/>
  <c r="AE57" i="2"/>
  <c r="AF57" i="2" s="1"/>
  <c r="AH57" i="2"/>
  <c r="AI57" i="2" s="1"/>
  <c r="S57" i="2"/>
  <c r="T57" i="2" s="1"/>
  <c r="V57" i="2"/>
  <c r="W57" i="2" s="1"/>
  <c r="AB57" i="2"/>
  <c r="AC57" i="2" s="1"/>
  <c r="P58" i="2"/>
  <c r="Q58" i="2" s="1"/>
  <c r="M58" i="2"/>
  <c r="N58" i="2" s="1"/>
  <c r="K59" i="2"/>
  <c r="V58" i="2" l="1"/>
  <c r="W58" i="2" s="1"/>
  <c r="AE58" i="2"/>
  <c r="AF58" i="2" s="1"/>
  <c r="Y58" i="2"/>
  <c r="Z58" i="2" s="1"/>
  <c r="AB58" i="2"/>
  <c r="AC58" i="2" s="1"/>
  <c r="AH58" i="2"/>
  <c r="AI58" i="2" s="1"/>
  <c r="S58" i="2"/>
  <c r="T58" i="2" s="1"/>
  <c r="AK58" i="2"/>
  <c r="AL58" i="2" s="1"/>
  <c r="P59" i="2"/>
  <c r="Q59" i="2" s="1"/>
  <c r="K60" i="2"/>
  <c r="AB59" i="2" l="1"/>
  <c r="AC59" i="2" s="1"/>
  <c r="AK59" i="2"/>
  <c r="AL59" i="2" s="1"/>
  <c r="S59" i="2"/>
  <c r="T59" i="2" s="1"/>
  <c r="Y59" i="2"/>
  <c r="Z59" i="2" s="1"/>
  <c r="V59" i="2"/>
  <c r="W59" i="2" s="1"/>
  <c r="AE59" i="2"/>
  <c r="AF59" i="2" s="1"/>
  <c r="M59" i="2"/>
  <c r="N59" i="2" s="1"/>
  <c r="AH59" i="2"/>
  <c r="AI59" i="2" s="1"/>
  <c r="P60" i="2"/>
  <c r="Q60" i="2" s="1"/>
  <c r="K61" i="2"/>
  <c r="AE60" i="2" l="1"/>
  <c r="AF60" i="2" s="1"/>
  <c r="Y60" i="2"/>
  <c r="Z60" i="2" s="1"/>
  <c r="S60" i="2"/>
  <c r="T60" i="2" s="1"/>
  <c r="V60" i="2"/>
  <c r="W60" i="2" s="1"/>
  <c r="AH60" i="2"/>
  <c r="AI60" i="2" s="1"/>
  <c r="AB60" i="2"/>
  <c r="AC60" i="2" s="1"/>
  <c r="AK60" i="2"/>
  <c r="AL60" i="2" s="1"/>
  <c r="M60" i="2"/>
  <c r="N60" i="2" s="1"/>
  <c r="P61" i="2"/>
  <c r="Q61" i="2" s="1"/>
  <c r="M61" i="2"/>
  <c r="N61" i="2" s="1"/>
  <c r="K62" i="2"/>
  <c r="V61" i="2" l="1"/>
  <c r="W61" i="2" s="1"/>
  <c r="AH61" i="2"/>
  <c r="AI61" i="2" s="1"/>
  <c r="AE61" i="2"/>
  <c r="AF61" i="2" s="1"/>
  <c r="AB61" i="2"/>
  <c r="AC61" i="2" s="1"/>
  <c r="AK61" i="2"/>
  <c r="AL61" i="2" s="1"/>
  <c r="S61" i="2"/>
  <c r="T61" i="2" s="1"/>
  <c r="Y61" i="2"/>
  <c r="Z61" i="2" s="1"/>
  <c r="P62" i="2"/>
  <c r="Q62" i="2" s="1"/>
  <c r="K63" i="2"/>
  <c r="V62" i="2" l="1"/>
  <c r="W62" i="2" s="1"/>
  <c r="Y62" i="2"/>
  <c r="Z62" i="2" s="1"/>
  <c r="M62" i="2"/>
  <c r="N62" i="2" s="1"/>
  <c r="AE62" i="2"/>
  <c r="AF62" i="2" s="1"/>
  <c r="AK62" i="2"/>
  <c r="AL62" i="2" s="1"/>
  <c r="AH62" i="2"/>
  <c r="AI62" i="2" s="1"/>
  <c r="S62" i="2"/>
  <c r="T62" i="2" s="1"/>
  <c r="AB62" i="2"/>
  <c r="AC62" i="2" s="1"/>
  <c r="P63" i="2"/>
  <c r="Q63" i="2" s="1"/>
  <c r="M63" i="2"/>
  <c r="N63" i="2" s="1"/>
  <c r="K64" i="2"/>
  <c r="AE63" i="2" l="1"/>
  <c r="AF63" i="2" s="1"/>
  <c r="AH63" i="2"/>
  <c r="AI63" i="2" s="1"/>
  <c r="S63" i="2"/>
  <c r="T63" i="2" s="1"/>
  <c r="AK63" i="2"/>
  <c r="AL63" i="2" s="1"/>
  <c r="Y63" i="2"/>
  <c r="Z63" i="2" s="1"/>
  <c r="V63" i="2"/>
  <c r="W63" i="2" s="1"/>
  <c r="AB63" i="2"/>
  <c r="AC63" i="2" s="1"/>
  <c r="P64" i="2"/>
  <c r="Q64" i="2" s="1"/>
  <c r="M64" i="2"/>
  <c r="N64" i="2" s="1"/>
  <c r="K65" i="2"/>
  <c r="AK64" i="2" l="1"/>
  <c r="AL64" i="2" s="1"/>
  <c r="AH64" i="2"/>
  <c r="AI64" i="2" s="1"/>
  <c r="Y64" i="2"/>
  <c r="Z64" i="2" s="1"/>
  <c r="S64" i="2"/>
  <c r="T64" i="2" s="1"/>
  <c r="AB64" i="2"/>
  <c r="AC64" i="2" s="1"/>
  <c r="AE64" i="2"/>
  <c r="AF64" i="2" s="1"/>
  <c r="V64" i="2"/>
  <c r="W64" i="2" s="1"/>
  <c r="P65" i="2"/>
  <c r="Q65" i="2" s="1"/>
  <c r="M65" i="2"/>
  <c r="N65" i="2" s="1"/>
  <c r="K66" i="2"/>
  <c r="AH65" i="2" l="1"/>
  <c r="AI65" i="2" s="1"/>
  <c r="V65" i="2"/>
  <c r="W65" i="2" s="1"/>
  <c r="AB65" i="2"/>
  <c r="AC65" i="2" s="1"/>
  <c r="S65" i="2"/>
  <c r="T65" i="2" s="1"/>
  <c r="Y65" i="2"/>
  <c r="Z65" i="2" s="1"/>
  <c r="AE65" i="2"/>
  <c r="AF65" i="2" s="1"/>
  <c r="AK65" i="2"/>
  <c r="AL65" i="2" s="1"/>
  <c r="P66" i="2"/>
  <c r="Q66" i="2" s="1"/>
  <c r="M66" i="2"/>
  <c r="N66" i="2" s="1"/>
  <c r="K67" i="2"/>
  <c r="AB66" i="2" l="1"/>
  <c r="AC66" i="2" s="1"/>
  <c r="AH66" i="2"/>
  <c r="AI66" i="2" s="1"/>
  <c r="AK66" i="2"/>
  <c r="AL66" i="2" s="1"/>
  <c r="AE66" i="2"/>
  <c r="AF66" i="2" s="1"/>
  <c r="Y66" i="2"/>
  <c r="Z66" i="2" s="1"/>
  <c r="S66" i="2"/>
  <c r="T66" i="2" s="1"/>
  <c r="V66" i="2"/>
  <c r="W66" i="2" s="1"/>
  <c r="P67" i="2"/>
  <c r="Q67" i="2" s="1"/>
  <c r="M67" i="2"/>
  <c r="N67" i="2" s="1"/>
  <c r="K68" i="2"/>
  <c r="AH67" i="2" l="1"/>
  <c r="AI67" i="2" s="1"/>
  <c r="Y67" i="2"/>
  <c r="Z67" i="2" s="1"/>
  <c r="V67" i="2"/>
  <c r="W67" i="2" s="1"/>
  <c r="S67" i="2"/>
  <c r="T67" i="2" s="1"/>
  <c r="AB67" i="2"/>
  <c r="AC67" i="2" s="1"/>
  <c r="AE67" i="2"/>
  <c r="AF67" i="2" s="1"/>
  <c r="AK67" i="2"/>
  <c r="AL67" i="2" s="1"/>
  <c r="K69" i="2"/>
  <c r="P68" i="2"/>
  <c r="Q68" i="2" s="1"/>
  <c r="M68" i="2"/>
  <c r="N68" i="2" s="1"/>
  <c r="AE68" i="2" l="1"/>
  <c r="AF68" i="2" s="1"/>
  <c r="Y68" i="2"/>
  <c r="Z68" i="2" s="1"/>
  <c r="S68" i="2"/>
  <c r="T68" i="2" s="1"/>
  <c r="AK68" i="2"/>
  <c r="AL68" i="2" s="1"/>
  <c r="AH68" i="2"/>
  <c r="AI68" i="2" s="1"/>
  <c r="V68" i="2"/>
  <c r="W68" i="2" s="1"/>
  <c r="AB68" i="2"/>
  <c r="AC68" i="2" s="1"/>
  <c r="K70" i="2"/>
  <c r="M69" i="2" l="1"/>
  <c r="N69" i="2" s="1"/>
  <c r="AE69" i="2"/>
  <c r="AF69" i="2" s="1"/>
  <c r="AB69" i="2"/>
  <c r="AC69" i="2" s="1"/>
  <c r="Y69" i="2"/>
  <c r="Z69" i="2" s="1"/>
  <c r="AH69" i="2"/>
  <c r="AI69" i="2" s="1"/>
  <c r="AK69" i="2"/>
  <c r="AL69" i="2" s="1"/>
  <c r="S69" i="2"/>
  <c r="T69" i="2" s="1"/>
  <c r="V69" i="2"/>
  <c r="W69" i="2" s="1"/>
  <c r="P69" i="2"/>
  <c r="Q69" i="2" s="1"/>
  <c r="K71" i="2"/>
  <c r="P70" i="2" l="1"/>
  <c r="Q70" i="2" s="1"/>
  <c r="AH70" i="2"/>
  <c r="AI70" i="2" s="1"/>
  <c r="V70" i="2"/>
  <c r="W70" i="2" s="1"/>
  <c r="M70" i="2"/>
  <c r="N70" i="2" s="1"/>
  <c r="AK70" i="2"/>
  <c r="AL70" i="2" s="1"/>
  <c r="Y70" i="2"/>
  <c r="Z70" i="2" s="1"/>
  <c r="AE70" i="2"/>
  <c r="AF70" i="2" s="1"/>
  <c r="S70" i="2"/>
  <c r="T70" i="2" s="1"/>
  <c r="AB70" i="2"/>
  <c r="AC70" i="2" s="1"/>
  <c r="K72" i="2"/>
  <c r="S71" i="2" l="1"/>
  <c r="T71" i="2" s="1"/>
  <c r="AB71" i="2"/>
  <c r="AC71" i="2" s="1"/>
  <c r="AK71" i="2"/>
  <c r="AL71" i="2" s="1"/>
  <c r="V71" i="2"/>
  <c r="W71" i="2" s="1"/>
  <c r="M71" i="2"/>
  <c r="N71" i="2" s="1"/>
  <c r="P71" i="2"/>
  <c r="Q71" i="2" s="1"/>
  <c r="Y71" i="2"/>
  <c r="Z71" i="2" s="1"/>
  <c r="AE71" i="2"/>
  <c r="AF71" i="2" s="1"/>
  <c r="AH71" i="2"/>
  <c r="AI71" i="2" s="1"/>
  <c r="K73" i="2"/>
  <c r="S72" i="2" l="1"/>
  <c r="T72" i="2" s="1"/>
  <c r="M72" i="2"/>
  <c r="N72" i="2" s="1"/>
  <c r="P72" i="2"/>
  <c r="Q72" i="2" s="1"/>
  <c r="AB72" i="2"/>
  <c r="AC72" i="2" s="1"/>
  <c r="AH72" i="2"/>
  <c r="AI72" i="2" s="1"/>
  <c r="Y72" i="2"/>
  <c r="Z72" i="2" s="1"/>
  <c r="AE72" i="2"/>
  <c r="AF72" i="2" s="1"/>
  <c r="V72" i="2"/>
  <c r="W72" i="2" s="1"/>
  <c r="AK72" i="2"/>
  <c r="AL72" i="2" s="1"/>
  <c r="K74" i="2"/>
  <c r="P73" i="2" l="1"/>
  <c r="Q73" i="2" s="1"/>
  <c r="AK73" i="2"/>
  <c r="AL73" i="2" s="1"/>
  <c r="V73" i="2"/>
  <c r="W73" i="2" s="1"/>
  <c r="M73" i="2"/>
  <c r="N73" i="2" s="1"/>
  <c r="AH73" i="2"/>
  <c r="AI73" i="2" s="1"/>
  <c r="Y73" i="2"/>
  <c r="Z73" i="2" s="1"/>
  <c r="S73" i="2"/>
  <c r="T73" i="2" s="1"/>
  <c r="AE73" i="2"/>
  <c r="AF73" i="2" s="1"/>
  <c r="AB73" i="2"/>
  <c r="AC73" i="2" s="1"/>
  <c r="K75" i="2"/>
  <c r="V74" i="2" l="1"/>
  <c r="W74" i="2" s="1"/>
  <c r="AE74" i="2"/>
  <c r="AF74" i="2" s="1"/>
  <c r="M74" i="2"/>
  <c r="N74" i="2" s="1"/>
  <c r="P74" i="2"/>
  <c r="Q74" i="2" s="1"/>
  <c r="AH74" i="2"/>
  <c r="AI74" i="2" s="1"/>
  <c r="AB74" i="2"/>
  <c r="AC74" i="2" s="1"/>
  <c r="AK74" i="2"/>
  <c r="AL74" i="2" s="1"/>
  <c r="S74" i="2"/>
  <c r="T74" i="2" s="1"/>
  <c r="Y74" i="2"/>
  <c r="Z74" i="2" s="1"/>
  <c r="K76" i="2"/>
  <c r="AB75" i="2" l="1"/>
  <c r="AC75" i="2" s="1"/>
  <c r="S75" i="2"/>
  <c r="T75" i="2" s="1"/>
  <c r="AK75" i="2"/>
  <c r="AL75" i="2" s="1"/>
  <c r="AE75" i="2"/>
  <c r="AF75" i="2" s="1"/>
  <c r="M75" i="2"/>
  <c r="N75" i="2" s="1"/>
  <c r="Y75" i="2"/>
  <c r="Z75" i="2" s="1"/>
  <c r="AH75" i="2"/>
  <c r="AI75" i="2" s="1"/>
  <c r="V75" i="2"/>
  <c r="W75" i="2" s="1"/>
  <c r="P75" i="2"/>
  <c r="Q75" i="2" s="1"/>
  <c r="K77" i="2"/>
  <c r="P76" i="2" l="1"/>
  <c r="Q76" i="2" s="1"/>
  <c r="AH76" i="2"/>
  <c r="AI76" i="2" s="1"/>
  <c r="S76" i="2"/>
  <c r="T76" i="2" s="1"/>
  <c r="AB76" i="2"/>
  <c r="AC76" i="2" s="1"/>
  <c r="M76" i="2"/>
  <c r="N76" i="2" s="1"/>
  <c r="Y76" i="2"/>
  <c r="Z76" i="2" s="1"/>
  <c r="AE76" i="2"/>
  <c r="AF76" i="2" s="1"/>
  <c r="V76" i="2"/>
  <c r="W76" i="2" s="1"/>
  <c r="AK76" i="2"/>
  <c r="AL76" i="2" s="1"/>
  <c r="K78" i="2"/>
  <c r="AE77" i="2" l="1"/>
  <c r="AF77" i="2" s="1"/>
  <c r="AH77" i="2"/>
  <c r="AI77" i="2" s="1"/>
  <c r="AK77" i="2"/>
  <c r="AL77" i="2" s="1"/>
  <c r="P77" i="2"/>
  <c r="Q77" i="2" s="1"/>
  <c r="M77" i="2"/>
  <c r="N77" i="2" s="1"/>
  <c r="Y77" i="2"/>
  <c r="Z77" i="2" s="1"/>
  <c r="AB77" i="2"/>
  <c r="AC77" i="2" s="1"/>
  <c r="S77" i="2"/>
  <c r="T77" i="2" s="1"/>
  <c r="V77" i="2"/>
  <c r="W77" i="2" s="1"/>
  <c r="K79" i="2"/>
  <c r="AE78" i="2" l="1"/>
  <c r="AF78" i="2" s="1"/>
  <c r="S78" i="2"/>
  <c r="T78" i="2" s="1"/>
  <c r="AB78" i="2"/>
  <c r="AC78" i="2" s="1"/>
  <c r="M78" i="2"/>
  <c r="N78" i="2" s="1"/>
  <c r="AH78" i="2"/>
  <c r="AI78" i="2" s="1"/>
  <c r="AK78" i="2"/>
  <c r="AL78" i="2" s="1"/>
  <c r="Y78" i="2"/>
  <c r="Z78" i="2" s="1"/>
  <c r="V78" i="2"/>
  <c r="W78" i="2" s="1"/>
  <c r="P78" i="2"/>
  <c r="Q78" i="2" s="1"/>
  <c r="K80" i="2"/>
  <c r="M79" i="2" l="1"/>
  <c r="N79" i="2" s="1"/>
  <c r="AK79" i="2"/>
  <c r="AL79" i="2" s="1"/>
  <c r="Y79" i="2"/>
  <c r="Z79" i="2" s="1"/>
  <c r="P79" i="2"/>
  <c r="Q79" i="2" s="1"/>
  <c r="AH79" i="2"/>
  <c r="AI79" i="2" s="1"/>
  <c r="V79" i="2"/>
  <c r="W79" i="2" s="1"/>
  <c r="AE79" i="2"/>
  <c r="AF79" i="2" s="1"/>
  <c r="S79" i="2"/>
  <c r="T79" i="2" s="1"/>
  <c r="AB79" i="2"/>
  <c r="AC79" i="2" s="1"/>
  <c r="K81" i="2"/>
  <c r="AE80" i="2" l="1"/>
  <c r="AF80" i="2" s="1"/>
  <c r="AH80" i="2"/>
  <c r="AI80" i="2" s="1"/>
  <c r="AB80" i="2"/>
  <c r="AC80" i="2" s="1"/>
  <c r="P80" i="2"/>
  <c r="Q80" i="2" s="1"/>
  <c r="AK80" i="2"/>
  <c r="AL80" i="2" s="1"/>
  <c r="Y80" i="2"/>
  <c r="Z80" i="2" s="1"/>
  <c r="M80" i="2"/>
  <c r="N80" i="2" s="1"/>
  <c r="S80" i="2"/>
  <c r="T80" i="2" s="1"/>
  <c r="V80" i="2"/>
  <c r="W80" i="2" s="1"/>
  <c r="K82" i="2"/>
  <c r="M81" i="2" l="1"/>
  <c r="N81" i="2" s="1"/>
  <c r="V81" i="2"/>
  <c r="W81" i="2" s="1"/>
  <c r="AB81" i="2"/>
  <c r="AC81" i="2" s="1"/>
  <c r="P81" i="2"/>
  <c r="Q81" i="2" s="1"/>
  <c r="AH81" i="2"/>
  <c r="AI81" i="2" s="1"/>
  <c r="Y81" i="2"/>
  <c r="Z81" i="2" s="1"/>
  <c r="S81" i="2"/>
  <c r="T81" i="2" s="1"/>
  <c r="AE81" i="2"/>
  <c r="AF81" i="2" s="1"/>
  <c r="AK81" i="2"/>
  <c r="AL81" i="2" s="1"/>
  <c r="AH82" i="2" l="1"/>
  <c r="AI82" i="2" s="1"/>
  <c r="S82" i="2"/>
  <c r="T82" i="2" s="1"/>
  <c r="AK82" i="2"/>
  <c r="AL82" i="2" s="1"/>
  <c r="P82" i="2"/>
  <c r="Q82" i="2" s="1"/>
  <c r="AB82" i="2"/>
  <c r="AC82" i="2" s="1"/>
  <c r="Y82" i="2"/>
  <c r="Z82" i="2" s="1"/>
  <c r="V82" i="2"/>
  <c r="W82" i="2" s="1"/>
  <c r="AE82" i="2"/>
  <c r="AF82" i="2" s="1"/>
  <c r="M82" i="2"/>
  <c r="N82" i="2" s="1"/>
</calcChain>
</file>

<file path=xl/sharedStrings.xml><?xml version="1.0" encoding="utf-8"?>
<sst xmlns="http://schemas.openxmlformats.org/spreadsheetml/2006/main" count="130" uniqueCount="52">
  <si>
    <t>EP</t>
  </si>
  <si>
    <t>Description</t>
  </si>
  <si>
    <t>Symbol</t>
  </si>
  <si>
    <t>Last</t>
  </si>
  <si>
    <t>Net</t>
  </si>
  <si>
    <t>% Net</t>
  </si>
  <si>
    <t>ENQ</t>
  </si>
  <si>
    <t>TFE</t>
  </si>
  <si>
    <t>DSX</t>
  </si>
  <si>
    <t>YM</t>
  </si>
  <si>
    <t>Daily</t>
  </si>
  <si>
    <t>Correlation Bars Back:</t>
  </si>
  <si>
    <t>3-Bar Correlation</t>
  </si>
  <si>
    <t>Period:</t>
  </si>
  <si>
    <t>EU6</t>
  </si>
  <si>
    <t>CLE</t>
  </si>
  <si>
    <t>Close(</t>
  </si>
  <si>
    <t>)=</t>
  </si>
  <si>
    <t>)</t>
  </si>
  <si>
    <t xml:space="preserve"> AND LocalMinute(</t>
  </si>
  <si>
    <t>GCE</t>
  </si>
  <si>
    <t>)[-1] when (LocalHour(</t>
  </si>
  <si>
    <t>T</t>
  </si>
  <si>
    <t>T-1</t>
  </si>
  <si>
    <t>T-2</t>
  </si>
  <si>
    <t>Bid</t>
  </si>
  <si>
    <t>Ask</t>
  </si>
  <si>
    <t>#</t>
  </si>
  <si>
    <t>#.0</t>
  </si>
  <si>
    <t>#.00</t>
  </si>
  <si>
    <t>#.000</t>
  </si>
  <si>
    <t>#.0000</t>
  </si>
  <si>
    <t>Open</t>
  </si>
  <si>
    <t>High</t>
  </si>
  <si>
    <t>Low</t>
  </si>
  <si>
    <t>Last Trade</t>
  </si>
  <si>
    <t>Decimals:</t>
  </si>
  <si>
    <t>HiLoAlert</t>
  </si>
  <si>
    <t>PX Alert:</t>
  </si>
  <si>
    <t>Copyright © 2012  Designed by Thom Hartle</t>
  </si>
  <si>
    <t>DD</t>
  </si>
  <si>
    <t>NC</t>
  </si>
  <si>
    <t>Candlestick Charts Period:</t>
  </si>
  <si>
    <t>Tvol</t>
  </si>
  <si>
    <t>Yvol</t>
  </si>
  <si>
    <t>RBE</t>
  </si>
  <si>
    <t>QO</t>
  </si>
  <si>
    <t>HOE</t>
  </si>
  <si>
    <t>NGE</t>
  </si>
  <si>
    <t>SIE</t>
  </si>
  <si>
    <t>D</t>
  </si>
  <si>
    <t xml:space="preserve">Chart Time Frame: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</si>
</sst>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0.0000"/>
    <numFmt numFmtId="166" formatCode="0.000"/>
  </numFmts>
  <fonts count="18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Tahoma"/>
      <family val="2"/>
    </font>
    <font>
      <b/>
      <sz val="16"/>
      <color theme="0"/>
      <name val="Arial Rounded MT Bold"/>
      <family val="2"/>
    </font>
    <font>
      <b/>
      <sz val="20"/>
      <color theme="0"/>
      <name val="Arial Rounded MT Bold"/>
      <family val="2"/>
    </font>
    <font>
      <b/>
      <sz val="14"/>
      <color theme="0"/>
      <name val="Arial Rounded MT Bold"/>
      <family val="2"/>
    </font>
    <font>
      <b/>
      <sz val="11"/>
      <color theme="0"/>
      <name val="Arial Rounded MT Bold"/>
      <family val="2"/>
    </font>
    <font>
      <b/>
      <sz val="10.5"/>
      <color theme="0"/>
      <name val="Tahoma"/>
      <family val="2"/>
    </font>
    <font>
      <b/>
      <sz val="10.5"/>
      <color theme="0"/>
      <name val="Arial Rounded MT Bold"/>
      <family val="2"/>
    </font>
    <font>
      <b/>
      <sz val="20"/>
      <color theme="0"/>
      <name val="CQG Swiss"/>
    </font>
    <font>
      <b/>
      <sz val="12"/>
      <color theme="0"/>
      <name val="Arial Rounded MT Bold"/>
      <family val="2"/>
    </font>
    <font>
      <b/>
      <sz val="13"/>
      <color theme="0"/>
      <name val="Arial Rounded MT Bold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theme="3"/>
        </stop>
        <stop position="0.5">
          <color theme="1"/>
        </stop>
        <stop position="1">
          <color theme="3"/>
        </stop>
      </gradientFill>
    </fill>
    <fill>
      <patternFill patternType="solid">
        <fgColor theme="1"/>
        <bgColor auto="1"/>
      </patternFill>
    </fill>
    <fill>
      <gradientFill degree="270">
        <stop position="0">
          <color theme="1"/>
        </stop>
        <stop position="1">
          <color theme="3"/>
        </stop>
      </gradientFill>
    </fill>
    <fill>
      <gradientFill degree="90">
        <stop position="0">
          <color theme="1"/>
        </stop>
        <stop position="1">
          <color theme="3"/>
        </stop>
      </gradient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1"/>
        </stop>
        <stop position="1">
          <color rgb="FF006400"/>
        </stop>
      </gradientFill>
    </fill>
    <fill>
      <gradientFill degree="270">
        <stop position="0">
          <color theme="1"/>
        </stop>
        <stop position="1">
          <color rgb="FF006400"/>
        </stop>
      </gradientFill>
    </fill>
    <fill>
      <gradientFill degree="90">
        <stop position="0">
          <color theme="1"/>
        </stop>
        <stop position="1">
          <color rgb="FFC00000"/>
        </stop>
      </gradientFill>
    </fill>
    <fill>
      <gradientFill degree="270">
        <stop position="0">
          <color theme="1"/>
        </stop>
        <stop position="1">
          <color rgb="FFC00000"/>
        </stop>
      </gradientFill>
    </fill>
    <fill>
      <patternFill patternType="solid">
        <fgColor theme="1" tint="0.14996795556505021"/>
        <bgColor indexed="64"/>
      </patternFill>
    </fill>
    <fill>
      <gradientFill degree="90">
        <stop position="0">
          <color theme="1"/>
        </stop>
        <stop position="1">
          <color theme="1" tint="0.1490218817712943"/>
        </stop>
      </gradientFill>
    </fill>
    <fill>
      <gradientFill degree="270">
        <stop position="0">
          <color theme="1"/>
        </stop>
        <stop position="1">
          <color theme="1" tint="0.1490218817712943"/>
        </stop>
      </gradient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2" fillId="0" borderId="0"/>
    <xf numFmtId="0" fontId="1" fillId="0" borderId="0"/>
  </cellStyleXfs>
  <cellXfs count="195">
    <xf numFmtId="0" fontId="0" fillId="0" borderId="0" xfId="0"/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2" fontId="4" fillId="2" borderId="2" xfId="0" applyNumberFormat="1" applyFont="1" applyFill="1" applyBorder="1"/>
    <xf numFmtId="10" fontId="4" fillId="2" borderId="2" xfId="0" applyNumberFormat="1" applyFont="1" applyFill="1" applyBorder="1"/>
    <xf numFmtId="0" fontId="4" fillId="0" borderId="0" xfId="0" applyFont="1"/>
    <xf numFmtId="4" fontId="4" fillId="2" borderId="0" xfId="0" applyNumberFormat="1" applyFont="1" applyFill="1"/>
    <xf numFmtId="0" fontId="4" fillId="2" borderId="1" xfId="0" applyFont="1" applyFill="1" applyBorder="1"/>
    <xf numFmtId="0" fontId="5" fillId="2" borderId="0" xfId="0" applyFont="1" applyFill="1"/>
    <xf numFmtId="10" fontId="5" fillId="2" borderId="3" xfId="0" applyNumberFormat="1" applyFont="1" applyFill="1" applyBorder="1"/>
    <xf numFmtId="10" fontId="4" fillId="2" borderId="4" xfId="0" applyNumberFormat="1" applyFont="1" applyFill="1" applyBorder="1"/>
    <xf numFmtId="10" fontId="5" fillId="2" borderId="22" xfId="0" applyNumberFormat="1" applyFont="1" applyFill="1" applyBorder="1"/>
    <xf numFmtId="2" fontId="4" fillId="2" borderId="3" xfId="0" applyNumberFormat="1" applyFont="1" applyFill="1" applyBorder="1"/>
    <xf numFmtId="2" fontId="4" fillId="2" borderId="24" xfId="0" applyNumberFormat="1" applyFont="1" applyFill="1" applyBorder="1"/>
    <xf numFmtId="2" fontId="4" fillId="2" borderId="27" xfId="0" applyNumberFormat="1" applyFont="1" applyFill="1" applyBorder="1"/>
    <xf numFmtId="2" fontId="4" fillId="2" borderId="26" xfId="0" applyNumberFormat="1" applyFont="1" applyFill="1" applyBorder="1"/>
    <xf numFmtId="10" fontId="4" fillId="5" borderId="24" xfId="0" applyNumberFormat="1" applyFont="1" applyFill="1" applyBorder="1"/>
    <xf numFmtId="0" fontId="4" fillId="6" borderId="0" xfId="0" applyFont="1" applyFill="1" applyBorder="1" applyAlignment="1">
      <alignment horizontal="right"/>
    </xf>
    <xf numFmtId="3" fontId="4" fillId="6" borderId="0" xfId="0" applyNumberFormat="1" applyFont="1" applyFill="1" applyBorder="1" applyAlignment="1">
      <alignment horizontal="center"/>
    </xf>
    <xf numFmtId="2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 applyAlignment="1">
      <alignment horizontal="center"/>
    </xf>
    <xf numFmtId="10" fontId="4" fillId="6" borderId="0" xfId="0" applyNumberFormat="1" applyFont="1" applyFill="1" applyBorder="1"/>
    <xf numFmtId="0" fontId="4" fillId="6" borderId="0" xfId="0" applyFont="1" applyFill="1" applyBorder="1"/>
    <xf numFmtId="10" fontId="4" fillId="6" borderId="0" xfId="0" applyNumberFormat="1" applyFont="1" applyFill="1" applyBorder="1" applyAlignment="1">
      <alignment horizontal="right"/>
    </xf>
    <xf numFmtId="10" fontId="5" fillId="6" borderId="0" xfId="0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center" vertical="center" shrinkToFit="1"/>
    </xf>
    <xf numFmtId="0" fontId="4" fillId="7" borderId="8" xfId="0" applyFont="1" applyFill="1" applyBorder="1" applyAlignment="1">
      <alignment horizontal="center" vertical="center" shrinkToFit="1"/>
    </xf>
    <xf numFmtId="0" fontId="4" fillId="7" borderId="28" xfId="0" applyFont="1" applyFill="1" applyBorder="1" applyAlignment="1">
      <alignment horizontal="center" vertical="center" shrinkToFit="1"/>
    </xf>
    <xf numFmtId="0" fontId="4" fillId="7" borderId="29" xfId="0" applyFont="1" applyFill="1" applyBorder="1" applyAlignment="1">
      <alignment horizontal="center" vertical="center" shrinkToFit="1"/>
    </xf>
    <xf numFmtId="0" fontId="4" fillId="7" borderId="30" xfId="0" applyFont="1" applyFill="1" applyBorder="1" applyAlignment="1">
      <alignment horizontal="center" vertical="center" shrinkToFit="1"/>
    </xf>
    <xf numFmtId="4" fontId="5" fillId="2" borderId="0" xfId="0" applyNumberFormat="1" applyFont="1" applyFill="1"/>
    <xf numFmtId="0" fontId="4" fillId="2" borderId="24" xfId="0" applyFont="1" applyFill="1" applyBorder="1"/>
    <xf numFmtId="0" fontId="4" fillId="2" borderId="32" xfId="0" applyFont="1" applyFill="1" applyBorder="1"/>
    <xf numFmtId="0" fontId="4" fillId="2" borderId="0" xfId="0" applyFont="1" applyFill="1"/>
    <xf numFmtId="0" fontId="4" fillId="6" borderId="40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14" fillId="9" borderId="21" xfId="0" applyFont="1" applyFill="1" applyBorder="1" applyAlignment="1">
      <alignment horizontal="right" vertical="center" shrinkToFit="1"/>
    </xf>
    <xf numFmtId="2" fontId="9" fillId="6" borderId="44" xfId="0" applyNumberFormat="1" applyFont="1" applyFill="1" applyBorder="1" applyAlignment="1">
      <alignment horizontal="center" vertical="center"/>
    </xf>
    <xf numFmtId="2" fontId="15" fillId="6" borderId="44" xfId="0" applyNumberFormat="1" applyFont="1" applyFill="1" applyBorder="1" applyAlignment="1">
      <alignment horizontal="center" vertical="center"/>
    </xf>
    <xf numFmtId="0" fontId="14" fillId="9" borderId="22" xfId="0" applyFont="1" applyFill="1" applyBorder="1" applyAlignment="1" applyProtection="1">
      <alignment horizontal="center" vertical="center" shrinkToFit="1"/>
      <protection locked="0"/>
    </xf>
    <xf numFmtId="2" fontId="13" fillId="9" borderId="47" xfId="0" applyNumberFormat="1" applyFont="1" applyFill="1" applyBorder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13" fillId="9" borderId="6" xfId="0" applyFont="1" applyFill="1" applyBorder="1" applyAlignment="1">
      <alignment horizontal="center" vertical="center" shrinkToFit="1"/>
    </xf>
    <xf numFmtId="0" fontId="13" fillId="9" borderId="48" xfId="0" applyFont="1" applyFill="1" applyBorder="1" applyAlignment="1">
      <alignment horizontal="center" vertical="center" shrinkToFit="1"/>
    </xf>
    <xf numFmtId="0" fontId="13" fillId="9" borderId="9" xfId="0" applyFont="1" applyFill="1" applyBorder="1" applyAlignment="1" applyProtection="1">
      <alignment horizontal="center" vertical="center" shrinkToFit="1"/>
      <protection locked="0"/>
    </xf>
    <xf numFmtId="0" fontId="13" fillId="9" borderId="48" xfId="0" applyFont="1" applyFill="1" applyBorder="1" applyAlignment="1">
      <alignment horizontal="right" vertical="center" shrinkToFit="1"/>
    </xf>
    <xf numFmtId="0" fontId="13" fillId="9" borderId="46" xfId="0" applyFont="1" applyFill="1" applyBorder="1" applyAlignment="1" applyProtection="1">
      <alignment horizontal="center" vertical="center" shrinkToFit="1"/>
      <protection locked="0"/>
    </xf>
    <xf numFmtId="2" fontId="11" fillId="6" borderId="44" xfId="0" applyNumberFormat="1" applyFont="1" applyFill="1" applyBorder="1" applyAlignment="1">
      <alignment horizontal="center" shrinkToFit="1"/>
    </xf>
    <xf numFmtId="0" fontId="4" fillId="6" borderId="0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 vertical="center"/>
    </xf>
    <xf numFmtId="0" fontId="4" fillId="17" borderId="0" xfId="0" applyFont="1" applyFill="1"/>
    <xf numFmtId="0" fontId="14" fillId="9" borderId="22" xfId="0" applyFont="1" applyFill="1" applyBorder="1" applyAlignment="1" applyProtection="1">
      <alignment horizontal="center" vertical="center" shrinkToFit="1"/>
      <protection locked="0"/>
    </xf>
    <xf numFmtId="0" fontId="4" fillId="2" borderId="57" xfId="0" applyFont="1" applyFill="1" applyBorder="1"/>
    <xf numFmtId="0" fontId="4" fillId="2" borderId="31" xfId="0" applyFont="1" applyFill="1" applyBorder="1" applyAlignment="1">
      <alignment horizontal="center"/>
    </xf>
    <xf numFmtId="0" fontId="4" fillId="2" borderId="0" xfId="0" applyFont="1" applyFill="1" applyProtection="1"/>
    <xf numFmtId="0" fontId="14" fillId="6" borderId="40" xfId="0" applyFont="1" applyFill="1" applyBorder="1" applyAlignment="1" applyProtection="1">
      <alignment horizontal="right" vertical="center" shrinkToFit="1"/>
    </xf>
    <xf numFmtId="0" fontId="14" fillId="6" borderId="40" xfId="0" applyFont="1" applyFill="1" applyBorder="1" applyAlignment="1" applyProtection="1">
      <alignment horizontal="center" vertical="center" shrinkToFit="1"/>
    </xf>
    <xf numFmtId="0" fontId="14" fillId="6" borderId="40" xfId="0" applyNumberFormat="1" applyFont="1" applyFill="1" applyBorder="1" applyAlignment="1" applyProtection="1">
      <alignment horizontal="center" shrinkToFit="1"/>
    </xf>
    <xf numFmtId="0" fontId="14" fillId="6" borderId="41" xfId="0" applyNumberFormat="1" applyFont="1" applyFill="1" applyBorder="1" applyAlignment="1" applyProtection="1">
      <alignment horizontal="center" shrinkToFit="1"/>
    </xf>
    <xf numFmtId="4" fontId="4" fillId="2" borderId="0" xfId="0" applyNumberFormat="1" applyFont="1" applyFill="1" applyProtection="1"/>
    <xf numFmtId="2" fontId="4" fillId="2" borderId="0" xfId="0" applyNumberFormat="1" applyFont="1" applyFill="1" applyProtection="1"/>
    <xf numFmtId="10" fontId="4" fillId="2" borderId="0" xfId="0" applyNumberFormat="1" applyFont="1" applyFill="1" applyProtection="1"/>
    <xf numFmtId="4" fontId="5" fillId="2" borderId="0" xfId="0" applyNumberFormat="1" applyFont="1" applyFill="1" applyProtection="1"/>
    <xf numFmtId="0" fontId="14" fillId="6" borderId="33" xfId="0" applyFont="1" applyFill="1" applyBorder="1" applyAlignment="1" applyProtection="1">
      <alignment horizontal="right" vertical="center" shrinkToFit="1"/>
    </xf>
    <xf numFmtId="0" fontId="14" fillId="6" borderId="33" xfId="0" applyFont="1" applyFill="1" applyBorder="1" applyAlignment="1" applyProtection="1">
      <alignment horizontal="center" vertical="center" shrinkToFit="1"/>
    </xf>
    <xf numFmtId="0" fontId="14" fillId="6" borderId="33" xfId="0" applyNumberFormat="1" applyFont="1" applyFill="1" applyBorder="1" applyAlignment="1" applyProtection="1">
      <alignment horizontal="center" shrinkToFit="1"/>
    </xf>
    <xf numFmtId="0" fontId="14" fillId="6" borderId="12" xfId="0" applyNumberFormat="1" applyFont="1" applyFill="1" applyBorder="1" applyAlignment="1" applyProtection="1">
      <alignment horizontal="center" shrinkToFit="1"/>
    </xf>
    <xf numFmtId="2" fontId="4" fillId="3" borderId="4" xfId="0" applyNumberFormat="1" applyFont="1" applyFill="1" applyBorder="1" applyAlignment="1" applyProtection="1">
      <alignment horizontal="right"/>
    </xf>
    <xf numFmtId="10" fontId="4" fillId="3" borderId="10" xfId="0" applyNumberFormat="1" applyFont="1" applyFill="1" applyBorder="1" applyProtection="1"/>
    <xf numFmtId="0" fontId="4" fillId="3" borderId="11" xfId="0" applyFont="1" applyFill="1" applyBorder="1" applyProtection="1"/>
    <xf numFmtId="0" fontId="4" fillId="3" borderId="12" xfId="0" applyFont="1" applyFill="1" applyBorder="1" applyProtection="1"/>
    <xf numFmtId="0" fontId="14" fillId="6" borderId="0" xfId="0" applyFont="1" applyFill="1" applyBorder="1" applyAlignment="1" applyProtection="1">
      <alignment horizontal="right" vertical="center" shrinkToFit="1"/>
    </xf>
    <xf numFmtId="0" fontId="14" fillId="6" borderId="0" xfId="0" applyFont="1" applyFill="1" applyBorder="1" applyAlignment="1" applyProtection="1">
      <alignment horizontal="center" vertical="center" shrinkToFit="1"/>
    </xf>
    <xf numFmtId="0" fontId="14" fillId="6" borderId="0" xfId="0" applyNumberFormat="1" applyFont="1" applyFill="1" applyBorder="1" applyAlignment="1" applyProtection="1">
      <alignment horizontal="center" shrinkToFit="1"/>
    </xf>
    <xf numFmtId="0" fontId="14" fillId="6" borderId="43" xfId="0" applyNumberFormat="1" applyFont="1" applyFill="1" applyBorder="1" applyAlignment="1" applyProtection="1">
      <alignment horizontal="center" shrinkToFit="1"/>
    </xf>
    <xf numFmtId="2" fontId="4" fillId="6" borderId="0" xfId="0" applyNumberFormat="1" applyFont="1" applyFill="1" applyBorder="1" applyAlignment="1" applyProtection="1">
      <alignment horizontal="right"/>
    </xf>
    <xf numFmtId="1" fontId="4" fillId="6" borderId="0" xfId="0" applyNumberFormat="1" applyFont="1" applyFill="1" applyBorder="1" applyAlignment="1" applyProtection="1">
      <alignment horizontal="center"/>
    </xf>
    <xf numFmtId="10" fontId="4" fillId="6" borderId="0" xfId="0" applyNumberFormat="1" applyFont="1" applyFill="1" applyBorder="1" applyProtection="1"/>
    <xf numFmtId="0" fontId="4" fillId="6" borderId="0" xfId="0" applyFont="1" applyFill="1" applyBorder="1" applyProtection="1"/>
    <xf numFmtId="2" fontId="4" fillId="3" borderId="9" xfId="0" applyNumberFormat="1" applyFont="1" applyFill="1" applyBorder="1" applyAlignment="1" applyProtection="1">
      <alignment horizontal="right"/>
    </xf>
    <xf numFmtId="10" fontId="4" fillId="3" borderId="18" xfId="0" applyNumberFormat="1" applyFont="1" applyFill="1" applyBorder="1" applyAlignment="1" applyProtection="1">
      <alignment horizontal="right"/>
    </xf>
    <xf numFmtId="0" fontId="4" fillId="6" borderId="0" xfId="0" applyFont="1" applyFill="1" applyBorder="1" applyAlignment="1" applyProtection="1">
      <alignment horizontal="right"/>
    </xf>
    <xf numFmtId="3" fontId="4" fillId="6" borderId="0" xfId="0" applyNumberFormat="1" applyFont="1" applyFill="1" applyBorder="1" applyAlignment="1" applyProtection="1">
      <alignment horizontal="center"/>
    </xf>
    <xf numFmtId="0" fontId="5" fillId="2" borderId="0" xfId="0" applyFont="1" applyFill="1" applyProtection="1"/>
    <xf numFmtId="0" fontId="4" fillId="3" borderId="4" xfId="0" applyFon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shrinkToFit="1"/>
      <protection locked="0"/>
    </xf>
    <xf numFmtId="165" fontId="4" fillId="2" borderId="2" xfId="0" applyNumberFormat="1" applyFont="1" applyFill="1" applyBorder="1" applyAlignment="1" applyProtection="1">
      <alignment shrinkToFit="1"/>
      <protection locked="0"/>
    </xf>
    <xf numFmtId="166" fontId="4" fillId="2" borderId="2" xfId="0" applyNumberFormat="1" applyFont="1" applyFill="1" applyBorder="1" applyAlignment="1" applyProtection="1">
      <alignment shrinkToFit="1"/>
      <protection locked="0"/>
    </xf>
    <xf numFmtId="4" fontId="4" fillId="2" borderId="2" xfId="0" applyNumberFormat="1" applyFont="1" applyFill="1" applyBorder="1" applyAlignment="1" applyProtection="1">
      <alignment shrinkToFit="1"/>
      <protection locked="0"/>
    </xf>
    <xf numFmtId="164" fontId="4" fillId="2" borderId="2" xfId="0" applyNumberFormat="1" applyFont="1" applyFill="1" applyBorder="1" applyAlignment="1" applyProtection="1">
      <alignment shrinkToFit="1"/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2" xfId="0" applyNumberFormat="1" applyFont="1" applyFill="1" applyBorder="1" applyProtection="1">
      <protection locked="0"/>
    </xf>
    <xf numFmtId="165" fontId="4" fillId="2" borderId="4" xfId="0" applyNumberFormat="1" applyFont="1" applyFill="1" applyBorder="1" applyProtection="1">
      <protection locked="0"/>
    </xf>
    <xf numFmtId="1" fontId="4" fillId="4" borderId="38" xfId="0" applyNumberFormat="1" applyFont="1" applyFill="1" applyBorder="1" applyAlignment="1" applyProtection="1">
      <alignment horizontal="center" vertical="center"/>
    </xf>
    <xf numFmtId="2" fontId="16" fillId="16" borderId="16" xfId="0" applyNumberFormat="1" applyFont="1" applyFill="1" applyBorder="1" applyAlignment="1">
      <alignment horizontal="center" shrinkToFit="1"/>
    </xf>
    <xf numFmtId="2" fontId="16" fillId="16" borderId="12" xfId="0" applyNumberFormat="1" applyFont="1" applyFill="1" applyBorder="1" applyAlignment="1">
      <alignment horizontal="center" shrinkToFit="1"/>
    </xf>
    <xf numFmtId="0" fontId="14" fillId="9" borderId="37" xfId="0" applyNumberFormat="1" applyFont="1" applyFill="1" applyBorder="1" applyAlignment="1">
      <alignment horizontal="center" shrinkToFit="1"/>
    </xf>
    <xf numFmtId="0" fontId="14" fillId="9" borderId="38" xfId="0" applyNumberFormat="1" applyFont="1" applyFill="1" applyBorder="1" applyAlignment="1">
      <alignment horizontal="center" shrinkToFit="1"/>
    </xf>
    <xf numFmtId="0" fontId="14" fillId="9" borderId="39" xfId="0" applyNumberFormat="1" applyFont="1" applyFill="1" applyBorder="1" applyAlignment="1">
      <alignment horizontal="center" shrinkToFit="1"/>
    </xf>
    <xf numFmtId="22" fontId="4" fillId="3" borderId="37" xfId="0" applyNumberFormat="1" applyFont="1" applyFill="1" applyBorder="1" applyAlignment="1">
      <alignment horizontal="left" shrinkToFit="1"/>
    </xf>
    <xf numFmtId="22" fontId="4" fillId="3" borderId="38" xfId="0" applyNumberFormat="1" applyFont="1" applyFill="1" applyBorder="1" applyAlignment="1">
      <alignment horizontal="left" shrinkToFit="1"/>
    </xf>
    <xf numFmtId="0" fontId="4" fillId="4" borderId="39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shrinkToFit="1"/>
    </xf>
    <xf numFmtId="0" fontId="16" fillId="10" borderId="40" xfId="0" applyFont="1" applyFill="1" applyBorder="1" applyAlignment="1">
      <alignment horizontal="center" shrinkToFit="1"/>
    </xf>
    <xf numFmtId="0" fontId="16" fillId="10" borderId="41" xfId="0" applyFont="1" applyFill="1" applyBorder="1" applyAlignment="1">
      <alignment horizontal="center" shrinkToFit="1"/>
    </xf>
    <xf numFmtId="0" fontId="16" fillId="12" borderId="40" xfId="0" applyFont="1" applyFill="1" applyBorder="1" applyAlignment="1">
      <alignment horizontal="center" shrinkToFit="1"/>
    </xf>
    <xf numFmtId="0" fontId="16" fillId="12" borderId="41" xfId="0" applyFont="1" applyFill="1" applyBorder="1" applyAlignment="1">
      <alignment horizontal="center" shrinkToFit="1"/>
    </xf>
    <xf numFmtId="0" fontId="10" fillId="11" borderId="42" xfId="0" applyFont="1" applyFill="1" applyBorder="1" applyAlignment="1">
      <alignment horizontal="center" vertical="center" shrinkToFit="1"/>
    </xf>
    <xf numFmtId="0" fontId="10" fillId="11" borderId="16" xfId="0" applyFont="1" applyFill="1" applyBorder="1" applyAlignment="1">
      <alignment horizontal="center" vertical="center" shrinkToFit="1"/>
    </xf>
    <xf numFmtId="0" fontId="10" fillId="11" borderId="0" xfId="0" applyFont="1" applyFill="1" applyBorder="1" applyAlignment="1">
      <alignment horizontal="center" vertical="center" shrinkToFit="1"/>
    </xf>
    <xf numFmtId="0" fontId="10" fillId="11" borderId="43" xfId="0" applyFont="1" applyFill="1" applyBorder="1" applyAlignment="1">
      <alignment horizontal="center" vertical="center" shrinkToFit="1"/>
    </xf>
    <xf numFmtId="0" fontId="10" fillId="11" borderId="33" xfId="0" applyFont="1" applyFill="1" applyBorder="1" applyAlignment="1">
      <alignment horizontal="center" vertical="center" shrinkToFit="1"/>
    </xf>
    <xf numFmtId="0" fontId="10" fillId="11" borderId="12" xfId="0" applyFont="1" applyFill="1" applyBorder="1" applyAlignment="1">
      <alignment horizontal="center" vertical="center" shrinkToFit="1"/>
    </xf>
    <xf numFmtId="0" fontId="10" fillId="13" borderId="0" xfId="0" applyFont="1" applyFill="1" applyBorder="1" applyAlignment="1">
      <alignment horizontal="center" vertical="center" shrinkToFit="1"/>
    </xf>
    <xf numFmtId="0" fontId="10" fillId="13" borderId="33" xfId="0" applyFont="1" applyFill="1" applyBorder="1" applyAlignment="1">
      <alignment horizontal="center" vertical="center" shrinkToFit="1"/>
    </xf>
    <xf numFmtId="0" fontId="10" fillId="13" borderId="43" xfId="0" applyFont="1" applyFill="1" applyBorder="1" applyAlignment="1">
      <alignment horizontal="center" vertical="center" shrinkToFit="1"/>
    </xf>
    <xf numFmtId="0" fontId="10" fillId="13" borderId="12" xfId="0" applyFont="1" applyFill="1" applyBorder="1" applyAlignment="1">
      <alignment horizontal="center" vertical="center" shrinkToFit="1"/>
    </xf>
    <xf numFmtId="2" fontId="11" fillId="15" borderId="0" xfId="0" applyNumberFormat="1" applyFont="1" applyFill="1" applyBorder="1" applyAlignment="1">
      <alignment horizontal="center" vertical="center" shrinkToFit="1"/>
    </xf>
    <xf numFmtId="2" fontId="11" fillId="15" borderId="43" xfId="0" applyNumberFormat="1" applyFont="1" applyFill="1" applyBorder="1" applyAlignment="1">
      <alignment horizontal="center" vertical="center" shrinkToFit="1"/>
    </xf>
    <xf numFmtId="0" fontId="3" fillId="3" borderId="47" xfId="0" applyFont="1" applyFill="1" applyBorder="1" applyAlignment="1" applyProtection="1">
      <alignment horizontal="center" vertical="center" shrinkToFit="1"/>
      <protection locked="0"/>
    </xf>
    <xf numFmtId="0" fontId="3" fillId="3" borderId="49" xfId="0" applyFont="1" applyFill="1" applyBorder="1" applyAlignment="1" applyProtection="1">
      <alignment horizontal="center" vertical="center" shrinkToFit="1"/>
      <protection locked="0"/>
    </xf>
    <xf numFmtId="0" fontId="3" fillId="3" borderId="48" xfId="0" applyFont="1" applyFill="1" applyBorder="1" applyAlignment="1" applyProtection="1">
      <alignment horizontal="center" vertical="center" shrinkToFit="1"/>
      <protection locked="0"/>
    </xf>
    <xf numFmtId="2" fontId="12" fillId="3" borderId="5" xfId="0" applyNumberFormat="1" applyFont="1" applyFill="1" applyBorder="1" applyAlignment="1">
      <alignment horizontal="center" vertical="center" shrinkToFit="1"/>
    </xf>
    <xf numFmtId="2" fontId="12" fillId="3" borderId="50" xfId="0" applyNumberFormat="1" applyFont="1" applyFill="1" applyBorder="1" applyAlignment="1">
      <alignment horizontal="center" vertical="center" shrinkToFit="1"/>
    </xf>
    <xf numFmtId="2" fontId="12" fillId="3" borderId="9" xfId="0" applyNumberFormat="1" applyFont="1" applyFill="1" applyBorder="1" applyAlignment="1">
      <alignment horizontal="center" vertical="center" shrinkToFit="1"/>
    </xf>
    <xf numFmtId="2" fontId="12" fillId="3" borderId="6" xfId="0" applyNumberFormat="1" applyFont="1" applyFill="1" applyBorder="1" applyAlignment="1">
      <alignment horizontal="center" vertical="center" shrinkToFit="1"/>
    </xf>
    <xf numFmtId="2" fontId="12" fillId="3" borderId="45" xfId="0" applyNumberFormat="1" applyFont="1" applyFill="1" applyBorder="1" applyAlignment="1">
      <alignment horizontal="center" vertical="center" shrinkToFit="1"/>
    </xf>
    <xf numFmtId="2" fontId="12" fillId="3" borderId="46" xfId="0" applyNumberFormat="1" applyFont="1" applyFill="1" applyBorder="1" applyAlignment="1">
      <alignment horizontal="center" vertical="center" shrinkToFit="1"/>
    </xf>
    <xf numFmtId="2" fontId="15" fillId="14" borderId="42" xfId="0" applyNumberFormat="1" applyFont="1" applyFill="1" applyBorder="1" applyAlignment="1">
      <alignment horizontal="center" vertical="center" shrinkToFit="1"/>
    </xf>
    <xf numFmtId="2" fontId="15" fillId="14" borderId="43" xfId="0" applyNumberFormat="1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right" shrinkToFit="1"/>
    </xf>
    <xf numFmtId="0" fontId="4" fillId="3" borderId="39" xfId="0" applyFont="1" applyFill="1" applyBorder="1" applyAlignment="1">
      <alignment horizontal="right" shrinkToFit="1"/>
    </xf>
    <xf numFmtId="2" fontId="9" fillId="4" borderId="34" xfId="0" applyNumberFormat="1" applyFont="1" applyFill="1" applyBorder="1" applyAlignment="1">
      <alignment horizontal="center" vertical="center" shrinkToFit="1"/>
    </xf>
    <xf numFmtId="2" fontId="9" fillId="4" borderId="40" xfId="0" applyNumberFormat="1" applyFont="1" applyFill="1" applyBorder="1" applyAlignment="1">
      <alignment horizontal="center" vertical="center" shrinkToFit="1"/>
    </xf>
    <xf numFmtId="2" fontId="9" fillId="4" borderId="41" xfId="0" applyNumberFormat="1" applyFont="1" applyFill="1" applyBorder="1" applyAlignment="1">
      <alignment horizontal="center" vertical="center" shrinkToFit="1"/>
    </xf>
    <xf numFmtId="2" fontId="9" fillId="4" borderId="16" xfId="0" applyNumberFormat="1" applyFont="1" applyFill="1" applyBorder="1" applyAlignment="1">
      <alignment horizontal="center" vertical="center" shrinkToFit="1"/>
    </xf>
    <xf numFmtId="2" fontId="9" fillId="4" borderId="33" xfId="0" applyNumberFormat="1" applyFont="1" applyFill="1" applyBorder="1" applyAlignment="1">
      <alignment horizontal="center" vertical="center" shrinkToFit="1"/>
    </xf>
    <xf numFmtId="2" fontId="9" fillId="4" borderId="12" xfId="0" applyNumberFormat="1" applyFont="1" applyFill="1" applyBorder="1" applyAlignment="1">
      <alignment horizontal="center" vertical="center" shrinkToFit="1"/>
    </xf>
    <xf numFmtId="2" fontId="9" fillId="4" borderId="51" xfId="0" applyNumberFormat="1" applyFont="1" applyFill="1" applyBorder="1" applyAlignment="1">
      <alignment horizontal="center" vertical="center" shrinkToFit="1"/>
    </xf>
    <xf numFmtId="2" fontId="9" fillId="4" borderId="52" xfId="0" applyNumberFormat="1" applyFont="1" applyFill="1" applyBorder="1" applyAlignment="1">
      <alignment horizontal="center" vertical="center" shrinkToFit="1"/>
    </xf>
    <xf numFmtId="2" fontId="9" fillId="4" borderId="53" xfId="0" applyNumberFormat="1" applyFont="1" applyFill="1" applyBorder="1" applyAlignment="1">
      <alignment horizontal="center" vertical="center" shrinkToFit="1"/>
    </xf>
    <xf numFmtId="2" fontId="9" fillId="4" borderId="54" xfId="0" applyNumberFormat="1" applyFont="1" applyFill="1" applyBorder="1" applyAlignment="1">
      <alignment horizontal="center" vertical="center" shrinkToFit="1"/>
    </xf>
    <xf numFmtId="2" fontId="9" fillId="4" borderId="55" xfId="0" applyNumberFormat="1" applyFont="1" applyFill="1" applyBorder="1" applyAlignment="1">
      <alignment horizontal="center" vertical="center" shrinkToFit="1"/>
    </xf>
    <xf numFmtId="2" fontId="9" fillId="4" borderId="56" xfId="0" applyNumberFormat="1" applyFont="1" applyFill="1" applyBorder="1" applyAlignment="1">
      <alignment horizontal="center" vertical="center" shrinkToFit="1"/>
    </xf>
    <xf numFmtId="0" fontId="16" fillId="10" borderId="42" xfId="0" applyFont="1" applyFill="1" applyBorder="1" applyAlignment="1">
      <alignment horizontal="center" shrinkToFit="1"/>
    </xf>
    <xf numFmtId="0" fontId="16" fillId="10" borderId="0" xfId="0" applyFont="1" applyFill="1" applyBorder="1" applyAlignment="1">
      <alignment horizontal="center" shrinkToFit="1"/>
    </xf>
    <xf numFmtId="0" fontId="16" fillId="10" borderId="43" xfId="0" applyFont="1" applyFill="1" applyBorder="1" applyAlignment="1">
      <alignment horizontal="center" shrinkToFit="1"/>
    </xf>
    <xf numFmtId="0" fontId="16" fillId="12" borderId="0" xfId="0" applyFont="1" applyFill="1" applyBorder="1" applyAlignment="1">
      <alignment horizontal="center" shrinkToFit="1"/>
    </xf>
    <xf numFmtId="0" fontId="16" fillId="12" borderId="43" xfId="0" applyFont="1" applyFill="1" applyBorder="1" applyAlignment="1">
      <alignment horizontal="center" shrinkToFit="1"/>
    </xf>
    <xf numFmtId="2" fontId="17" fillId="16" borderId="16" xfId="0" applyNumberFormat="1" applyFont="1" applyFill="1" applyBorder="1" applyAlignment="1">
      <alignment horizontal="center" shrinkToFit="1"/>
    </xf>
    <xf numFmtId="2" fontId="17" fillId="16" borderId="12" xfId="0" applyNumberFormat="1" applyFont="1" applyFill="1" applyBorder="1" applyAlignment="1">
      <alignment horizontal="center" shrinkToFit="1"/>
    </xf>
    <xf numFmtId="0" fontId="10" fillId="13" borderId="42" xfId="0" applyFont="1" applyFill="1" applyBorder="1" applyAlignment="1">
      <alignment horizontal="center" vertical="center" shrinkToFit="1"/>
    </xf>
    <xf numFmtId="0" fontId="10" fillId="13" borderId="16" xfId="0" applyFont="1" applyFill="1" applyBorder="1" applyAlignment="1">
      <alignment horizontal="center" vertical="center" shrinkToFit="1"/>
    </xf>
    <xf numFmtId="0" fontId="16" fillId="12" borderId="34" xfId="0" applyFont="1" applyFill="1" applyBorder="1" applyAlignment="1">
      <alignment horizont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center" vertical="center" shrinkToFit="1"/>
    </xf>
    <xf numFmtId="10" fontId="4" fillId="3" borderId="33" xfId="0" applyNumberFormat="1" applyFont="1" applyFill="1" applyBorder="1" applyAlignment="1" applyProtection="1">
      <alignment horizontal="right"/>
    </xf>
    <xf numFmtId="10" fontId="4" fillId="3" borderId="17" xfId="0" applyNumberFormat="1" applyFont="1" applyFill="1" applyBorder="1" applyAlignment="1" applyProtection="1">
      <alignment horizontal="right"/>
    </xf>
    <xf numFmtId="0" fontId="4" fillId="4" borderId="6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3" fillId="4" borderId="34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35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shrinkToFit="1"/>
    </xf>
    <xf numFmtId="0" fontId="4" fillId="8" borderId="6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wrapText="1" shrinkToFit="1"/>
    </xf>
    <xf numFmtId="0" fontId="8" fillId="4" borderId="27" xfId="0" applyFont="1" applyFill="1" applyBorder="1" applyAlignment="1">
      <alignment horizontal="center" vertical="center" wrapText="1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right"/>
    </xf>
    <xf numFmtId="0" fontId="4" fillId="3" borderId="13" xfId="0" applyFont="1" applyFill="1" applyBorder="1" applyAlignment="1" applyProtection="1">
      <alignment horizontal="right"/>
    </xf>
    <xf numFmtId="0" fontId="8" fillId="4" borderId="25" xfId="0" applyFont="1" applyFill="1" applyBorder="1" applyAlignment="1">
      <alignment horizontal="center" vertical="center" wrapText="1" shrinkToFit="1"/>
    </xf>
    <xf numFmtId="0" fontId="8" fillId="4" borderId="26" xfId="0" applyFont="1" applyFill="1" applyBorder="1" applyAlignment="1">
      <alignment horizontal="center" vertical="center" wrapText="1" shrinkToFit="1"/>
    </xf>
    <xf numFmtId="0" fontId="4" fillId="3" borderId="37" xfId="0" applyFont="1" applyFill="1" applyBorder="1" applyAlignment="1" applyProtection="1">
      <alignment horizontal="right"/>
    </xf>
    <xf numFmtId="0" fontId="4" fillId="3" borderId="38" xfId="0" applyFont="1" applyFill="1" applyBorder="1" applyAlignment="1" applyProtection="1">
      <alignment horizontal="right"/>
    </xf>
    <xf numFmtId="0" fontId="4" fillId="3" borderId="58" xfId="0" applyFont="1" applyFill="1" applyBorder="1" applyAlignment="1" applyProtection="1">
      <alignment horizontal="right"/>
    </xf>
    <xf numFmtId="1" fontId="0" fillId="2" borderId="0" xfId="0" applyNumberFormat="1" applyFill="1"/>
    <xf numFmtId="10" fontId="0" fillId="2" borderId="0" xfId="0" applyNumberFormat="1" applyFill="1"/>
    <xf numFmtId="1" fontId="4" fillId="2" borderId="2" xfId="0" applyNumberFormat="1" applyFont="1" applyFill="1" applyBorder="1" applyAlignment="1" applyProtection="1">
      <alignment shrinkToFit="1"/>
      <protection locked="0"/>
    </xf>
    <xf numFmtId="164" fontId="4" fillId="2" borderId="4" xfId="0" applyNumberFormat="1" applyFont="1" applyFill="1" applyBorder="1" applyAlignment="1" applyProtection="1">
      <alignment shrinkToFit="1"/>
      <protection locked="0"/>
    </xf>
    <xf numFmtId="1" fontId="4" fillId="4" borderId="37" xfId="0" applyNumberFormat="1" applyFont="1" applyFill="1" applyBorder="1" applyAlignment="1" applyProtection="1">
      <alignment horizontal="right" vertical="center"/>
    </xf>
    <xf numFmtId="1" fontId="4" fillId="4" borderId="38" xfId="0" applyNumberFormat="1" applyFont="1" applyFill="1" applyBorder="1" applyAlignment="1" applyProtection="1">
      <alignment horizontal="right" vertical="center"/>
    </xf>
    <xf numFmtId="1" fontId="4" fillId="4" borderId="39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2"/>
    <cellStyle name="Normal 2 2" xfId="3"/>
    <cellStyle name="Normal 2 3" xfId="4"/>
    <cellStyle name="Normal 3" xfId="1"/>
  </cellStyles>
  <dxfs count="52"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-13.3</v>
        <stp/>
        <stp>ContractData</stp>
        <stp>TFE</stp>
        <stp>NetLastQuoteToday</stp>
        <stp/>
        <stp>T</stp>
        <tr r="M34" s="1"/>
      </tp>
      <tp>
        <v>1260.6000000000001</v>
        <stp/>
        <stp>ContractData</stp>
        <stp>GCE</stp>
        <stp>LastTrade</stp>
        <stp/>
        <stp>T</stp>
        <tr r="F35" s="1"/>
        <tr r="AM36" s="1"/>
      </tp>
      <tp>
        <v>87.500509230000006</v>
        <stp/>
        <stp>StudyData</stp>
        <stp>Correlation(DSX,TFE,Period:=10,InputChoice1:=Close,InputChoice2:=Close)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6" s="1"/>
      </tp>
      <tp>
        <v>87.500509230000006</v>
        <stp/>
        <stp>StudyData</stp>
        <stp>Correlation(TFE,DSX,Period:=10,InputChoice1:=Close,InputChoice2:=Close)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4" s="1"/>
      </tp>
      <tp>
        <v>-0.02</v>
        <stp/>
        <stp>ContractData</stp>
        <stp>NGE</stp>
        <stp>NetLastQuoteToday</stp>
        <stp/>
        <stp>T</stp>
        <tr r="M9" s="1"/>
      </tp>
      <tp>
        <v>66.41709736</v>
        <stp/>
        <stp>StudyData</stp>
        <stp>Correlation(EU6,TFE,Period:=10,InputChoice1:=Close,InputChoice2:=Close)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9" s="1"/>
      </tp>
      <tp>
        <v>66.41709736</v>
        <stp/>
        <stp>StudyData</stp>
        <stp>Correlation(TFE,EU6,Period:=10,InputChoice1:=Close,InputChoice2:=Close)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4" s="1"/>
      </tp>
      <tp>
        <v>74.054532050000006</v>
        <stp/>
        <stp>StudyData</stp>
        <stp>Correlation(ENQ,TFE,Period:=10,InputChoice1:=Close,InputChoice2:=Close)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3" s="1"/>
      </tp>
      <tp>
        <v>74.054532050000006</v>
        <stp/>
        <stp>StudyData</stp>
        <stp>Correlation(TFE,ENQ,Period:=10,InputChoice1:=Close,InputChoice2:=Close)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4" s="1"/>
      </tp>
      <tp>
        <v>90.756711129999999</v>
        <stp/>
        <stp>StudyData</stp>
        <stp>Correlation(CLE,RBE,Period:=20,InputChoice1:=Close,InputChoice2:=Close)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5" s="1"/>
      </tp>
      <tp>
        <v>90.756711129999999</v>
        <stp/>
        <stp>StudyData</stp>
        <stp>Correlation(RBE,CLE,Period:=20,InputChoice1:=Close,InputChoice2:=Close)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7" s="1"/>
      </tp>
      <tp>
        <v>17299</v>
        <stp/>
        <stp>StudyData</stp>
        <stp>YM</stp>
        <stp>Bar</stp>
        <stp/>
        <stp>Last</stp>
        <stp>15</stp>
        <stp/>
        <stp/>
        <stp/>
        <stp/>
        <stp/>
        <stp>T</stp>
        <tr r="AE55" s="1"/>
      </tp>
      <tp>
        <v>2006.5</v>
        <stp/>
        <stp>StudyData</stp>
        <stp>EP</stp>
        <stp>Bar</stp>
        <stp/>
        <stp>Last</stp>
        <stp>15</stp>
        <stp/>
        <stp/>
        <stp/>
        <stp/>
        <stp/>
        <stp>T</stp>
        <tr r="AE61" s="1"/>
      </tp>
      <tp>
        <v>10725</v>
        <stp/>
        <stp>StudyData</stp>
        <stp>DD</stp>
        <stp>Bar</stp>
        <stp/>
        <stp>Last</stp>
        <stp>15</stp>
        <stp/>
        <stp/>
        <stp/>
        <stp/>
        <stp/>
        <stp>T</stp>
        <tr r="AE46" s="1"/>
      </tp>
      <tp>
        <v>1.2984672799999999</v>
        <stp/>
        <stp>StudyData</stp>
        <stp>Correlation(CLE,SIE,Period:=20,InputChoice1:=Close,InputChoice2:=Close)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5" s="1"/>
      </tp>
      <tp>
        <v>1.2984672799999999</v>
        <stp/>
        <stp>StudyData</stp>
        <stp>Correlation(SIE,CLE,Period:=20,InputChoice1:=Close,InputChoice2:=Close)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11" s="1"/>
      </tp>
      <tp>
        <v>40.189329579999999</v>
        <stp/>
        <stp>StudyData</stp>
        <stp>Correlation(GCE,TFE,Period:=10,InputChoice1:=Close,InputChoice2:=Close)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1" s="1"/>
      </tp>
      <tp>
        <v>6.5000000000000006E-3</v>
        <stp/>
        <stp>ContractData</stp>
        <stp>RBE</stp>
        <stp>NetLastQuoteToday</stp>
        <stp/>
        <stp>T</stp>
        <tr r="M7" s="1"/>
      </tp>
      <tp>
        <v>4203.25</v>
        <stp/>
        <stp>StudyData</stp>
        <stp>ENQ</stp>
        <stp>Bar</stp>
        <stp/>
        <stp>High</stp>
        <stp>15</stp>
        <stp>-1</stp>
        <stp/>
        <stp/>
        <stp/>
        <stp/>
        <stp>T</stp>
        <tr r="AC48" s="1"/>
      </tp>
      <tp>
        <v>9.8595573600000002</v>
        <stp/>
        <stp>StudyData</stp>
        <stp>Correlation(EU6,RBE,Period:=20,InputChoice1:=Close,InputChoice2:=Close)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13" s="1"/>
      </tp>
      <tp>
        <v>9.8595573600000002</v>
        <stp/>
        <stp>StudyData</stp>
        <stp>Correlation(RBE,EU6,Period:=20,InputChoice1:=Close,InputChoice2:=Close)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7" s="1"/>
      </tp>
      <tp>
        <v>5</v>
        <stp/>
        <stp>ContractData</stp>
        <stp>GCE</stp>
        <stp>NetLastQuoteToday</stp>
        <stp/>
        <stp>T</stp>
        <tr r="M10" s="1"/>
        <tr r="M31" s="1"/>
      </tp>
      <tp>
        <v>57.457465980000002</v>
        <stp/>
        <stp>StudyData</stp>
        <stp>Correlation(EU6,SIE,Period:=20,InputChoice1:=Close,InputChoice2:=Close)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13" s="1"/>
      </tp>
      <tp>
        <v>57.457465980000002</v>
        <stp/>
        <stp>StudyData</stp>
        <stp>Correlation(SIE,EU6,Period:=20,InputChoice1:=Close,InputChoice2:=Close)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11" s="1"/>
      </tp>
      <tp>
        <v>3364</v>
        <stp/>
        <stp>StudyData</stp>
        <stp>DSX</stp>
        <stp>Bar</stp>
        <stp/>
        <stp>Last</stp>
        <stp>15</stp>
        <stp>-1</stp>
        <stp/>
        <stp/>
        <stp/>
        <stp/>
        <stp>T</stp>
        <tr r="AE57" s="1"/>
      </tp>
      <tp>
        <v>3363</v>
        <stp/>
        <stp>StudyData</stp>
        <stp>DSX</stp>
        <stp>Bar</stp>
        <stp/>
        <stp>Last</stp>
        <stp>15</stp>
        <stp>-2</stp>
        <stp/>
        <stp/>
        <stp/>
        <stp/>
        <stp>T</stp>
        <tr r="AE56" s="1"/>
      </tp>
      <tp>
        <v>-26.659099359999999</v>
        <stp/>
        <stp>StudyData</stp>
        <stp>Correlation(GCE,RBE,Period:=20,InputChoice1:=Close,InputChoice2:=Close)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10" s="1"/>
      </tp>
      <tp>
        <v>-26.659099359999999</v>
        <stp/>
        <stp>StudyData</stp>
        <stp>Correlation(RBE,GCE,Period:=20,InputChoice1:=Close,InputChoice2:=Close)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7" s="1"/>
      </tp>
      <tp>
        <v>-11</v>
        <stp/>
        <stp>ContractData</stp>
        <stp>DSX</stp>
        <stp>NetChange</stp>
        <stp/>
        <stp>T</stp>
        <tr r="F25" s="1"/>
        <tr r="AH23" s="1"/>
      </tp>
      <tp>
        <v>4198.25</v>
        <stp/>
        <stp>StudyData</stp>
        <stp>ENQ</stp>
        <stp>Bar</stp>
        <stp/>
        <stp>High</stp>
        <stp>15</stp>
        <stp>-2</stp>
        <stp/>
        <stp/>
        <stp/>
        <stp/>
        <stp>T</stp>
        <tr r="AC47" s="1"/>
      </tp>
      <tp>
        <v>82.078014780000004</v>
        <stp/>
        <stp>StudyData</stp>
        <stp>Correlation(GCE,SIE,Period:=20,InputChoice1:=Close,InputChoice2:=Close)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10" s="1"/>
      </tp>
      <tp>
        <v>82.078014780000004</v>
        <stp/>
        <stp>StudyData</stp>
        <stp>Correlation(SIE,GCE,Period:=20,InputChoice1:=Close,InputChoice2:=Close)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11" s="1"/>
      </tp>
      <tp>
        <v>-57.294346160000003</v>
        <stp/>
        <stp>StudyData</stp>
        <stp>Correlation(CLE,TFE,Period:=10,InputChoice1:=Close,InputChoice2:=Close)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8" s="1"/>
      </tp>
      <tp>
        <v>-57.294346160000003</v>
        <stp/>
        <stp>StudyData</stp>
        <stp>Correlation(TFE,CLE,Period:=10,InputChoice1:=Close,InputChoice2:=Close)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4" s="1"/>
      </tp>
      <tp>
        <v>-4.75</v>
        <stp/>
        <stp>ContractData</stp>
        <stp>ENQ</stp>
        <stp>NetLastQuoteToday</stp>
        <stp/>
        <stp>T</stp>
        <tr r="M33" s="1"/>
      </tp>
      <tp>
        <v>54.679475570000001</v>
        <stp/>
        <stp>StudyData</stp>
        <stp>Correlation(HOE,SIE,Period:=20,InputChoice1:=Close,InputChoice2:=Close)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6" s="1"/>
      </tp>
      <tp>
        <v>54.679475570000001</v>
        <stp/>
        <stp>StudyData</stp>
        <stp>Correlation(SIE,HOE,Period:=20,InputChoice1:=Close,InputChoice2:=Close)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11" s="1"/>
      </tp>
      <tp>
        <v>3.3E-3</v>
        <stp/>
        <stp>ContractData</stp>
        <stp>HOE</stp>
        <stp>NetLastQuoteToday</stp>
        <stp/>
        <stp>T</stp>
        <tr r="M6" s="1"/>
      </tp>
      <tp>
        <v>45.03</v>
        <stp/>
        <stp>StudyData</stp>
        <stp>CLE</stp>
        <stp>Bar</stp>
        <stp/>
        <stp>Open</stp>
        <stp>15</stp>
        <stp>-1</stp>
        <stp/>
        <stp/>
        <stp/>
        <stp/>
        <stp>T</stp>
        <tr r="AB63" s="1"/>
      </tp>
      <tp>
        <v>1262.9000000000001</v>
        <stp/>
        <stp>StudyData</stp>
        <stp>GCE</stp>
        <stp>Bar</stp>
        <stp/>
        <stp>Open</stp>
        <stp>15</stp>
        <stp>-1</stp>
        <stp/>
        <stp/>
        <stp/>
        <stp/>
        <stp>T</stp>
        <tr r="AB42" s="1"/>
      </tp>
      <tp>
        <v>1182.7</v>
        <stp/>
        <stp>StudyData</stp>
        <stp>TFE</stp>
        <stp>Bar</stp>
        <stp/>
        <stp>Open</stp>
        <stp>15</stp>
        <stp>-1</stp>
        <stp/>
        <stp/>
        <stp/>
        <stp/>
        <stp>T</stp>
        <tr r="AB51" s="1"/>
      </tp>
      <tp>
        <v>1176.5</v>
        <stp/>
        <stp>StudyData</stp>
        <stp>TFE</stp>
        <stp>FG</stp>
        <stp/>
        <stp>Close</stp>
        <stp>15</stp>
        <stp/>
        <stp/>
        <stp/>
        <stp/>
        <stp/>
        <stp>T</stp>
        <tr r="AB34" s="1"/>
      </tp>
      <tp>
        <v>1176.5</v>
        <stp/>
        <stp>StudyData</stp>
        <stp>TFE</stp>
        <stp>FG</stp>
        <stp/>
        <stp>Close</stp>
        <stp>60</stp>
        <stp/>
        <stp/>
        <stp/>
        <stp/>
        <stp/>
        <stp>T</stp>
        <tr r="I46" s="1"/>
      </tp>
      <tp>
        <v>76.069139800000002</v>
        <stp/>
        <stp>StudyData</stp>
        <stp>Correlation(HOE,RBE,Period:=20,InputChoice1:=Close,InputChoice2:=Close)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6" s="1"/>
      </tp>
      <tp>
        <v>76.069139800000002</v>
        <stp/>
        <stp>StudyData</stp>
        <stp>Correlation(RBE,HOE,Period:=20,InputChoice1:=Close,InputChoice2:=Close)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7" s="1"/>
      </tp>
      <tp>
        <v>0.81</v>
        <stp/>
        <stp>ContractData</stp>
        <stp>CLE</stp>
        <stp>NetLastQuoteToday</stp>
        <stp/>
        <stp>T</stp>
        <tr r="M38" s="1"/>
        <tr r="M5" s="1"/>
      </tp>
      <tp>
        <v>44.74</v>
        <stp/>
        <stp>StudyData</stp>
        <stp>CLE</stp>
        <stp>Bar</stp>
        <stp/>
        <stp>Open</stp>
        <stp>15</stp>
        <stp>-2</stp>
        <stp/>
        <stp/>
        <stp/>
        <stp/>
        <stp>T</stp>
        <tr r="AB62" s="1"/>
      </tp>
      <tp>
        <v>1262.7</v>
        <stp/>
        <stp>StudyData</stp>
        <stp>GCE</stp>
        <stp>Bar</stp>
        <stp/>
        <stp>Open</stp>
        <stp>15</stp>
        <stp>-2</stp>
        <stp/>
        <stp/>
        <stp/>
        <stp/>
        <stp>T</stp>
        <tr r="AB41" s="1"/>
      </tp>
      <tp>
        <v>1180</v>
        <stp/>
        <stp>StudyData</stp>
        <stp>TFE</stp>
        <stp>Bar</stp>
        <stp/>
        <stp>Open</stp>
        <stp>15</stp>
        <stp>-2</stp>
        <stp/>
        <stp/>
        <stp/>
        <stp/>
        <stp>T</stp>
        <tr r="AB50" s="1"/>
      </tp>
      <tp>
        <v>3361</v>
        <stp/>
        <stp>ContractData</stp>
        <stp>DSX</stp>
        <stp>LastTradeorSettle</stp>
        <stp/>
        <stp>T</stp>
        <tr r="L36" s="1"/>
      </tp>
      <tp>
        <v>4181</v>
        <stp/>
        <stp>StudyData</stp>
        <stp>ENQ</stp>
        <stp>Bar</stp>
        <stp/>
        <stp>Last</stp>
        <stp>15</stp>
        <stp>-1</stp>
        <stp/>
        <stp/>
        <stp/>
        <stp/>
        <stp>T</stp>
        <tr r="AE48" s="1"/>
      </tp>
      <tp>
        <v>1.1309</v>
        <stp/>
        <stp>ContractData</stp>
        <stp>EU6</stp>
        <stp>LastTradeorSettle</stp>
        <stp/>
        <stp>T</stp>
        <tr r="L39" s="1"/>
        <tr r="L13" s="1"/>
      </tp>
      <tp>
        <v>3375</v>
        <stp/>
        <stp>StudyData</stp>
        <stp>DSX</stp>
        <stp>Bar</stp>
        <stp/>
        <stp>High</stp>
        <stp>15</stp>
        <stp>-1</stp>
        <stp/>
        <stp/>
        <stp/>
        <stp/>
        <stp>T</stp>
        <tr r="AC57" s="1"/>
      </tp>
      <tp>
        <v>3371</v>
        <stp/>
        <stp>StudyData</stp>
        <stp>DSX</stp>
        <stp>Bar</stp>
        <stp/>
        <stp>High</stp>
        <stp>15</stp>
        <stp>-2</stp>
        <stp/>
        <stp/>
        <stp/>
        <stp/>
        <stp>T</stp>
        <tr r="AC56" s="1"/>
      </tp>
      <tp>
        <v>16.895</v>
        <stp/>
        <stp>StudyData</stp>
        <stp>SIE</stp>
        <stp>FG</stp>
        <stp/>
        <stp>Close</stp>
        <stp>15</stp>
        <stp/>
        <stp/>
        <stp/>
        <stp/>
        <stp/>
        <stp>T</stp>
        <tr r="AB11" s="1"/>
      </tp>
      <tp>
        <v>-49.160203260000003</v>
        <stp/>
        <stp>StudyData</stp>
        <stp>Correlation(NGE,SIE,Period:=20,InputChoice1:=Close,InputChoice2:=Close)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9" s="1"/>
      </tp>
      <tp>
        <v>-49.160203260000003</v>
        <stp/>
        <stp>StudyData</stp>
        <stp>Correlation(SIE,NGE,Period:=20,InputChoice1:=Close,InputChoice2:=Close)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11" s="1"/>
      </tp>
      <tp>
        <v>0.122</v>
        <stp/>
        <stp>ContractData</stp>
        <stp>SIE</stp>
        <stp>NetLastQuoteToday</stp>
        <stp/>
        <stp>T</stp>
        <tr r="M11" s="1"/>
      </tp>
      <tp>
        <v>45.34</v>
        <stp/>
        <stp>ContractData</stp>
        <stp>CLE</stp>
        <stp>LastTrade</stp>
        <stp/>
        <stp>T</stp>
        <tr r="F48" s="1"/>
        <tr r="AM49" s="1"/>
      </tp>
      <tp>
        <v>1.3976999999999999</v>
        <stp/>
        <stp>StudyData</stp>
        <stp>RBE</stp>
        <stp>FG</stp>
        <stp/>
        <stp>Close</stp>
        <stp>15</stp>
        <stp/>
        <stp/>
        <stp/>
        <stp/>
        <stp/>
        <stp>T</stp>
        <tr r="AB7" s="1"/>
      </tp>
      <tp>
        <v>31.088550059999999</v>
        <stp/>
        <stp>StudyData</stp>
        <stp>Correlation(NGE,RBE,Period:=20,InputChoice1:=Close,InputChoice2:=Close)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9" s="1"/>
      </tp>
      <tp>
        <v>31.088550059999999</v>
        <stp/>
        <stp>StudyData</stp>
        <stp>Correlation(RBE,NGE,Period:=20,InputChoice1:=Close,InputChoice2:=Close)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7" s="1"/>
      </tp>
      <tp>
        <v>4195</v>
        <stp/>
        <stp>StudyData</stp>
        <stp>ENQ</stp>
        <stp>Bar</stp>
        <stp/>
        <stp>Last</stp>
        <stp>15</stp>
        <stp>-2</stp>
        <stp/>
        <stp/>
        <stp/>
        <stp/>
        <stp>T</stp>
        <tr r="AE47" s="1"/>
      </tp>
      <tp>
        <v>3361</v>
        <stp/>
        <stp>ContractData</stp>
        <stp>DSX</stp>
        <stp>LastTrade</stp>
        <stp/>
        <stp>T</stp>
        <tr r="F22" s="1"/>
        <tr r="AM23" s="1"/>
      </tp>
      <tp>
        <v>1262.9000000000001</v>
        <stp/>
        <stp>StudyData</stp>
        <stp>GCE</stp>
        <stp>Bar</stp>
        <stp/>
        <stp>High</stp>
        <stp>15</stp>
        <stp>-1</stp>
        <stp/>
        <stp/>
        <stp/>
        <stp/>
        <stp>T</stp>
        <tr r="AC42" s="1"/>
      </tp>
      <tp>
        <v>45.54</v>
        <stp/>
        <stp>StudyData</stp>
        <stp>CLE</stp>
        <stp>Bar</stp>
        <stp/>
        <stp>High</stp>
        <stp>15</stp>
        <stp>-1</stp>
        <stp/>
        <stp/>
        <stp/>
        <stp/>
        <stp>T</stp>
        <tr r="AC63" s="1"/>
      </tp>
      <tp>
        <v>1184.9000000000001</v>
        <stp/>
        <stp>StudyData</stp>
        <stp>TFE</stp>
        <stp>Bar</stp>
        <stp/>
        <stp>High</stp>
        <stp>15</stp>
        <stp>-1</stp>
        <stp/>
        <stp/>
        <stp/>
        <stp/>
        <stp>T</stp>
        <tr r="AC51" s="1"/>
      </tp>
      <tp>
        <v>38.684192660000001</v>
        <stp/>
        <stp>StudyData</stp>
        <stp>Correlation(ENQ,EU6,Period:=10,InputChoice1:=Close,InputChoice2:=Close)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3" s="1"/>
      </tp>
      <tp>
        <v>38.684192660000001</v>
        <stp/>
        <stp>StudyData</stp>
        <stp>Correlation(EU6,ENQ,Period:=10,InputChoice1:=Close,InputChoice2:=Close)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9" s="1"/>
      </tp>
      <tp>
        <v>1.1308</v>
        <stp/>
        <stp>StudyData</stp>
        <stp>EU6</stp>
        <stp>FG</stp>
        <stp/>
        <stp>Close</stp>
        <stp>60</stp>
        <stp>-1</stp>
        <stp/>
        <stp/>
        <stp/>
        <stp/>
        <stp>T</stp>
        <tr r="I51" s="1"/>
        <tr r="I51" s="1"/>
      </tp>
      <tp>
        <v>16.895</v>
        <stp/>
        <stp>ContractData</stp>
        <stp>SIE</stp>
        <stp>LastTradeorSettle</stp>
        <stp/>
        <stp>T</stp>
        <tr r="L11" s="1"/>
      </tp>
      <tp>
        <v>68.079368729999999</v>
        <stp/>
        <stp>StudyData</stp>
        <stp>Correlation(EU6,GCE,Period:=20,InputChoice1:=Close,InputChoice2:=Close)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13" s="1"/>
      </tp>
      <tp>
        <v>68.079368729999999</v>
        <stp/>
        <stp>StudyData</stp>
        <stp>Correlation(GCE,EU6,Period:=20,InputChoice1:=Close,InputChoice2:=Close)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10" s="1"/>
      </tp>
      <tp>
        <v>67.21748891</v>
        <stp/>
        <stp>StudyData</stp>
        <stp>Correlation(DSX,ENQ,Period:=10,InputChoice1:=Close,InputChoice2:=Close)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6" s="1"/>
      </tp>
      <tp>
        <v>67.21748891</v>
        <stp/>
        <stp>StudyData</stp>
        <stp>Correlation(ENQ,DSX,Period:=10,InputChoice1:=Close,InputChoice2:=Close)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3" s="1"/>
      </tp>
      <tp>
        <v>28.538392120000001</v>
        <stp/>
        <stp>StudyData</stp>
        <stp>Correlation(DSX,EU6,Period:=10,InputChoice1:=Close,InputChoice2:=Close)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6" s="1"/>
      </tp>
      <tp>
        <v>28.538392120000001</v>
        <stp/>
        <stp>StudyData</stp>
        <stp>Correlation(EU6,DSX,Period:=10,InputChoice1:=Close,InputChoice2:=Close)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9" s="1"/>
      </tp>
      <tp>
        <v>36.509366020000002</v>
        <stp/>
        <stp>StudyData</stp>
        <stp>Correlation(GCE,EU6,Period:=10,InputChoice1:=Close,InputChoice2:=Close)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1" s="1"/>
      </tp>
      <tp>
        <v>-31.735631730000001</v>
        <stp/>
        <stp>StudyData</stp>
        <stp>Correlation(GCE,ENQ,Period:=10,InputChoice1:=Close,InputChoice2:=Close)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1" s="1"/>
      </tp>
      <tp>
        <v>23.702811440000001</v>
        <stp/>
        <stp>StudyData</stp>
        <stp>Correlation(RBE,SIE,Period:=20,InputChoice1:=Close,InputChoice2:=Close)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7" s="1"/>
      </tp>
      <tp>
        <v>23.702811440000001</v>
        <stp/>
        <stp>StudyData</stp>
        <stp>Correlation(SIE,RBE,Period:=20,InputChoice1:=Close,InputChoice2:=Close)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11" s="1"/>
      </tp>
      <tp>
        <v>-8.0000000000000004E-4</v>
        <stp/>
        <stp>ContractData</stp>
        <stp>EU6</stp>
        <stp>NetLastQuoteToday</stp>
        <stp/>
        <stp>T</stp>
        <tr r="M13" s="1"/>
        <tr r="M39" s="1"/>
      </tp>
      <tp>
        <v>1264.7</v>
        <stp/>
        <stp>StudyData</stp>
        <stp>GCE</stp>
        <stp>Bar</stp>
        <stp/>
        <stp>High</stp>
        <stp>15</stp>
        <stp>-2</stp>
        <stp/>
        <stp/>
        <stp/>
        <stp/>
        <stp>T</stp>
        <tr r="AC41" s="1"/>
      </tp>
      <tp>
        <v>45.11</v>
        <stp/>
        <stp>StudyData</stp>
        <stp>CLE</stp>
        <stp>Bar</stp>
        <stp/>
        <stp>High</stp>
        <stp>15</stp>
        <stp>-2</stp>
        <stp/>
        <stp/>
        <stp/>
        <stp/>
        <stp>T</stp>
        <tr r="AC62" s="1"/>
      </tp>
      <tp>
        <v>1184.0999999999999</v>
        <stp/>
        <stp>StudyData</stp>
        <stp>TFE</stp>
        <stp>Bar</stp>
        <stp/>
        <stp>High</stp>
        <stp>15</stp>
        <stp>-2</stp>
        <stp/>
        <stp/>
        <stp/>
        <stp/>
        <stp>T</stp>
        <tr r="AC50" s="1"/>
      </tp>
      <tp>
        <v>-46.862377360000004</v>
        <stp/>
        <stp>StudyData</stp>
        <stp>Correlation(GCE,DSX,Period:=10,InputChoice1:=Close,InputChoice2:=Close)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1" s="1"/>
      </tp>
      <tp>
        <v>2.6989999999999998</v>
        <stp/>
        <stp>StudyData</stp>
        <stp>NGE</stp>
        <stp>FG</stp>
        <stp/>
        <stp>Close</stp>
        <stp>15</stp>
        <stp/>
        <stp/>
        <stp/>
        <stp/>
        <stp/>
        <stp>T</stp>
        <tr r="AB9" s="1"/>
      </tp>
      <tp>
        <v>45.34</v>
        <stp/>
        <stp>ContractData</stp>
        <stp>CLE</stp>
        <stp>LastTradeorSettle</stp>
        <stp/>
        <stp>T</stp>
        <tr r="L38" s="1"/>
        <tr r="L5" s="1"/>
      </tp>
      <tp>
        <v>3364</v>
        <stp/>
        <stp>StudyData</stp>
        <stp>DSX</stp>
        <stp>Bar</stp>
        <stp/>
        <stp>Open</stp>
        <stp>15</stp>
        <stp>-1</stp>
        <stp/>
        <stp/>
        <stp/>
        <stp/>
        <stp>T</stp>
        <tr r="AB57" s="1"/>
      </tp>
      <tp>
        <v>1.131</v>
        <stp/>
        <stp>StudyData</stp>
        <stp>EU6</stp>
        <stp>FG</stp>
        <stp/>
        <stp>Close</stp>
        <stp>15</stp>
        <stp>-2</stp>
        <stp/>
        <stp/>
        <stp/>
        <stp/>
        <stp>T</stp>
        <tr r="AD13" s="1"/>
        <tr r="AD39" s="1"/>
      </tp>
      <tp>
        <v>-49.482807940000001</v>
        <stp/>
        <stp>StudyData</stp>
        <stp>Correlation(GCE,CLE,Period:=10,InputChoice1:=Close,InputChoice2:=Close)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1" s="1"/>
      </tp>
      <tp>
        <v>-11</v>
        <stp/>
        <stp>ContractData</stp>
        <stp>DSX</stp>
        <stp>NetLastQuoteToday</stp>
        <stp/>
        <stp>T</stp>
        <tr r="M36" s="1"/>
      </tp>
      <tp>
        <v>-45.453765349999998</v>
        <stp/>
        <stp>StudyData</stp>
        <stp>Correlation(GCE,DD,Period:=10,InputChoice1:=Close,InputChoice2:=Close)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1" s="1"/>
      </tp>
      <tp>
        <v>-14.672105930000001</v>
        <stp/>
        <stp>StudyData</stp>
        <stp>Correlation(GCE,EP,Period:=10,InputChoice1:=Close,InputChoice2:=Close)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1" s="1"/>
      </tp>
      <tp>
        <v>22.288733499999999</v>
        <stp/>
        <stp>StudyData</stp>
        <stp>Correlation(EU6,DD,Period:=10,InputChoice1:=Close,InputChoice2:=Close)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9" s="1"/>
      </tp>
      <tp>
        <v>73.93423713</v>
        <stp/>
        <stp>StudyData</stp>
        <stp>Correlation(ENQ,DD,Period:=10,InputChoice1:=Close,InputChoice2:=Close)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3" s="1"/>
      </tp>
      <tp>
        <v>94.652235340000004</v>
        <stp/>
        <stp>StudyData</stp>
        <stp>Correlation(DSX,EP,Period:=10,InputChoice1:=Close,InputChoice2:=Close)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6" s="1"/>
      </tp>
      <tp>
        <v>97.062949369999998</v>
        <stp/>
        <stp>StudyData</stp>
        <stp>Correlation(ENQ,EP,Period:=10,InputChoice1:=Close,InputChoice2:=Close)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3" s="1"/>
      </tp>
      <tp>
        <v>98.772065380000001</v>
        <stp/>
        <stp>StudyData</stp>
        <stp>Correlation(DSX,DD,Period:=10,InputChoice1:=Close,InputChoice2:=Close)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6" s="1"/>
      </tp>
      <tp>
        <v>45.240023909999998</v>
        <stp/>
        <stp>StudyData</stp>
        <stp>Correlation(EU6,EP,Period:=10,InputChoice1:=Close,InputChoice2:=Close)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9" s="1"/>
      </tp>
      <tp>
        <v>-33.329706850000001</v>
        <stp/>
        <stp>StudyData</stp>
        <stp>Correlation(CLE,DD,Period:=10,InputChoice1:=Close,InputChoice2:=Close)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8" s="1"/>
      </tp>
      <tp>
        <v>-23.61599871</v>
        <stp/>
        <stp>StudyData</stp>
        <stp>Correlation(CLE,EP,Period:=10,InputChoice1:=Close,InputChoice2:=Close)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8" s="1"/>
      </tp>
      <tp>
        <v>3.6737995799999998</v>
        <stp/>
        <stp>StudyData</stp>
        <stp>Correlation(CLE,EU6,Period:=20,InputChoice1:=Close,InputChoice2:=Close)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5" s="1"/>
      </tp>
      <tp>
        <v>3.6737995799999998</v>
        <stp/>
        <stp>StudyData</stp>
        <stp>Correlation(EU6,CLE,Period:=20,InputChoice1:=Close,InputChoice2:=Close)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13" s="1"/>
      </tp>
      <tp>
        <v>89.010035970000004</v>
        <stp/>
        <stp>StudyData</stp>
        <stp>Correlation(TFE,YM,Period:=10,InputChoice1:=Close,InputChoice2:=Close)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4" s="1"/>
      </tp>
      <tp>
        <v>1.6076999999999999</v>
        <stp/>
        <stp>StudyData</stp>
        <stp>HOE</stp>
        <stp>FG</stp>
        <stp/>
        <stp>Close</stp>
        <stp>15</stp>
        <stp/>
        <stp/>
        <stp/>
        <stp/>
        <stp/>
        <stp>T</stp>
        <tr r="AB6" s="1"/>
      </tp>
      <tp>
        <v>81.583187409999994</v>
        <stp/>
        <stp>StudyData</stp>
        <stp>Correlation(TFE,EP,Period:=10,InputChoice1:=Close,InputChoice2:=Close)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4" s="1"/>
      </tp>
      <tp>
        <v>83.28798922</v>
        <stp/>
        <stp>StudyData</stp>
        <stp>Correlation(TFE,DD,Period:=10,InputChoice1:=Close,InputChoice2:=Close)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4" s="1"/>
      </tp>
      <tp>
        <v>-33.972628350000001</v>
        <stp/>
        <stp>StudyData</stp>
        <stp>Correlation(CLE,YM,Period:=10,InputChoice1:=Close,InputChoice2:=Close)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8" s="1"/>
      </tp>
      <tp>
        <v>6.0200582899999997</v>
        <stp/>
        <stp>StudyData</stp>
        <stp>Correlation(HOE,NGE,Period:=20,InputChoice1:=Close,InputChoice2:=Close)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6" s="1"/>
      </tp>
      <tp>
        <v>6.0200582899999997</v>
        <stp/>
        <stp>StudyData</stp>
        <stp>Correlation(NGE,HOE,Period:=20,InputChoice1:=Close,InputChoice2:=Close)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9" s="1"/>
      </tp>
      <tp>
        <v>-1.2983539900000001</v>
        <stp/>
        <stp>StudyData</stp>
        <stp>Correlation(GCE,YM,Period:=10,InputChoice1:=Close,InputChoice2:=Close)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1" s="1"/>
      </tp>
      <tp>
        <v>92.985182120000005</v>
        <stp/>
        <stp>StudyData</stp>
        <stp>Correlation(DSX,YM,Period:=10,InputChoice1:=Close,InputChoice2:=Close)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6" s="1"/>
      </tp>
      <tp>
        <v>49.767681119999999</v>
        <stp/>
        <stp>StudyData</stp>
        <stp>Correlation(EU6,YM,Period:=10,InputChoice1:=Close,InputChoice2:=Close)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9" s="1"/>
      </tp>
      <tp>
        <v>95.668860440000003</v>
        <stp/>
        <stp>StudyData</stp>
        <stp>Correlation(ENQ,YM,Period:=10,InputChoice1:=Close,InputChoice2:=Close)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3" s="1"/>
      </tp>
      <tp>
        <v>4181</v>
        <stp/>
        <stp>ContractData</stp>
        <stp>ENQ</stp>
        <stp>LastTradeorSettle</stp>
        <stp/>
        <stp>T</stp>
        <tr r="L33" s="1"/>
      </tp>
      <tp>
        <v>84.211083979999998</v>
        <stp/>
        <stp>StudyData</stp>
        <stp>Correlation(RBE,QO,Period:=20,InputChoice1:=Close,InputChoice2:=Close)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7" s="1"/>
      </tp>
      <tp>
        <v>-22.926393529999999</v>
        <stp/>
        <stp>StudyData</stp>
        <stp>Correlation(GCE,EP,Period:=20,InputChoice1:=Close,InputChoice2:=Close)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10" s="1"/>
      </tp>
      <tp>
        <v>54.617491800000003</v>
        <stp/>
        <stp>StudyData</stp>
        <stp>Correlation(SIE,QO,Period:=20,InputChoice1:=Close,InputChoice2:=Close)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11" s="1"/>
      </tp>
      <tp>
        <v>18.265474480000002</v>
        <stp/>
        <stp>StudyData</stp>
        <stp>Correlation(EU6,EP,Period:=20,InputChoice1:=Close,InputChoice2:=Close)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13" s="1"/>
      </tp>
      <tp>
        <v>80.672736180000001</v>
        <stp/>
        <stp>StudyData</stp>
        <stp>Correlation(CLE,EP,Period:=20,InputChoice1:=Close,InputChoice2:=Close)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5" s="1"/>
      </tp>
      <tp>
        <v>33.493829169999998</v>
        <stp/>
        <stp>StudyData</stp>
        <stp>Correlation(NGE,EP,Period:=20,InputChoice1:=Close,InputChoice2:=Close)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9" s="1"/>
      </tp>
      <tp>
        <v>-47.764900859999997</v>
        <stp/>
        <stp>StudyData</stp>
        <stp>Correlation(CLE,EU6,Period:=10,InputChoice1:=Close,InputChoice2:=Close)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8" s="1"/>
      </tp>
      <tp>
        <v>-47.764900859999997</v>
        <stp/>
        <stp>StudyData</stp>
        <stp>Correlation(EU6,CLE,Period:=10,InputChoice1:=Close,InputChoice2:=Close)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9" s="1"/>
      </tp>
      <tp>
        <v>53.014389950000002</v>
        <stp/>
        <stp>StudyData</stp>
        <stp>Correlation(HOE,EP,Period:=20,InputChoice1:=Close,InputChoice2:=Close)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6" s="1"/>
      </tp>
      <tp>
        <v>81.20842639</v>
        <stp/>
        <stp>StudyData</stp>
        <stp>Correlation(CLE,QO,Period:=20,InputChoice1:=Close,InputChoice2:=Close)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5" s="1"/>
      </tp>
      <tp>
        <v>82.376495419999998</v>
        <stp/>
        <stp>StudyData</stp>
        <stp>Correlation(RBE,EP,Period:=20,InputChoice1:=Close,InputChoice2:=Close)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7" s="1"/>
      </tp>
      <tp>
        <v>0.90578574000000001</v>
        <stp/>
        <stp>StudyData</stp>
        <stp>Correlation(SIE,EP,Period:=20,InputChoice1:=Close,InputChoice2:=Close)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11" s="1"/>
      </tp>
      <tp>
        <v>28.592226530000001</v>
        <stp/>
        <stp>StudyData</stp>
        <stp>Correlation(GCE,QO,Period:=20,InputChoice1:=Close,InputChoice2:=Close)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10" s="1"/>
      </tp>
      <tp>
        <v>-26.1882606</v>
        <stp/>
        <stp>StudyData</stp>
        <stp>Correlation(CLE,ENQ,Period:=10,InputChoice1:=Close,InputChoice2:=Close)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8" s="1"/>
      </tp>
      <tp>
        <v>-26.1882606</v>
        <stp/>
        <stp>StudyData</stp>
        <stp>Correlation(ENQ,CLE,Period:=10,InputChoice1:=Close,InputChoice2:=Close)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3" s="1"/>
      </tp>
      <tp>
        <v>51.970464200000002</v>
        <stp/>
        <stp>StudyData</stp>
        <stp>Correlation(EU6,QO,Period:=20,InputChoice1:=Close,InputChoice2:=Close)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13" s="1"/>
      </tp>
      <tp>
        <v>94.522783630000006</v>
        <stp/>
        <stp>StudyData</stp>
        <stp>Correlation(HOE,QO,Period:=20,InputChoice1:=Close,InputChoice2:=Close)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6" s="1"/>
      </tp>
      <tp>
        <v>21.441566009999999</v>
        <stp/>
        <stp>StudyData</stp>
        <stp>Correlation(NGE,QO,Period:=20,InputChoice1:=Close,InputChoice2:=Close)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9" s="1"/>
      </tp>
      <tp>
        <v>5</v>
        <stp/>
        <stp>ContractData</stp>
        <stp>GCE</stp>
        <stp>NetChange</stp>
        <stp/>
        <stp>T</stp>
        <tr r="F38" s="1"/>
        <tr r="AH36" s="1"/>
      </tp>
      <tp>
        <v>1.6077000000000001</v>
        <stp/>
        <stp>ContractData</stp>
        <stp>HOE</stp>
        <stp>LastTradeorSettle</stp>
        <stp/>
        <stp>T</stp>
        <tr r="L6" s="1"/>
      </tp>
      <tp>
        <v>3357</v>
        <stp/>
        <stp>StudyData</stp>
        <stp>DSX</stp>
        <stp>Bar</stp>
        <stp/>
        <stp>Open</stp>
        <stp>15</stp>
        <stp>-2</stp>
        <stp/>
        <stp/>
        <stp/>
        <stp/>
        <stp>T</stp>
        <tr r="AB56" s="1"/>
      </tp>
      <tp>
        <v>-43.915520260000001</v>
        <stp/>
        <stp>StudyData</stp>
        <stp>Correlation(CLE,DSX,Period:=10,InputChoice1:=Close,InputChoice2:=Close)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8" s="1"/>
      </tp>
      <tp>
        <v>-43.915520260000001</v>
        <stp/>
        <stp>StudyData</stp>
        <stp>Correlation(DSX,CLE,Period:=10,InputChoice1:=Close,InputChoice2:=Close)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6" s="1"/>
      </tp>
      <tp>
        <v>1.1308</v>
        <stp/>
        <stp>StudyData</stp>
        <stp>EU6</stp>
        <stp>FG</stp>
        <stp/>
        <stp>Close</stp>
        <stp>15</stp>
        <stp>-1</stp>
        <stp/>
        <stp/>
        <stp/>
        <stp/>
        <stp>T</stp>
        <tr r="AC39" s="1"/>
        <tr r="AC13" s="1"/>
      </tp>
      <tp>
        <v>-40.874006889999997</v>
        <stp/>
        <stp>StudyData</stp>
        <stp>Correlation(CLE,GCE,Period:=20,InputChoice1:=Close,InputChoice2:=Close)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5" s="1"/>
      </tp>
      <tp>
        <v>-40.874006889999997</v>
        <stp/>
        <stp>StudyData</stp>
        <stp>Correlation(GCE,CLE,Period:=20,InputChoice1:=Close,InputChoice2:=Close)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10" s="1"/>
      </tp>
      <tp>
        <v>0.81</v>
        <stp/>
        <stp>ContractData</stp>
        <stp>CLE</stp>
        <stp>NetChange</stp>
        <stp/>
        <stp>T</stp>
        <tr r="F51" s="1"/>
        <tr r="AH49" s="1"/>
      </tp>
      <tp t="s">
        <v/>
        <stp/>
        <stp>StudyData</stp>
        <stp>Close(SIE) when (LocalMonth(SIE)=1 And LocalDay(SIE)=30 And LocalHour(SIE)=9 And LocalMinute(SIE)=45)</stp>
        <stp>Bar</stp>
        <stp/>
        <stp>Close</stp>
        <stp>A5C</stp>
        <stp>0</stp>
        <stp>all</stp>
        <stp/>
        <stp/>
        <stp>True</stp>
        <stp/>
        <stp>EndOfBar</stp>
        <tr r="AD16" s="2"/>
      </tp>
      <tp>
        <v>16895</v>
        <stp/>
        <stp>StudyData</stp>
        <stp>Close(SIE) when (LocalMonth(SIE)=1 And LocalDay(SIE)=30 And LocalHour(SIE)=8 And LocalMinute(SIE)=45)</stp>
        <stp>Bar</stp>
        <stp/>
        <stp>Close</stp>
        <stp>A5C</stp>
        <stp>0</stp>
        <stp>all</stp>
        <stp/>
        <stp/>
        <stp>True</stp>
        <stp/>
        <stp>EndOfBar</stp>
        <tr r="AD4" s="2"/>
      </tp>
      <tp>
        <v>16860</v>
        <stp/>
        <stp>StudyData</stp>
        <stp>Close(SIE) when (LocalMonth(SIE)=1 And LocalDay(SIE)=30 And LocalHour(SIE)=8 And LocalMinute(SIE)=40)</stp>
        <stp>Bar</stp>
        <stp/>
        <stp>Close</stp>
        <stp>A5C</stp>
        <stp>0</stp>
        <stp>all</stp>
        <stp/>
        <stp/>
        <stp>True</stp>
        <stp/>
        <stp>EndOfBar</stp>
        <tr r="AD3" s="2"/>
      </tp>
      <tp t="s">
        <v/>
        <stp/>
        <stp>StudyData</stp>
        <stp>Close(SIE) when (LocalMonth(SIE)=1 And LocalDay(SIE)=30 And LocalHour(SIE)=9 And LocalMinute(SIE)=40)</stp>
        <stp>Bar</stp>
        <stp/>
        <stp>Close</stp>
        <stp>A5C</stp>
        <stp>0</stp>
        <stp>all</stp>
        <stp/>
        <stp/>
        <stp>True</stp>
        <stp/>
        <stp>EndOfBar</stp>
        <tr r="AD15" s="2"/>
      </tp>
      <tp t="s">
        <v/>
        <stp/>
        <stp>StudyData</stp>
        <stp>Close(SIE) when (LocalMonth(SIE)=1 And LocalDay(SIE)=30 And LocalHour(SIE)=9 And LocalMinute(SIE)=55)</stp>
        <stp>Bar</stp>
        <stp/>
        <stp>Close</stp>
        <stp>A5C</stp>
        <stp>0</stp>
        <stp>all</stp>
        <stp/>
        <stp/>
        <stp>True</stp>
        <stp/>
        <stp>EndOfBar</stp>
        <tr r="AD18" s="2"/>
      </tp>
      <tp>
        <v>16865</v>
        <stp/>
        <stp>StudyData</stp>
        <stp>Close(SIE) when (LocalMonth(SIE)=1 And LocalDay(SIE)=30 And LocalHour(SIE)=8 And LocalMinute(SIE)=55)</stp>
        <stp>Bar</stp>
        <stp/>
        <stp>Close</stp>
        <stp>A5C</stp>
        <stp>0</stp>
        <stp>all</stp>
        <stp/>
        <stp/>
        <stp>True</stp>
        <stp/>
        <stp>EndOfBar</stp>
        <tr r="AD6" s="2"/>
      </tp>
      <tp>
        <v>16880</v>
        <stp/>
        <stp>StudyData</stp>
        <stp>Close(SIE) when (LocalMonth(SIE)=1 And LocalDay(SIE)=30 And LocalHour(SIE)=8 And LocalMinute(SIE)=50)</stp>
        <stp>Bar</stp>
        <stp/>
        <stp>Close</stp>
        <stp>A5C</stp>
        <stp>0</stp>
        <stp>all</stp>
        <stp/>
        <stp/>
        <stp>True</stp>
        <stp/>
        <stp>EndOfBar</stp>
        <tr r="AD5" s="2"/>
      </tp>
      <tp t="s">
        <v/>
        <stp/>
        <stp>StudyData</stp>
        <stp>Close(SIE) when (LocalMonth(SIE)=1 And LocalDay(SIE)=30 And LocalHour(SIE)=9 And LocalMinute(SIE)=50)</stp>
        <stp>Bar</stp>
        <stp/>
        <stp>Close</stp>
        <stp>A5C</stp>
        <stp>0</stp>
        <stp>all</stp>
        <stp/>
        <stp/>
        <stp>True</stp>
        <stp/>
        <stp>EndOfBar</stp>
        <tr r="AD17" s="2"/>
      </tp>
      <tp t="s">
        <v/>
        <stp/>
        <stp>StudyData</stp>
        <stp>Close(SIE) when (LocalMonth(SIE)=1 And LocalDay(SIE)=30 And LocalHour(SIE)=9 And LocalMinute(SIE)=15)</stp>
        <stp>Bar</stp>
        <stp/>
        <stp>Close</stp>
        <stp>A5C</stp>
        <stp>0</stp>
        <stp>all</stp>
        <stp/>
        <stp/>
        <stp>True</stp>
        <stp/>
        <stp>EndOfBar</stp>
        <tr r="AD10" s="2"/>
      </tp>
      <tp t="s">
        <v/>
        <stp/>
        <stp>StudyData</stp>
        <stp>Close(SIE) when (LocalMonth(SIE)=1 And LocalDay(SIE)=30 And LocalHour(SIE)=9 And LocalMinute(SIE)=10)</stp>
        <stp>Bar</stp>
        <stp/>
        <stp>Close</stp>
        <stp>A5C</stp>
        <stp>0</stp>
        <stp>all</stp>
        <stp/>
        <stp/>
        <stp>True</stp>
        <stp/>
        <stp>EndOfBar</stp>
        <tr r="AD9" s="2"/>
      </tp>
      <tp t="s">
        <v/>
        <stp/>
        <stp>StudyData</stp>
        <stp>Close(SIE) when (LocalMonth(SIE)=1 And LocalDay(SIE)=30 And LocalHour(SIE)=9 And LocalMinute(SIE)=25)</stp>
        <stp>Bar</stp>
        <stp/>
        <stp>Close</stp>
        <stp>A5C</stp>
        <stp>0</stp>
        <stp>all</stp>
        <stp/>
        <stp/>
        <stp>True</stp>
        <stp/>
        <stp>EndOfBar</stp>
        <tr r="AD12" s="2"/>
      </tp>
      <tp t="s">
        <v/>
        <stp/>
        <stp>StudyData</stp>
        <stp>Close(SIE) when (LocalMonth(SIE)=1 And LocalDay(SIE)=30 And LocalHour(SIE)=9 And LocalMinute(SIE)=20)</stp>
        <stp>Bar</stp>
        <stp/>
        <stp>Close</stp>
        <stp>A5C</stp>
        <stp>0</stp>
        <stp>all</stp>
        <stp/>
        <stp/>
        <stp>True</stp>
        <stp/>
        <stp>EndOfBar</stp>
        <tr r="AD11" s="2"/>
      </tp>
      <tp t="s">
        <v/>
        <stp/>
        <stp>StudyData</stp>
        <stp>Close(SIE) when (LocalMonth(SIE)=1 And LocalDay(SIE)=30 And LocalHour(SIE)=9 And LocalMinute(SIE)=35)</stp>
        <stp>Bar</stp>
        <stp/>
        <stp>Close</stp>
        <stp>A5C</stp>
        <stp>0</stp>
        <stp>all</stp>
        <stp/>
        <stp/>
        <stp>True</stp>
        <stp/>
        <stp>EndOfBar</stp>
        <tr r="AD14" s="2"/>
      </tp>
      <tp>
        <v>16825</v>
        <stp/>
        <stp>StudyData</stp>
        <stp>Close(SIE) when (LocalMonth(SIE)=1 And LocalDay(SIE)=30 And LocalHour(SIE)=8 And LocalMinute(SIE)=35)</stp>
        <stp>Bar</stp>
        <stp/>
        <stp>Close</stp>
        <stp>A5C</stp>
        <stp>0</stp>
        <stp>all</stp>
        <stp/>
        <stp/>
        <stp>True</stp>
        <stp/>
        <stp>EndOfBar</stp>
        <tr r="AD2" s="2"/>
      </tp>
      <tp>
        <v>16895</v>
        <stp/>
        <stp>StudyData</stp>
        <stp>Close(SIE) when (LocalMonth(SIE)=1 And LocalDay(SIE)=30 And LocalHour(SIE)=8 And LocalMinute(SIE)=30)</stp>
        <stp>Bar</stp>
        <stp/>
        <stp>Close</stp>
        <stp>A5C</stp>
        <stp>0</stp>
        <stp>all</stp>
        <stp/>
        <stp/>
        <stp>True</stp>
        <stp/>
        <stp>EndOfBar</stp>
        <tr r="AD1" s="2"/>
      </tp>
      <tp t="s">
        <v/>
        <stp/>
        <stp>StudyData</stp>
        <stp>Close(SIE) when (LocalMonth(SIE)=1 And LocalDay(SIE)=30 And LocalHour(SIE)=9 And LocalMinute(SIE)=30)</stp>
        <stp>Bar</stp>
        <stp/>
        <stp>Close</stp>
        <stp>A5C</stp>
        <stp>0</stp>
        <stp>all</stp>
        <stp/>
        <stp/>
        <stp>True</stp>
        <stp/>
        <stp>EndOfBar</stp>
        <tr r="AD13" s="2"/>
      </tp>
      <tp t="s">
        <v/>
        <stp/>
        <stp>StudyData</stp>
        <stp>Close(RBE) when (LocalMonth(RBE)=1 And LocalDay(RBE)=30 And LocalHour(RBE)=9 And LocalMinute(RBE)=55)</stp>
        <stp>Bar</stp>
        <stp/>
        <stp>Close</stp>
        <stp>A5C</stp>
        <stp>0</stp>
        <stp>all</stp>
        <stp/>
        <stp/>
        <stp>True</stp>
        <stp/>
        <stp>EndOfBar</stp>
        <tr r="R18" s="2"/>
      </tp>
      <tp>
        <v>13980</v>
        <stp/>
        <stp>StudyData</stp>
        <stp>Close(RBE) when (LocalMonth(RBE)=1 And LocalDay(RBE)=30 And LocalHour(RBE)=8 And LocalMinute(RBE)=55)</stp>
        <stp>Bar</stp>
        <stp/>
        <stp>Close</stp>
        <stp>A5C</stp>
        <stp>0</stp>
        <stp>all</stp>
        <stp/>
        <stp/>
        <stp>True</stp>
        <stp/>
        <stp>EndOfBar</stp>
        <tr r="R6" s="2"/>
      </tp>
      <tp>
        <v>13908</v>
        <stp/>
        <stp>StudyData</stp>
        <stp>Close(RBE) when (LocalMonth(RBE)=1 And LocalDay(RBE)=30 And LocalHour(RBE)=8 And LocalMinute(RBE)=50)</stp>
        <stp>Bar</stp>
        <stp/>
        <stp>Close</stp>
        <stp>A5C</stp>
        <stp>0</stp>
        <stp>all</stp>
        <stp/>
        <stp/>
        <stp>True</stp>
        <stp/>
        <stp>EndOfBar</stp>
        <tr r="R5" s="2"/>
      </tp>
      <tp t="s">
        <v/>
        <stp/>
        <stp>StudyData</stp>
        <stp>Close(RBE) when (LocalMonth(RBE)=1 And LocalDay(RBE)=30 And LocalHour(RBE)=9 And LocalMinute(RBE)=50)</stp>
        <stp>Bar</stp>
        <stp/>
        <stp>Close</stp>
        <stp>A5C</stp>
        <stp>0</stp>
        <stp>all</stp>
        <stp/>
        <stp/>
        <stp>True</stp>
        <stp/>
        <stp>EndOfBar</stp>
        <tr r="R17" s="2"/>
      </tp>
      <tp t="s">
        <v/>
        <stp/>
        <stp>StudyData</stp>
        <stp>Close(RBE) when (LocalMonth(RBE)=1 And LocalDay(RBE)=30 And LocalHour(RBE)=9 And LocalMinute(RBE)=45)</stp>
        <stp>Bar</stp>
        <stp/>
        <stp>Close</stp>
        <stp>A5C</stp>
        <stp>0</stp>
        <stp>all</stp>
        <stp/>
        <stp/>
        <stp>True</stp>
        <stp/>
        <stp>EndOfBar</stp>
        <tr r="R16" s="2"/>
      </tp>
      <tp>
        <v>13915</v>
        <stp/>
        <stp>StudyData</stp>
        <stp>Close(RBE) when (LocalMonth(RBE)=1 And LocalDay(RBE)=30 And LocalHour(RBE)=8 And LocalMinute(RBE)=45)</stp>
        <stp>Bar</stp>
        <stp/>
        <stp>Close</stp>
        <stp>A5C</stp>
        <stp>0</stp>
        <stp>all</stp>
        <stp/>
        <stp/>
        <stp>True</stp>
        <stp/>
        <stp>EndOfBar</stp>
        <tr r="R4" s="2"/>
      </tp>
      <tp>
        <v>13930</v>
        <stp/>
        <stp>StudyData</stp>
        <stp>Close(RBE) when (LocalMonth(RBE)=1 And LocalDay(RBE)=30 And LocalHour(RBE)=8 And LocalMinute(RBE)=40)</stp>
        <stp>Bar</stp>
        <stp/>
        <stp>Close</stp>
        <stp>A5C</stp>
        <stp>0</stp>
        <stp>all</stp>
        <stp/>
        <stp/>
        <stp>True</stp>
        <stp/>
        <stp>EndOfBar</stp>
        <tr r="R3" s="2"/>
      </tp>
      <tp t="s">
        <v/>
        <stp/>
        <stp>StudyData</stp>
        <stp>Close(RBE) when (LocalMonth(RBE)=1 And LocalDay(RBE)=30 And LocalHour(RBE)=9 And LocalMinute(RBE)=40)</stp>
        <stp>Bar</stp>
        <stp/>
        <stp>Close</stp>
        <stp>A5C</stp>
        <stp>0</stp>
        <stp>all</stp>
        <stp/>
        <stp/>
        <stp>True</stp>
        <stp/>
        <stp>EndOfBar</stp>
        <tr r="R15" s="2"/>
      </tp>
      <tp t="s">
        <v/>
        <stp/>
        <stp>StudyData</stp>
        <stp>Close(RBE) when (LocalMonth(RBE)=1 And LocalDay(RBE)=30 And LocalHour(RBE)=9 And LocalMinute(RBE)=35)</stp>
        <stp>Bar</stp>
        <stp/>
        <stp>Close</stp>
        <stp>A5C</stp>
        <stp>0</stp>
        <stp>all</stp>
        <stp/>
        <stp/>
        <stp>True</stp>
        <stp/>
        <stp>EndOfBar</stp>
        <tr r="R14" s="2"/>
      </tp>
      <tp>
        <v>13944</v>
        <stp/>
        <stp>StudyData</stp>
        <stp>Close(RBE) when (LocalMonth(RBE)=1 And LocalDay(RBE)=30 And LocalHour(RBE)=8 And LocalMinute(RBE)=35)</stp>
        <stp>Bar</stp>
        <stp/>
        <stp>Close</stp>
        <stp>A5C</stp>
        <stp>0</stp>
        <stp>all</stp>
        <stp/>
        <stp/>
        <stp>True</stp>
        <stp/>
        <stp>EndOfBar</stp>
        <tr r="R2" s="2"/>
      </tp>
      <tp>
        <v>13941</v>
        <stp/>
        <stp>StudyData</stp>
        <stp>Close(RBE) when (LocalMonth(RBE)=1 And LocalDay(RBE)=30 And LocalHour(RBE)=8 And LocalMinute(RBE)=30)</stp>
        <stp>Bar</stp>
        <stp/>
        <stp>Close</stp>
        <stp>A5C</stp>
        <stp>0</stp>
        <stp>all</stp>
        <stp/>
        <stp/>
        <stp>True</stp>
        <stp/>
        <stp>EndOfBar</stp>
        <tr r="R1" s="2"/>
      </tp>
      <tp t="s">
        <v/>
        <stp/>
        <stp>StudyData</stp>
        <stp>Close(RBE) when (LocalMonth(RBE)=1 And LocalDay(RBE)=30 And LocalHour(RBE)=9 And LocalMinute(RBE)=30)</stp>
        <stp>Bar</stp>
        <stp/>
        <stp>Close</stp>
        <stp>A5C</stp>
        <stp>0</stp>
        <stp>all</stp>
        <stp/>
        <stp/>
        <stp>True</stp>
        <stp/>
        <stp>EndOfBar</stp>
        <tr r="R13" s="2"/>
      </tp>
      <tp t="s">
        <v/>
        <stp/>
        <stp>StudyData</stp>
        <stp>Close(RBE) when (LocalMonth(RBE)=1 And LocalDay(RBE)=30 And LocalHour(RBE)=9 And LocalMinute(RBE)=25)</stp>
        <stp>Bar</stp>
        <stp/>
        <stp>Close</stp>
        <stp>A5C</stp>
        <stp>0</stp>
        <stp>all</stp>
        <stp/>
        <stp/>
        <stp>True</stp>
        <stp/>
        <stp>EndOfBar</stp>
        <tr r="R12" s="2"/>
      </tp>
      <tp t="s">
        <v/>
        <stp/>
        <stp>StudyData</stp>
        <stp>Close(RBE) when (LocalMonth(RBE)=1 And LocalDay(RBE)=30 And LocalHour(RBE)=9 And LocalMinute(RBE)=20)</stp>
        <stp>Bar</stp>
        <stp/>
        <stp>Close</stp>
        <stp>A5C</stp>
        <stp>0</stp>
        <stp>all</stp>
        <stp/>
        <stp/>
        <stp>True</stp>
        <stp/>
        <stp>EndOfBar</stp>
        <tr r="R11" s="2"/>
      </tp>
      <tp t="s">
        <v/>
        <stp/>
        <stp>StudyData</stp>
        <stp>Close(RBE) when (LocalMonth(RBE)=1 And LocalDay(RBE)=30 And LocalHour(RBE)=9 And LocalMinute(RBE)=15)</stp>
        <stp>Bar</stp>
        <stp/>
        <stp>Close</stp>
        <stp>A5C</stp>
        <stp>0</stp>
        <stp>all</stp>
        <stp/>
        <stp/>
        <stp>True</stp>
        <stp/>
        <stp>EndOfBar</stp>
        <tr r="R10" s="2"/>
      </tp>
      <tp t="s">
        <v/>
        <stp/>
        <stp>StudyData</stp>
        <stp>Close(RBE) when (LocalMonth(RBE)=1 And LocalDay(RBE)=30 And LocalHour(RBE)=9 And LocalMinute(RBE)=10)</stp>
        <stp>Bar</stp>
        <stp/>
        <stp>Close</stp>
        <stp>A5C</stp>
        <stp>0</stp>
        <stp>all</stp>
        <stp/>
        <stp/>
        <stp>True</stp>
        <stp/>
        <stp>EndOfBar</stp>
        <tr r="R9" s="2"/>
      </tp>
      <tp t="s">
        <v/>
        <stp/>
        <stp>StudyData</stp>
        <stp>Close(CLE) when (LocalMonth(CLE)=1 And LocalDay(CLE)=30 And LocalHour(CLE)=9 And LocalMinute(CLE)=15)</stp>
        <stp>Bar</stp>
        <stp/>
        <stp>Close</stp>
        <stp>A5C</stp>
        <stp>0</stp>
        <stp>all</stp>
        <stp/>
        <stp/>
        <stp>True</stp>
        <stp/>
        <stp>EndOfBar</stp>
        <tr r="J10" s="2"/>
      </tp>
      <tp t="s">
        <v/>
        <stp/>
        <stp>StudyData</stp>
        <stp>Close(CLE) when (LocalMonth(CLE)=1 And LocalDay(CLE)=30 And LocalHour(CLE)=9 And LocalMinute(CLE)=10)</stp>
        <stp>Bar</stp>
        <stp/>
        <stp>Close</stp>
        <stp>A5C</stp>
        <stp>0</stp>
        <stp>all</stp>
        <stp/>
        <stp/>
        <stp>True</stp>
        <stp/>
        <stp>EndOfBar</stp>
        <tr r="J9" s="2"/>
      </tp>
      <tp t="s">
        <v/>
        <stp/>
        <stp>StudyData</stp>
        <stp>Close(CLE) when (LocalMonth(CLE)=1 And LocalDay(CLE)=30 And LocalHour(CLE)=9 And LocalMinute(CLE)=35)</stp>
        <stp>Bar</stp>
        <stp/>
        <stp>Close</stp>
        <stp>A5C</stp>
        <stp>0</stp>
        <stp>all</stp>
        <stp/>
        <stp/>
        <stp>True</stp>
        <stp/>
        <stp>EndOfBar</stp>
        <tr r="J14" s="2"/>
      </tp>
      <tp>
        <v>4494</v>
        <stp/>
        <stp>StudyData</stp>
        <stp>Close(CLE) when (LocalMonth(CLE)=1 And LocalDay(CLE)=30 And LocalHour(CLE)=8 And LocalMinute(CLE)=35)</stp>
        <stp>Bar</stp>
        <stp/>
        <stp>Close</stp>
        <stp>A5C</stp>
        <stp>0</stp>
        <stp>all</stp>
        <stp/>
        <stp/>
        <stp>True</stp>
        <stp/>
        <stp>EndOfBar</stp>
        <tr r="J2" s="2"/>
      </tp>
      <tp>
        <v>4485</v>
        <stp/>
        <stp>StudyData</stp>
        <stp>Close(CLE) when (LocalMonth(CLE)=1 And LocalDay(CLE)=30 And LocalHour(CLE)=8 And LocalMinute(CLE)=30)</stp>
        <stp>Bar</stp>
        <stp/>
        <stp>Close</stp>
        <stp>A5C</stp>
        <stp>0</stp>
        <stp>all</stp>
        <stp/>
        <stp/>
        <stp>True</stp>
        <stp/>
        <stp>EndOfBar</stp>
        <tr r="J1" s="2"/>
      </tp>
      <tp t="s">
        <v/>
        <stp/>
        <stp>StudyData</stp>
        <stp>Close(CLE) when (LocalMonth(CLE)=1 And LocalDay(CLE)=30 And LocalHour(CLE)=9 And LocalMinute(CLE)=30)</stp>
        <stp>Bar</stp>
        <stp/>
        <stp>Close</stp>
        <stp>A5C</stp>
        <stp>0</stp>
        <stp>all</stp>
        <stp/>
        <stp/>
        <stp>True</stp>
        <stp/>
        <stp>EndOfBar</stp>
        <tr r="J13" s="2"/>
      </tp>
      <tp t="s">
        <v/>
        <stp/>
        <stp>StudyData</stp>
        <stp>Close(CLE) when (LocalMonth(CLE)=1 And LocalDay(CLE)=30 And LocalHour(CLE)=9 And LocalMinute(CLE)=25)</stp>
        <stp>Bar</stp>
        <stp/>
        <stp>Close</stp>
        <stp>A5C</stp>
        <stp>0</stp>
        <stp>all</stp>
        <stp/>
        <stp/>
        <stp>True</stp>
        <stp/>
        <stp>EndOfBar</stp>
        <tr r="J12" s="2"/>
      </tp>
      <tp t="s">
        <v/>
        <stp/>
        <stp>StudyData</stp>
        <stp>Close(CLE) when (LocalMonth(CLE)=1 And LocalDay(CLE)=30 And LocalHour(CLE)=9 And LocalMinute(CLE)=20)</stp>
        <stp>Bar</stp>
        <stp/>
        <stp>Close</stp>
        <stp>A5C</stp>
        <stp>0</stp>
        <stp>all</stp>
        <stp/>
        <stp/>
        <stp>True</stp>
        <stp/>
        <stp>EndOfBar</stp>
        <tr r="J11" s="2"/>
      </tp>
      <tp t="s">
        <v/>
        <stp/>
        <stp>StudyData</stp>
        <stp>Close(CLE) when (LocalMonth(CLE)=1 And LocalDay(CLE)=30 And LocalHour(CLE)=9 And LocalMinute(CLE)=55)</stp>
        <stp>Bar</stp>
        <stp/>
        <stp>Close</stp>
        <stp>A5C</stp>
        <stp>0</stp>
        <stp>all</stp>
        <stp/>
        <stp/>
        <stp>True</stp>
        <stp/>
        <stp>EndOfBar</stp>
        <tr r="J18" s="2"/>
      </tp>
      <tp>
        <v>4542</v>
        <stp/>
        <stp>StudyData</stp>
        <stp>Close(CLE) when (LocalMonth(CLE)=1 And LocalDay(CLE)=30 And LocalHour(CLE)=8 And LocalMinute(CLE)=55)</stp>
        <stp>Bar</stp>
        <stp/>
        <stp>Close</stp>
        <stp>A5C</stp>
        <stp>0</stp>
        <stp>all</stp>
        <stp/>
        <stp/>
        <stp>True</stp>
        <stp/>
        <stp>EndOfBar</stp>
        <tr r="J6" s="2"/>
      </tp>
      <tp>
        <v>4504</v>
        <stp/>
        <stp>StudyData</stp>
        <stp>Close(CLE) when (LocalMonth(CLE)=1 And LocalDay(CLE)=30 And LocalHour(CLE)=8 And LocalMinute(CLE)=50)</stp>
        <stp>Bar</stp>
        <stp/>
        <stp>Close</stp>
        <stp>A5C</stp>
        <stp>0</stp>
        <stp>all</stp>
        <stp/>
        <stp/>
        <stp>True</stp>
        <stp/>
        <stp>EndOfBar</stp>
        <tr r="J5" s="2"/>
      </tp>
      <tp t="s">
        <v/>
        <stp/>
        <stp>StudyData</stp>
        <stp>Close(CLE) when (LocalMonth(CLE)=1 And LocalDay(CLE)=30 And LocalHour(CLE)=9 And LocalMinute(CLE)=50)</stp>
        <stp>Bar</stp>
        <stp/>
        <stp>Close</stp>
        <stp>A5C</stp>
        <stp>0</stp>
        <stp>all</stp>
        <stp/>
        <stp/>
        <stp>True</stp>
        <stp/>
        <stp>EndOfBar</stp>
        <tr r="J17" s="2"/>
      </tp>
      <tp t="s">
        <v/>
        <stp/>
        <stp>StudyData</stp>
        <stp>Close(CLE) when (LocalMonth(CLE)=1 And LocalDay(CLE)=30 And LocalHour(CLE)=9 And LocalMinute(CLE)=45)</stp>
        <stp>Bar</stp>
        <stp/>
        <stp>Close</stp>
        <stp>A5C</stp>
        <stp>0</stp>
        <stp>all</stp>
        <stp/>
        <stp/>
        <stp>True</stp>
        <stp/>
        <stp>EndOfBar</stp>
        <tr r="J16" s="2"/>
      </tp>
      <tp>
        <v>4502</v>
        <stp/>
        <stp>StudyData</stp>
        <stp>Close(CLE) when (LocalMonth(CLE)=1 And LocalDay(CLE)=30 And LocalHour(CLE)=8 And LocalMinute(CLE)=45)</stp>
        <stp>Bar</stp>
        <stp/>
        <stp>Close</stp>
        <stp>A5C</stp>
        <stp>0</stp>
        <stp>all</stp>
        <stp/>
        <stp/>
        <stp>True</stp>
        <stp/>
        <stp>EndOfBar</stp>
        <tr r="J4" s="2"/>
      </tp>
      <tp>
        <v>4504</v>
        <stp/>
        <stp>StudyData</stp>
        <stp>Close(CLE) when (LocalMonth(CLE)=1 And LocalDay(CLE)=30 And LocalHour(CLE)=8 And LocalMinute(CLE)=40)</stp>
        <stp>Bar</stp>
        <stp/>
        <stp>Close</stp>
        <stp>A5C</stp>
        <stp>0</stp>
        <stp>all</stp>
        <stp/>
        <stp/>
        <stp>True</stp>
        <stp/>
        <stp>EndOfBar</stp>
        <tr r="J3" s="2"/>
      </tp>
      <tp t="s">
        <v/>
        <stp/>
        <stp>StudyData</stp>
        <stp>Close(CLE) when (LocalMonth(CLE)=1 And LocalDay(CLE)=30 And LocalHour(CLE)=9 And LocalMinute(CLE)=40)</stp>
        <stp>Bar</stp>
        <stp/>
        <stp>Close</stp>
        <stp>A5C</stp>
        <stp>0</stp>
        <stp>all</stp>
        <stp/>
        <stp/>
        <stp>True</stp>
        <stp/>
        <stp>EndOfBar</stp>
        <tr r="J15" s="2"/>
      </tp>
      <tp t="s">
        <v/>
        <stp/>
        <stp>StudyData</stp>
        <stp>Close(EU6) when (LocalMonth(EU6)=1 And LocalDay(EU6)=30 And LocalHour(EU6)=9 And LocalMinute(EU6)=15)</stp>
        <stp>Bar</stp>
        <stp/>
        <stp>Close</stp>
        <stp>A5C</stp>
        <stp>0</stp>
        <stp>all</stp>
        <stp/>
        <stp/>
        <stp>True</stp>
        <stp/>
        <stp>EndOfBar</stp>
        <tr r="AJ10" s="2"/>
      </tp>
      <tp t="s">
        <v/>
        <stp/>
        <stp>StudyData</stp>
        <stp>Close(EU6) when (LocalMonth(EU6)=1 And LocalDay(EU6)=30 And LocalHour(EU6)=9 And LocalMinute(EU6)=10)</stp>
        <stp>Bar</stp>
        <stp/>
        <stp>Close</stp>
        <stp>A5C</stp>
        <stp>0</stp>
        <stp>all</stp>
        <stp/>
        <stp/>
        <stp>True</stp>
        <stp/>
        <stp>EndOfBar</stp>
        <tr r="AJ9" s="2"/>
      </tp>
      <tp t="s">
        <v/>
        <stp/>
        <stp>StudyData</stp>
        <stp>Close(EU6) when (LocalMonth(EU6)=1 And LocalDay(EU6)=30 And LocalHour(EU6)=9 And LocalMinute(EU6)=25)</stp>
        <stp>Bar</stp>
        <stp/>
        <stp>Close</stp>
        <stp>A5C</stp>
        <stp>0</stp>
        <stp>all</stp>
        <stp/>
        <stp/>
        <stp>True</stp>
        <stp/>
        <stp>EndOfBar</stp>
        <tr r="AJ12" s="2"/>
      </tp>
      <tp t="s">
        <v/>
        <stp/>
        <stp>StudyData</stp>
        <stp>Close(EU6) when (LocalMonth(EU6)=1 And LocalDay(EU6)=30 And LocalHour(EU6)=9 And LocalMinute(EU6)=20)</stp>
        <stp>Bar</stp>
        <stp/>
        <stp>Close</stp>
        <stp>A5C</stp>
        <stp>0</stp>
        <stp>all</stp>
        <stp/>
        <stp/>
        <stp>True</stp>
        <stp/>
        <stp>EndOfBar</stp>
        <tr r="AJ11" s="2"/>
      </tp>
      <tp>
        <v>11318</v>
        <stp/>
        <stp>StudyData</stp>
        <stp>Close(EU6) when (LocalMonth(EU6)=1 And LocalDay(EU6)=30 And LocalHour(EU6)=8 And LocalMinute(EU6)=35)</stp>
        <stp>Bar</stp>
        <stp/>
        <stp>Close</stp>
        <stp>A5C</stp>
        <stp>0</stp>
        <stp>all</stp>
        <stp/>
        <stp/>
        <stp>True</stp>
        <stp/>
        <stp>EndOfBar</stp>
        <tr r="AJ2" s="2"/>
      </tp>
      <tp t="s">
        <v/>
        <stp/>
        <stp>StudyData</stp>
        <stp>Close(EU6) when (LocalMonth(EU6)=1 And LocalDay(EU6)=30 And LocalHour(EU6)=9 And LocalMinute(EU6)=35)</stp>
        <stp>Bar</stp>
        <stp/>
        <stp>Close</stp>
        <stp>A5C</stp>
        <stp>0</stp>
        <stp>all</stp>
        <stp/>
        <stp/>
        <stp>True</stp>
        <stp/>
        <stp>EndOfBar</stp>
        <tr r="AJ14" s="2"/>
      </tp>
      <tp t="s">
        <v/>
        <stp/>
        <stp>StudyData</stp>
        <stp>Close(EU6) when (LocalMonth(EU6)=1 And LocalDay(EU6)=30 And LocalHour(EU6)=9 And LocalMinute(EU6)=30)</stp>
        <stp>Bar</stp>
        <stp/>
        <stp>Close</stp>
        <stp>A5C</stp>
        <stp>0</stp>
        <stp>all</stp>
        <stp/>
        <stp/>
        <stp>True</stp>
        <stp/>
        <stp>EndOfBar</stp>
        <tr r="AJ13" s="2"/>
      </tp>
      <tp>
        <v>11321</v>
        <stp/>
        <stp>StudyData</stp>
        <stp>Close(EU6) when (LocalMonth(EU6)=1 And LocalDay(EU6)=30 And LocalHour(EU6)=8 And LocalMinute(EU6)=30)</stp>
        <stp>Bar</stp>
        <stp/>
        <stp>Close</stp>
        <stp>A5C</stp>
        <stp>0</stp>
        <stp>all</stp>
        <stp/>
        <stp/>
        <stp>True</stp>
        <stp/>
        <stp>EndOfBar</stp>
        <tr r="AJ1" s="2"/>
      </tp>
      <tp>
        <v>11307</v>
        <stp/>
        <stp>StudyData</stp>
        <stp>Close(EU6) when (LocalMonth(EU6)=1 And LocalDay(EU6)=30 And LocalHour(EU6)=8 And LocalMinute(EU6)=45)</stp>
        <stp>Bar</stp>
        <stp/>
        <stp>Close</stp>
        <stp>A5C</stp>
        <stp>0</stp>
        <stp>all</stp>
        <stp/>
        <stp/>
        <stp>True</stp>
        <stp/>
        <stp>EndOfBar</stp>
        <tr r="AJ4" s="2"/>
      </tp>
      <tp t="s">
        <v/>
        <stp/>
        <stp>StudyData</stp>
        <stp>Close(EU6) when (LocalMonth(EU6)=1 And LocalDay(EU6)=30 And LocalHour(EU6)=9 And LocalMinute(EU6)=45)</stp>
        <stp>Bar</stp>
        <stp/>
        <stp>Close</stp>
        <stp>A5C</stp>
        <stp>0</stp>
        <stp>all</stp>
        <stp/>
        <stp/>
        <stp>True</stp>
        <stp/>
        <stp>EndOfBar</stp>
        <tr r="AJ16" s="2"/>
      </tp>
      <tp t="s">
        <v/>
        <stp/>
        <stp>StudyData</stp>
        <stp>Close(EU6) when (LocalMonth(EU6)=1 And LocalDay(EU6)=30 And LocalHour(EU6)=9 And LocalMinute(EU6)=40)</stp>
        <stp>Bar</stp>
        <stp/>
        <stp>Close</stp>
        <stp>A5C</stp>
        <stp>0</stp>
        <stp>all</stp>
        <stp/>
        <stp/>
        <stp>True</stp>
        <stp/>
        <stp>EndOfBar</stp>
        <tr r="AJ15" s="2"/>
      </tp>
      <tp>
        <v>11310</v>
        <stp/>
        <stp>StudyData</stp>
        <stp>Close(EU6) when (LocalMonth(EU6)=1 And LocalDay(EU6)=30 And LocalHour(EU6)=8 And LocalMinute(EU6)=40)</stp>
        <stp>Bar</stp>
        <stp/>
        <stp>Close</stp>
        <stp>A5C</stp>
        <stp>0</stp>
        <stp>all</stp>
        <stp/>
        <stp/>
        <stp>True</stp>
        <stp/>
        <stp>EndOfBar</stp>
        <tr r="AJ3" s="2"/>
      </tp>
      <tp>
        <v>11308</v>
        <stp/>
        <stp>StudyData</stp>
        <stp>Close(EU6) when (LocalMonth(EU6)=1 And LocalDay(EU6)=30 And LocalHour(EU6)=8 And LocalMinute(EU6)=55)</stp>
        <stp>Bar</stp>
        <stp/>
        <stp>Close</stp>
        <stp>A5C</stp>
        <stp>0</stp>
        <stp>all</stp>
        <stp/>
        <stp/>
        <stp>True</stp>
        <stp/>
        <stp>EndOfBar</stp>
        <tr r="AJ6" s="2"/>
      </tp>
      <tp t="s">
        <v/>
        <stp/>
        <stp>StudyData</stp>
        <stp>Close(EU6) when (LocalMonth(EU6)=1 And LocalDay(EU6)=30 And LocalHour(EU6)=9 And LocalMinute(EU6)=55)</stp>
        <stp>Bar</stp>
        <stp/>
        <stp>Close</stp>
        <stp>A5C</stp>
        <stp>0</stp>
        <stp>all</stp>
        <stp/>
        <stp/>
        <stp>True</stp>
        <stp/>
        <stp>EndOfBar</stp>
        <tr r="AJ18" s="2"/>
      </tp>
      <tp t="s">
        <v/>
        <stp/>
        <stp>StudyData</stp>
        <stp>Close(EU6) when (LocalMonth(EU6)=1 And LocalDay(EU6)=30 And LocalHour(EU6)=9 And LocalMinute(EU6)=50)</stp>
        <stp>Bar</stp>
        <stp/>
        <stp>Close</stp>
        <stp>A5C</stp>
        <stp>0</stp>
        <stp>all</stp>
        <stp/>
        <stp/>
        <stp>True</stp>
        <stp/>
        <stp>EndOfBar</stp>
        <tr r="AJ17" s="2"/>
      </tp>
      <tp>
        <v>11308</v>
        <stp/>
        <stp>StudyData</stp>
        <stp>Close(EU6) when (LocalMonth(EU6)=1 And LocalDay(EU6)=30 And LocalHour(EU6)=8 And LocalMinute(EU6)=50)</stp>
        <stp>Bar</stp>
        <stp/>
        <stp>Close</stp>
        <stp>A5C</stp>
        <stp>0</stp>
        <stp>all</stp>
        <stp/>
        <stp/>
        <stp>True</stp>
        <stp/>
        <stp>EndOfBar</stp>
        <tr r="AJ5" s="2"/>
      </tp>
      <tp t="s">
        <v/>
        <stp/>
        <stp>StudyData</stp>
        <stp>Close(GCE) when (LocalMonth(GCE)=1 And LocalDay(GCE)=30 And LocalHour(GCE)=9 And LocalMinute(GCE)=45)</stp>
        <stp>Bar</stp>
        <stp/>
        <stp>Close</stp>
        <stp>A5C</stp>
        <stp>0</stp>
        <stp>all</stp>
        <stp/>
        <stp/>
        <stp>True</stp>
        <stp/>
        <stp>EndOfBar</stp>
        <tr r="AA16" s="2"/>
      </tp>
      <tp>
        <v>12607</v>
        <stp/>
        <stp>StudyData</stp>
        <stp>Close(GCE) when (LocalMonth(GCE)=1 And LocalDay(GCE)=30 And LocalHour(GCE)=8 And LocalMinute(GCE)=45)</stp>
        <stp>Bar</stp>
        <stp/>
        <stp>Close</stp>
        <stp>A5C</stp>
        <stp>0</stp>
        <stp>all</stp>
        <stp/>
        <stp/>
        <stp>True</stp>
        <stp/>
        <stp>EndOfBar</stp>
        <tr r="AA4" s="2"/>
      </tp>
      <tp>
        <v>12604</v>
        <stp/>
        <stp>StudyData</stp>
        <stp>Close(GCE) when (LocalMonth(GCE)=1 And LocalDay(GCE)=30 And LocalHour(GCE)=8 And LocalMinute(GCE)=40)</stp>
        <stp>Bar</stp>
        <stp/>
        <stp>Close</stp>
        <stp>A5C</stp>
        <stp>0</stp>
        <stp>all</stp>
        <stp/>
        <stp/>
        <stp>True</stp>
        <stp/>
        <stp>EndOfBar</stp>
        <tr r="AA3" s="2"/>
      </tp>
      <tp t="s">
        <v/>
        <stp/>
        <stp>StudyData</stp>
        <stp>Close(GCE) when (LocalMonth(GCE)=1 And LocalDay(GCE)=30 And LocalHour(GCE)=9 And LocalMinute(GCE)=40)</stp>
        <stp>Bar</stp>
        <stp/>
        <stp>Close</stp>
        <stp>A5C</stp>
        <stp>0</stp>
        <stp>all</stp>
        <stp/>
        <stp/>
        <stp>True</stp>
        <stp/>
        <stp>EndOfBar</stp>
        <tr r="AA15" s="2"/>
      </tp>
      <tp t="s">
        <v/>
        <stp/>
        <stp>StudyData</stp>
        <stp>Close(GCE) when (LocalMonth(GCE)=1 And LocalDay(GCE)=30 And LocalHour(GCE)=9 And LocalMinute(GCE)=55)</stp>
        <stp>Bar</stp>
        <stp/>
        <stp>Close</stp>
        <stp>A5C</stp>
        <stp>0</stp>
        <stp>all</stp>
        <stp/>
        <stp/>
        <stp>True</stp>
        <stp/>
        <stp>EndOfBar</stp>
        <tr r="AA18" s="2"/>
      </tp>
      <tp>
        <v>12609</v>
        <stp/>
        <stp>StudyData</stp>
        <stp>Close(GCE) when (LocalMonth(GCE)=1 And LocalDay(GCE)=30 And LocalHour(GCE)=8 And LocalMinute(GCE)=55)</stp>
        <stp>Bar</stp>
        <stp/>
        <stp>Close</stp>
        <stp>A5C</stp>
        <stp>0</stp>
        <stp>all</stp>
        <stp/>
        <stp/>
        <stp>True</stp>
        <stp/>
        <stp>EndOfBar</stp>
        <tr r="AA6" s="2"/>
      </tp>
      <tp>
        <v>12613</v>
        <stp/>
        <stp>StudyData</stp>
        <stp>Close(GCE) when (LocalMonth(GCE)=1 And LocalDay(GCE)=30 And LocalHour(GCE)=8 And LocalMinute(GCE)=50)</stp>
        <stp>Bar</stp>
        <stp/>
        <stp>Close</stp>
        <stp>A5C</stp>
        <stp>0</stp>
        <stp>all</stp>
        <stp/>
        <stp/>
        <stp>True</stp>
        <stp/>
        <stp>EndOfBar</stp>
        <tr r="AA5" s="2"/>
      </tp>
      <tp t="s">
        <v/>
        <stp/>
        <stp>StudyData</stp>
        <stp>Close(GCE) when (LocalMonth(GCE)=1 And LocalDay(GCE)=30 And LocalHour(GCE)=9 And LocalMinute(GCE)=50)</stp>
        <stp>Bar</stp>
        <stp/>
        <stp>Close</stp>
        <stp>A5C</stp>
        <stp>0</stp>
        <stp>all</stp>
        <stp/>
        <stp/>
        <stp>True</stp>
        <stp/>
        <stp>EndOfBar</stp>
        <tr r="AA17" s="2"/>
      </tp>
      <tp t="s">
        <v/>
        <stp/>
        <stp>StudyData</stp>
        <stp>Close(GCE) when (LocalMonth(GCE)=1 And LocalDay(GCE)=30 And LocalHour(GCE)=9 And LocalMinute(GCE)=25)</stp>
        <stp>Bar</stp>
        <stp/>
        <stp>Close</stp>
        <stp>A5C</stp>
        <stp>0</stp>
        <stp>all</stp>
        <stp/>
        <stp/>
        <stp>True</stp>
        <stp/>
        <stp>EndOfBar</stp>
        <tr r="AA12" s="2"/>
      </tp>
      <tp t="s">
        <v/>
        <stp/>
        <stp>StudyData</stp>
        <stp>Close(GCE) when (LocalMonth(GCE)=1 And LocalDay(GCE)=30 And LocalHour(GCE)=9 And LocalMinute(GCE)=20)</stp>
        <stp>Bar</stp>
        <stp/>
        <stp>Close</stp>
        <stp>A5C</stp>
        <stp>0</stp>
        <stp>all</stp>
        <stp/>
        <stp/>
        <stp>True</stp>
        <stp/>
        <stp>EndOfBar</stp>
        <tr r="AA11" s="2"/>
      </tp>
      <tp t="s">
        <v/>
        <stp/>
        <stp>StudyData</stp>
        <stp>Close(GCE) when (LocalMonth(GCE)=1 And LocalDay(GCE)=30 And LocalHour(GCE)=9 And LocalMinute(GCE)=35)</stp>
        <stp>Bar</stp>
        <stp/>
        <stp>Close</stp>
        <stp>A5C</stp>
        <stp>0</stp>
        <stp>all</stp>
        <stp/>
        <stp/>
        <stp>True</stp>
        <stp/>
        <stp>EndOfBar</stp>
        <tr r="AA14" s="2"/>
      </tp>
      <tp>
        <v>12604</v>
        <stp/>
        <stp>StudyData</stp>
        <stp>Close(GCE) when (LocalMonth(GCE)=1 And LocalDay(GCE)=30 And LocalHour(GCE)=8 And LocalMinute(GCE)=35)</stp>
        <stp>Bar</stp>
        <stp/>
        <stp>Close</stp>
        <stp>A5C</stp>
        <stp>0</stp>
        <stp>all</stp>
        <stp/>
        <stp/>
        <stp>True</stp>
        <stp/>
        <stp>EndOfBar</stp>
        <tr r="AA2" s="2"/>
      </tp>
      <tp>
        <v>12630</v>
        <stp/>
        <stp>StudyData</stp>
        <stp>Close(GCE) when (LocalMonth(GCE)=1 And LocalDay(GCE)=30 And LocalHour(GCE)=8 And LocalMinute(GCE)=30)</stp>
        <stp>Bar</stp>
        <stp/>
        <stp>Close</stp>
        <stp>A5C</stp>
        <stp>0</stp>
        <stp>all</stp>
        <stp/>
        <stp/>
        <stp>True</stp>
        <stp/>
        <stp>EndOfBar</stp>
        <tr r="AA1" s="2"/>
      </tp>
      <tp t="s">
        <v/>
        <stp/>
        <stp>StudyData</stp>
        <stp>Close(GCE) when (LocalMonth(GCE)=1 And LocalDay(GCE)=30 And LocalHour(GCE)=9 And LocalMinute(GCE)=30)</stp>
        <stp>Bar</stp>
        <stp/>
        <stp>Close</stp>
        <stp>A5C</stp>
        <stp>0</stp>
        <stp>all</stp>
        <stp/>
        <stp/>
        <stp>True</stp>
        <stp/>
        <stp>EndOfBar</stp>
        <tr r="AA13" s="2"/>
      </tp>
      <tp t="s">
        <v/>
        <stp/>
        <stp>StudyData</stp>
        <stp>Close(GCE) when (LocalMonth(GCE)=1 And LocalDay(GCE)=30 And LocalHour(GCE)=9 And LocalMinute(GCE)=15)</stp>
        <stp>Bar</stp>
        <stp/>
        <stp>Close</stp>
        <stp>A5C</stp>
        <stp>0</stp>
        <stp>all</stp>
        <stp/>
        <stp/>
        <stp>True</stp>
        <stp/>
        <stp>EndOfBar</stp>
        <tr r="AA10" s="2"/>
      </tp>
      <tp t="s">
        <v/>
        <stp/>
        <stp>StudyData</stp>
        <stp>Close(GCE) when (LocalMonth(GCE)=1 And LocalDay(GCE)=30 And LocalHour(GCE)=9 And LocalMinute(GCE)=10)</stp>
        <stp>Bar</stp>
        <stp/>
        <stp>Close</stp>
        <stp>A5C</stp>
        <stp>0</stp>
        <stp>all</stp>
        <stp/>
        <stp/>
        <stp>True</stp>
        <stp/>
        <stp>EndOfBar</stp>
        <tr r="AA9" s="2"/>
      </tp>
      <tp t="s">
        <v/>
        <stp/>
        <stp>StudyData</stp>
        <stp>Close(HOE) when (LocalMonth(HOE)=1 And LocalDay(HOE)=30 And LocalHour(HOE)=9 And LocalMinute(HOE)=25)</stp>
        <stp>Bar</stp>
        <stp/>
        <stp>Close</stp>
        <stp>A5C</stp>
        <stp>0</stp>
        <stp>all</stp>
        <stp/>
        <stp/>
        <stp>True</stp>
        <stp/>
        <stp>EndOfBar</stp>
        <tr r="O12" s="2"/>
      </tp>
      <tp t="s">
        <v/>
        <stp/>
        <stp>StudyData</stp>
        <stp>Close(HOE) when (LocalMonth(HOE)=1 And LocalDay(HOE)=30 And LocalHour(HOE)=9 And LocalMinute(HOE)=20)</stp>
        <stp>Bar</stp>
        <stp/>
        <stp>Close</stp>
        <stp>A5C</stp>
        <stp>0</stp>
        <stp>all</stp>
        <stp/>
        <stp/>
        <stp>True</stp>
        <stp/>
        <stp>EndOfBar</stp>
        <tr r="O11" s="2"/>
      </tp>
      <tp t="s">
        <v/>
        <stp/>
        <stp>StudyData</stp>
        <stp>Close(HOE) when (LocalMonth(HOE)=1 And LocalDay(HOE)=30 And LocalHour(HOE)=9 And LocalMinute(HOE)=35)</stp>
        <stp>Bar</stp>
        <stp/>
        <stp>Close</stp>
        <stp>A5C</stp>
        <stp>0</stp>
        <stp>all</stp>
        <stp/>
        <stp/>
        <stp>True</stp>
        <stp/>
        <stp>EndOfBar</stp>
        <tr r="O14" s="2"/>
      </tp>
      <tp>
        <v>15973</v>
        <stp/>
        <stp>StudyData</stp>
        <stp>Close(HOE) when (LocalMonth(HOE)=1 And LocalDay(HOE)=30 And LocalHour(HOE)=8 And LocalMinute(HOE)=35)</stp>
        <stp>Bar</stp>
        <stp/>
        <stp>Close</stp>
        <stp>A5C</stp>
        <stp>0</stp>
        <stp>all</stp>
        <stp/>
        <stp/>
        <stp>True</stp>
        <stp/>
        <stp>EndOfBar</stp>
        <tr r="O2" s="2"/>
      </tp>
      <tp>
        <v>15987</v>
        <stp/>
        <stp>StudyData</stp>
        <stp>Close(HOE) when (LocalMonth(HOE)=1 And LocalDay(HOE)=30 And LocalHour(HOE)=8 And LocalMinute(HOE)=30)</stp>
        <stp>Bar</stp>
        <stp/>
        <stp>Close</stp>
        <stp>A5C</stp>
        <stp>0</stp>
        <stp>all</stp>
        <stp/>
        <stp/>
        <stp>True</stp>
        <stp/>
        <stp>EndOfBar</stp>
        <tr r="O1" s="2"/>
      </tp>
      <tp t="s">
        <v/>
        <stp/>
        <stp>StudyData</stp>
        <stp>Close(HOE) when (LocalMonth(HOE)=1 And LocalDay(HOE)=30 And LocalHour(HOE)=9 And LocalMinute(HOE)=30)</stp>
        <stp>Bar</stp>
        <stp/>
        <stp>Close</stp>
        <stp>A5C</stp>
        <stp>0</stp>
        <stp>all</stp>
        <stp/>
        <stp/>
        <stp>True</stp>
        <stp/>
        <stp>EndOfBar</stp>
        <tr r="O13" s="2"/>
      </tp>
      <tp t="s">
        <v/>
        <stp/>
        <stp>StudyData</stp>
        <stp>Close(HOE) when (LocalMonth(HOE)=1 And LocalDay(HOE)=30 And LocalHour(HOE)=9 And LocalMinute(HOE)=15)</stp>
        <stp>Bar</stp>
        <stp/>
        <stp>Close</stp>
        <stp>A5C</stp>
        <stp>0</stp>
        <stp>all</stp>
        <stp/>
        <stp/>
        <stp>True</stp>
        <stp/>
        <stp>EndOfBar</stp>
        <tr r="O10" s="2"/>
      </tp>
      <tp t="s">
        <v/>
        <stp/>
        <stp>StudyData</stp>
        <stp>Close(HOE) when (LocalMonth(HOE)=1 And LocalDay(HOE)=30 And LocalHour(HOE)=9 And LocalMinute(HOE)=10)</stp>
        <stp>Bar</stp>
        <stp/>
        <stp>Close</stp>
        <stp>A5C</stp>
        <stp>0</stp>
        <stp>all</stp>
        <stp/>
        <stp/>
        <stp>True</stp>
        <stp/>
        <stp>EndOfBar</stp>
        <tr r="O9" s="2"/>
      </tp>
      <tp t="s">
        <v/>
        <stp/>
        <stp>StudyData</stp>
        <stp>Close(HOE) when (LocalMonth(HOE)=1 And LocalDay(HOE)=30 And LocalHour(HOE)=9 And LocalMinute(HOE)=45)</stp>
        <stp>Bar</stp>
        <stp/>
        <stp>Close</stp>
        <stp>A5C</stp>
        <stp>0</stp>
        <stp>all</stp>
        <stp/>
        <stp/>
        <stp>True</stp>
        <stp/>
        <stp>EndOfBar</stp>
        <tr r="O16" s="2"/>
      </tp>
      <tp>
        <v>15978</v>
        <stp/>
        <stp>StudyData</stp>
        <stp>Close(HOE) when (LocalMonth(HOE)=1 And LocalDay(HOE)=30 And LocalHour(HOE)=8 And LocalMinute(HOE)=45)</stp>
        <stp>Bar</stp>
        <stp/>
        <stp>Close</stp>
        <stp>A5C</stp>
        <stp>0</stp>
        <stp>all</stp>
        <stp/>
        <stp/>
        <stp>True</stp>
        <stp/>
        <stp>EndOfBar</stp>
        <tr r="O4" s="2"/>
      </tp>
      <tp>
        <v>15973</v>
        <stp/>
        <stp>StudyData</stp>
        <stp>Close(HOE) when (LocalMonth(HOE)=1 And LocalDay(HOE)=30 And LocalHour(HOE)=8 And LocalMinute(HOE)=40)</stp>
        <stp>Bar</stp>
        <stp/>
        <stp>Close</stp>
        <stp>A5C</stp>
        <stp>0</stp>
        <stp>all</stp>
        <stp/>
        <stp/>
        <stp>True</stp>
        <stp/>
        <stp>EndOfBar</stp>
        <tr r="O3" s="2"/>
      </tp>
      <tp t="s">
        <v/>
        <stp/>
        <stp>StudyData</stp>
        <stp>Close(HOE) when (LocalMonth(HOE)=1 And LocalDay(HOE)=30 And LocalHour(HOE)=9 And LocalMinute(HOE)=40)</stp>
        <stp>Bar</stp>
        <stp/>
        <stp>Close</stp>
        <stp>A5C</stp>
        <stp>0</stp>
        <stp>all</stp>
        <stp/>
        <stp/>
        <stp>True</stp>
        <stp/>
        <stp>EndOfBar</stp>
        <tr r="O15" s="2"/>
      </tp>
      <tp t="s">
        <v/>
        <stp/>
        <stp>StudyData</stp>
        <stp>Close(HOE) when (LocalMonth(HOE)=1 And LocalDay(HOE)=30 And LocalHour(HOE)=9 And LocalMinute(HOE)=55)</stp>
        <stp>Bar</stp>
        <stp/>
        <stp>Close</stp>
        <stp>A5C</stp>
        <stp>0</stp>
        <stp>all</stp>
        <stp/>
        <stp/>
        <stp>True</stp>
        <stp/>
        <stp>EndOfBar</stp>
        <tr r="O18" s="2"/>
      </tp>
      <tp>
        <v>16084</v>
        <stp/>
        <stp>StudyData</stp>
        <stp>Close(HOE) when (LocalMonth(HOE)=1 And LocalDay(HOE)=30 And LocalHour(HOE)=8 And LocalMinute(HOE)=55)</stp>
        <stp>Bar</stp>
        <stp/>
        <stp>Close</stp>
        <stp>A5C</stp>
        <stp>0</stp>
        <stp>all</stp>
        <stp/>
        <stp/>
        <stp>True</stp>
        <stp/>
        <stp>EndOfBar</stp>
        <tr r="O6" s="2"/>
      </tp>
      <tp>
        <v>15998</v>
        <stp/>
        <stp>StudyData</stp>
        <stp>Close(HOE) when (LocalMonth(HOE)=1 And LocalDay(HOE)=30 And LocalHour(HOE)=8 And LocalMinute(HOE)=50)</stp>
        <stp>Bar</stp>
        <stp/>
        <stp>Close</stp>
        <stp>A5C</stp>
        <stp>0</stp>
        <stp>all</stp>
        <stp/>
        <stp/>
        <stp>True</stp>
        <stp/>
        <stp>EndOfBar</stp>
        <tr r="O5" s="2"/>
      </tp>
      <tp t="s">
        <v/>
        <stp/>
        <stp>StudyData</stp>
        <stp>Close(HOE) when (LocalMonth(HOE)=1 And LocalDay(HOE)=30 And LocalHour(HOE)=9 And LocalMinute(HOE)=50)</stp>
        <stp>Bar</stp>
        <stp/>
        <stp>Close</stp>
        <stp>A5C</stp>
        <stp>0</stp>
        <stp>all</stp>
        <stp/>
        <stp/>
        <stp>True</stp>
        <stp/>
        <stp>EndOfBar</stp>
        <tr r="O17" s="2"/>
      </tp>
      <tp t="s">
        <v/>
        <stp/>
        <stp>StudyData</stp>
        <stp>Close(NGE) when (LocalMonth(NGE)=1 And LocalDay(NGE)=30 And LocalHour(NGE)=9 And LocalMinute(NGE)=25)</stp>
        <stp>Bar</stp>
        <stp/>
        <stp>Close</stp>
        <stp>A5C</stp>
        <stp>0</stp>
        <stp>all</stp>
        <stp/>
        <stp/>
        <stp>True</stp>
        <stp/>
        <stp>EndOfBar</stp>
        <tr r="X12" s="2"/>
      </tp>
      <tp t="s">
        <v/>
        <stp/>
        <stp>StudyData</stp>
        <stp>Close(NGE) when (LocalMonth(NGE)=1 And LocalDay(NGE)=30 And LocalHour(NGE)=9 And LocalMinute(NGE)=20)</stp>
        <stp>Bar</stp>
        <stp/>
        <stp>Close</stp>
        <stp>A5C</stp>
        <stp>0</stp>
        <stp>all</stp>
        <stp/>
        <stp/>
        <stp>True</stp>
        <stp/>
        <stp>EndOfBar</stp>
        <tr r="X11" s="2"/>
      </tp>
      <tp t="s">
        <v/>
        <stp/>
        <stp>StudyData</stp>
        <stp>Close(NGE) when (LocalMonth(NGE)=1 And LocalDay(NGE)=30 And LocalHour(NGE)=9 And LocalMinute(NGE)=35)</stp>
        <stp>Bar</stp>
        <stp/>
        <stp>Close</stp>
        <stp>A5C</stp>
        <stp>0</stp>
        <stp>all</stp>
        <stp/>
        <stp/>
        <stp>True</stp>
        <stp/>
        <stp>EndOfBar</stp>
        <tr r="X14" s="2"/>
      </tp>
      <tp>
        <v>2676</v>
        <stp/>
        <stp>StudyData</stp>
        <stp>Close(NGE) when (LocalMonth(NGE)=1 And LocalDay(NGE)=30 And LocalHour(NGE)=8 And LocalMinute(NGE)=35)</stp>
        <stp>Bar</stp>
        <stp/>
        <stp>Close</stp>
        <stp>A5C</stp>
        <stp>0</stp>
        <stp>all</stp>
        <stp/>
        <stp/>
        <stp>True</stp>
        <stp/>
        <stp>EndOfBar</stp>
        <tr r="X2" s="2"/>
      </tp>
      <tp>
        <v>2674</v>
        <stp/>
        <stp>StudyData</stp>
        <stp>Close(NGE) when (LocalMonth(NGE)=1 And LocalDay(NGE)=30 And LocalHour(NGE)=8 And LocalMinute(NGE)=30)</stp>
        <stp>Bar</stp>
        <stp/>
        <stp>Close</stp>
        <stp>A5C</stp>
        <stp>0</stp>
        <stp>all</stp>
        <stp/>
        <stp/>
        <stp>True</stp>
        <stp/>
        <stp>EndOfBar</stp>
        <tr r="X1" s="2"/>
      </tp>
      <tp t="s">
        <v/>
        <stp/>
        <stp>StudyData</stp>
        <stp>Close(NGE) when (LocalMonth(NGE)=1 And LocalDay(NGE)=30 And LocalHour(NGE)=9 And LocalMinute(NGE)=30)</stp>
        <stp>Bar</stp>
        <stp/>
        <stp>Close</stp>
        <stp>A5C</stp>
        <stp>0</stp>
        <stp>all</stp>
        <stp/>
        <stp/>
        <stp>True</stp>
        <stp/>
        <stp>EndOfBar</stp>
        <tr r="X13" s="2"/>
      </tp>
      <tp t="s">
        <v/>
        <stp/>
        <stp>StudyData</stp>
        <stp>Close(NGE) when (LocalMonth(NGE)=1 And LocalDay(NGE)=30 And LocalHour(NGE)=9 And LocalMinute(NGE)=15)</stp>
        <stp>Bar</stp>
        <stp/>
        <stp>Close</stp>
        <stp>A5C</stp>
        <stp>0</stp>
        <stp>all</stp>
        <stp/>
        <stp/>
        <stp>True</stp>
        <stp/>
        <stp>EndOfBar</stp>
        <tr r="X10" s="2"/>
      </tp>
      <tp t="s">
        <v/>
        <stp/>
        <stp>StudyData</stp>
        <stp>Close(NGE) when (LocalMonth(NGE)=1 And LocalDay(NGE)=30 And LocalHour(NGE)=9 And LocalMinute(NGE)=10)</stp>
        <stp>Bar</stp>
        <stp/>
        <stp>Close</stp>
        <stp>A5C</stp>
        <stp>0</stp>
        <stp>all</stp>
        <stp/>
        <stp/>
        <stp>True</stp>
        <stp/>
        <stp>EndOfBar</stp>
        <tr r="X9" s="2"/>
      </tp>
      <tp t="s">
        <v/>
        <stp/>
        <stp>StudyData</stp>
        <stp>Close(NGE) when (LocalMonth(NGE)=1 And LocalDay(NGE)=30 And LocalHour(NGE)=9 And LocalMinute(NGE)=45)</stp>
        <stp>Bar</stp>
        <stp/>
        <stp>Close</stp>
        <stp>A5C</stp>
        <stp>0</stp>
        <stp>all</stp>
        <stp/>
        <stp/>
        <stp>True</stp>
        <stp/>
        <stp>EndOfBar</stp>
        <tr r="X16" s="2"/>
      </tp>
      <tp>
        <v>2698</v>
        <stp/>
        <stp>StudyData</stp>
        <stp>Close(NGE) when (LocalMonth(NGE)=1 And LocalDay(NGE)=30 And LocalHour(NGE)=8 And LocalMinute(NGE)=45)</stp>
        <stp>Bar</stp>
        <stp/>
        <stp>Close</stp>
        <stp>A5C</stp>
        <stp>0</stp>
        <stp>all</stp>
        <stp/>
        <stp/>
        <stp>True</stp>
        <stp/>
        <stp>EndOfBar</stp>
        <tr r="X4" s="2"/>
      </tp>
      <tp>
        <v>2687</v>
        <stp/>
        <stp>StudyData</stp>
        <stp>Close(NGE) when (LocalMonth(NGE)=1 And LocalDay(NGE)=30 And LocalHour(NGE)=8 And LocalMinute(NGE)=40)</stp>
        <stp>Bar</stp>
        <stp/>
        <stp>Close</stp>
        <stp>A5C</stp>
        <stp>0</stp>
        <stp>all</stp>
        <stp/>
        <stp/>
        <stp>True</stp>
        <stp/>
        <stp>EndOfBar</stp>
        <tr r="X3" s="2"/>
      </tp>
      <tp t="s">
        <v/>
        <stp/>
        <stp>StudyData</stp>
        <stp>Close(NGE) when (LocalMonth(NGE)=1 And LocalDay(NGE)=30 And LocalHour(NGE)=9 And LocalMinute(NGE)=40)</stp>
        <stp>Bar</stp>
        <stp/>
        <stp>Close</stp>
        <stp>A5C</stp>
        <stp>0</stp>
        <stp>all</stp>
        <stp/>
        <stp/>
        <stp>True</stp>
        <stp/>
        <stp>EndOfBar</stp>
        <tr r="X15" s="2"/>
      </tp>
      <tp t="s">
        <v/>
        <stp/>
        <stp>StudyData</stp>
        <stp>Close(NGE) when (LocalMonth(NGE)=1 And LocalDay(NGE)=30 And LocalHour(NGE)=9 And LocalMinute(NGE)=55)</stp>
        <stp>Bar</stp>
        <stp/>
        <stp>Close</stp>
        <stp>A5C</stp>
        <stp>0</stp>
        <stp>all</stp>
        <stp/>
        <stp/>
        <stp>True</stp>
        <stp/>
        <stp>EndOfBar</stp>
        <tr r="X18" s="2"/>
      </tp>
      <tp>
        <v>2713</v>
        <stp/>
        <stp>StudyData</stp>
        <stp>Close(NGE) when (LocalMonth(NGE)=1 And LocalDay(NGE)=30 And LocalHour(NGE)=8 And LocalMinute(NGE)=55)</stp>
        <stp>Bar</stp>
        <stp/>
        <stp>Close</stp>
        <stp>A5C</stp>
        <stp>0</stp>
        <stp>all</stp>
        <stp/>
        <stp/>
        <stp>True</stp>
        <stp/>
        <stp>EndOfBar</stp>
        <tr r="X6" s="2"/>
      </tp>
      <tp>
        <v>2713</v>
        <stp/>
        <stp>StudyData</stp>
        <stp>Close(NGE) when (LocalMonth(NGE)=1 And LocalDay(NGE)=30 And LocalHour(NGE)=8 And LocalMinute(NGE)=50)</stp>
        <stp>Bar</stp>
        <stp/>
        <stp>Close</stp>
        <stp>A5C</stp>
        <stp>0</stp>
        <stp>all</stp>
        <stp/>
        <stp/>
        <stp>True</stp>
        <stp/>
        <stp>EndOfBar</stp>
        <tr r="X5" s="2"/>
      </tp>
      <tp t="s">
        <v/>
        <stp/>
        <stp>StudyData</stp>
        <stp>Close(NGE) when (LocalMonth(NGE)=1 And LocalDay(NGE)=30 And LocalHour(NGE)=9 And LocalMinute(NGE)=50)</stp>
        <stp>Bar</stp>
        <stp/>
        <stp>Close</stp>
        <stp>A5C</stp>
        <stp>0</stp>
        <stp>all</stp>
        <stp/>
        <stp/>
        <stp>True</stp>
        <stp/>
        <stp>EndOfBar</stp>
        <tr r="X17" s="2"/>
      </tp>
      <tp t="s">
        <v/>
        <stp/>
        <stp>StudyData</stp>
        <stp>Close(EU6) when (LocalMonth(EU6)=1 And LocalDay(EU6)=30 And LocalHour(EU6)=13 And LocalMinute(EU6)=5)</stp>
        <stp>Bar</stp>
        <stp/>
        <stp>Close</stp>
        <stp>A5C</stp>
        <stp>0</stp>
        <stp>all</stp>
        <stp/>
        <stp/>
        <stp>True</stp>
        <stp/>
        <stp>EndOfBar</stp>
        <tr r="AJ56" s="2"/>
      </tp>
      <tp t="s">
        <v/>
        <stp/>
        <stp>StudyData</stp>
        <stp>Close(EU6) when (LocalMonth(EU6)=1 And LocalDay(EU6)=30 And LocalHour(EU6)=13 And LocalMinute(EU6)=0)</stp>
        <stp>Bar</stp>
        <stp/>
        <stp>Close</stp>
        <stp>A5C</stp>
        <stp>0</stp>
        <stp>all</stp>
        <stp/>
        <stp/>
        <stp>True</stp>
        <stp/>
        <stp>EndOfBar</stp>
        <tr r="AJ55" s="2"/>
      </tp>
      <tp>
        <v>-37.877741360000002</v>
        <stp/>
        <stp>StudyData</stp>
        <stp>Correlation(EU6,NGE,Period:=20,InputChoice1:=Close,InputChoice2:=Close)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13" s="1"/>
      </tp>
      <tp>
        <v>-37.877741360000002</v>
        <stp/>
        <stp>StudyData</stp>
        <stp>Correlation(NGE,EU6,Period:=20,InputChoice1:=Close,InputChoice2:=Close)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9" s="1"/>
      </tp>
      <tp>
        <v>4171</v>
        <stp/>
        <stp>StudyData</stp>
        <stp>ENQ</stp>
        <stp>FG</stp>
        <stp/>
        <stp>Close</stp>
        <stp>60</stp>
        <stp/>
        <stp/>
        <stp/>
        <stp/>
        <stp/>
        <stp>T</stp>
        <tr r="I45" s="1"/>
      </tp>
      <tp>
        <v>4181</v>
        <stp/>
        <stp>StudyData</stp>
        <stp>ENQ</stp>
        <stp>FG</stp>
        <stp/>
        <stp>Close</stp>
        <stp>15</stp>
        <stp/>
        <stp/>
        <stp/>
        <stp/>
        <stp/>
        <stp>T</stp>
        <tr r="AB33" s="1"/>
      </tp>
      <tp>
        <v>1175.9000000000001</v>
        <stp/>
        <stp>StudyData</stp>
        <stp>TFE</stp>
        <stp>Bar</stp>
        <stp/>
        <stp>Last</stp>
        <stp>15</stp>
        <stp>-1</stp>
        <stp/>
        <stp/>
        <stp/>
        <stp/>
        <stp>T</stp>
        <tr r="AE51" s="1"/>
      </tp>
      <tp>
        <v>45.42</v>
        <stp/>
        <stp>StudyData</stp>
        <stp>CLE</stp>
        <stp>Bar</stp>
        <stp/>
        <stp>Last</stp>
        <stp>15</stp>
        <stp>-1</stp>
        <stp/>
        <stp/>
        <stp/>
        <stp/>
        <stp>T</stp>
        <tr r="AE63" s="1"/>
      </tp>
      <tp>
        <v>1260.7</v>
        <stp/>
        <stp>StudyData</stp>
        <stp>GCE</stp>
        <stp>Bar</stp>
        <stp/>
        <stp>Last</stp>
        <stp>15</stp>
        <stp>-1</stp>
        <stp/>
        <stp/>
        <stp/>
        <stp/>
        <stp>T</stp>
        <tr r="AE42" s="1"/>
      </tp>
      <tp>
        <v>1.1309</v>
        <stp/>
        <stp>StudyData</stp>
        <stp>EU6</stp>
        <stp>FG</stp>
        <stp/>
        <stp>Close</stp>
        <stp>15</stp>
        <stp/>
        <stp/>
        <stp/>
        <stp/>
        <stp/>
        <stp>T</stp>
        <tr r="AB13" s="1"/>
        <tr r="AB39" s="1"/>
      </tp>
      <tp>
        <v>1.1309</v>
        <stp/>
        <stp>StudyData</stp>
        <stp>EU6</stp>
        <stp>FG</stp>
        <stp/>
        <stp>Close</stp>
        <stp>60</stp>
        <stp/>
        <stp/>
        <stp/>
        <stp/>
        <stp/>
        <stp>T</stp>
        <tr r="I51" s="1"/>
      </tp>
      <tp>
        <v>70.02335257</v>
        <stp/>
        <stp>StudyData</stp>
        <stp>Correlation(CLE,HOE,Period:=20,InputChoice1:=Close,InputChoice2:=Close)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5" s="1"/>
      </tp>
      <tp>
        <v>70.02335257</v>
        <stp/>
        <stp>StudyData</stp>
        <stp>Correlation(HOE,CLE,Period:=20,InputChoice1:=Close,InputChoice2:=Close)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6" s="1"/>
      </tp>
      <tp>
        <v>17301</v>
        <stp/>
        <stp>StudyData</stp>
        <stp>YM</stp>
        <stp>Bar</stp>
        <stp/>
        <stp>Open</stp>
        <stp>15</stp>
        <stp/>
        <stp/>
        <stp/>
        <stp/>
        <stp/>
        <stp>T</stp>
        <tr r="AB55" s="1"/>
      </tp>
      <tp>
        <v>10733.5</v>
        <stp/>
        <stp>StudyData</stp>
        <stp>DD</stp>
        <stp>Bar</stp>
        <stp/>
        <stp>Open</stp>
        <stp>15</stp>
        <stp/>
        <stp/>
        <stp/>
        <stp/>
        <stp/>
        <stp>T</stp>
        <tr r="AB46" s="1"/>
      </tp>
      <tp>
        <v>2007</v>
        <stp/>
        <stp>StudyData</stp>
        <stp>EP</stp>
        <stp>Bar</stp>
        <stp/>
        <stp>Open</stp>
        <stp>15</stp>
        <stp/>
        <stp/>
        <stp/>
        <stp/>
        <stp/>
        <stp>T</stp>
        <tr r="AB61" s="1"/>
      </tp>
      <tp t="s">
        <v/>
        <stp/>
        <stp>StudyData</stp>
        <stp>Close(EU6) when (LocalMonth(EU6)=1 And LocalDay(EU6)=30 And LocalHour(EU6)=12 And LocalMinute(EU6)=5)</stp>
        <stp>Bar</stp>
        <stp/>
        <stp>Close</stp>
        <stp>A5C</stp>
        <stp>0</stp>
        <stp>all</stp>
        <stp/>
        <stp/>
        <stp>True</stp>
        <stp/>
        <stp>EndOfBar</stp>
        <tr r="AJ44" s="2"/>
      </tp>
      <tp t="s">
        <v/>
        <stp/>
        <stp>StudyData</stp>
        <stp>Close(EU6) when (LocalMonth(EU6)=1 And LocalDay(EU6)=30 And LocalHour(EU6)=12 And LocalMinute(EU6)=0)</stp>
        <stp>Bar</stp>
        <stp/>
        <stp>Close</stp>
        <stp>A5C</stp>
        <stp>0</stp>
        <stp>all</stp>
        <stp/>
        <stp/>
        <stp>True</stp>
        <stp/>
        <stp>EndOfBar</stp>
        <tr r="AJ43" s="2"/>
      </tp>
      <tp>
        <v>3361</v>
        <stp/>
        <stp>StudyData</stp>
        <stp>DSX</stp>
        <stp>FG</stp>
        <stp/>
        <stp>Close</stp>
        <stp>60</stp>
        <stp/>
        <stp/>
        <stp/>
        <stp/>
        <stp/>
        <stp>T</stp>
        <tr r="I48" s="1"/>
      </tp>
      <tp>
        <v>3361</v>
        <stp/>
        <stp>StudyData</stp>
        <stp>DSX</stp>
        <stp>FG</stp>
        <stp/>
        <stp>Close</stp>
        <stp>15</stp>
        <stp/>
        <stp/>
        <stp/>
        <stp/>
        <stp/>
        <stp>T</stp>
        <tr r="AB36" s="1"/>
      </tp>
      <tp>
        <v>1.3985000000000001</v>
        <stp/>
        <stp>ContractData</stp>
        <stp>RBE</stp>
        <stp>LastTradeorSettle</stp>
        <stp/>
        <stp>T</stp>
        <tr r="L7" s="1"/>
      </tp>
      <tp t="s">
        <v/>
        <stp/>
        <stp>StudyData</stp>
        <stp>Close(EU6) when (LocalMonth(EU6)=1 And LocalDay(EU6)=30 And LocalHour(EU6)=9 And LocalMinute(EU6)=5)</stp>
        <stp>Bar</stp>
        <stp/>
        <stp>Close</stp>
        <stp>A5C</stp>
        <stp>0</stp>
        <stp>all</stp>
        <stp/>
        <stp/>
        <stp>True</stp>
        <stp/>
        <stp>EndOfBar</stp>
        <tr r="AJ8" s="2"/>
      </tp>
      <tp>
        <v>11308</v>
        <stp/>
        <stp>StudyData</stp>
        <stp>Close(EU6) when (LocalMonth(EU6)=1 And LocalDay(EU6)=30 And LocalHour(EU6)=9 And LocalMinute(EU6)=0)</stp>
        <stp>Bar</stp>
        <stp/>
        <stp>Close</stp>
        <stp>A5C</stp>
        <stp>0</stp>
        <stp>all</stp>
        <stp/>
        <stp/>
        <stp>True</stp>
        <stp/>
        <stp>EndOfBar</stp>
        <tr r="AJ7" s="2"/>
      </tp>
      <tp t="s">
        <v/>
        <stp/>
        <stp>StudyData</stp>
        <stp>Close(EU6) when (LocalMonth(EU6)=1 And LocalDay(EU6)=30 And LocalHour(EU6)=11 And LocalMinute(EU6)=5)</stp>
        <stp>Bar</stp>
        <stp/>
        <stp>Close</stp>
        <stp>A5C</stp>
        <stp>0</stp>
        <stp>all</stp>
        <stp/>
        <stp/>
        <stp>True</stp>
        <stp/>
        <stp>EndOfBar</stp>
        <tr r="AJ32" s="2"/>
      </tp>
      <tp t="s">
        <v/>
        <stp/>
        <stp>StudyData</stp>
        <stp>Close(EU6) when (LocalMonth(EU6)=1 And LocalDay(EU6)=30 And LocalHour(EU6)=11 And LocalMinute(EU6)=0)</stp>
        <stp>Bar</stp>
        <stp/>
        <stp>Close</stp>
        <stp>A5C</stp>
        <stp>0</stp>
        <stp>all</stp>
        <stp/>
        <stp/>
        <stp>True</stp>
        <stp/>
        <stp>EndOfBar</stp>
        <tr r="AJ31" s="2"/>
      </tp>
      <tp>
        <v>1260.5999999999999</v>
        <stp/>
        <stp>StudyData</stp>
        <stp>GCE</stp>
        <stp>FG</stp>
        <stp/>
        <stp>Close</stp>
        <stp>15</stp>
        <stp/>
        <stp/>
        <stp/>
        <stp/>
        <stp/>
        <stp>T</stp>
        <tr r="AB31" s="1"/>
        <tr r="AB10" s="1"/>
      </tp>
      <tp>
        <v>1260.5999999999999</v>
        <stp/>
        <stp>StudyData</stp>
        <stp>GCE</stp>
        <stp>FG</stp>
        <stp/>
        <stp>Close</stp>
        <stp>60</stp>
        <stp/>
        <stp/>
        <stp/>
        <stp/>
        <stp/>
        <stp>T</stp>
        <tr r="I43" s="1"/>
      </tp>
      <tp>
        <v>-45.290097459999998</v>
        <stp/>
        <stp>StudyData</stp>
        <stp>Correlation(GCE,NGE,Period:=20,InputChoice1:=Close,InputChoice2:=Close)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10" s="1"/>
      </tp>
      <tp>
        <v>-45.290097459999998</v>
        <stp/>
        <stp>StudyData</stp>
        <stp>Correlation(NGE,GCE,Period:=20,InputChoice1:=Close,InputChoice2:=Close)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9" s="1"/>
      </tp>
      <tp>
        <v>1260.9000000000001</v>
        <stp/>
        <stp>ContractData</stp>
        <stp>GCE</stp>
        <stp>LastTradeorSettle</stp>
        <stp/>
        <stp>T</stp>
        <tr r="L31" s="1"/>
        <tr r="L10" s="1"/>
      </tp>
      <tp t="s">
        <v/>
        <stp/>
        <stp>StudyData</stp>
        <stp>Close(EU6) when (LocalMonth(EU6)=1 And LocalDay(EU6)=30 And LocalHour(EU6)=10 And LocalMinute(EU6)=5)</stp>
        <stp>Bar</stp>
        <stp/>
        <stp>Close</stp>
        <stp>A5C</stp>
        <stp>0</stp>
        <stp>all</stp>
        <stp/>
        <stp/>
        <stp>True</stp>
        <stp/>
        <stp>EndOfBar</stp>
        <tr r="AJ20" s="2"/>
      </tp>
      <tp t="s">
        <v/>
        <stp/>
        <stp>StudyData</stp>
        <stp>Close(EU6) when (LocalMonth(EU6)=1 And LocalDay(EU6)=30 And LocalHour(EU6)=10 And LocalMinute(EU6)=0)</stp>
        <stp>Bar</stp>
        <stp/>
        <stp>Close</stp>
        <stp>A5C</stp>
        <stp>0</stp>
        <stp>all</stp>
        <stp/>
        <stp/>
        <stp>True</stp>
        <stp/>
        <stp>EndOfBar</stp>
        <tr r="AJ19" s="2"/>
      </tp>
      <tp>
        <v>1182.5999999999999</v>
        <stp/>
        <stp>StudyData</stp>
        <stp>TFE</stp>
        <stp>Bar</stp>
        <stp/>
        <stp>Last</stp>
        <stp>15</stp>
        <stp>-2</stp>
        <stp/>
        <stp/>
        <stp/>
        <stp/>
        <stp>T</stp>
        <tr r="AE50" s="1"/>
      </tp>
      <tp>
        <v>45.04</v>
        <stp/>
        <stp>StudyData</stp>
        <stp>CLE</stp>
        <stp>Bar</stp>
        <stp/>
        <stp>Last</stp>
        <stp>15</stp>
        <stp>-2</stp>
        <stp/>
        <stp/>
        <stp/>
        <stp/>
        <stp>T</stp>
        <tr r="AE62" s="1"/>
      </tp>
      <tp>
        <v>1263</v>
        <stp/>
        <stp>StudyData</stp>
        <stp>GCE</stp>
        <stp>Bar</stp>
        <stp/>
        <stp>Last</stp>
        <stp>15</stp>
        <stp>-2</stp>
        <stp/>
        <stp/>
        <stp/>
        <stp/>
        <stp>T</stp>
        <tr r="AE41" s="1"/>
      </tp>
      <tp>
        <v>17.027037530000001</v>
        <stp/>
        <stp>StudyData</stp>
        <stp>Correlation(GCE,HOE,Period:=20,InputChoice1:=Close,InputChoice2:=Close)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10" s="1"/>
      </tp>
      <tp>
        <v>17.027037530000001</v>
        <stp/>
        <stp>StudyData</stp>
        <stp>Correlation(HOE,GCE,Period:=20,InputChoice1:=Close,InputChoice2:=Close)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6" s="1"/>
      </tp>
      <tp>
        <v>4195.25</v>
        <stp/>
        <stp>StudyData</stp>
        <stp>ENQ</stp>
        <stp>Bar</stp>
        <stp/>
        <stp>Open</stp>
        <stp>15</stp>
        <stp>-1</stp>
        <stp/>
        <stp/>
        <stp/>
        <stp/>
        <stp>T</stp>
        <tr r="AB48" s="1"/>
      </tp>
      <tp>
        <v>1176.5</v>
        <stp/>
        <stp>ContractData</stp>
        <stp>TFE</stp>
        <stp>LastTradeorSettle</stp>
        <stp/>
        <stp>T</stp>
        <tr r="L34" s="1"/>
      </tp>
      <tp t="s">
        <v/>
        <stp/>
        <stp>StudyData</stp>
        <stp>Close(EU6) when (LocalMonth(EU6)=1 And LocalDay(EU6)=30 And LocalHour(EU6)=15 And LocalMinute(EU6)=5)</stp>
        <stp>Bar</stp>
        <stp/>
        <stp>Close</stp>
        <stp>A5C</stp>
        <stp>0</stp>
        <stp>all</stp>
        <stp/>
        <stp/>
        <stp>True</stp>
        <stp/>
        <stp>EndOfBar</stp>
        <tr r="AJ80" s="2"/>
      </tp>
      <tp t="s">
        <v/>
        <stp/>
        <stp>StudyData</stp>
        <stp>Close(EU6) when (LocalMonth(EU6)=1 And LocalDay(EU6)=30 And LocalHour(EU6)=15 And LocalMinute(EU6)=0)</stp>
        <stp>Bar</stp>
        <stp/>
        <stp>Close</stp>
        <stp>A5C</stp>
        <stp>0</stp>
        <stp>all</stp>
        <stp/>
        <stp/>
        <stp>True</stp>
        <stp/>
        <stp>EndOfBar</stp>
        <tr r="AJ79" s="2"/>
      </tp>
      <tp>
        <v>4170.75</v>
        <stp/>
        <stp>StudyData</stp>
        <stp>ENQ</stp>
        <stp>Bar</stp>
        <stp/>
        <stp>Open</stp>
        <stp>15</stp>
        <stp>-2</stp>
        <stp/>
        <stp/>
        <stp/>
        <stp/>
        <stp>T</stp>
        <tr r="AB47" s="1"/>
      </tp>
      <tp>
        <v>45.34</v>
        <stp/>
        <stp>StudyData</stp>
        <stp>CLE</stp>
        <stp>FG</stp>
        <stp/>
        <stp>Close</stp>
        <stp>15</stp>
        <stp/>
        <stp/>
        <stp/>
        <stp/>
        <stp/>
        <stp>T</stp>
        <tr r="AB5" s="1"/>
        <tr r="AB38" s="1"/>
      </tp>
      <tp>
        <v>45.34</v>
        <stp/>
        <stp>StudyData</stp>
        <stp>CLE</stp>
        <stp>FG</stp>
        <stp/>
        <stp>Close</stp>
        <stp>60</stp>
        <stp/>
        <stp/>
        <stp/>
        <stp/>
        <stp/>
        <stp>T</stp>
        <tr r="I50" s="1"/>
      </tp>
      <tp>
        <v>54.777377659999999</v>
        <stp/>
        <stp>StudyData</stp>
        <stp>Correlation(EU6,HOE,Period:=20,InputChoice1:=Close,InputChoice2:=Close)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13" s="1"/>
      </tp>
      <tp>
        <v>54.777377659999999</v>
        <stp/>
        <stp>StudyData</stp>
        <stp>Correlation(HOE,EU6,Period:=20,InputChoice1:=Close,InputChoice2:=Close)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6" s="1"/>
      </tp>
      <tp>
        <v>60.142172039999998</v>
        <stp/>
        <stp>StudyData</stp>
        <stp>Correlation(CLE,NGE,Period:=20,InputChoice1:=Close,InputChoice2:=Close)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5" s="1"/>
      </tp>
      <tp>
        <v>60.142172039999998</v>
        <stp/>
        <stp>StudyData</stp>
        <stp>Correlation(NGE,CLE,Period:=20,InputChoice1:=Close,InputChoice2:=Close)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9" s="1"/>
      </tp>
      <tp>
        <v>2.6989999999999998</v>
        <stp/>
        <stp>ContractData</stp>
        <stp>NGE</stp>
        <stp>LastTradeorSettle</stp>
        <stp/>
        <stp>T</stp>
        <tr r="L9" s="1"/>
      </tp>
      <tp>
        <v>17311</v>
        <stp/>
        <stp>StudyData</stp>
        <stp>YM</stp>
        <stp>Bar</stp>
        <stp/>
        <stp>High</stp>
        <stp>15</stp>
        <stp/>
        <stp/>
        <stp/>
        <stp/>
        <stp/>
        <stp>T</stp>
        <tr r="AC55" s="1"/>
      </tp>
      <tp>
        <v>2008.75</v>
        <stp/>
        <stp>StudyData</stp>
        <stp>EP</stp>
        <stp>Bar</stp>
        <stp/>
        <stp>High</stp>
        <stp>15</stp>
        <stp/>
        <stp/>
        <stp/>
        <stp/>
        <stp/>
        <stp>T</stp>
        <tr r="AC61" s="1"/>
      </tp>
      <tp>
        <v>10738</v>
        <stp/>
        <stp>StudyData</stp>
        <stp>DD</stp>
        <stp>Bar</stp>
        <stp/>
        <stp>High</stp>
        <stp>15</stp>
        <stp/>
        <stp/>
        <stp/>
        <stp/>
        <stp/>
        <stp>T</stp>
        <tr r="AC46" s="1"/>
      </tp>
      <tp t="s">
        <v/>
        <stp/>
        <stp>StudyData</stp>
        <stp>Close(EU6) when (LocalMonth(EU6)=1 And LocalDay(EU6)=30 And LocalHour(EU6)=14 And LocalMinute(EU6)=5)</stp>
        <stp>Bar</stp>
        <stp/>
        <stp>Close</stp>
        <stp>A5C</stp>
        <stp>0</stp>
        <stp>all</stp>
        <stp/>
        <stp/>
        <stp>True</stp>
        <stp/>
        <stp>EndOfBar</stp>
        <tr r="AJ68" s="2"/>
      </tp>
      <tp t="s">
        <v/>
        <stp/>
        <stp>StudyData</stp>
        <stp>Close(EU6) when (LocalMonth(EU6)=1 And LocalDay(EU6)=30 And LocalHour(EU6)=14 And LocalMinute(EU6)=0)</stp>
        <stp>Bar</stp>
        <stp/>
        <stp>Close</stp>
        <stp>A5C</stp>
        <stp>0</stp>
        <stp>all</stp>
        <stp/>
        <stp/>
        <stp>True</stp>
        <stp/>
        <stp>EndOfBar</stp>
        <tr r="AJ67" s="2"/>
      </tp>
      <tp>
        <v>10725</v>
        <stp/>
        <stp>ContractData</stp>
        <stp>DD</stp>
        <stp>LastTradeorSettle</stp>
        <stp/>
        <stp>T</stp>
        <tr r="L32" s="1"/>
      </tp>
      <tp>
        <v>10733</v>
        <stp/>
        <stp>StudyData</stp>
        <stp>DD</stp>
        <stp>FG</stp>
        <stp/>
        <stp>Close</stp>
        <stp>15</stp>
        <stp>-2</stp>
        <stp/>
        <stp/>
        <stp/>
        <stp/>
        <stp>T</stp>
        <tr r="AD32" s="1"/>
      </tp>
      <tp t="s">
        <v/>
        <stp/>
        <stp>StudyData</stp>
        <stp>Close(EP) when (LocalMonth(EP)=1 And LocalDay(EP)=30 And LocalHour(EP)=10 And LocalMinute(EP)=10)</stp>
        <stp>Bar</stp>
        <stp/>
        <stp>Close</stp>
        <stp>A5C</stp>
        <stp>0</stp>
        <stp>all</stp>
        <stp/>
        <stp/>
        <stp>True</stp>
        <stp/>
        <stp>EndOfBar</stp>
        <tr r="AG21" s="2"/>
      </tp>
      <tp t="s">
        <v/>
        <stp/>
        <stp>StudyData</stp>
        <stp>Close(EP) when (LocalMonth(EP)=1 And LocalDay(EP)=30 And LocalHour(EP)=10 And LocalMinute(EP)=15)</stp>
        <stp>Bar</stp>
        <stp/>
        <stp>Close</stp>
        <stp>A5C</stp>
        <stp>0</stp>
        <stp>all</stp>
        <stp/>
        <stp/>
        <stp>True</stp>
        <stp/>
        <stp>EndOfBar</stp>
        <tr r="AG22" s="2"/>
      </tp>
      <tp t="s">
        <v/>
        <stp/>
        <stp>StudyData</stp>
        <stp>Close(EP) when (LocalMonth(EP)=1 And LocalDay(EP)=30 And LocalHour(EP)=10 And LocalMinute(EP)=30)</stp>
        <stp>Bar</stp>
        <stp/>
        <stp>Close</stp>
        <stp>A5C</stp>
        <stp>0</stp>
        <stp>all</stp>
        <stp/>
        <stp/>
        <stp>True</stp>
        <stp/>
        <stp>EndOfBar</stp>
        <tr r="AG25" s="2"/>
      </tp>
      <tp t="s">
        <v/>
        <stp/>
        <stp>StudyData</stp>
        <stp>Close(EP) when (LocalMonth(EP)=1 And LocalDay(EP)=30 And LocalHour(EP)=10 And LocalMinute(EP)=35)</stp>
        <stp>Bar</stp>
        <stp/>
        <stp>Close</stp>
        <stp>A5C</stp>
        <stp>0</stp>
        <stp>all</stp>
        <stp/>
        <stp/>
        <stp>True</stp>
        <stp/>
        <stp>EndOfBar</stp>
        <tr r="AG26" s="2"/>
      </tp>
      <tp t="s">
        <v/>
        <stp/>
        <stp>StudyData</stp>
        <stp>Close(EP) when (LocalMonth(EP)=1 And LocalDay(EP)=30 And LocalHour(EP)=10 And LocalMinute(EP)=20)</stp>
        <stp>Bar</stp>
        <stp/>
        <stp>Close</stp>
        <stp>A5C</stp>
        <stp>0</stp>
        <stp>all</stp>
        <stp/>
        <stp/>
        <stp>True</stp>
        <stp/>
        <stp>EndOfBar</stp>
        <tr r="AG23" s="2"/>
      </tp>
      <tp t="s">
        <v/>
        <stp/>
        <stp>StudyData</stp>
        <stp>Close(EP) when (LocalMonth(EP)=1 And LocalDay(EP)=30 And LocalHour(EP)=10 And LocalMinute(EP)=25)</stp>
        <stp>Bar</stp>
        <stp/>
        <stp>Close</stp>
        <stp>A5C</stp>
        <stp>0</stp>
        <stp>all</stp>
        <stp/>
        <stp/>
        <stp>True</stp>
        <stp/>
        <stp>EndOfBar</stp>
        <tr r="AG24" s="2"/>
      </tp>
      <tp t="s">
        <v/>
        <stp/>
        <stp>StudyData</stp>
        <stp>Close(EP) when (LocalMonth(EP)=1 And LocalDay(EP)=30 And LocalHour(EP)=10 And LocalMinute(EP)=50)</stp>
        <stp>Bar</stp>
        <stp/>
        <stp>Close</stp>
        <stp>A5C</stp>
        <stp>0</stp>
        <stp>all</stp>
        <stp/>
        <stp/>
        <stp>True</stp>
        <stp/>
        <stp>EndOfBar</stp>
        <tr r="AG29" s="2"/>
      </tp>
      <tp t="s">
        <v/>
        <stp/>
        <stp>StudyData</stp>
        <stp>Close(EP) when (LocalMonth(EP)=1 And LocalDay(EP)=30 And LocalHour(EP)=10 And LocalMinute(EP)=55)</stp>
        <stp>Bar</stp>
        <stp/>
        <stp>Close</stp>
        <stp>A5C</stp>
        <stp>0</stp>
        <stp>all</stp>
        <stp/>
        <stp/>
        <stp>True</stp>
        <stp/>
        <stp>EndOfBar</stp>
        <tr r="AG30" s="2"/>
      </tp>
      <tp t="s">
        <v/>
        <stp/>
        <stp>StudyData</stp>
        <stp>Close(EP) when (LocalMonth(EP)=1 And LocalDay(EP)=30 And LocalHour(EP)=10 And LocalMinute(EP)=40)</stp>
        <stp>Bar</stp>
        <stp/>
        <stp>Close</stp>
        <stp>A5C</stp>
        <stp>0</stp>
        <stp>all</stp>
        <stp/>
        <stp/>
        <stp>True</stp>
        <stp/>
        <stp>EndOfBar</stp>
        <tr r="AG27" s="2"/>
      </tp>
      <tp t="s">
        <v/>
        <stp/>
        <stp>StudyData</stp>
        <stp>Close(EP) when (LocalMonth(EP)=1 And LocalDay(EP)=30 And LocalHour(EP)=10 And LocalMinute(EP)=45)</stp>
        <stp>Bar</stp>
        <stp/>
        <stp>Close</stp>
        <stp>A5C</stp>
        <stp>0</stp>
        <stp>all</stp>
        <stp/>
        <stp/>
        <stp>True</stp>
        <stp/>
        <stp>EndOfBar</stp>
        <tr r="AG28" s="2"/>
      </tp>
      <tp t="s">
        <v/>
        <stp/>
        <stp>StudyData</stp>
        <stp>Close(QO) when (LocalMonth(QO)=1 And LocalDay(QO)=30 And LocalHour(QO)=10 And LocalMinute(QO)=55)</stp>
        <stp>Bar</stp>
        <stp/>
        <stp>Close</stp>
        <stp>A5C</stp>
        <stp>0</stp>
        <stp>all</stp>
        <stp/>
        <stp/>
        <stp>True</stp>
        <stp/>
        <stp>EndOfBar</stp>
        <tr r="U30" s="2"/>
      </tp>
      <tp t="s">
        <v/>
        <stp/>
        <stp>StudyData</stp>
        <stp>Close(QO) when (LocalMonth(QO)=1 And LocalDay(QO)=30 And LocalHour(QO)=10 And LocalMinute(QO)=50)</stp>
        <stp>Bar</stp>
        <stp/>
        <stp>Close</stp>
        <stp>A5C</stp>
        <stp>0</stp>
        <stp>all</stp>
        <stp/>
        <stp/>
        <stp>True</stp>
        <stp/>
        <stp>EndOfBar</stp>
        <tr r="U29" s="2"/>
      </tp>
      <tp t="s">
        <v/>
        <stp/>
        <stp>StudyData</stp>
        <stp>Close(QO) when (LocalMonth(QO)=1 And LocalDay(QO)=30 And LocalHour(QO)=10 And LocalMinute(QO)=45)</stp>
        <stp>Bar</stp>
        <stp/>
        <stp>Close</stp>
        <stp>A5C</stp>
        <stp>0</stp>
        <stp>all</stp>
        <stp/>
        <stp/>
        <stp>True</stp>
        <stp/>
        <stp>EndOfBar</stp>
        <tr r="U28" s="2"/>
      </tp>
      <tp t="s">
        <v/>
        <stp/>
        <stp>StudyData</stp>
        <stp>Close(QO) when (LocalMonth(QO)=1 And LocalDay(QO)=30 And LocalHour(QO)=10 And LocalMinute(QO)=40)</stp>
        <stp>Bar</stp>
        <stp/>
        <stp>Close</stp>
        <stp>A5C</stp>
        <stp>0</stp>
        <stp>all</stp>
        <stp/>
        <stp/>
        <stp>True</stp>
        <stp/>
        <stp>EndOfBar</stp>
        <tr r="U27" s="2"/>
      </tp>
      <tp t="s">
        <v/>
        <stp/>
        <stp>StudyData</stp>
        <stp>Close(QO) when (LocalMonth(QO)=1 And LocalDay(QO)=30 And LocalHour(QO)=10 And LocalMinute(QO)=15)</stp>
        <stp>Bar</stp>
        <stp/>
        <stp>Close</stp>
        <stp>A5C</stp>
        <stp>0</stp>
        <stp>all</stp>
        <stp/>
        <stp/>
        <stp>True</stp>
        <stp/>
        <stp>EndOfBar</stp>
        <tr r="U22" s="2"/>
      </tp>
      <tp t="s">
        <v/>
        <stp/>
        <stp>StudyData</stp>
        <stp>Close(QO) when (LocalMonth(QO)=1 And LocalDay(QO)=30 And LocalHour(QO)=10 And LocalMinute(QO)=10)</stp>
        <stp>Bar</stp>
        <stp/>
        <stp>Close</stp>
        <stp>A5C</stp>
        <stp>0</stp>
        <stp>all</stp>
        <stp/>
        <stp/>
        <stp>True</stp>
        <stp/>
        <stp>EndOfBar</stp>
        <tr r="U21" s="2"/>
      </tp>
      <tp t="s">
        <v/>
        <stp/>
        <stp>StudyData</stp>
        <stp>Close(QO) when (LocalMonth(QO)=1 And LocalDay(QO)=30 And LocalHour(QO)=10 And LocalMinute(QO)=35)</stp>
        <stp>Bar</stp>
        <stp/>
        <stp>Close</stp>
        <stp>A5C</stp>
        <stp>0</stp>
        <stp>all</stp>
        <stp/>
        <stp/>
        <stp>True</stp>
        <stp/>
        <stp>EndOfBar</stp>
        <tr r="U26" s="2"/>
      </tp>
      <tp t="s">
        <v/>
        <stp/>
        <stp>StudyData</stp>
        <stp>Close(QO) when (LocalMonth(QO)=1 And LocalDay(QO)=30 And LocalHour(QO)=10 And LocalMinute(QO)=30)</stp>
        <stp>Bar</stp>
        <stp/>
        <stp>Close</stp>
        <stp>A5C</stp>
        <stp>0</stp>
        <stp>all</stp>
        <stp/>
        <stp/>
        <stp>True</stp>
        <stp/>
        <stp>EndOfBar</stp>
        <tr r="U25" s="2"/>
      </tp>
      <tp t="s">
        <v/>
        <stp/>
        <stp>StudyData</stp>
        <stp>Close(QO) when (LocalMonth(QO)=1 And LocalDay(QO)=30 And LocalHour(QO)=10 And LocalMinute(QO)=25)</stp>
        <stp>Bar</stp>
        <stp/>
        <stp>Close</stp>
        <stp>A5C</stp>
        <stp>0</stp>
        <stp>all</stp>
        <stp/>
        <stp/>
        <stp>True</stp>
        <stp/>
        <stp>EndOfBar</stp>
        <tr r="U24" s="2"/>
      </tp>
      <tp t="s">
        <v/>
        <stp/>
        <stp>StudyData</stp>
        <stp>Close(QO) when (LocalMonth(QO)=1 And LocalDay(QO)=30 And LocalHour(QO)=10 And LocalMinute(QO)=20)</stp>
        <stp>Bar</stp>
        <stp/>
        <stp>Close</stp>
        <stp>A5C</stp>
        <stp>0</stp>
        <stp>all</stp>
        <stp/>
        <stp/>
        <stp>True</stp>
        <stp/>
        <stp>EndOfBar</stp>
        <tr r="U23" s="2"/>
      </tp>
      <tp>
        <v>2006.75</v>
        <stp/>
        <stp>ContractData</stp>
        <stp>EP</stp>
        <stp>LastTradeorSettle</stp>
        <stp/>
        <stp>T</stp>
        <tr r="L37" s="1"/>
        <tr r="L12" s="1"/>
      </tp>
      <tp t="s">
        <v/>
        <stp/>
        <stp>StudyData</stp>
        <stp>Close(EP) when (LocalMonth(EP)=1 And LocalDay(EP)=30 And LocalHour(EP)=11 And LocalMinute(EP)=10)</stp>
        <stp>Bar</stp>
        <stp/>
        <stp>Close</stp>
        <stp>A5C</stp>
        <stp>0</stp>
        <stp>all</stp>
        <stp/>
        <stp/>
        <stp>True</stp>
        <stp/>
        <stp>EndOfBar</stp>
        <tr r="AG33" s="2"/>
      </tp>
      <tp t="s">
        <v/>
        <stp/>
        <stp>StudyData</stp>
        <stp>Close(EP) when (LocalMonth(EP)=1 And LocalDay(EP)=30 And LocalHour(EP)=11 And LocalMinute(EP)=15)</stp>
        <stp>Bar</stp>
        <stp/>
        <stp>Close</stp>
        <stp>A5C</stp>
        <stp>0</stp>
        <stp>all</stp>
        <stp/>
        <stp/>
        <stp>True</stp>
        <stp/>
        <stp>EndOfBar</stp>
        <tr r="AG34" s="2"/>
      </tp>
      <tp t="s">
        <v/>
        <stp/>
        <stp>StudyData</stp>
        <stp>Close(EP) when (LocalMonth(EP)=1 And LocalDay(EP)=30 And LocalHour(EP)=11 And LocalMinute(EP)=30)</stp>
        <stp>Bar</stp>
        <stp/>
        <stp>Close</stp>
        <stp>A5C</stp>
        <stp>0</stp>
        <stp>all</stp>
        <stp/>
        <stp/>
        <stp>True</stp>
        <stp/>
        <stp>EndOfBar</stp>
        <tr r="AG37" s="2"/>
      </tp>
      <tp t="s">
        <v/>
        <stp/>
        <stp>StudyData</stp>
        <stp>Close(EP) when (LocalMonth(EP)=1 And LocalDay(EP)=30 And LocalHour(EP)=11 And LocalMinute(EP)=35)</stp>
        <stp>Bar</stp>
        <stp/>
        <stp>Close</stp>
        <stp>A5C</stp>
        <stp>0</stp>
        <stp>all</stp>
        <stp/>
        <stp/>
        <stp>True</stp>
        <stp/>
        <stp>EndOfBar</stp>
        <tr r="AG38" s="2"/>
      </tp>
      <tp t="s">
        <v/>
        <stp/>
        <stp>StudyData</stp>
        <stp>Close(EP) when (LocalMonth(EP)=1 And LocalDay(EP)=30 And LocalHour(EP)=11 And LocalMinute(EP)=20)</stp>
        <stp>Bar</stp>
        <stp/>
        <stp>Close</stp>
        <stp>A5C</stp>
        <stp>0</stp>
        <stp>all</stp>
        <stp/>
        <stp/>
        <stp>True</stp>
        <stp/>
        <stp>EndOfBar</stp>
        <tr r="AG35" s="2"/>
      </tp>
      <tp t="s">
        <v/>
        <stp/>
        <stp>StudyData</stp>
        <stp>Close(EP) when (LocalMonth(EP)=1 And LocalDay(EP)=30 And LocalHour(EP)=11 And LocalMinute(EP)=25)</stp>
        <stp>Bar</stp>
        <stp/>
        <stp>Close</stp>
        <stp>A5C</stp>
        <stp>0</stp>
        <stp>all</stp>
        <stp/>
        <stp/>
        <stp>True</stp>
        <stp/>
        <stp>EndOfBar</stp>
        <tr r="AG36" s="2"/>
      </tp>
      <tp t="s">
        <v/>
        <stp/>
        <stp>StudyData</stp>
        <stp>Close(EP) when (LocalMonth(EP)=1 And LocalDay(EP)=30 And LocalHour(EP)=11 And LocalMinute(EP)=50)</stp>
        <stp>Bar</stp>
        <stp/>
        <stp>Close</stp>
        <stp>A5C</stp>
        <stp>0</stp>
        <stp>all</stp>
        <stp/>
        <stp/>
        <stp>True</stp>
        <stp/>
        <stp>EndOfBar</stp>
        <tr r="AG41" s="2"/>
      </tp>
      <tp t="s">
        <v/>
        <stp/>
        <stp>StudyData</stp>
        <stp>Close(EP) when (LocalMonth(EP)=1 And LocalDay(EP)=30 And LocalHour(EP)=11 And LocalMinute(EP)=55)</stp>
        <stp>Bar</stp>
        <stp/>
        <stp>Close</stp>
        <stp>A5C</stp>
        <stp>0</stp>
        <stp>all</stp>
        <stp/>
        <stp/>
        <stp>True</stp>
        <stp/>
        <stp>EndOfBar</stp>
        <tr r="AG42" s="2"/>
      </tp>
      <tp t="s">
        <v/>
        <stp/>
        <stp>StudyData</stp>
        <stp>Close(EP) when (LocalMonth(EP)=1 And LocalDay(EP)=30 And LocalHour(EP)=11 And LocalMinute(EP)=40)</stp>
        <stp>Bar</stp>
        <stp/>
        <stp>Close</stp>
        <stp>A5C</stp>
        <stp>0</stp>
        <stp>all</stp>
        <stp/>
        <stp/>
        <stp>True</stp>
        <stp/>
        <stp>EndOfBar</stp>
        <tr r="AG39" s="2"/>
      </tp>
      <tp t="s">
        <v/>
        <stp/>
        <stp>StudyData</stp>
        <stp>Close(EP) when (LocalMonth(EP)=1 And LocalDay(EP)=30 And LocalHour(EP)=11 And LocalMinute(EP)=45)</stp>
        <stp>Bar</stp>
        <stp/>
        <stp>Close</stp>
        <stp>A5C</stp>
        <stp>0</stp>
        <stp>all</stp>
        <stp/>
        <stp/>
        <stp>True</stp>
        <stp/>
        <stp>EndOfBar</stp>
        <tr r="AG40" s="2"/>
      </tp>
      <tp t="s">
        <v/>
        <stp/>
        <stp>StudyData</stp>
        <stp>Close(QO) when (LocalMonth(QO)=1 And LocalDay(QO)=30 And LocalHour(QO)=11 And LocalMinute(QO)=55)</stp>
        <stp>Bar</stp>
        <stp/>
        <stp>Close</stp>
        <stp>A5C</stp>
        <stp>0</stp>
        <stp>all</stp>
        <stp/>
        <stp/>
        <stp>True</stp>
        <stp/>
        <stp>EndOfBar</stp>
        <tr r="U42" s="2"/>
      </tp>
      <tp t="s">
        <v/>
        <stp/>
        <stp>StudyData</stp>
        <stp>Close(QO) when (LocalMonth(QO)=1 And LocalDay(QO)=30 And LocalHour(QO)=11 And LocalMinute(QO)=50)</stp>
        <stp>Bar</stp>
        <stp/>
        <stp>Close</stp>
        <stp>A5C</stp>
        <stp>0</stp>
        <stp>all</stp>
        <stp/>
        <stp/>
        <stp>True</stp>
        <stp/>
        <stp>EndOfBar</stp>
        <tr r="U41" s="2"/>
      </tp>
      <tp t="s">
        <v/>
        <stp/>
        <stp>StudyData</stp>
        <stp>Close(QO) when (LocalMonth(QO)=1 And LocalDay(QO)=30 And LocalHour(QO)=11 And LocalMinute(QO)=45)</stp>
        <stp>Bar</stp>
        <stp/>
        <stp>Close</stp>
        <stp>A5C</stp>
        <stp>0</stp>
        <stp>all</stp>
        <stp/>
        <stp/>
        <stp>True</stp>
        <stp/>
        <stp>EndOfBar</stp>
        <tr r="U40" s="2"/>
      </tp>
      <tp t="s">
        <v/>
        <stp/>
        <stp>StudyData</stp>
        <stp>Close(QO) when (LocalMonth(QO)=1 And LocalDay(QO)=30 And LocalHour(QO)=11 And LocalMinute(QO)=40)</stp>
        <stp>Bar</stp>
        <stp/>
        <stp>Close</stp>
        <stp>A5C</stp>
        <stp>0</stp>
        <stp>all</stp>
        <stp/>
        <stp/>
        <stp>True</stp>
        <stp/>
        <stp>EndOfBar</stp>
        <tr r="U39" s="2"/>
      </tp>
      <tp t="s">
        <v/>
        <stp/>
        <stp>StudyData</stp>
        <stp>Close(QO) when (LocalMonth(QO)=1 And LocalDay(QO)=30 And LocalHour(QO)=11 And LocalMinute(QO)=15)</stp>
        <stp>Bar</stp>
        <stp/>
        <stp>Close</stp>
        <stp>A5C</stp>
        <stp>0</stp>
        <stp>all</stp>
        <stp/>
        <stp/>
        <stp>True</stp>
        <stp/>
        <stp>EndOfBar</stp>
        <tr r="U34" s="2"/>
      </tp>
      <tp t="s">
        <v/>
        <stp/>
        <stp>StudyData</stp>
        <stp>Close(QO) when (LocalMonth(QO)=1 And LocalDay(QO)=30 And LocalHour(QO)=11 And LocalMinute(QO)=10)</stp>
        <stp>Bar</stp>
        <stp/>
        <stp>Close</stp>
        <stp>A5C</stp>
        <stp>0</stp>
        <stp>all</stp>
        <stp/>
        <stp/>
        <stp>True</stp>
        <stp/>
        <stp>EndOfBar</stp>
        <tr r="U33" s="2"/>
      </tp>
      <tp t="s">
        <v/>
        <stp/>
        <stp>StudyData</stp>
        <stp>Close(QO) when (LocalMonth(QO)=1 And LocalDay(QO)=30 And LocalHour(QO)=11 And LocalMinute(QO)=35)</stp>
        <stp>Bar</stp>
        <stp/>
        <stp>Close</stp>
        <stp>A5C</stp>
        <stp>0</stp>
        <stp>all</stp>
        <stp/>
        <stp/>
        <stp>True</stp>
        <stp/>
        <stp>EndOfBar</stp>
        <tr r="U38" s="2"/>
      </tp>
      <tp t="s">
        <v/>
        <stp/>
        <stp>StudyData</stp>
        <stp>Close(QO) when (LocalMonth(QO)=1 And LocalDay(QO)=30 And LocalHour(QO)=11 And LocalMinute(QO)=30)</stp>
        <stp>Bar</stp>
        <stp/>
        <stp>Close</stp>
        <stp>A5C</stp>
        <stp>0</stp>
        <stp>all</stp>
        <stp/>
        <stp/>
        <stp>True</stp>
        <stp/>
        <stp>EndOfBar</stp>
        <tr r="U37" s="2"/>
      </tp>
      <tp t="s">
        <v/>
        <stp/>
        <stp>StudyData</stp>
        <stp>Close(QO) when (LocalMonth(QO)=1 And LocalDay(QO)=30 And LocalHour(QO)=11 And LocalMinute(QO)=25)</stp>
        <stp>Bar</stp>
        <stp/>
        <stp>Close</stp>
        <stp>A5C</stp>
        <stp>0</stp>
        <stp>all</stp>
        <stp/>
        <stp/>
        <stp>True</stp>
        <stp/>
        <stp>EndOfBar</stp>
        <tr r="U36" s="2"/>
      </tp>
      <tp t="s">
        <v/>
        <stp/>
        <stp>StudyData</stp>
        <stp>Close(QO) when (LocalMonth(QO)=1 And LocalDay(QO)=30 And LocalHour(QO)=11 And LocalMinute(QO)=20)</stp>
        <stp>Bar</stp>
        <stp/>
        <stp>Close</stp>
        <stp>A5C</stp>
        <stp>0</stp>
        <stp>all</stp>
        <stp/>
        <stp/>
        <stp>True</stp>
        <stp/>
        <stp>EndOfBar</stp>
        <tr r="U35" s="2"/>
      </tp>
      <tp t="s">
        <v/>
        <stp/>
        <stp>StudyData</stp>
        <stp>Close(EP) when (LocalMonth(EP)=1 And LocalDay(EP)=30 And LocalHour(EP)=12 And LocalMinute(EP)=10)</stp>
        <stp>Bar</stp>
        <stp/>
        <stp>Close</stp>
        <stp>A5C</stp>
        <stp>0</stp>
        <stp>all</stp>
        <stp/>
        <stp/>
        <stp>True</stp>
        <stp/>
        <stp>EndOfBar</stp>
        <tr r="AG45" s="2"/>
      </tp>
      <tp t="s">
        <v/>
        <stp/>
        <stp>StudyData</stp>
        <stp>Close(EP) when (LocalMonth(EP)=1 And LocalDay(EP)=30 And LocalHour(EP)=12 And LocalMinute(EP)=15)</stp>
        <stp>Bar</stp>
        <stp/>
        <stp>Close</stp>
        <stp>A5C</stp>
        <stp>0</stp>
        <stp>all</stp>
        <stp/>
        <stp/>
        <stp>True</stp>
        <stp/>
        <stp>EndOfBar</stp>
        <tr r="AG46" s="2"/>
      </tp>
      <tp t="s">
        <v/>
        <stp/>
        <stp>StudyData</stp>
        <stp>Close(EP) when (LocalMonth(EP)=1 And LocalDay(EP)=30 And LocalHour(EP)=12 And LocalMinute(EP)=30)</stp>
        <stp>Bar</stp>
        <stp/>
        <stp>Close</stp>
        <stp>A5C</stp>
        <stp>0</stp>
        <stp>all</stp>
        <stp/>
        <stp/>
        <stp>True</stp>
        <stp/>
        <stp>EndOfBar</stp>
        <tr r="AG49" s="2"/>
      </tp>
      <tp t="s">
        <v/>
        <stp/>
        <stp>StudyData</stp>
        <stp>Close(EP) when (LocalMonth(EP)=1 And LocalDay(EP)=30 And LocalHour(EP)=12 And LocalMinute(EP)=35)</stp>
        <stp>Bar</stp>
        <stp/>
        <stp>Close</stp>
        <stp>A5C</stp>
        <stp>0</stp>
        <stp>all</stp>
        <stp/>
        <stp/>
        <stp>True</stp>
        <stp/>
        <stp>EndOfBar</stp>
        <tr r="AG50" s="2"/>
      </tp>
      <tp t="s">
        <v/>
        <stp/>
        <stp>StudyData</stp>
        <stp>Close(EP) when (LocalMonth(EP)=1 And LocalDay(EP)=30 And LocalHour(EP)=12 And LocalMinute(EP)=20)</stp>
        <stp>Bar</stp>
        <stp/>
        <stp>Close</stp>
        <stp>A5C</stp>
        <stp>0</stp>
        <stp>all</stp>
        <stp/>
        <stp/>
        <stp>True</stp>
        <stp/>
        <stp>EndOfBar</stp>
        <tr r="AG47" s="2"/>
      </tp>
      <tp t="s">
        <v/>
        <stp/>
        <stp>StudyData</stp>
        <stp>Close(EP) when (LocalMonth(EP)=1 And LocalDay(EP)=30 And LocalHour(EP)=12 And LocalMinute(EP)=25)</stp>
        <stp>Bar</stp>
        <stp/>
        <stp>Close</stp>
        <stp>A5C</stp>
        <stp>0</stp>
        <stp>all</stp>
        <stp/>
        <stp/>
        <stp>True</stp>
        <stp/>
        <stp>EndOfBar</stp>
        <tr r="AG48" s="2"/>
      </tp>
      <tp t="s">
        <v/>
        <stp/>
        <stp>StudyData</stp>
        <stp>Close(EP) when (LocalMonth(EP)=1 And LocalDay(EP)=30 And LocalHour(EP)=12 And LocalMinute(EP)=50)</stp>
        <stp>Bar</stp>
        <stp/>
        <stp>Close</stp>
        <stp>A5C</stp>
        <stp>0</stp>
        <stp>all</stp>
        <stp/>
        <stp/>
        <stp>True</stp>
        <stp/>
        <stp>EndOfBar</stp>
        <tr r="AG53" s="2"/>
      </tp>
      <tp t="s">
        <v/>
        <stp/>
        <stp>StudyData</stp>
        <stp>Close(EP) when (LocalMonth(EP)=1 And LocalDay(EP)=30 And LocalHour(EP)=12 And LocalMinute(EP)=55)</stp>
        <stp>Bar</stp>
        <stp/>
        <stp>Close</stp>
        <stp>A5C</stp>
        <stp>0</stp>
        <stp>all</stp>
        <stp/>
        <stp/>
        <stp>True</stp>
        <stp/>
        <stp>EndOfBar</stp>
        <tr r="AG54" s="2"/>
      </tp>
      <tp t="s">
        <v/>
        <stp/>
        <stp>StudyData</stp>
        <stp>Close(EP) when (LocalMonth(EP)=1 And LocalDay(EP)=30 And LocalHour(EP)=12 And LocalMinute(EP)=40)</stp>
        <stp>Bar</stp>
        <stp/>
        <stp>Close</stp>
        <stp>A5C</stp>
        <stp>0</stp>
        <stp>all</stp>
        <stp/>
        <stp/>
        <stp>True</stp>
        <stp/>
        <stp>EndOfBar</stp>
        <tr r="AG51" s="2"/>
      </tp>
      <tp t="s">
        <v/>
        <stp/>
        <stp>StudyData</stp>
        <stp>Close(EP) when (LocalMonth(EP)=1 And LocalDay(EP)=30 And LocalHour(EP)=12 And LocalMinute(EP)=45)</stp>
        <stp>Bar</stp>
        <stp/>
        <stp>Close</stp>
        <stp>A5C</stp>
        <stp>0</stp>
        <stp>all</stp>
        <stp/>
        <stp/>
        <stp>True</stp>
        <stp/>
        <stp>EndOfBar</stp>
        <tr r="AG52" s="2"/>
      </tp>
      <tp t="s">
        <v/>
        <stp/>
        <stp>StudyData</stp>
        <stp>Close(QO) when (LocalMonth(QO)=1 And LocalDay(QO)=30 And LocalHour(QO)=12 And LocalMinute(QO)=55)</stp>
        <stp>Bar</stp>
        <stp/>
        <stp>Close</stp>
        <stp>A5C</stp>
        <stp>0</stp>
        <stp>all</stp>
        <stp/>
        <stp/>
        <stp>True</stp>
        <stp/>
        <stp>EndOfBar</stp>
        <tr r="U54" s="2"/>
      </tp>
      <tp t="s">
        <v/>
        <stp/>
        <stp>StudyData</stp>
        <stp>Close(QO) when (LocalMonth(QO)=1 And LocalDay(QO)=30 And LocalHour(QO)=12 And LocalMinute(QO)=50)</stp>
        <stp>Bar</stp>
        <stp/>
        <stp>Close</stp>
        <stp>A5C</stp>
        <stp>0</stp>
        <stp>all</stp>
        <stp/>
        <stp/>
        <stp>True</stp>
        <stp/>
        <stp>EndOfBar</stp>
        <tr r="U53" s="2"/>
      </tp>
      <tp t="s">
        <v/>
        <stp/>
        <stp>StudyData</stp>
        <stp>Close(QO) when (LocalMonth(QO)=1 And LocalDay(QO)=30 And LocalHour(QO)=12 And LocalMinute(QO)=45)</stp>
        <stp>Bar</stp>
        <stp/>
        <stp>Close</stp>
        <stp>A5C</stp>
        <stp>0</stp>
        <stp>all</stp>
        <stp/>
        <stp/>
        <stp>True</stp>
        <stp/>
        <stp>EndOfBar</stp>
        <tr r="U52" s="2"/>
      </tp>
      <tp t="s">
        <v/>
        <stp/>
        <stp>StudyData</stp>
        <stp>Close(QO) when (LocalMonth(QO)=1 And LocalDay(QO)=30 And LocalHour(QO)=12 And LocalMinute(QO)=40)</stp>
        <stp>Bar</stp>
        <stp/>
        <stp>Close</stp>
        <stp>A5C</stp>
        <stp>0</stp>
        <stp>all</stp>
        <stp/>
        <stp/>
        <stp>True</stp>
        <stp/>
        <stp>EndOfBar</stp>
        <tr r="U51" s="2"/>
      </tp>
      <tp t="s">
        <v/>
        <stp/>
        <stp>StudyData</stp>
        <stp>Close(QO) when (LocalMonth(QO)=1 And LocalDay(QO)=30 And LocalHour(QO)=12 And LocalMinute(QO)=15)</stp>
        <stp>Bar</stp>
        <stp/>
        <stp>Close</stp>
        <stp>A5C</stp>
        <stp>0</stp>
        <stp>all</stp>
        <stp/>
        <stp/>
        <stp>True</stp>
        <stp/>
        <stp>EndOfBar</stp>
        <tr r="U46" s="2"/>
      </tp>
      <tp t="s">
        <v/>
        <stp/>
        <stp>StudyData</stp>
        <stp>Close(QO) when (LocalMonth(QO)=1 And LocalDay(QO)=30 And LocalHour(QO)=12 And LocalMinute(QO)=10)</stp>
        <stp>Bar</stp>
        <stp/>
        <stp>Close</stp>
        <stp>A5C</stp>
        <stp>0</stp>
        <stp>all</stp>
        <stp/>
        <stp/>
        <stp>True</stp>
        <stp/>
        <stp>EndOfBar</stp>
        <tr r="U45" s="2"/>
      </tp>
      <tp t="s">
        <v/>
        <stp/>
        <stp>StudyData</stp>
        <stp>Close(QO) when (LocalMonth(QO)=1 And LocalDay(QO)=30 And LocalHour(QO)=12 And LocalMinute(QO)=35)</stp>
        <stp>Bar</stp>
        <stp/>
        <stp>Close</stp>
        <stp>A5C</stp>
        <stp>0</stp>
        <stp>all</stp>
        <stp/>
        <stp/>
        <stp>True</stp>
        <stp/>
        <stp>EndOfBar</stp>
        <tr r="U50" s="2"/>
      </tp>
      <tp t="s">
        <v/>
        <stp/>
        <stp>StudyData</stp>
        <stp>Close(QO) when (LocalMonth(QO)=1 And LocalDay(QO)=30 And LocalHour(QO)=12 And LocalMinute(QO)=30)</stp>
        <stp>Bar</stp>
        <stp/>
        <stp>Close</stp>
        <stp>A5C</stp>
        <stp>0</stp>
        <stp>all</stp>
        <stp/>
        <stp/>
        <stp>True</stp>
        <stp/>
        <stp>EndOfBar</stp>
        <tr r="U49" s="2"/>
      </tp>
      <tp t="s">
        <v/>
        <stp/>
        <stp>StudyData</stp>
        <stp>Close(QO) when (LocalMonth(QO)=1 And LocalDay(QO)=30 And LocalHour(QO)=12 And LocalMinute(QO)=25)</stp>
        <stp>Bar</stp>
        <stp/>
        <stp>Close</stp>
        <stp>A5C</stp>
        <stp>0</stp>
        <stp>all</stp>
        <stp/>
        <stp/>
        <stp>True</stp>
        <stp/>
        <stp>EndOfBar</stp>
        <tr r="U48" s="2"/>
      </tp>
      <tp t="s">
        <v/>
        <stp/>
        <stp>StudyData</stp>
        <stp>Close(QO) when (LocalMonth(QO)=1 And LocalDay(QO)=30 And LocalHour(QO)=12 And LocalMinute(QO)=20)</stp>
        <stp>Bar</stp>
        <stp/>
        <stp>Close</stp>
        <stp>A5C</stp>
        <stp>0</stp>
        <stp>all</stp>
        <stp/>
        <stp/>
        <stp>True</stp>
        <stp/>
        <stp>EndOfBar</stp>
        <tr r="U47" s="2"/>
      </tp>
      <tp>
        <v>-133</v>
        <stp/>
        <stp>ContractData</stp>
        <stp>YM</stp>
        <stp>NetLastQuoteToday</stp>
        <stp/>
        <stp>T</stp>
        <tr r="M35" s="1"/>
      </tp>
      <tp>
        <v>10734.5</v>
        <stp/>
        <stp>StudyData</stp>
        <stp>DD</stp>
        <stp>FG</stp>
        <stp/>
        <stp>Close</stp>
        <stp>15</stp>
        <stp>-1</stp>
        <stp/>
        <stp/>
        <stp/>
        <stp/>
        <stp>T</stp>
        <tr r="AC32" s="1"/>
      </tp>
      <tp>
        <v>76557</v>
        <stp/>
        <stp>ContractData</stp>
        <stp>GCE</stp>
        <stp>T_CVol</stp>
        <tr r="AK39" s="1"/>
        <tr r="D39" s="1"/>
      </tp>
      <tp>
        <v>817778</v>
        <stp/>
        <stp>ContractData</stp>
        <stp>DSX</stp>
        <stp>T_CVol</stp>
        <tr r="AK26" s="1"/>
        <tr r="D26" s="1"/>
      </tp>
      <tp>
        <v>96587</v>
        <stp/>
        <stp>ContractData</stp>
        <stp>CLE</stp>
        <stp>T_CVol</stp>
        <tr r="D52" s="1"/>
        <tr r="AK52" s="1"/>
      </tp>
      <tp t="s">
        <v/>
        <stp/>
        <stp>StudyData</stp>
        <stp>Close(EP) when (LocalMonth(EP)=1 And LocalDay(EP)=30 And LocalHour(EP)=13 And LocalMinute(EP)=10)</stp>
        <stp>Bar</stp>
        <stp/>
        <stp>Close</stp>
        <stp>A5C</stp>
        <stp>0</stp>
        <stp>all</stp>
        <stp/>
        <stp/>
        <stp>True</stp>
        <stp/>
        <stp>EndOfBar</stp>
        <tr r="AG57" s="2"/>
      </tp>
      <tp t="s">
        <v/>
        <stp/>
        <stp>StudyData</stp>
        <stp>Close(EP) when (LocalMonth(EP)=1 And LocalDay(EP)=30 And LocalHour(EP)=13 And LocalMinute(EP)=15)</stp>
        <stp>Bar</stp>
        <stp/>
        <stp>Close</stp>
        <stp>A5C</stp>
        <stp>0</stp>
        <stp>all</stp>
        <stp/>
        <stp/>
        <stp>True</stp>
        <stp/>
        <stp>EndOfBar</stp>
        <tr r="AG58" s="2"/>
      </tp>
      <tp t="s">
        <v/>
        <stp/>
        <stp>StudyData</stp>
        <stp>Close(EP) when (LocalMonth(EP)=1 And LocalDay(EP)=30 And LocalHour(EP)=13 And LocalMinute(EP)=30)</stp>
        <stp>Bar</stp>
        <stp/>
        <stp>Close</stp>
        <stp>A5C</stp>
        <stp>0</stp>
        <stp>all</stp>
        <stp/>
        <stp/>
        <stp>True</stp>
        <stp/>
        <stp>EndOfBar</stp>
        <tr r="AG61" s="2"/>
      </tp>
      <tp t="s">
        <v/>
        <stp/>
        <stp>StudyData</stp>
        <stp>Close(EP) when (LocalMonth(EP)=1 And LocalDay(EP)=30 And LocalHour(EP)=13 And LocalMinute(EP)=35)</stp>
        <stp>Bar</stp>
        <stp/>
        <stp>Close</stp>
        <stp>A5C</stp>
        <stp>0</stp>
        <stp>all</stp>
        <stp/>
        <stp/>
        <stp>True</stp>
        <stp/>
        <stp>EndOfBar</stp>
        <tr r="AG62" s="2"/>
      </tp>
      <tp t="s">
        <v/>
        <stp/>
        <stp>StudyData</stp>
        <stp>Close(EP) when (LocalMonth(EP)=1 And LocalDay(EP)=30 And LocalHour(EP)=13 And LocalMinute(EP)=20)</stp>
        <stp>Bar</stp>
        <stp/>
        <stp>Close</stp>
        <stp>A5C</stp>
        <stp>0</stp>
        <stp>all</stp>
        <stp/>
        <stp/>
        <stp>True</stp>
        <stp/>
        <stp>EndOfBar</stp>
        <tr r="AG59" s="2"/>
      </tp>
      <tp t="s">
        <v/>
        <stp/>
        <stp>StudyData</stp>
        <stp>Close(EP) when (LocalMonth(EP)=1 And LocalDay(EP)=30 And LocalHour(EP)=13 And LocalMinute(EP)=25)</stp>
        <stp>Bar</stp>
        <stp/>
        <stp>Close</stp>
        <stp>A5C</stp>
        <stp>0</stp>
        <stp>all</stp>
        <stp/>
        <stp/>
        <stp>True</stp>
        <stp/>
        <stp>EndOfBar</stp>
        <tr r="AG60" s="2"/>
      </tp>
      <tp t="s">
        <v/>
        <stp/>
        <stp>StudyData</stp>
        <stp>Close(EP) when (LocalMonth(EP)=1 And LocalDay(EP)=30 And LocalHour(EP)=13 And LocalMinute(EP)=50)</stp>
        <stp>Bar</stp>
        <stp/>
        <stp>Close</stp>
        <stp>A5C</stp>
        <stp>0</stp>
        <stp>all</stp>
        <stp/>
        <stp/>
        <stp>True</stp>
        <stp/>
        <stp>EndOfBar</stp>
        <tr r="AG65" s="2"/>
      </tp>
      <tp t="s">
        <v/>
        <stp/>
        <stp>StudyData</stp>
        <stp>Close(EP) when (LocalMonth(EP)=1 And LocalDay(EP)=30 And LocalHour(EP)=13 And LocalMinute(EP)=55)</stp>
        <stp>Bar</stp>
        <stp/>
        <stp>Close</stp>
        <stp>A5C</stp>
        <stp>0</stp>
        <stp>all</stp>
        <stp/>
        <stp/>
        <stp>True</stp>
        <stp/>
        <stp>EndOfBar</stp>
        <tr r="AG66" s="2"/>
      </tp>
      <tp t="s">
        <v/>
        <stp/>
        <stp>StudyData</stp>
        <stp>Close(EP) when (LocalMonth(EP)=1 And LocalDay(EP)=30 And LocalHour(EP)=13 And LocalMinute(EP)=40)</stp>
        <stp>Bar</stp>
        <stp/>
        <stp>Close</stp>
        <stp>A5C</stp>
        <stp>0</stp>
        <stp>all</stp>
        <stp/>
        <stp/>
        <stp>True</stp>
        <stp/>
        <stp>EndOfBar</stp>
        <tr r="AG63" s="2"/>
      </tp>
      <tp t="s">
        <v/>
        <stp/>
        <stp>StudyData</stp>
        <stp>Close(EP) when (LocalMonth(EP)=1 And LocalDay(EP)=30 And LocalHour(EP)=13 And LocalMinute(EP)=45)</stp>
        <stp>Bar</stp>
        <stp/>
        <stp>Close</stp>
        <stp>A5C</stp>
        <stp>0</stp>
        <stp>all</stp>
        <stp/>
        <stp/>
        <stp>True</stp>
        <stp/>
        <stp>EndOfBar</stp>
        <tr r="AG64" s="2"/>
      </tp>
      <tp t="s">
        <v/>
        <stp/>
        <stp>StudyData</stp>
        <stp>Close(QO) when (LocalMonth(QO)=1 And LocalDay(QO)=30 And LocalHour(QO)=13 And LocalMinute(QO)=55)</stp>
        <stp>Bar</stp>
        <stp/>
        <stp>Close</stp>
        <stp>A5C</stp>
        <stp>0</stp>
        <stp>all</stp>
        <stp/>
        <stp/>
        <stp>True</stp>
        <stp/>
        <stp>EndOfBar</stp>
        <tr r="U66" s="2"/>
      </tp>
      <tp t="s">
        <v/>
        <stp/>
        <stp>StudyData</stp>
        <stp>Close(QO) when (LocalMonth(QO)=1 And LocalDay(QO)=30 And LocalHour(QO)=13 And LocalMinute(QO)=50)</stp>
        <stp>Bar</stp>
        <stp/>
        <stp>Close</stp>
        <stp>A5C</stp>
        <stp>0</stp>
        <stp>all</stp>
        <stp/>
        <stp/>
        <stp>True</stp>
        <stp/>
        <stp>EndOfBar</stp>
        <tr r="U65" s="2"/>
      </tp>
      <tp t="s">
        <v/>
        <stp/>
        <stp>StudyData</stp>
        <stp>Close(QO) when (LocalMonth(QO)=1 And LocalDay(QO)=30 And LocalHour(QO)=13 And LocalMinute(QO)=45)</stp>
        <stp>Bar</stp>
        <stp/>
        <stp>Close</stp>
        <stp>A5C</stp>
        <stp>0</stp>
        <stp>all</stp>
        <stp/>
        <stp/>
        <stp>True</stp>
        <stp/>
        <stp>EndOfBar</stp>
        <tr r="U64" s="2"/>
      </tp>
      <tp t="s">
        <v/>
        <stp/>
        <stp>StudyData</stp>
        <stp>Close(QO) when (LocalMonth(QO)=1 And LocalDay(QO)=30 And LocalHour(QO)=13 And LocalMinute(QO)=40)</stp>
        <stp>Bar</stp>
        <stp/>
        <stp>Close</stp>
        <stp>A5C</stp>
        <stp>0</stp>
        <stp>all</stp>
        <stp/>
        <stp/>
        <stp>True</stp>
        <stp/>
        <stp>EndOfBar</stp>
        <tr r="U63" s="2"/>
      </tp>
      <tp t="s">
        <v/>
        <stp/>
        <stp>StudyData</stp>
        <stp>Close(QO) when (LocalMonth(QO)=1 And LocalDay(QO)=30 And LocalHour(QO)=13 And LocalMinute(QO)=15)</stp>
        <stp>Bar</stp>
        <stp/>
        <stp>Close</stp>
        <stp>A5C</stp>
        <stp>0</stp>
        <stp>all</stp>
        <stp/>
        <stp/>
        <stp>True</stp>
        <stp/>
        <stp>EndOfBar</stp>
        <tr r="U58" s="2"/>
      </tp>
      <tp t="s">
        <v/>
        <stp/>
        <stp>StudyData</stp>
        <stp>Close(QO) when (LocalMonth(QO)=1 And LocalDay(QO)=30 And LocalHour(QO)=13 And LocalMinute(QO)=10)</stp>
        <stp>Bar</stp>
        <stp/>
        <stp>Close</stp>
        <stp>A5C</stp>
        <stp>0</stp>
        <stp>all</stp>
        <stp/>
        <stp/>
        <stp>True</stp>
        <stp/>
        <stp>EndOfBar</stp>
        <tr r="U57" s="2"/>
      </tp>
      <tp t="s">
        <v/>
        <stp/>
        <stp>StudyData</stp>
        <stp>Close(QO) when (LocalMonth(QO)=1 And LocalDay(QO)=30 And LocalHour(QO)=13 And LocalMinute(QO)=35)</stp>
        <stp>Bar</stp>
        <stp/>
        <stp>Close</stp>
        <stp>A5C</stp>
        <stp>0</stp>
        <stp>all</stp>
        <stp/>
        <stp/>
        <stp>True</stp>
        <stp/>
        <stp>EndOfBar</stp>
        <tr r="U62" s="2"/>
      </tp>
      <tp t="s">
        <v/>
        <stp/>
        <stp>StudyData</stp>
        <stp>Close(QO) when (LocalMonth(QO)=1 And LocalDay(QO)=30 And LocalHour(QO)=13 And LocalMinute(QO)=30)</stp>
        <stp>Bar</stp>
        <stp/>
        <stp>Close</stp>
        <stp>A5C</stp>
        <stp>0</stp>
        <stp>all</stp>
        <stp/>
        <stp/>
        <stp>True</stp>
        <stp/>
        <stp>EndOfBar</stp>
        <tr r="U61" s="2"/>
      </tp>
      <tp t="s">
        <v/>
        <stp/>
        <stp>StudyData</stp>
        <stp>Close(QO) when (LocalMonth(QO)=1 And LocalDay(QO)=30 And LocalHour(QO)=13 And LocalMinute(QO)=25)</stp>
        <stp>Bar</stp>
        <stp/>
        <stp>Close</stp>
        <stp>A5C</stp>
        <stp>0</stp>
        <stp>all</stp>
        <stp/>
        <stp/>
        <stp>True</stp>
        <stp/>
        <stp>EndOfBar</stp>
        <tr r="U60" s="2"/>
      </tp>
      <tp t="s">
        <v/>
        <stp/>
        <stp>StudyData</stp>
        <stp>Close(QO) when (LocalMonth(QO)=1 And LocalDay(QO)=30 And LocalHour(QO)=13 And LocalMinute(QO)=20)</stp>
        <stp>Bar</stp>
        <stp/>
        <stp>Close</stp>
        <stp>A5C</stp>
        <stp>0</stp>
        <stp>all</stp>
        <stp/>
        <stp/>
        <stp>True</stp>
        <stp/>
        <stp>EndOfBar</stp>
        <tr r="U59" s="2"/>
      </tp>
      <tp>
        <v>300732</v>
        <stp/>
        <stp>ContractData</stp>
        <stp>CLE</stp>
        <stp>Y_CVol</stp>
        <tr r="D52" s="1"/>
        <tr r="AL52" s="1"/>
      </tp>
      <tp>
        <v>243648</v>
        <stp/>
        <stp>ContractData</stp>
        <stp>GCE</stp>
        <stp>Y_CVol</stp>
        <tr r="D39" s="1"/>
        <tr r="AL39" s="1"/>
      </tp>
      <tp>
        <v>1296008</v>
        <stp/>
        <stp>ContractData</stp>
        <stp>DSX</stp>
        <stp>Y_CVol</stp>
        <tr r="D26" s="1"/>
        <tr r="AL26" s="1"/>
      </tp>
      <tp>
        <v>10734.5</v>
        <stp/>
        <stp>StudyData</stp>
        <stp>DD</stp>
        <stp>FG</stp>
        <stp/>
        <stp>Close</stp>
        <stp>60</stp>
        <stp>-1</stp>
        <stp/>
        <stp/>
        <stp/>
        <stp/>
        <stp>T</stp>
        <tr r="I44" s="1"/>
        <tr r="I44" s="1"/>
      </tp>
      <tp t="s">
        <v/>
        <stp/>
        <stp>StudyData</stp>
        <stp>Close(EP) when (LocalMonth(EP)=1 And LocalDay(EP)=30 And LocalHour(EP)=14 And LocalMinute(EP)=10)</stp>
        <stp>Bar</stp>
        <stp/>
        <stp>Close</stp>
        <stp>A5C</stp>
        <stp>0</stp>
        <stp>all</stp>
        <stp/>
        <stp/>
        <stp>True</stp>
        <stp/>
        <stp>EndOfBar</stp>
        <tr r="AG69" s="2"/>
      </tp>
      <tp t="s">
        <v/>
        <stp/>
        <stp>StudyData</stp>
        <stp>Close(EP) when (LocalMonth(EP)=1 And LocalDay(EP)=30 And LocalHour(EP)=14 And LocalMinute(EP)=15)</stp>
        <stp>Bar</stp>
        <stp/>
        <stp>Close</stp>
        <stp>A5C</stp>
        <stp>0</stp>
        <stp>all</stp>
        <stp/>
        <stp/>
        <stp>True</stp>
        <stp/>
        <stp>EndOfBar</stp>
        <tr r="AG70" s="2"/>
      </tp>
      <tp t="s">
        <v/>
        <stp/>
        <stp>StudyData</stp>
        <stp>Close(EP) when (LocalMonth(EP)=1 And LocalDay(EP)=30 And LocalHour(EP)=14 And LocalMinute(EP)=30)</stp>
        <stp>Bar</stp>
        <stp/>
        <stp>Close</stp>
        <stp>A5C</stp>
        <stp>0</stp>
        <stp>all</stp>
        <stp/>
        <stp/>
        <stp>True</stp>
        <stp/>
        <stp>EndOfBar</stp>
        <tr r="AG73" s="2"/>
      </tp>
      <tp t="s">
        <v/>
        <stp/>
        <stp>StudyData</stp>
        <stp>Close(EP) when (LocalMonth(EP)=1 And LocalDay(EP)=30 And LocalHour(EP)=14 And LocalMinute(EP)=35)</stp>
        <stp>Bar</stp>
        <stp/>
        <stp>Close</stp>
        <stp>A5C</stp>
        <stp>0</stp>
        <stp>all</stp>
        <stp/>
        <stp/>
        <stp>True</stp>
        <stp/>
        <stp>EndOfBar</stp>
        <tr r="AG74" s="2"/>
      </tp>
      <tp t="s">
        <v/>
        <stp/>
        <stp>StudyData</stp>
        <stp>Close(EP) when (LocalMonth(EP)=1 And LocalDay(EP)=30 And LocalHour(EP)=14 And LocalMinute(EP)=20)</stp>
        <stp>Bar</stp>
        <stp/>
        <stp>Close</stp>
        <stp>A5C</stp>
        <stp>0</stp>
        <stp>all</stp>
        <stp/>
        <stp/>
        <stp>True</stp>
        <stp/>
        <stp>EndOfBar</stp>
        <tr r="AG71" s="2"/>
      </tp>
      <tp t="s">
        <v/>
        <stp/>
        <stp>StudyData</stp>
        <stp>Close(EP) when (LocalMonth(EP)=1 And LocalDay(EP)=30 And LocalHour(EP)=14 And LocalMinute(EP)=25)</stp>
        <stp>Bar</stp>
        <stp/>
        <stp>Close</stp>
        <stp>A5C</stp>
        <stp>0</stp>
        <stp>all</stp>
        <stp/>
        <stp/>
        <stp>True</stp>
        <stp/>
        <stp>EndOfBar</stp>
        <tr r="AG72" s="2"/>
      </tp>
      <tp t="s">
        <v/>
        <stp/>
        <stp>StudyData</stp>
        <stp>Close(EP) when (LocalMonth(EP)=1 And LocalDay(EP)=30 And LocalHour(EP)=14 And LocalMinute(EP)=50)</stp>
        <stp>Bar</stp>
        <stp/>
        <stp>Close</stp>
        <stp>A5C</stp>
        <stp>0</stp>
        <stp>all</stp>
        <stp/>
        <stp/>
        <stp>True</stp>
        <stp/>
        <stp>EndOfBar</stp>
        <tr r="AG77" s="2"/>
      </tp>
      <tp t="s">
        <v/>
        <stp/>
        <stp>StudyData</stp>
        <stp>Close(EP) when (LocalMonth(EP)=1 And LocalDay(EP)=30 And LocalHour(EP)=14 And LocalMinute(EP)=55)</stp>
        <stp>Bar</stp>
        <stp/>
        <stp>Close</stp>
        <stp>A5C</stp>
        <stp>0</stp>
        <stp>all</stp>
        <stp/>
        <stp/>
        <stp>True</stp>
        <stp/>
        <stp>EndOfBar</stp>
        <tr r="AG78" s="2"/>
      </tp>
      <tp t="s">
        <v/>
        <stp/>
        <stp>StudyData</stp>
        <stp>Close(EP) when (LocalMonth(EP)=1 And LocalDay(EP)=30 And LocalHour(EP)=14 And LocalMinute(EP)=40)</stp>
        <stp>Bar</stp>
        <stp/>
        <stp>Close</stp>
        <stp>A5C</stp>
        <stp>0</stp>
        <stp>all</stp>
        <stp/>
        <stp/>
        <stp>True</stp>
        <stp/>
        <stp>EndOfBar</stp>
        <tr r="AG75" s="2"/>
      </tp>
      <tp t="s">
        <v/>
        <stp/>
        <stp>StudyData</stp>
        <stp>Close(EP) when (LocalMonth(EP)=1 And LocalDay(EP)=30 And LocalHour(EP)=14 And LocalMinute(EP)=45)</stp>
        <stp>Bar</stp>
        <stp/>
        <stp>Close</stp>
        <stp>A5C</stp>
        <stp>0</stp>
        <stp>all</stp>
        <stp/>
        <stp/>
        <stp>True</stp>
        <stp/>
        <stp>EndOfBar</stp>
        <tr r="AG76" s="2"/>
      </tp>
      <tp t="s">
        <v/>
        <stp/>
        <stp>StudyData</stp>
        <stp>Close(QO) when (LocalMonth(QO)=1 And LocalDay(QO)=30 And LocalHour(QO)=14 And LocalMinute(QO)=55)</stp>
        <stp>Bar</stp>
        <stp/>
        <stp>Close</stp>
        <stp>A5C</stp>
        <stp>0</stp>
        <stp>all</stp>
        <stp/>
        <stp/>
        <stp>True</stp>
        <stp/>
        <stp>EndOfBar</stp>
        <tr r="U78" s="2"/>
      </tp>
      <tp t="s">
        <v/>
        <stp/>
        <stp>StudyData</stp>
        <stp>Close(QO) when (LocalMonth(QO)=1 And LocalDay(QO)=30 And LocalHour(QO)=14 And LocalMinute(QO)=50)</stp>
        <stp>Bar</stp>
        <stp/>
        <stp>Close</stp>
        <stp>A5C</stp>
        <stp>0</stp>
        <stp>all</stp>
        <stp/>
        <stp/>
        <stp>True</stp>
        <stp/>
        <stp>EndOfBar</stp>
        <tr r="U77" s="2"/>
      </tp>
      <tp t="s">
        <v/>
        <stp/>
        <stp>StudyData</stp>
        <stp>Close(QO) when (LocalMonth(QO)=1 And LocalDay(QO)=30 And LocalHour(QO)=14 And LocalMinute(QO)=45)</stp>
        <stp>Bar</stp>
        <stp/>
        <stp>Close</stp>
        <stp>A5C</stp>
        <stp>0</stp>
        <stp>all</stp>
        <stp/>
        <stp/>
        <stp>True</stp>
        <stp/>
        <stp>EndOfBar</stp>
        <tr r="U76" s="2"/>
      </tp>
      <tp t="s">
        <v/>
        <stp/>
        <stp>StudyData</stp>
        <stp>Close(QO) when (LocalMonth(QO)=1 And LocalDay(QO)=30 And LocalHour(QO)=14 And LocalMinute(QO)=40)</stp>
        <stp>Bar</stp>
        <stp/>
        <stp>Close</stp>
        <stp>A5C</stp>
        <stp>0</stp>
        <stp>all</stp>
        <stp/>
        <stp/>
        <stp>True</stp>
        <stp/>
        <stp>EndOfBar</stp>
        <tr r="U75" s="2"/>
      </tp>
      <tp t="s">
        <v/>
        <stp/>
        <stp>StudyData</stp>
        <stp>Close(QO) when (LocalMonth(QO)=1 And LocalDay(QO)=30 And LocalHour(QO)=14 And LocalMinute(QO)=15)</stp>
        <stp>Bar</stp>
        <stp/>
        <stp>Close</stp>
        <stp>A5C</stp>
        <stp>0</stp>
        <stp>all</stp>
        <stp/>
        <stp/>
        <stp>True</stp>
        <stp/>
        <stp>EndOfBar</stp>
        <tr r="U70" s="2"/>
      </tp>
      <tp t="s">
        <v/>
        <stp/>
        <stp>StudyData</stp>
        <stp>Close(QO) when (LocalMonth(QO)=1 And LocalDay(QO)=30 And LocalHour(QO)=14 And LocalMinute(QO)=10)</stp>
        <stp>Bar</stp>
        <stp/>
        <stp>Close</stp>
        <stp>A5C</stp>
        <stp>0</stp>
        <stp>all</stp>
        <stp/>
        <stp/>
        <stp>True</stp>
        <stp/>
        <stp>EndOfBar</stp>
        <tr r="U69" s="2"/>
      </tp>
      <tp t="s">
        <v/>
        <stp/>
        <stp>StudyData</stp>
        <stp>Close(QO) when (LocalMonth(QO)=1 And LocalDay(QO)=30 And LocalHour(QO)=14 And LocalMinute(QO)=35)</stp>
        <stp>Bar</stp>
        <stp/>
        <stp>Close</stp>
        <stp>A5C</stp>
        <stp>0</stp>
        <stp>all</stp>
        <stp/>
        <stp/>
        <stp>True</stp>
        <stp/>
        <stp>EndOfBar</stp>
        <tr r="U74" s="2"/>
      </tp>
      <tp t="s">
        <v/>
        <stp/>
        <stp>StudyData</stp>
        <stp>Close(QO) when (LocalMonth(QO)=1 And LocalDay(QO)=30 And LocalHour(QO)=14 And LocalMinute(QO)=30)</stp>
        <stp>Bar</stp>
        <stp/>
        <stp>Close</stp>
        <stp>A5C</stp>
        <stp>0</stp>
        <stp>all</stp>
        <stp/>
        <stp/>
        <stp>True</stp>
        <stp/>
        <stp>EndOfBar</stp>
        <tr r="U73" s="2"/>
      </tp>
      <tp t="s">
        <v/>
        <stp/>
        <stp>StudyData</stp>
        <stp>Close(QO) when (LocalMonth(QO)=1 And LocalDay(QO)=30 And LocalHour(QO)=14 And LocalMinute(QO)=25)</stp>
        <stp>Bar</stp>
        <stp/>
        <stp>Close</stp>
        <stp>A5C</stp>
        <stp>0</stp>
        <stp>all</stp>
        <stp/>
        <stp/>
        <stp>True</stp>
        <stp/>
        <stp>EndOfBar</stp>
        <tr r="U72" s="2"/>
      </tp>
      <tp t="s">
        <v/>
        <stp/>
        <stp>StudyData</stp>
        <stp>Close(QO) when (LocalMonth(QO)=1 And LocalDay(QO)=30 And LocalHour(QO)=14 And LocalMinute(QO)=20)</stp>
        <stp>Bar</stp>
        <stp/>
        <stp>Close</stp>
        <stp>A5C</stp>
        <stp>0</stp>
        <stp>all</stp>
        <stp/>
        <stp/>
        <stp>True</stp>
        <stp/>
        <stp>EndOfBar</stp>
        <tr r="U71" s="2"/>
      </tp>
      <tp t="s">
        <v/>
        <stp/>
        <stp>StudyData</stp>
        <stp>Close(EP) when (LocalMonth(EP)=1 And LocalDay(EP)=30 And LocalHour(EP)=15 And LocalMinute(EP)=10)</stp>
        <stp>Bar</stp>
        <stp/>
        <stp>Close</stp>
        <stp>A5C</stp>
        <stp>0</stp>
        <stp>all</stp>
        <stp/>
        <stp/>
        <stp>True</stp>
        <stp/>
        <stp>EndOfBar</stp>
        <tr r="AG81" s="2"/>
      </tp>
      <tp t="s">
        <v/>
        <stp/>
        <stp>StudyData</stp>
        <stp>Close(EP) when (LocalMonth(EP)=1 And LocalDay(EP)=30 And LocalHour(EP)=15 And LocalMinute(EP)=15)</stp>
        <stp>Bar</stp>
        <stp/>
        <stp>Close</stp>
        <stp>A5C</stp>
        <stp>0</stp>
        <stp>all</stp>
        <stp/>
        <stp/>
        <stp>True</stp>
        <stp/>
        <stp>EndOfBar</stp>
        <tr r="AG82" s="2"/>
      </tp>
      <tp t="s">
        <v/>
        <stp/>
        <stp>StudyData</stp>
        <stp>Close(QO) when (LocalMonth(QO)=1 And LocalDay(QO)=30 And LocalHour(QO)=15 And LocalMinute(QO)=15)</stp>
        <stp>Bar</stp>
        <stp/>
        <stp>Close</stp>
        <stp>A5C</stp>
        <stp>0</stp>
        <stp>all</stp>
        <stp/>
        <stp/>
        <stp>True</stp>
        <stp/>
        <stp>EndOfBar</stp>
        <tr r="U82" s="2"/>
      </tp>
      <tp t="s">
        <v/>
        <stp/>
        <stp>StudyData</stp>
        <stp>Close(QO) when (LocalMonth(QO)=1 And LocalDay(QO)=30 And LocalHour(QO)=15 And LocalMinute(QO)=10)</stp>
        <stp>Bar</stp>
        <stp/>
        <stp>Close</stp>
        <stp>A5C</stp>
        <stp>0</stp>
        <stp>all</stp>
        <stp/>
        <stp/>
        <stp>True</stp>
        <stp/>
        <stp>EndOfBar</stp>
        <tr r="U81" s="2"/>
      </tp>
      <tp>
        <v>-49</v>
        <stp/>
        <stp>StudyData</stp>
        <stp>Correlation(CLE,GCE,Period:=10,InputChoice1:=Close,InputChoice2:=Close)</stp>
        <stp>Bar</stp>
        <stp/>
        <stp>Close</stp>
        <stp>60</stp>
        <stp>0</stp>
        <stp>all</stp>
        <stp/>
        <stp/>
        <stp>True</stp>
        <tr r="R38" s="1"/>
      </tp>
      <tp>
        <v>37</v>
        <stp/>
        <stp>StudyData</stp>
        <stp>Correlation(EU6,GCE,Period:=10,InputChoice1:=Close,InputChoice2:=Close)</stp>
        <stp>Bar</stp>
        <stp/>
        <stp>Close</stp>
        <stp>60</stp>
        <stp>0</stp>
        <stp>all</stp>
        <stp/>
        <stp/>
        <stp>True</stp>
        <tr r="R39" s="1"/>
      </tp>
      <tp>
        <v>-32</v>
        <stp/>
        <stp>StudyData</stp>
        <stp>Correlation(ENQ,GCE,Period:=10,InputChoice1:=Close,InputChoice2:=Close)</stp>
        <stp>Bar</stp>
        <stp/>
        <stp>Close</stp>
        <stp>60</stp>
        <stp>0</stp>
        <stp>all</stp>
        <stp/>
        <stp/>
        <stp>True</stp>
        <tr r="R33" s="1"/>
      </tp>
      <tp>
        <v>-47</v>
        <stp/>
        <stp>StudyData</stp>
        <stp>Correlation(DSX,GCE,Period:=10,InputChoice1:=Close,InputChoice2:=Close)</stp>
        <stp>Bar</stp>
        <stp/>
        <stp>Close</stp>
        <stp>60</stp>
        <stp>0</stp>
        <stp>all</stp>
        <stp/>
        <stp/>
        <stp>True</stp>
        <tr r="R36" s="1"/>
      </tp>
      <tp>
        <v>40</v>
        <stp/>
        <stp>StudyData</stp>
        <stp>Correlation(TFE,GCE,Period:=10,InputChoice1:=Close,InputChoice2:=Close)</stp>
        <stp>Bar</stp>
        <stp/>
        <stp>Close</stp>
        <stp>60</stp>
        <stp>0</stp>
        <stp>all</stp>
        <stp/>
        <stp/>
        <stp>True</stp>
        <tr r="R34" s="1"/>
      </tp>
      <tp>
        <v>13913</v>
        <stp/>
        <stp>StudyData</stp>
        <stp>RBE</stp>
        <stp>Bar</stp>
        <stp/>
        <stp>Close</stp>
        <stp>D</stp>
        <stp>-1</stp>
        <stp>primaryOnly</stp>
        <tr r="H4" s="2"/>
      </tp>
      <tp>
        <v>4955</v>
        <stp/>
        <stp>StudyData</stp>
        <stp>Close(QO) when (LocalMonth(QO)=1 And LocalDay(QO)=30 And LocalHour(QO)=9 And LocalMinute(QO)=0)</stp>
        <stp>Bar</stp>
        <stp/>
        <stp>Close</stp>
        <stp>A5C</stp>
        <stp>0</stp>
        <stp>all</stp>
        <stp/>
        <stp/>
        <stp>True</stp>
        <stp/>
        <stp>EndOfBar</stp>
        <tr r="U7" s="2"/>
      </tp>
      <tp t="s">
        <v/>
        <stp/>
        <stp>StudyData</stp>
        <stp>Close(QO) when (LocalMonth(QO)=1 And LocalDay(QO)=30 And LocalHour(QO)=9 And LocalMinute(QO)=5)</stp>
        <stp>Bar</stp>
        <stp/>
        <stp>Close</stp>
        <stp>A5C</stp>
        <stp>0</stp>
        <stp>all</stp>
        <stp/>
        <stp/>
        <stp>True</stp>
        <stp/>
        <stp>EndOfBar</stp>
        <tr r="U8" s="2"/>
      </tp>
      <tp>
        <v>16773</v>
        <stp/>
        <stp>StudyData</stp>
        <stp>SIE</stp>
        <stp>Bar</stp>
        <stp/>
        <stp>Close</stp>
        <stp>D</stp>
        <stp>-1</stp>
        <stp>primaryOnly</stp>
        <tr r="H8" s="2"/>
      </tp>
      <tp>
        <v>49.55</v>
        <stp/>
        <stp>StudyData</stp>
        <stp>QO</stp>
        <stp>FG</stp>
        <stp/>
        <stp>Close</stp>
        <stp>15</stp>
        <stp>-1</stp>
        <stp/>
        <stp/>
        <stp/>
        <stp/>
        <stp>T</stp>
        <tr r="AC8" s="1"/>
      </tp>
      <tp>
        <v>17326</v>
        <stp/>
        <stp>StudyData</stp>
        <stp>YM</stp>
        <stp>FG</stp>
        <stp/>
        <stp>Close</stp>
        <stp>15</stp>
        <stp>-2</stp>
        <stp/>
        <stp/>
        <stp/>
        <stp/>
        <stp>T</stp>
        <tr r="AD35" s="1"/>
      </tp>
      <tp>
        <v>17299</v>
        <stp/>
        <stp>StudyData</stp>
        <stp>YM</stp>
        <stp>FG</stp>
        <stp/>
        <stp>Close</stp>
        <stp>15</stp>
        <stp>-1</stp>
        <stp/>
        <stp/>
        <stp/>
        <stp/>
        <stp>T</stp>
        <tr r="AC35" s="1"/>
      </tp>
      <tp>
        <v>49.27</v>
        <stp/>
        <stp>StudyData</stp>
        <stp>QO</stp>
        <stp>FG</stp>
        <stp/>
        <stp>Close</stp>
        <stp>15</stp>
        <stp>-2</stp>
        <stp/>
        <stp/>
        <stp/>
        <stp/>
        <stp>T</stp>
        <tr r="AD8" s="1"/>
      </tp>
      <tp>
        <v>0.35000000000000003</v>
        <stp/>
        <stp>ContractData</stp>
        <stp>QO</stp>
        <stp>NetLastQuoteToday</stp>
        <stp/>
        <stp>T</stp>
        <tr r="M8" s="1"/>
      </tp>
      <tp t="s">
        <v>Russell 2000 Index Mini, Mar 15</v>
        <stp/>
        <stp>ContractData</stp>
        <stp>TFE</stp>
        <stp>LongDescription</stp>
        <tr r="I34" s="1"/>
      </tp>
      <tp t="s">
        <v>Silver (Globex), Mar 15</v>
        <stp/>
        <stp>ContractData</stp>
        <stp>SIE</stp>
        <stp>LongDescription</stp>
        <tr r="I11" s="1"/>
      </tp>
      <tp>
        <v>2124643</v>
        <stp/>
        <stp>ContractData</stp>
        <stp>EP</stp>
        <stp>Y_CVol</stp>
        <tr r="D13" s="1"/>
        <tr r="AL13" s="1"/>
      </tp>
      <tp>
        <v>536703</v>
        <stp/>
        <stp>ContractData</stp>
        <stp>EP</stp>
        <stp>T_CVol</stp>
        <tr r="AK13" s="1"/>
        <tr r="D13" s="1"/>
      </tp>
      <tp>
        <v>17245</v>
        <stp/>
        <stp>StudyData</stp>
        <stp>YM</stp>
        <stp>FG</stp>
        <stp/>
        <stp>Close</stp>
        <stp>60</stp>
        <stp>-1</stp>
        <stp/>
        <stp/>
        <stp/>
        <stp/>
        <stp>T</stp>
        <tr r="I47" s="1"/>
        <tr r="I47" s="1"/>
      </tp>
      <tp t="s">
        <v/>
        <stp/>
        <stp>StudyData</stp>
        <stp>Close(EP) when (LocalMonth(EP)=1 And LocalDay(EP)=30 And LocalHour(EP)=14 And LocalMinute(EP)=5)</stp>
        <stp>Bar</stp>
        <stp/>
        <stp>Close</stp>
        <stp>A5C</stp>
        <stp>0</stp>
        <stp>all</stp>
        <stp/>
        <stp/>
        <stp>True</stp>
        <stp/>
        <stp>EndOfBar</stp>
        <tr r="AG68" s="2"/>
      </tp>
      <tp t="s">
        <v/>
        <stp/>
        <stp>StudyData</stp>
        <stp>Close(EP) when (LocalMonth(EP)=1 And LocalDay(EP)=30 And LocalHour(EP)=14 And LocalMinute(EP)=0)</stp>
        <stp>Bar</stp>
        <stp/>
        <stp>Close</stp>
        <stp>A5C</stp>
        <stp>0</stp>
        <stp>all</stp>
        <stp/>
        <stp/>
        <stp>True</stp>
        <stp/>
        <stp>EndOfBar</stp>
        <tr r="AG67" s="2"/>
      </tp>
      <tp t="s">
        <v/>
        <stp/>
        <stp>StudyData</stp>
        <stp>Close(EP) when (LocalMonth(EP)=1 And LocalDay(EP)=30 And LocalHour(EP)=15 And LocalMinute(EP)=5)</stp>
        <stp>Bar</stp>
        <stp/>
        <stp>Close</stp>
        <stp>A5C</stp>
        <stp>0</stp>
        <stp>all</stp>
        <stp/>
        <stp/>
        <stp>True</stp>
        <stp/>
        <stp>EndOfBar</stp>
        <tr r="AG80" s="2"/>
      </tp>
      <tp t="s">
        <v/>
        <stp/>
        <stp>StudyData</stp>
        <stp>Close(EP) when (LocalMonth(EP)=1 And LocalDay(EP)=30 And LocalHour(EP)=15 And LocalMinute(EP)=0)</stp>
        <stp>Bar</stp>
        <stp/>
        <stp>Close</stp>
        <stp>A5C</stp>
        <stp>0</stp>
        <stp>all</stp>
        <stp/>
        <stp/>
        <stp>True</stp>
        <stp/>
        <stp>EndOfBar</stp>
        <tr r="AG79" s="2"/>
      </tp>
      <tp t="s">
        <v/>
        <stp/>
        <stp>StudyData</stp>
        <stp>Close(EP) when (LocalMonth(EP)=1 And LocalDay(EP)=30 And LocalHour(EP)=10 And LocalMinute(EP)=5)</stp>
        <stp>Bar</stp>
        <stp/>
        <stp>Close</stp>
        <stp>A5C</stp>
        <stp>0</stp>
        <stp>all</stp>
        <stp/>
        <stp/>
        <stp>True</stp>
        <stp/>
        <stp>EndOfBar</stp>
        <tr r="AG20" s="2"/>
      </tp>
      <tp t="s">
        <v/>
        <stp/>
        <stp>StudyData</stp>
        <stp>Close(EP) when (LocalMonth(EP)=1 And LocalDay(EP)=30 And LocalHour(EP)=10 And LocalMinute(EP)=0)</stp>
        <stp>Bar</stp>
        <stp/>
        <stp>Close</stp>
        <stp>A5C</stp>
        <stp>0</stp>
        <stp>all</stp>
        <stp/>
        <stp/>
        <stp>True</stp>
        <stp/>
        <stp>EndOfBar</stp>
        <tr r="AG19" s="2"/>
      </tp>
      <tp t="s">
        <v/>
        <stp/>
        <stp>StudyData</stp>
        <stp>Close(EP) when (LocalMonth(EP)=1 And LocalDay(EP)=30 And LocalHour(EP)=11 And LocalMinute(EP)=5)</stp>
        <stp>Bar</stp>
        <stp/>
        <stp>Close</stp>
        <stp>A5C</stp>
        <stp>0</stp>
        <stp>all</stp>
        <stp/>
        <stp/>
        <stp>True</stp>
        <stp/>
        <stp>EndOfBar</stp>
        <tr r="AG32" s="2"/>
      </tp>
      <tp t="s">
        <v/>
        <stp/>
        <stp>StudyData</stp>
        <stp>Close(EP) when (LocalMonth(EP)=1 And LocalDay(EP)=30 And LocalHour(EP)=11 And LocalMinute(EP)=0)</stp>
        <stp>Bar</stp>
        <stp/>
        <stp>Close</stp>
        <stp>A5C</stp>
        <stp>0</stp>
        <stp>all</stp>
        <stp/>
        <stp/>
        <stp>True</stp>
        <stp/>
        <stp>EndOfBar</stp>
        <tr r="AG31" s="2"/>
      </tp>
      <tp t="s">
        <v/>
        <stp/>
        <stp>StudyData</stp>
        <stp>Close(EP) when (LocalMonth(EP)=1 And LocalDay(EP)=30 And LocalHour(EP)=12 And LocalMinute(EP)=5)</stp>
        <stp>Bar</stp>
        <stp/>
        <stp>Close</stp>
        <stp>A5C</stp>
        <stp>0</stp>
        <stp>all</stp>
        <stp/>
        <stp/>
        <stp>True</stp>
        <stp/>
        <stp>EndOfBar</stp>
        <tr r="AG44" s="2"/>
      </tp>
      <tp t="s">
        <v/>
        <stp/>
        <stp>StudyData</stp>
        <stp>Close(EP) when (LocalMonth(EP)=1 And LocalDay(EP)=30 And LocalHour(EP)=12 And LocalMinute(EP)=0)</stp>
        <stp>Bar</stp>
        <stp/>
        <stp>Close</stp>
        <stp>A5C</stp>
        <stp>0</stp>
        <stp>all</stp>
        <stp/>
        <stp/>
        <stp>True</stp>
        <stp/>
        <stp>EndOfBar</stp>
        <tr r="AG43" s="2"/>
      </tp>
      <tp t="s">
        <v/>
        <stp/>
        <stp>StudyData</stp>
        <stp>Close(EP) when (LocalMonth(EP)=1 And LocalDay(EP)=30 And LocalHour(EP)=13 And LocalMinute(EP)=5)</stp>
        <stp>Bar</stp>
        <stp/>
        <stp>Close</stp>
        <stp>A5C</stp>
        <stp>0</stp>
        <stp>all</stp>
        <stp/>
        <stp/>
        <stp>True</stp>
        <stp/>
        <stp>EndOfBar</stp>
        <tr r="AG56" s="2"/>
      </tp>
      <tp t="s">
        <v/>
        <stp/>
        <stp>StudyData</stp>
        <stp>Close(EP) when (LocalMonth(EP)=1 And LocalDay(EP)=30 And LocalHour(EP)=13 And LocalMinute(EP)=0)</stp>
        <stp>Bar</stp>
        <stp/>
        <stp>Close</stp>
        <stp>A5C</stp>
        <stp>0</stp>
        <stp>all</stp>
        <stp/>
        <stp/>
        <stp>True</stp>
        <stp/>
        <stp>EndOfBar</stp>
        <tr r="AG55" s="2"/>
      </tp>
      <tp>
        <v>-11.75</v>
        <stp/>
        <stp>ContractData</stp>
        <stp>EP</stp>
        <stp>NetChange</stp>
        <stp/>
        <stp>T</stp>
        <tr r="F12" s="1"/>
        <tr r="AH10" s="1"/>
      </tp>
      <tp t="s">
        <v>RBOB Gasoline (Globex), Mar 15</v>
        <stp/>
        <stp>ContractData</stp>
        <stp>RBE</stp>
        <stp>LongDescription</stp>
        <tr r="I7" s="1"/>
      </tp>
      <tp>
        <v>1997.5</v>
        <stp/>
        <stp>StudyData</stp>
        <stp>EP</stp>
        <stp>FG</stp>
        <stp/>
        <stp>Close</stp>
        <stp>60</stp>
        <stp>-1</stp>
        <stp/>
        <stp/>
        <stp/>
        <stp/>
        <stp>T</stp>
        <tr r="I49" s="1"/>
        <tr r="I49" s="1"/>
      </tp>
      <tp t="s">
        <v>Natural Gas (Globex), Mar 15</v>
        <stp/>
        <stp>ContractData</stp>
        <stp>NGE</stp>
        <stp>LongDescription</stp>
        <tr r="I9" s="1"/>
      </tp>
      <tp>
        <v>11317</v>
        <stp/>
        <stp>StudyData</stp>
        <stp>EU6</stp>
        <stp>Bar</stp>
        <stp/>
        <stp>Close</stp>
        <stp>D</stp>
        <stp>-1</stp>
        <stp>primaryOnly</stp>
        <tr r="H10" s="2"/>
      </tp>
      <tp t="s">
        <v/>
        <stp/>
        <stp>StudyData</stp>
        <stp>Close(QO) when (LocalMonth(QO)=1 And LocalDay(QO)=30 And LocalHour(QO)=14 And LocalMinute(QO)=0)</stp>
        <stp>Bar</stp>
        <stp/>
        <stp>Close</stp>
        <stp>A5C</stp>
        <stp>0</stp>
        <stp>all</stp>
        <stp/>
        <stp/>
        <stp>True</stp>
        <stp/>
        <stp>EndOfBar</stp>
        <tr r="U67" s="2"/>
      </tp>
      <tp t="s">
        <v/>
        <stp/>
        <stp>StudyData</stp>
        <stp>Close(QO) when (LocalMonth(QO)=1 And LocalDay(QO)=30 And LocalHour(QO)=14 And LocalMinute(QO)=5)</stp>
        <stp>Bar</stp>
        <stp/>
        <stp>Close</stp>
        <stp>A5C</stp>
        <stp>0</stp>
        <stp>all</stp>
        <stp/>
        <stp/>
        <stp>True</stp>
        <stp/>
        <stp>EndOfBar</stp>
        <tr r="U68" s="2"/>
      </tp>
      <tp t="s">
        <v/>
        <stp/>
        <stp>StudyData</stp>
        <stp>Close(QO) when (LocalMonth(QO)=1 And LocalDay(QO)=30 And LocalHour(QO)=15 And LocalMinute(QO)=0)</stp>
        <stp>Bar</stp>
        <stp/>
        <stp>Close</stp>
        <stp>A5C</stp>
        <stp>0</stp>
        <stp>all</stp>
        <stp/>
        <stp/>
        <stp>True</stp>
        <stp/>
        <stp>EndOfBar</stp>
        <tr r="U79" s="2"/>
      </tp>
      <tp t="s">
        <v/>
        <stp/>
        <stp>StudyData</stp>
        <stp>Close(QO) when (LocalMonth(QO)=1 And LocalDay(QO)=30 And LocalHour(QO)=15 And LocalMinute(QO)=5)</stp>
        <stp>Bar</stp>
        <stp/>
        <stp>Close</stp>
        <stp>A5C</stp>
        <stp>0</stp>
        <stp>all</stp>
        <stp/>
        <stp/>
        <stp>True</stp>
        <stp/>
        <stp>EndOfBar</stp>
        <tr r="U80" s="2"/>
      </tp>
      <tp t="s">
        <v/>
        <stp/>
        <stp>StudyData</stp>
        <stp>Close(QO) when (LocalMonth(QO)=1 And LocalDay(QO)=30 And LocalHour(QO)=10 And LocalMinute(QO)=0)</stp>
        <stp>Bar</stp>
        <stp/>
        <stp>Close</stp>
        <stp>A5C</stp>
        <stp>0</stp>
        <stp>all</stp>
        <stp/>
        <stp/>
        <stp>True</stp>
        <stp/>
        <stp>EndOfBar</stp>
        <tr r="U19" s="2"/>
      </tp>
      <tp t="s">
        <v/>
        <stp/>
        <stp>StudyData</stp>
        <stp>Close(QO) when (LocalMonth(QO)=1 And LocalDay(QO)=30 And LocalHour(QO)=10 And LocalMinute(QO)=5)</stp>
        <stp>Bar</stp>
        <stp/>
        <stp>Close</stp>
        <stp>A5C</stp>
        <stp>0</stp>
        <stp>all</stp>
        <stp/>
        <stp/>
        <stp>True</stp>
        <stp/>
        <stp>EndOfBar</stp>
        <tr r="U20" s="2"/>
      </tp>
      <tp t="s">
        <v/>
        <stp/>
        <stp>StudyData</stp>
        <stp>Close(QO) when (LocalMonth(QO)=1 And LocalDay(QO)=30 And LocalHour(QO)=11 And LocalMinute(QO)=0)</stp>
        <stp>Bar</stp>
        <stp/>
        <stp>Close</stp>
        <stp>A5C</stp>
        <stp>0</stp>
        <stp>all</stp>
        <stp/>
        <stp/>
        <stp>True</stp>
        <stp/>
        <stp>EndOfBar</stp>
        <tr r="U31" s="2"/>
      </tp>
      <tp t="s">
        <v/>
        <stp/>
        <stp>StudyData</stp>
        <stp>Close(QO) when (LocalMonth(QO)=1 And LocalDay(QO)=30 And LocalHour(QO)=11 And LocalMinute(QO)=5)</stp>
        <stp>Bar</stp>
        <stp/>
        <stp>Close</stp>
        <stp>A5C</stp>
        <stp>0</stp>
        <stp>all</stp>
        <stp/>
        <stp/>
        <stp>True</stp>
        <stp/>
        <stp>EndOfBar</stp>
        <tr r="U32" s="2"/>
      </tp>
      <tp t="s">
        <v/>
        <stp/>
        <stp>StudyData</stp>
        <stp>Close(QO) when (LocalMonth(QO)=1 And LocalDay(QO)=30 And LocalHour(QO)=12 And LocalMinute(QO)=0)</stp>
        <stp>Bar</stp>
        <stp/>
        <stp>Close</stp>
        <stp>A5C</stp>
        <stp>0</stp>
        <stp>all</stp>
        <stp/>
        <stp/>
        <stp>True</stp>
        <stp/>
        <stp>EndOfBar</stp>
        <tr r="U43" s="2"/>
      </tp>
      <tp t="s">
        <v/>
        <stp/>
        <stp>StudyData</stp>
        <stp>Close(QO) when (LocalMonth(QO)=1 And LocalDay(QO)=30 And LocalHour(QO)=12 And LocalMinute(QO)=5)</stp>
        <stp>Bar</stp>
        <stp/>
        <stp>Close</stp>
        <stp>A5C</stp>
        <stp>0</stp>
        <stp>all</stp>
        <stp/>
        <stp/>
        <stp>True</stp>
        <stp/>
        <stp>EndOfBar</stp>
        <tr r="U44" s="2"/>
      </tp>
      <tp t="s">
        <v/>
        <stp/>
        <stp>StudyData</stp>
        <stp>Close(QO) when (LocalMonth(QO)=1 And LocalDay(QO)=30 And LocalHour(QO)=13 And LocalMinute(QO)=0)</stp>
        <stp>Bar</stp>
        <stp/>
        <stp>Close</stp>
        <stp>A5C</stp>
        <stp>0</stp>
        <stp>all</stp>
        <stp/>
        <stp/>
        <stp>True</stp>
        <stp/>
        <stp>EndOfBar</stp>
        <tr r="U55" s="2"/>
      </tp>
      <tp t="s">
        <v/>
        <stp/>
        <stp>StudyData</stp>
        <stp>Close(QO) when (LocalMonth(QO)=1 And LocalDay(QO)=30 And LocalHour(QO)=13 And LocalMinute(QO)=5)</stp>
        <stp>Bar</stp>
        <stp/>
        <stp>Close</stp>
        <stp>A5C</stp>
        <stp>0</stp>
        <stp>all</stp>
        <stp/>
        <stp/>
        <stp>True</stp>
        <stp/>
        <stp>EndOfBar</stp>
        <tr r="U56" s="2"/>
      </tp>
      <tp>
        <v>12559</v>
        <stp/>
        <stp>StudyData</stp>
        <stp>GCE</stp>
        <stp>Bar</stp>
        <stp/>
        <stp>Close</stp>
        <stp>D</stp>
        <stp>-1</stp>
        <stp>primaryOnly</stp>
        <tr r="H7" s="2"/>
      </tp>
      <tp>
        <v>2009.5</v>
        <stp/>
        <stp>StudyData</stp>
        <stp>EP</stp>
        <stp>FG</stp>
        <stp/>
        <stp>Close</stp>
        <stp>15</stp>
        <stp>-2</stp>
        <stp/>
        <stp/>
        <stp/>
        <stp/>
        <stp>T</stp>
        <tr r="AD12" s="1"/>
        <tr r="AD37" s="1"/>
      </tp>
      <tp>
        <v>49.480000000000004</v>
        <stp/>
        <stp>ContractData</stp>
        <stp>QO</stp>
        <stp>LastTradeorSettle</stp>
        <stp/>
        <stp>T</stp>
        <tr r="L8" s="1"/>
      </tp>
      <tp>
        <v>2007</v>
        <stp/>
        <stp>StudyData</stp>
        <stp>EP</stp>
        <stp>FG</stp>
        <stp/>
        <stp>Close</stp>
        <stp>15</stp>
        <stp>-1</stp>
        <stp/>
        <stp/>
        <stp/>
        <stp/>
        <stp>T</stp>
        <tr r="AC37" s="1"/>
        <tr r="AC12" s="1"/>
      </tp>
      <tp t="s">
        <v>NY Harbor ULSD, Mar 15</v>
        <stp/>
        <stp>ContractData</stp>
        <stp>HOE</stp>
        <stp>LongDescription</stp>
        <tr r="I6" s="1"/>
      </tp>
      <tp>
        <v>4453</v>
        <stp/>
        <stp>StudyData</stp>
        <stp>CLE</stp>
        <stp>Bar</stp>
        <stp/>
        <stp>Close</stp>
        <stp>D</stp>
        <stp>-1</stp>
        <stp>primaryOnly</stp>
        <tr r="H2" s="2"/>
      </tp>
      <tp t="s">
        <v>Gold (Globex), Apr 15</v>
        <stp/>
        <stp>ContractData</stp>
        <stp>GCE</stp>
        <stp>LongDescription</stp>
        <tr r="I31" s="1"/>
        <tr r="I10" s="1"/>
        <tr r="B29" s="1"/>
      </tp>
      <tp t="s">
        <v/>
        <stp/>
        <stp>StudyData</stp>
        <stp>Close(EP) when (LocalMonth(EP)=1 And LocalDay(EP)=30 And LocalHour(EP)=9 And LocalMinute(EP)=5)</stp>
        <stp>Bar</stp>
        <stp/>
        <stp>Close</stp>
        <stp>A5C</stp>
        <stp>0</stp>
        <stp>all</stp>
        <stp/>
        <stp/>
        <stp>True</stp>
        <stp/>
        <stp>EndOfBar</stp>
        <tr r="AG8" s="2"/>
      </tp>
      <tp>
        <v>200700</v>
        <stp/>
        <stp>StudyData</stp>
        <stp>Close(EP) when (LocalMonth(EP)=1 And LocalDay(EP)=30 And LocalHour(EP)=9 And LocalMinute(EP)=0)</stp>
        <stp>Bar</stp>
        <stp/>
        <stp>Close</stp>
        <stp>A5C</stp>
        <stp>0</stp>
        <stp>all</stp>
        <stp/>
        <stp/>
        <stp>True</stp>
        <stp/>
        <stp>EndOfBar</stp>
        <tr r="AG7" s="2"/>
      </tp>
      <tp t="s">
        <v>Euro FX (Globex), Mar 15</v>
        <stp/>
        <stp>ContractData</stp>
        <stp>EU6</stp>
        <stp>LongDescription</stp>
        <tr r="I13" s="1"/>
        <tr r="I39" s="1"/>
      </tp>
      <tp t="s">
        <v>E-mini NASDAQ-100, Mar 15</v>
        <stp/>
        <stp>ContractData</stp>
        <stp>ENQ</stp>
        <stp>LongDescription</stp>
        <tr r="I33" s="1"/>
      </tp>
      <tp>
        <v>2006.5</v>
        <stp/>
        <stp>ContractData</stp>
        <stp>EP</stp>
        <stp>LastTrade</stp>
        <stp/>
        <stp>T</stp>
        <tr r="F9" s="1"/>
        <tr r="AM10" s="1"/>
      </tp>
      <tp>
        <v>2020.5</v>
        <stp/>
        <stp>ContractData</stp>
        <stp>EP</stp>
        <stp>High</stp>
        <stp/>
        <stp>T</stp>
        <tr r="D9" s="1"/>
        <tr r="AK10" s="1"/>
      </tp>
      <tp>
        <v>2719</v>
        <stp/>
        <stp>StudyData</stp>
        <stp>NGE</stp>
        <stp>Bar</stp>
        <stp/>
        <stp>Close</stp>
        <stp>D</stp>
        <stp>-1</stp>
        <stp>primaryOnly</stp>
        <tr r="H6" s="2"/>
      </tp>
      <tp>
        <v>2006.5</v>
        <stp/>
        <stp>StudyData</stp>
        <stp>EP</stp>
        <stp>FG</stp>
        <stp/>
        <stp>Close</stp>
        <stp>D</stp>
        <stp/>
        <stp/>
        <stp/>
        <stp/>
        <stp/>
        <stp>T</stp>
        <tr r="I24" s="1"/>
      </tp>
      <tp>
        <v>49.48</v>
        <stp/>
        <stp>StudyData</stp>
        <stp>QO</stp>
        <stp>FG</stp>
        <stp/>
        <stp>Close</stp>
        <stp>D</stp>
        <stp/>
        <stp/>
        <stp/>
        <stp/>
        <stp/>
        <stp>T</stp>
        <tr r="I20" s="1"/>
      </tp>
      <tp>
        <v>17290</v>
        <stp/>
        <stp>StudyData</stp>
        <stp>YM</stp>
        <stp>Bar</stp>
        <stp/>
        <stp>Low</stp>
        <stp>15</stp>
        <stp/>
        <stp/>
        <stp/>
        <stp/>
        <stp/>
        <stp>T</stp>
        <tr r="AD55" s="1"/>
      </tp>
      <tp>
        <v>2006.25</v>
        <stp/>
        <stp>StudyData</stp>
        <stp>EP</stp>
        <stp>Bar</stp>
        <stp/>
        <stp>Low</stp>
        <stp>15</stp>
        <stp/>
        <stp/>
        <stp/>
        <stp/>
        <stp/>
        <stp>T</stp>
        <tr r="AD61" s="1"/>
      </tp>
      <tp>
        <v>10722</v>
        <stp/>
        <stp>StudyData</stp>
        <stp>DD</stp>
        <stp>Bar</stp>
        <stp/>
        <stp>Low</stp>
        <stp>15</stp>
        <stp/>
        <stp/>
        <stp/>
        <stp/>
        <stp/>
        <stp>T</stp>
        <tr r="AD46" s="1"/>
      </tp>
      <tp t="s">
        <v>Euro STOXX 50, Mar 15</v>
        <stp/>
        <stp>ContractData</stp>
        <stp>DSX</stp>
        <stp>LongDescription</stp>
        <tr r="I36" s="1"/>
        <tr r="B16" s="1"/>
      </tp>
      <tp t="s">
        <v>Crude Light (Globex), Mar 15</v>
        <stp/>
        <stp>ContractData</stp>
        <stp>CLE</stp>
        <stp>LongDescription</stp>
        <tr r="I5" s="1"/>
        <tr r="I38" s="1"/>
        <tr r="B42" s="1"/>
      </tp>
      <tp>
        <v>16047</v>
        <stp/>
        <stp>StudyData</stp>
        <stp>HOE</stp>
        <stp>Bar</stp>
        <stp/>
        <stp>Close</stp>
        <stp>D</stp>
        <stp>-1</stp>
        <stp>primaryOnly</stp>
        <tr r="H3" s="2"/>
      </tp>
      <tp>
        <v>17300</v>
        <stp/>
        <stp>ContractData</stp>
        <stp>YM</stp>
        <stp>LastTradeorSettle</stp>
        <stp/>
        <stp>T</stp>
        <tr r="L35" s="1"/>
      </tp>
      <tp>
        <v>2019.25</v>
        <stp/>
        <stp>ContractData</stp>
        <stp>EP</stp>
        <stp>Open</stp>
        <stp/>
        <stp>T</stp>
        <tr r="C9" s="1"/>
        <tr r="AN10" s="1"/>
      </tp>
      <tp>
        <v>-11</v>
        <stp/>
        <stp>ContractData</stp>
        <stp>DD</stp>
        <stp>NetLastQuoteToday</stp>
        <stp/>
        <stp>T</stp>
        <tr r="M32" s="1"/>
      </tp>
      <tp>
        <v>-11.75</v>
        <stp/>
        <stp>ContractData</stp>
        <stp>EP</stp>
        <stp>NetLastQuoteToday</stp>
        <stp/>
        <stp>T</stp>
        <tr r="M37" s="1"/>
        <tr r="M12" s="1"/>
      </tp>
      <tp>
        <v>2010.5</v>
        <stp/>
        <stp>StudyData</stp>
        <stp>EP</stp>
        <stp>Bar</stp>
        <stp/>
        <stp>High</stp>
        <stp>15</stp>
        <stp>-2</stp>
        <stp/>
        <stp/>
        <stp/>
        <stp/>
        <stp>T</stp>
        <tr r="AC59" s="1"/>
      </tp>
      <tp>
        <v>1175.7</v>
        <stp/>
        <stp>StudyData</stp>
        <stp>TFE</stp>
        <stp>Bar</stp>
        <stp/>
        <stp>Open</stp>
        <stp>15</stp>
        <stp/>
        <stp/>
        <stp/>
        <stp/>
        <stp/>
        <stp>T</stp>
        <tr r="AB52" s="1"/>
      </tp>
      <tp>
        <v>2012.5</v>
        <stp/>
        <stp>StudyData</stp>
        <stp>EP</stp>
        <stp>Bar</stp>
        <stp/>
        <stp>High</stp>
        <stp>15</stp>
        <stp>-1</stp>
        <stp/>
        <stp/>
        <stp/>
        <stp/>
        <stp>T</stp>
        <tr r="AC60" s="1"/>
      </tp>
      <tp>
        <v>1.3976999999999999</v>
        <stp/>
        <stp>StudyData</stp>
        <stp>RBE</stp>
        <stp>FG</stp>
        <stp/>
        <stp>Close</stp>
        <stp>D</stp>
        <stp/>
        <stp/>
        <stp/>
        <stp/>
        <stp/>
        <stp>T</stp>
        <tr r="I19" s="1"/>
      </tp>
      <tp>
        <v>16.895</v>
        <stp/>
        <stp>StudyData</stp>
        <stp>SIE</stp>
        <stp>FG</stp>
        <stp/>
        <stp>Close</stp>
        <stp>D</stp>
        <stp/>
        <stp/>
        <stp/>
        <stp/>
        <stp/>
        <stp>T</stp>
        <tr r="I23" s="1"/>
      </tp>
      <tp>
        <v>2.6989999999999998</v>
        <stp/>
        <stp>StudyData</stp>
        <stp>NGE</stp>
        <stp>FG</stp>
        <stp/>
        <stp>Close</stp>
        <stp>D</stp>
        <stp/>
        <stp/>
        <stp/>
        <stp/>
        <stp/>
        <stp>T</stp>
        <tr r="I21" s="1"/>
      </tp>
      <tp>
        <v>1.6076999999999999</v>
        <stp/>
        <stp>StudyData</stp>
        <stp>HOE</stp>
        <stp>FG</stp>
        <stp/>
        <stp>Close</stp>
        <stp>D</stp>
        <stp/>
        <stp/>
        <stp/>
        <stp/>
        <stp/>
        <stp>T</stp>
        <tr r="I18" s="1"/>
      </tp>
      <tp>
        <v>1.1309</v>
        <stp/>
        <stp>StudyData</stp>
        <stp>EU6</stp>
        <stp>FG</stp>
        <stp/>
        <stp>Close</stp>
        <stp>D</stp>
        <stp/>
        <stp/>
        <stp/>
        <stp/>
        <stp/>
        <stp>T</stp>
        <tr r="I25" s="1"/>
      </tp>
      <tp>
        <v>1260.5999999999999</v>
        <stp/>
        <stp>StudyData</stp>
        <stp>GCE</stp>
        <stp>FG</stp>
        <stp/>
        <stp>Close</stp>
        <stp>D</stp>
        <stp/>
        <stp/>
        <stp/>
        <stp/>
        <stp/>
        <stp>T</stp>
        <tr r="I22" s="1"/>
      </tp>
      <tp>
        <v>17283</v>
        <stp/>
        <stp>StudyData</stp>
        <stp>YM</stp>
        <stp>Bar</stp>
        <stp/>
        <stp>Open</stp>
        <stp>15</stp>
        <stp>-2</stp>
        <stp/>
        <stp/>
        <stp/>
        <stp/>
        <stp>T</stp>
        <tr r="AB53" s="1"/>
      </tp>
      <tp>
        <v>45.34</v>
        <stp/>
        <stp>StudyData</stp>
        <stp>CLE</stp>
        <stp>FG</stp>
        <stp/>
        <stp>Close</stp>
        <stp>D</stp>
        <stp/>
        <stp/>
        <stp/>
        <stp/>
        <stp/>
        <stp>T</stp>
        <tr r="I17" s="1"/>
      </tp>
      <tp>
        <v>1174.4000000000001</v>
        <stp/>
        <stp>StudyData</stp>
        <stp>TFE</stp>
        <stp>Bar</stp>
        <stp/>
        <stp>Low</stp>
        <stp>15</stp>
        <stp/>
        <stp/>
        <stp/>
        <stp/>
        <stp/>
        <stp>T</stp>
        <tr r="AD52" s="1"/>
      </tp>
      <tp>
        <v>1260</v>
        <stp/>
        <stp>StudyData</stp>
        <stp>GCE</stp>
        <stp>Bar</stp>
        <stp/>
        <stp>Low</stp>
        <stp>15</stp>
        <stp/>
        <stp/>
        <stp/>
        <stp/>
        <stp/>
        <stp>T</stp>
        <tr r="AD43" s="1"/>
      </tp>
      <tp>
        <v>4179</v>
        <stp/>
        <stp>StudyData</stp>
        <stp>ENQ</stp>
        <stp>Bar</stp>
        <stp/>
        <stp>Low</stp>
        <stp>15</stp>
        <stp/>
        <stp/>
        <stp/>
        <stp/>
        <stp/>
        <stp>T</stp>
        <tr r="AD49" s="1"/>
      </tp>
      <tp>
        <v>1.1306</v>
        <stp/>
        <stp>StudyData</stp>
        <stp>EU6</stp>
        <stp>Bar</stp>
        <stp/>
        <stp>Low</stp>
        <stp>15</stp>
        <stp/>
        <stp/>
        <stp/>
        <stp/>
        <stp/>
        <stp>T</stp>
        <tr r="AD67" s="1"/>
      </tp>
      <tp>
        <v>3360</v>
        <stp/>
        <stp>StudyData</stp>
        <stp>DSX</stp>
        <stp>Bar</stp>
        <stp/>
        <stp>Low</stp>
        <stp>15</stp>
        <stp/>
        <stp/>
        <stp/>
        <stp/>
        <stp/>
        <stp>T</stp>
        <tr r="AD58" s="1"/>
      </tp>
      <tp>
        <v>45.33</v>
        <stp/>
        <stp>StudyData</stp>
        <stp>CLE</stp>
        <stp>Bar</stp>
        <stp/>
        <stp>Low</stp>
        <stp>15</stp>
        <stp/>
        <stp/>
        <stp/>
        <stp/>
        <stp/>
        <stp>T</stp>
        <tr r="AD64" s="1"/>
      </tp>
      <tp>
        <v>76</v>
        <stp/>
        <stp>ContractData</stp>
        <stp>DSX</stp>
        <stp>VolumeLastAsk</stp>
        <tr r="G19" s="1"/>
      </tp>
      <tp>
        <v>210</v>
        <stp/>
        <stp>ContractData</stp>
        <stp>DSX</stp>
        <stp>VolumeLastBid</stp>
        <tr r="B19" s="1"/>
      </tp>
      <tp>
        <v>1.1316999999999999</v>
        <stp/>
        <stp>StudyData</stp>
        <stp>EU6</stp>
        <stp>FG</stp>
        <stp/>
        <stp>Close</stp>
        <stp>D</stp>
        <stp>-1</stp>
        <stp/>
        <stp/>
        <stp/>
        <stp/>
        <stp>T</stp>
        <tr r="I25" s="1"/>
        <tr r="I25" s="1"/>
      </tp>
      <tp>
        <v>17326</v>
        <stp/>
        <stp>StudyData</stp>
        <stp>YM</stp>
        <stp>Bar</stp>
        <stp/>
        <stp>Open</stp>
        <stp>15</stp>
        <stp>-1</stp>
        <stp/>
        <stp/>
        <stp/>
        <stp/>
        <stp>T</stp>
        <tr r="AB54" s="1"/>
      </tp>
      <tp>
        <v>1177.3</v>
        <stp/>
        <stp>StudyData</stp>
        <stp>TFE</stp>
        <stp>Bar</stp>
        <stp/>
        <stp>High</stp>
        <stp>15</stp>
        <stp/>
        <stp/>
        <stp/>
        <stp/>
        <stp/>
        <stp>T</stp>
        <tr r="AC52" s="1"/>
      </tp>
      <tp>
        <v>2009.5</v>
        <stp/>
        <stp>StudyData</stp>
        <stp>EP</stp>
        <stp>Bar</stp>
        <stp/>
        <stp>Last</stp>
        <stp>15</stp>
        <stp>-2</stp>
        <stp/>
        <stp/>
        <stp/>
        <stp/>
        <stp>T</stp>
        <tr r="AE59" s="1"/>
      </tp>
      <tp>
        <v>1260.5999999999999</v>
        <stp/>
        <stp>StudyData</stp>
        <stp>GCE</stp>
        <stp>Bar</stp>
        <stp/>
        <stp>Last</stp>
        <stp>15</stp>
        <stp/>
        <stp/>
        <stp/>
        <stp/>
        <stp/>
        <stp>T</stp>
        <tr r="AE43" s="1"/>
      </tp>
      <tp>
        <v>17299</v>
        <stp/>
        <stp>StudyData</stp>
        <stp>YM</stp>
        <stp>Bar</stp>
        <stp/>
        <stp>Low</stp>
        <stp>15</stp>
        <stp>-1</stp>
        <stp/>
        <stp/>
        <stp/>
        <stp/>
        <stp>T</stp>
        <tr r="AD54" s="1"/>
      </tp>
      <tp>
        <v>4181</v>
        <stp/>
        <stp>StudyData</stp>
        <stp>ENQ</stp>
        <stp>Bar</stp>
        <stp/>
        <stp>Last</stp>
        <stp>15</stp>
        <stp/>
        <stp/>
        <stp/>
        <stp/>
        <stp/>
        <stp>T</stp>
        <tr r="AE49" s="1"/>
      </tp>
      <tp>
        <v>17241</v>
        <stp/>
        <stp>StudyData</stp>
        <stp>YM</stp>
        <stp>Bar</stp>
        <stp/>
        <stp>Low</stp>
        <stp>15</stp>
        <stp>-2</stp>
        <stp/>
        <stp/>
        <stp/>
        <stp/>
        <stp>T</stp>
        <tr r="AD53" s="1"/>
      </tp>
      <tp>
        <v>1.1309</v>
        <stp/>
        <stp>StudyData</stp>
        <stp>EU6</stp>
        <stp>Bar</stp>
        <stp/>
        <stp>Last</stp>
        <stp>15</stp>
        <stp/>
        <stp/>
        <stp/>
        <stp/>
        <stp/>
        <stp>T</stp>
        <tr r="AE67" s="1"/>
      </tp>
      <tp>
        <v>2007</v>
        <stp/>
        <stp>StudyData</stp>
        <stp>EP</stp>
        <stp>Bar</stp>
        <stp/>
        <stp>Last</stp>
        <stp>15</stp>
        <stp>-1</stp>
        <stp/>
        <stp/>
        <stp/>
        <stp/>
        <stp>T</stp>
        <tr r="AE60" s="1"/>
      </tp>
      <tp>
        <v>3361</v>
        <stp/>
        <stp>StudyData</stp>
        <stp>DSX</stp>
        <stp>Bar</stp>
        <stp/>
        <stp>Last</stp>
        <stp>15</stp>
        <stp/>
        <stp/>
        <stp/>
        <stp/>
        <stp/>
        <stp>T</stp>
        <tr r="AE58" s="1"/>
      </tp>
      <tp>
        <v>-15</v>
        <stp/>
        <stp>StudyData</stp>
        <stp>Correlation(EP,GCE,Period:=10,InputChoice1:=Close,InputChoice2:=Close)</stp>
        <stp>Bar</stp>
        <stp/>
        <stp>Close</stp>
        <stp>60</stp>
        <stp>0</stp>
        <stp>all</stp>
        <stp/>
        <stp/>
        <stp>True</stp>
        <tr r="R37" s="1"/>
      </tp>
      <tp>
        <v>-45</v>
        <stp/>
        <stp>StudyData</stp>
        <stp>Correlation(DD,GCE,Period:=10,InputChoice1:=Close,InputChoice2:=Close)</stp>
        <stp>Bar</stp>
        <stp/>
        <stp>Close</stp>
        <stp>60</stp>
        <stp>0</stp>
        <stp>all</stp>
        <stp/>
        <stp/>
        <stp>True</stp>
        <tr r="R32" s="1"/>
      </tp>
      <tp>
        <v>-1</v>
        <stp/>
        <stp>StudyData</stp>
        <stp>Correlation(YM,GCE,Period:=10,InputChoice1:=Close,InputChoice2:=Close)</stp>
        <stp>Bar</stp>
        <stp/>
        <stp>Close</stp>
        <stp>60</stp>
        <stp>0</stp>
        <stp>all</stp>
        <stp/>
        <stp/>
        <stp>True</stp>
        <tr r="R35" s="1"/>
      </tp>
      <tp>
        <v>45.34</v>
        <stp/>
        <stp>StudyData</stp>
        <stp>CLE</stp>
        <stp>Bar</stp>
        <stp/>
        <stp>Last</stp>
        <stp>15</stp>
        <stp/>
        <stp/>
        <stp/>
        <stp/>
        <stp/>
        <stp>T</stp>
        <tr r="AE64" s="1"/>
      </tp>
      <tp>
        <v>10705</v>
        <stp/>
        <stp>StudyData</stp>
        <stp>DD</stp>
        <stp>Bar</stp>
        <stp/>
        <stp>Open</stp>
        <stp>15</stp>
        <stp>-2</stp>
        <stp/>
        <stp/>
        <stp/>
        <stp/>
        <stp>T</stp>
        <tr r="AB44" s="1"/>
      </tp>
      <tp>
        <v>10733</v>
        <stp/>
        <stp>StudyData</stp>
        <stp>DD</stp>
        <stp>Bar</stp>
        <stp/>
        <stp>Open</stp>
        <stp>15</stp>
        <stp>-1</stp>
        <stp/>
        <stp/>
        <stp/>
        <stp/>
        <stp>T</stp>
        <tr r="AB45" s="1"/>
      </tp>
      <tp>
        <v>1255.9000000000001</v>
        <stp/>
        <stp>StudyData</stp>
        <stp>GCE</stp>
        <stp>FG</stp>
        <stp/>
        <stp>Close</stp>
        <stp>D</stp>
        <stp>-1</stp>
        <stp/>
        <stp/>
        <stp/>
        <stp/>
        <stp>T</stp>
        <tr r="I22" s="1"/>
        <tr r="I22" s="1"/>
      </tp>
      <tp>
        <v>4180.25</v>
        <stp/>
        <stp>StudyData</stp>
        <stp>ENQ</stp>
        <stp>Bar</stp>
        <stp/>
        <stp>Open</stp>
        <stp>15</stp>
        <stp/>
        <stp/>
        <stp/>
        <stp/>
        <stp/>
        <stp>T</stp>
        <tr r="AB49" s="1"/>
      </tp>
      <tp>
        <v>45.54</v>
        <stp/>
        <stp>StudyData</stp>
        <stp>CLE</stp>
        <stp>Bar</stp>
        <stp/>
        <stp>High</stp>
        <stp>15</stp>
        <stp/>
        <stp/>
        <stp/>
        <stp/>
        <stp/>
        <stp>T</stp>
        <tr r="AC64" s="1"/>
      </tp>
      <tp>
        <v>1.1309</v>
        <stp/>
        <stp>StudyData</stp>
        <stp>EU6</stp>
        <stp>Bar</stp>
        <stp/>
        <stp>Open</stp>
        <stp>15</stp>
        <stp/>
        <stp/>
        <stp/>
        <stp/>
        <stp/>
        <stp>T</stp>
        <tr r="AB67" s="1"/>
      </tp>
      <tp>
        <v>1.3913</v>
        <stp/>
        <stp>StudyData</stp>
        <stp>RBE</stp>
        <stp>FG</stp>
        <stp/>
        <stp>Close</stp>
        <stp>D</stp>
        <stp>-1</stp>
        <stp/>
        <stp/>
        <stp/>
        <stp/>
        <stp>T</stp>
        <tr r="I19" s="1"/>
        <tr r="I19" s="1"/>
      </tp>
      <tp>
        <v>49.48</v>
        <stp/>
        <stp>StudyData</stp>
        <stp>QO</stp>
        <stp>FG</stp>
        <stp/>
        <stp>Close</stp>
        <stp>15</stp>
        <stp/>
        <stp/>
        <stp/>
        <stp/>
        <stp/>
        <stp>T</stp>
        <tr r="AB8" s="1"/>
      </tp>
      <tp>
        <v>17284</v>
        <stp/>
        <stp>StudyData</stp>
        <stp>YM</stp>
        <stp>FG</stp>
        <stp/>
        <stp>Close</stp>
        <stp>60</stp>
        <stp/>
        <stp/>
        <stp/>
        <stp/>
        <stp/>
        <stp>T</stp>
        <tr r="I47" s="1"/>
      </tp>
      <tp>
        <v>17299</v>
        <stp/>
        <stp>StudyData</stp>
        <stp>YM</stp>
        <stp>FG</stp>
        <stp/>
        <stp>Close</stp>
        <stp>15</stp>
        <stp/>
        <stp/>
        <stp/>
        <stp/>
        <stp/>
        <stp>T</stp>
        <tr r="AB35" s="1"/>
      </tp>
      <tp>
        <v>2006.5</v>
        <stp/>
        <stp>StudyData</stp>
        <stp>EP</stp>
        <stp>FG</stp>
        <stp/>
        <stp>Close</stp>
        <stp>15</stp>
        <stp/>
        <stp/>
        <stp/>
        <stp/>
        <stp/>
        <stp>T</stp>
        <tr r="AB37" s="1"/>
        <tr r="AB12" s="1"/>
      </tp>
      <tp>
        <v>2000.75</v>
        <stp/>
        <stp>StudyData</stp>
        <stp>EP</stp>
        <stp>FG</stp>
        <stp/>
        <stp>Close</stp>
        <stp>60</stp>
        <stp/>
        <stp/>
        <stp/>
        <stp/>
        <stp/>
        <stp>T</stp>
        <tr r="I49" s="1"/>
      </tp>
      <tp>
        <v>10725</v>
        <stp/>
        <stp>StudyData</stp>
        <stp>DD</stp>
        <stp>FG</stp>
        <stp/>
        <stp>Close</stp>
        <stp>60</stp>
        <stp/>
        <stp/>
        <stp/>
        <stp/>
        <stp/>
        <stp>T</stp>
        <tr r="I44" s="1"/>
      </tp>
      <tp>
        <v>10725</v>
        <stp/>
        <stp>StudyData</stp>
        <stp>DD</stp>
        <stp>FG</stp>
        <stp/>
        <stp>Close</stp>
        <stp>15</stp>
        <stp/>
        <stp/>
        <stp/>
        <stp/>
        <stp/>
        <stp>T</stp>
        <tr r="AB32" s="1"/>
      </tp>
      <tp>
        <v>3364</v>
        <stp/>
        <stp>StudyData</stp>
        <stp>DSX</stp>
        <stp>Bar</stp>
        <stp/>
        <stp>Open</stp>
        <stp>15</stp>
        <stp/>
        <stp/>
        <stp/>
        <stp/>
        <stp/>
        <stp>T</stp>
        <tr r="AB58" s="1"/>
      </tp>
      <tp>
        <v>1260.7</v>
        <stp/>
        <stp>StudyData</stp>
        <stp>GCE</stp>
        <stp>Bar</stp>
        <stp/>
        <stp>Open</stp>
        <stp>15</stp>
        <stp/>
        <stp/>
        <stp/>
        <stp/>
        <stp/>
        <stp>T</stp>
        <tr r="AB43" s="1"/>
      </tp>
      <tp>
        <v>10749.5</v>
        <stp/>
        <stp>StudyData</stp>
        <stp>DD</stp>
        <stp>Bar</stp>
        <stp/>
        <stp>High</stp>
        <stp>15</stp>
        <stp>-2</stp>
        <stp/>
        <stp/>
        <stp/>
        <stp/>
        <stp>T</stp>
        <tr r="AC44" s="1"/>
      </tp>
      <tp>
        <v>2.7189999999999999</v>
        <stp/>
        <stp>StudyData</stp>
        <stp>NGE</stp>
        <stp>FG</stp>
        <stp/>
        <stp>Close</stp>
        <stp>D</stp>
        <stp>-1</stp>
        <stp/>
        <stp/>
        <stp/>
        <stp/>
        <stp>T</stp>
        <tr r="I21" s="1"/>
        <tr r="I21" s="1"/>
      </tp>
      <tp>
        <v>1261.9000000000001</v>
        <stp/>
        <stp>StudyData</stp>
        <stp>GCE</stp>
        <stp>Bar</stp>
        <stp/>
        <stp>High</stp>
        <stp>15</stp>
        <stp/>
        <stp/>
        <stp/>
        <stp/>
        <stp/>
        <stp>T</stp>
        <tr r="AC43" s="1"/>
      </tp>
      <tp>
        <v>10716</v>
        <stp/>
        <stp>StudyData</stp>
        <stp>DD</stp>
        <stp>Bar</stp>
        <stp/>
        <stp>Low</stp>
        <stp>15</stp>
        <stp>-1</stp>
        <stp/>
        <stp/>
        <stp/>
        <stp/>
        <stp>T</stp>
        <tr r="AD45" s="1"/>
      </tp>
      <tp>
        <v>17326</v>
        <stp/>
        <stp>StudyData</stp>
        <stp>YM</stp>
        <stp>Bar</stp>
        <stp/>
        <stp>Last</stp>
        <stp>15</stp>
        <stp>-2</stp>
        <stp/>
        <stp/>
        <stp/>
        <stp/>
        <stp>T</stp>
        <tr r="AE53" s="1"/>
      </tp>
      <tp>
        <v>2007</v>
        <stp/>
        <stp>StudyData</stp>
        <stp>EP</stp>
        <stp>Bar</stp>
        <stp/>
        <stp>Low</stp>
        <stp>15</stp>
        <stp>-1</stp>
        <stp/>
        <stp/>
        <stp/>
        <stp/>
        <stp>T</stp>
        <tr r="AD60" s="1"/>
      </tp>
      <tp>
        <v>17299</v>
        <stp/>
        <stp>StudyData</stp>
        <stp>YM</stp>
        <stp>Bar</stp>
        <stp/>
        <stp>Last</stp>
        <stp>15</stp>
        <stp>-1</stp>
        <stp/>
        <stp/>
        <stp/>
        <stp/>
        <stp>T</stp>
        <tr r="AE54" s="1"/>
      </tp>
      <tp>
        <v>45.43</v>
        <stp/>
        <stp>StudyData</stp>
        <stp>CLE</stp>
        <stp>Bar</stp>
        <stp/>
        <stp>Open</stp>
        <stp>15</stp>
        <stp/>
        <stp/>
        <stp/>
        <stp/>
        <stp/>
        <stp>T</stp>
        <tr r="AB64" s="1"/>
      </tp>
      <tp>
        <v>4184.5</v>
        <stp/>
        <stp>StudyData</stp>
        <stp>ENQ</stp>
        <stp>Bar</stp>
        <stp/>
        <stp>High</stp>
        <stp>15</stp>
        <stp/>
        <stp/>
        <stp/>
        <stp/>
        <stp/>
        <stp>T</stp>
        <tr r="AC49" s="1"/>
      </tp>
      <tp>
        <v>1999.25</v>
        <stp/>
        <stp>StudyData</stp>
        <stp>EP</stp>
        <stp>Bar</stp>
        <stp/>
        <stp>Low</stp>
        <stp>15</stp>
        <stp>-2</stp>
        <stp/>
        <stp/>
        <stp/>
        <stp/>
        <stp>T</stp>
        <tr r="AD59" s="1"/>
      </tp>
      <tp>
        <v>1.1315999999999999</v>
        <stp/>
        <stp>StudyData</stp>
        <stp>EU6</stp>
        <stp>Bar</stp>
        <stp/>
        <stp>High</stp>
        <stp>15</stp>
        <stp/>
        <stp/>
        <stp/>
        <stp/>
        <stp/>
        <stp>T</stp>
        <tr r="AC67" s="1"/>
      </tp>
      <tp>
        <v>10770.5</v>
        <stp/>
        <stp>StudyData</stp>
        <stp>DD</stp>
        <stp>Bar</stp>
        <stp/>
        <stp>High</stp>
        <stp>15</stp>
        <stp>-1</stp>
        <stp/>
        <stp/>
        <stp/>
        <stp/>
        <stp>T</stp>
        <tr r="AC45" s="1"/>
      </tp>
      <tp>
        <v>10691</v>
        <stp/>
        <stp>StudyData</stp>
        <stp>DD</stp>
        <stp>Bar</stp>
        <stp/>
        <stp>Low</stp>
        <stp>15</stp>
        <stp>-2</stp>
        <stp/>
        <stp/>
        <stp/>
        <stp/>
        <stp>T</stp>
        <tr r="AD44" s="1"/>
      </tp>
      <tp>
        <v>3365</v>
        <stp/>
        <stp>StudyData</stp>
        <stp>DSX</stp>
        <stp>Bar</stp>
        <stp/>
        <stp>High</stp>
        <stp>15</stp>
        <stp/>
        <stp/>
        <stp/>
        <stp/>
        <stp/>
        <stp>T</stp>
        <tr r="AC58" s="1"/>
      </tp>
      <tp>
        <v>1</v>
        <stp/>
        <stp>ContractData</stp>
        <stp>GCE</stp>
        <stp>VolumeLastAsk</stp>
        <tr r="G32" s="1"/>
      </tp>
      <tp>
        <v>2</v>
        <stp/>
        <stp>ContractData</stp>
        <stp>CLE</stp>
        <stp>VolumeLastAsk</stp>
        <tr r="G45" s="1"/>
      </tp>
      <tp>
        <v>2001</v>
        <stp/>
        <stp>StudyData</stp>
        <stp>EP</stp>
        <stp>Bar</stp>
        <stp/>
        <stp>Open</stp>
        <stp>15</stp>
        <stp>-2</stp>
        <stp/>
        <stp/>
        <stp/>
        <stp/>
        <stp>T</stp>
        <tr r="AB59" s="1"/>
      </tp>
      <tp>
        <v>2009.5</v>
        <stp/>
        <stp>StudyData</stp>
        <stp>EP</stp>
        <stp>Bar</stp>
        <stp/>
        <stp>Open</stp>
        <stp>15</stp>
        <stp>-1</stp>
        <stp/>
        <stp/>
        <stp/>
        <stp/>
        <stp>T</stp>
        <tr r="AB60" s="1"/>
      </tp>
      <tp>
        <v>16.773</v>
        <stp/>
        <stp>StudyData</stp>
        <stp>SIE</stp>
        <stp>FG</stp>
        <stp/>
        <stp>Close</stp>
        <stp>D</stp>
        <stp>-1</stp>
        <stp/>
        <stp/>
        <stp/>
        <stp/>
        <stp>T</stp>
        <tr r="I23" s="1"/>
        <tr r="I23" s="1"/>
      </tp>
      <tp>
        <v>9</v>
        <stp/>
        <stp>ContractData</stp>
        <stp>CLE</stp>
        <stp>VolumeLastBid</stp>
        <tr r="B45" s="1"/>
      </tp>
      <tp>
        <v>5</v>
        <stp/>
        <stp>ContractData</stp>
        <stp>GCE</stp>
        <stp>VolumeLastBid</stp>
        <tr r="B32" s="1"/>
      </tp>
      <tp>
        <v>1176.5</v>
        <stp/>
        <stp>StudyData</stp>
        <stp>TFE</stp>
        <stp>Bar</stp>
        <stp/>
        <stp>Last</stp>
        <stp>15</stp>
        <stp/>
        <stp/>
        <stp/>
        <stp/>
        <stp/>
        <stp>T</stp>
        <tr r="AE52" s="1"/>
      </tp>
      <tp>
        <v>10733</v>
        <stp/>
        <stp>StudyData</stp>
        <stp>DD</stp>
        <stp>Bar</stp>
        <stp/>
        <stp>Last</stp>
        <stp>15</stp>
        <stp>-2</stp>
        <stp/>
        <stp/>
        <stp/>
        <stp/>
        <stp>T</stp>
        <tr r="AE44" s="1"/>
      </tp>
      <tp>
        <v>1.6047</v>
        <stp/>
        <stp>StudyData</stp>
        <stp>HOE</stp>
        <stp>FG</stp>
        <stp/>
        <stp>Close</stp>
        <stp>D</stp>
        <stp>-1</stp>
        <stp/>
        <stp/>
        <stp/>
        <stp/>
        <stp>T</stp>
        <tr r="I18" s="1"/>
        <tr r="I18" s="1"/>
      </tp>
      <tp>
        <v>17337</v>
        <stp/>
        <stp>StudyData</stp>
        <stp>YM</stp>
        <stp>Bar</stp>
        <stp/>
        <stp>High</stp>
        <stp>15</stp>
        <stp>-2</stp>
        <stp/>
        <stp/>
        <stp/>
        <stp/>
        <stp>T</stp>
        <tr r="AC53" s="1"/>
      </tp>
      <tp>
        <v>17352</v>
        <stp/>
        <stp>StudyData</stp>
        <stp>YM</stp>
        <stp>Bar</stp>
        <stp/>
        <stp>High</stp>
        <stp>15</stp>
        <stp>-1</stp>
        <stp/>
        <stp/>
        <stp/>
        <stp/>
        <stp>T</stp>
        <tr r="AC54" s="1"/>
      </tp>
      <tp>
        <v>10734.5</v>
        <stp/>
        <stp>StudyData</stp>
        <stp>DD</stp>
        <stp>Bar</stp>
        <stp/>
        <stp>Last</stp>
        <stp>15</stp>
        <stp>-1</stp>
        <stp/>
        <stp/>
        <stp/>
        <stp/>
        <stp>T</stp>
        <tr r="AE45" s="1"/>
      </tp>
      <tp>
        <v>44.53</v>
        <stp/>
        <stp>StudyData</stp>
        <stp>CLE</stp>
        <stp>FG</stp>
        <stp/>
        <stp>Close</stp>
        <stp>D</stp>
        <stp>-1</stp>
        <stp/>
        <stp/>
        <stp/>
        <stp/>
        <stp>T</stp>
        <tr r="I17" s="1"/>
        <tr r="I17" s="1"/>
      </tp>
      <tp>
        <v>1179.8</v>
        <stp/>
        <stp>StudyData</stp>
        <stp>TFE</stp>
        <stp>Bar</stp>
        <stp/>
        <stp>Low</stp>
        <stp>15</stp>
        <stp>-2</stp>
        <stp/>
        <stp/>
        <stp/>
        <stp/>
        <stp>T</stp>
        <tr r="AD50" s="1"/>
      </tp>
      <tp>
        <v>1.1326000000000001</v>
        <stp/>
        <stp>StudyData</stp>
        <stp>EU6</stp>
        <stp>Bar</stp>
        <stp/>
        <stp>High</stp>
        <stp>15</stp>
        <stp>-2</stp>
        <stp/>
        <stp/>
        <stp/>
        <stp/>
        <stp>T</stp>
        <tr r="AC65" s="1"/>
      </tp>
      <tp>
        <v>3398</v>
        <stp/>
        <stp>ContractData</stp>
        <stp>DSX</stp>
        <stp>High</stp>
        <stp/>
        <stp>T</stp>
        <tr r="D22" s="1"/>
        <tr r="AK23" s="1"/>
      </tp>
      <tp>
        <v>44.63</v>
        <stp/>
        <stp>ContractData</stp>
        <stp>CLE</stp>
        <stp>Open</stp>
        <stp/>
        <stp>T</stp>
        <tr r="C48" s="1"/>
        <tr r="AN49" s="1"/>
      </tp>
      <tp>
        <v>256</v>
        <stp/>
        <stp>ContractData</stp>
        <stp>EP</stp>
        <stp>VolumeLastAsk</stp>
        <tr r="G6" s="1"/>
      </tp>
      <tp t="s">
        <v>DAX Index, Mar 15</v>
        <stp/>
        <stp>ContractData</stp>
        <stp>DD</stp>
        <stp>LongDescription</stp>
        <tr r="I32" s="1"/>
      </tp>
      <tp t="s">
        <v>E-Mini S&amp;P 500, Mar 15</v>
        <stp/>
        <stp>ContractData</stp>
        <stp>EP</stp>
        <stp>LongDescription</stp>
        <tr r="I12" s="1"/>
        <tr r="I37" s="1"/>
        <tr r="B3" s="1"/>
      </tp>
      <tp t="s">
        <v>ICE Brent Crude, Mar 15</v>
        <stp/>
        <stp>ContractData</stp>
        <stp>QO</stp>
        <stp>LongDescription</stp>
        <tr r="I8" s="1"/>
      </tp>
      <tp t="s">
        <v>E-mini Dow ($5), Mar 15</v>
        <stp/>
        <stp>ContractData</stp>
        <stp>YM</stp>
        <stp>LongDescription</stp>
        <tr r="I35" s="1"/>
      </tp>
      <tp t="s">
        <v/>
        <stp/>
        <stp>StudyData</stp>
        <stp>Close(SIE) when (LocalMonth(SIE)=1 And LocalDay(SIE)=30 And LocalHour(SIE)=12 And LocalMinute(SIE)=55)</stp>
        <stp>Bar</stp>
        <stp/>
        <stp>Close</stp>
        <stp>A5C</stp>
        <stp>0</stp>
        <stp>all</stp>
        <stp/>
        <stp/>
        <stp>True</stp>
        <stp/>
        <stp>EndOfBar</stp>
        <tr r="AD54" s="2"/>
      </tp>
      <tp t="s">
        <v/>
        <stp/>
        <stp>StudyData</stp>
        <stp>Close(SIE) when (LocalMonth(SIE)=1 And LocalDay(SIE)=30 And LocalHour(SIE)=13 And LocalMinute(SIE)=55)</stp>
        <stp>Bar</stp>
        <stp/>
        <stp>Close</stp>
        <stp>A5C</stp>
        <stp>0</stp>
        <stp>all</stp>
        <stp/>
        <stp/>
        <stp>True</stp>
        <stp/>
        <stp>EndOfBar</stp>
        <tr r="AD66" s="2"/>
      </tp>
      <tp t="s">
        <v/>
        <stp/>
        <stp>StudyData</stp>
        <stp>Close(SIE) when (LocalMonth(SIE)=1 And LocalDay(SIE)=30 And LocalHour(SIE)=10 And LocalMinute(SIE)=55)</stp>
        <stp>Bar</stp>
        <stp/>
        <stp>Close</stp>
        <stp>A5C</stp>
        <stp>0</stp>
        <stp>all</stp>
        <stp/>
        <stp/>
        <stp>True</stp>
        <stp/>
        <stp>EndOfBar</stp>
        <tr r="AD30" s="2"/>
      </tp>
      <tp t="s">
        <v/>
        <stp/>
        <stp>StudyData</stp>
        <stp>Close(SIE) when (LocalMonth(SIE)=1 And LocalDay(SIE)=30 And LocalHour(SIE)=11 And LocalMinute(SIE)=55)</stp>
        <stp>Bar</stp>
        <stp/>
        <stp>Close</stp>
        <stp>A5C</stp>
        <stp>0</stp>
        <stp>all</stp>
        <stp/>
        <stp/>
        <stp>True</stp>
        <stp/>
        <stp>EndOfBar</stp>
        <tr r="AD42" s="2"/>
      </tp>
      <tp t="s">
        <v/>
        <stp/>
        <stp>StudyData</stp>
        <stp>Close(SIE) when (LocalMonth(SIE)=1 And LocalDay(SIE)=30 And LocalHour(SIE)=14 And LocalMinute(SIE)=50)</stp>
        <stp>Bar</stp>
        <stp/>
        <stp>Close</stp>
        <stp>A5C</stp>
        <stp>0</stp>
        <stp>all</stp>
        <stp/>
        <stp/>
        <stp>True</stp>
        <stp/>
        <stp>EndOfBar</stp>
        <tr r="AD77" s="2"/>
      </tp>
      <tp t="s">
        <v/>
        <stp/>
        <stp>StudyData</stp>
        <stp>Close(SIE) when (LocalMonth(SIE)=1 And LocalDay(SIE)=30 And LocalHour(SIE)=13 And LocalMinute(SIE)=50)</stp>
        <stp>Bar</stp>
        <stp/>
        <stp>Close</stp>
        <stp>A5C</stp>
        <stp>0</stp>
        <stp>all</stp>
        <stp/>
        <stp/>
        <stp>True</stp>
        <stp/>
        <stp>EndOfBar</stp>
        <tr r="AD65" s="2"/>
      </tp>
      <tp t="s">
        <v/>
        <stp/>
        <stp>StudyData</stp>
        <stp>Close(SIE) when (LocalMonth(SIE)=1 And LocalDay(SIE)=30 And LocalHour(SIE)=12 And LocalMinute(SIE)=50)</stp>
        <stp>Bar</stp>
        <stp/>
        <stp>Close</stp>
        <stp>A5C</stp>
        <stp>0</stp>
        <stp>all</stp>
        <stp/>
        <stp/>
        <stp>True</stp>
        <stp/>
        <stp>EndOfBar</stp>
        <tr r="AD53" s="2"/>
      </tp>
      <tp t="s">
        <v/>
        <stp/>
        <stp>StudyData</stp>
        <stp>Close(SIE) when (LocalMonth(SIE)=1 And LocalDay(SIE)=30 And LocalHour(SIE)=11 And LocalMinute(SIE)=50)</stp>
        <stp>Bar</stp>
        <stp/>
        <stp>Close</stp>
        <stp>A5C</stp>
        <stp>0</stp>
        <stp>all</stp>
        <stp/>
        <stp/>
        <stp>True</stp>
        <stp/>
        <stp>EndOfBar</stp>
        <tr r="AD41" s="2"/>
      </tp>
      <tp t="s">
        <v/>
        <stp/>
        <stp>StudyData</stp>
        <stp>Close(SIE) when (LocalMonth(SIE)=1 And LocalDay(SIE)=30 And LocalHour(SIE)=14 And LocalMinute(SIE)=55)</stp>
        <stp>Bar</stp>
        <stp/>
        <stp>Close</stp>
        <stp>A5C</stp>
        <stp>0</stp>
        <stp>all</stp>
        <stp/>
        <stp/>
        <stp>True</stp>
        <stp/>
        <stp>EndOfBar</stp>
        <tr r="AD78" s="2"/>
      </tp>
      <tp t="s">
        <v/>
        <stp/>
        <stp>StudyData</stp>
        <stp>Close(SIE) when (LocalMonth(SIE)=1 And LocalDay(SIE)=30 And LocalHour(SIE)=10 And LocalMinute(SIE)=50)</stp>
        <stp>Bar</stp>
        <stp/>
        <stp>Close</stp>
        <stp>A5C</stp>
        <stp>0</stp>
        <stp>all</stp>
        <stp/>
        <stp/>
        <stp>True</stp>
        <stp/>
        <stp>EndOfBar</stp>
        <tr r="AD29" s="2"/>
      </tp>
      <tp t="s">
        <v/>
        <stp/>
        <stp>StudyData</stp>
        <stp>Close(SIE) when (LocalMonth(SIE)=1 And LocalDay(SIE)=30 And LocalHour(SIE)=12 And LocalMinute(SIE)=45)</stp>
        <stp>Bar</stp>
        <stp/>
        <stp>Close</stp>
        <stp>A5C</stp>
        <stp>0</stp>
        <stp>all</stp>
        <stp/>
        <stp/>
        <stp>True</stp>
        <stp/>
        <stp>EndOfBar</stp>
        <tr r="AD52" s="2"/>
      </tp>
      <tp t="s">
        <v/>
        <stp/>
        <stp>StudyData</stp>
        <stp>Close(SIE) when (LocalMonth(SIE)=1 And LocalDay(SIE)=30 And LocalHour(SIE)=13 And LocalMinute(SIE)=45)</stp>
        <stp>Bar</stp>
        <stp/>
        <stp>Close</stp>
        <stp>A5C</stp>
        <stp>0</stp>
        <stp>all</stp>
        <stp/>
        <stp/>
        <stp>True</stp>
        <stp/>
        <stp>EndOfBar</stp>
        <tr r="AD64" s="2"/>
      </tp>
      <tp t="s">
        <v/>
        <stp/>
        <stp>StudyData</stp>
        <stp>Close(SIE) when (LocalMonth(SIE)=1 And LocalDay(SIE)=30 And LocalHour(SIE)=10 And LocalMinute(SIE)=45)</stp>
        <stp>Bar</stp>
        <stp/>
        <stp>Close</stp>
        <stp>A5C</stp>
        <stp>0</stp>
        <stp>all</stp>
        <stp/>
        <stp/>
        <stp>True</stp>
        <stp/>
        <stp>EndOfBar</stp>
        <tr r="AD28" s="2"/>
      </tp>
      <tp t="s">
        <v/>
        <stp/>
        <stp>StudyData</stp>
        <stp>Close(SIE) when (LocalMonth(SIE)=1 And LocalDay(SIE)=30 And LocalHour(SIE)=11 And LocalMinute(SIE)=45)</stp>
        <stp>Bar</stp>
        <stp/>
        <stp>Close</stp>
        <stp>A5C</stp>
        <stp>0</stp>
        <stp>all</stp>
        <stp/>
        <stp/>
        <stp>True</stp>
        <stp/>
        <stp>EndOfBar</stp>
        <tr r="AD40" s="2"/>
      </tp>
      <tp t="s">
        <v/>
        <stp/>
        <stp>StudyData</stp>
        <stp>Close(SIE) when (LocalMonth(SIE)=1 And LocalDay(SIE)=30 And LocalHour(SIE)=14 And LocalMinute(SIE)=40)</stp>
        <stp>Bar</stp>
        <stp/>
        <stp>Close</stp>
        <stp>A5C</stp>
        <stp>0</stp>
        <stp>all</stp>
        <stp/>
        <stp/>
        <stp>True</stp>
        <stp/>
        <stp>EndOfBar</stp>
        <tr r="AD75" s="2"/>
      </tp>
      <tp t="s">
        <v/>
        <stp/>
        <stp>StudyData</stp>
        <stp>Close(SIE) when (LocalMonth(SIE)=1 And LocalDay(SIE)=30 And LocalHour(SIE)=13 And LocalMinute(SIE)=40)</stp>
        <stp>Bar</stp>
        <stp/>
        <stp>Close</stp>
        <stp>A5C</stp>
        <stp>0</stp>
        <stp>all</stp>
        <stp/>
        <stp/>
        <stp>True</stp>
        <stp/>
        <stp>EndOfBar</stp>
        <tr r="AD63" s="2"/>
      </tp>
      <tp t="s">
        <v/>
        <stp/>
        <stp>StudyData</stp>
        <stp>Close(SIE) when (LocalMonth(SIE)=1 And LocalDay(SIE)=30 And LocalHour(SIE)=12 And LocalMinute(SIE)=40)</stp>
        <stp>Bar</stp>
        <stp/>
        <stp>Close</stp>
        <stp>A5C</stp>
        <stp>0</stp>
        <stp>all</stp>
        <stp/>
        <stp/>
        <stp>True</stp>
        <stp/>
        <stp>EndOfBar</stp>
        <tr r="AD51" s="2"/>
      </tp>
      <tp t="s">
        <v/>
        <stp/>
        <stp>StudyData</stp>
        <stp>Close(SIE) when (LocalMonth(SIE)=1 And LocalDay(SIE)=30 And LocalHour(SIE)=11 And LocalMinute(SIE)=40)</stp>
        <stp>Bar</stp>
        <stp/>
        <stp>Close</stp>
        <stp>A5C</stp>
        <stp>0</stp>
        <stp>all</stp>
        <stp/>
        <stp/>
        <stp>True</stp>
        <stp/>
        <stp>EndOfBar</stp>
        <tr r="AD39" s="2"/>
      </tp>
      <tp t="s">
        <v/>
        <stp/>
        <stp>StudyData</stp>
        <stp>Close(SIE) when (LocalMonth(SIE)=1 And LocalDay(SIE)=30 And LocalHour(SIE)=14 And LocalMinute(SIE)=45)</stp>
        <stp>Bar</stp>
        <stp/>
        <stp>Close</stp>
        <stp>A5C</stp>
        <stp>0</stp>
        <stp>all</stp>
        <stp/>
        <stp/>
        <stp>True</stp>
        <stp/>
        <stp>EndOfBar</stp>
        <tr r="AD76" s="2"/>
      </tp>
      <tp t="s">
        <v/>
        <stp/>
        <stp>StudyData</stp>
        <stp>Close(SIE) when (LocalMonth(SIE)=1 And LocalDay(SIE)=30 And LocalHour(SIE)=10 And LocalMinute(SIE)=40)</stp>
        <stp>Bar</stp>
        <stp/>
        <stp>Close</stp>
        <stp>A5C</stp>
        <stp>0</stp>
        <stp>all</stp>
        <stp/>
        <stp/>
        <stp>True</stp>
        <stp/>
        <stp>EndOfBar</stp>
        <tr r="AD27" s="2"/>
      </tp>
      <tp t="s">
        <v/>
        <stp/>
        <stp>StudyData</stp>
        <stp>Close(SIE) when (LocalMonth(SIE)=1 And LocalDay(SIE)=30 And LocalHour(SIE)=12 And LocalMinute(SIE)=15)</stp>
        <stp>Bar</stp>
        <stp/>
        <stp>Close</stp>
        <stp>A5C</stp>
        <stp>0</stp>
        <stp>all</stp>
        <stp/>
        <stp/>
        <stp>True</stp>
        <stp/>
        <stp>EndOfBar</stp>
        <tr r="AD46" s="2"/>
      </tp>
      <tp t="s">
        <v/>
        <stp/>
        <stp>StudyData</stp>
        <stp>Close(SIE) when (LocalMonth(SIE)=1 And LocalDay(SIE)=30 And LocalHour(SIE)=13 And LocalMinute(SIE)=15)</stp>
        <stp>Bar</stp>
        <stp/>
        <stp>Close</stp>
        <stp>A5C</stp>
        <stp>0</stp>
        <stp>all</stp>
        <stp/>
        <stp/>
        <stp>True</stp>
        <stp/>
        <stp>EndOfBar</stp>
        <tr r="AD58" s="2"/>
      </tp>
      <tp t="s">
        <v/>
        <stp/>
        <stp>StudyData</stp>
        <stp>Close(SIE) when (LocalMonth(SIE)=1 And LocalDay(SIE)=30 And LocalHour(SIE)=10 And LocalMinute(SIE)=15)</stp>
        <stp>Bar</stp>
        <stp/>
        <stp>Close</stp>
        <stp>A5C</stp>
        <stp>0</stp>
        <stp>all</stp>
        <stp/>
        <stp/>
        <stp>True</stp>
        <stp/>
        <stp>EndOfBar</stp>
        <tr r="AD22" s="2"/>
      </tp>
      <tp t="s">
        <v/>
        <stp/>
        <stp>StudyData</stp>
        <stp>Close(SIE) when (LocalMonth(SIE)=1 And LocalDay(SIE)=30 And LocalHour(SIE)=15 And LocalMinute(SIE)=10)</stp>
        <stp>Bar</stp>
        <stp/>
        <stp>Close</stp>
        <stp>A5C</stp>
        <stp>0</stp>
        <stp>all</stp>
        <stp/>
        <stp/>
        <stp>True</stp>
        <stp/>
        <stp>EndOfBar</stp>
        <tr r="AD81" s="2"/>
      </tp>
      <tp t="s">
        <v/>
        <stp/>
        <stp>StudyData</stp>
        <stp>Close(SIE) when (LocalMonth(SIE)=1 And LocalDay(SIE)=30 And LocalHour(SIE)=11 And LocalMinute(SIE)=15)</stp>
        <stp>Bar</stp>
        <stp/>
        <stp>Close</stp>
        <stp>A5C</stp>
        <stp>0</stp>
        <stp>all</stp>
        <stp/>
        <stp/>
        <stp>True</stp>
        <stp/>
        <stp>EndOfBar</stp>
        <tr r="AD34" s="2"/>
      </tp>
      <tp t="s">
        <v/>
        <stp/>
        <stp>StudyData</stp>
        <stp>Close(SIE) when (LocalMonth(SIE)=1 And LocalDay(SIE)=30 And LocalHour(SIE)=14 And LocalMinute(SIE)=10)</stp>
        <stp>Bar</stp>
        <stp/>
        <stp>Close</stp>
        <stp>A5C</stp>
        <stp>0</stp>
        <stp>all</stp>
        <stp/>
        <stp/>
        <stp>True</stp>
        <stp/>
        <stp>EndOfBar</stp>
        <tr r="AD69" s="2"/>
      </tp>
      <tp t="s">
        <v/>
        <stp/>
        <stp>StudyData</stp>
        <stp>Close(SIE) when (LocalMonth(SIE)=1 And LocalDay(SIE)=30 And LocalHour(SIE)=13 And LocalMinute(SIE)=10)</stp>
        <stp>Bar</stp>
        <stp/>
        <stp>Close</stp>
        <stp>A5C</stp>
        <stp>0</stp>
        <stp>all</stp>
        <stp/>
        <stp/>
        <stp>True</stp>
        <stp/>
        <stp>EndOfBar</stp>
        <tr r="AD57" s="2"/>
      </tp>
      <tp t="s">
        <v/>
        <stp/>
        <stp>StudyData</stp>
        <stp>Close(SIE) when (LocalMonth(SIE)=1 And LocalDay(SIE)=30 And LocalHour(SIE)=12 And LocalMinute(SIE)=10)</stp>
        <stp>Bar</stp>
        <stp/>
        <stp>Close</stp>
        <stp>A5C</stp>
        <stp>0</stp>
        <stp>all</stp>
        <stp/>
        <stp/>
        <stp>True</stp>
        <stp/>
        <stp>EndOfBar</stp>
        <tr r="AD45" s="2"/>
      </tp>
      <tp t="s">
        <v/>
        <stp/>
        <stp>StudyData</stp>
        <stp>Close(SIE) when (LocalMonth(SIE)=1 And LocalDay(SIE)=30 And LocalHour(SIE)=11 And LocalMinute(SIE)=10)</stp>
        <stp>Bar</stp>
        <stp/>
        <stp>Close</stp>
        <stp>A5C</stp>
        <stp>0</stp>
        <stp>all</stp>
        <stp/>
        <stp/>
        <stp>True</stp>
        <stp/>
        <stp>EndOfBar</stp>
        <tr r="AD33" s="2"/>
      </tp>
      <tp t="s">
        <v/>
        <stp/>
        <stp>StudyData</stp>
        <stp>Close(SIE) when (LocalMonth(SIE)=1 And LocalDay(SIE)=30 And LocalHour(SIE)=14 And LocalMinute(SIE)=15)</stp>
        <stp>Bar</stp>
        <stp/>
        <stp>Close</stp>
        <stp>A5C</stp>
        <stp>0</stp>
        <stp>all</stp>
        <stp/>
        <stp/>
        <stp>True</stp>
        <stp/>
        <stp>EndOfBar</stp>
        <tr r="AD70" s="2"/>
      </tp>
      <tp t="s">
        <v/>
        <stp/>
        <stp>StudyData</stp>
        <stp>Close(SIE) when (LocalMonth(SIE)=1 And LocalDay(SIE)=30 And LocalHour(SIE)=10 And LocalMinute(SIE)=10)</stp>
        <stp>Bar</stp>
        <stp/>
        <stp>Close</stp>
        <stp>A5C</stp>
        <stp>0</stp>
        <stp>all</stp>
        <stp/>
        <stp/>
        <stp>True</stp>
        <stp/>
        <stp>EndOfBar</stp>
        <tr r="AD21" s="2"/>
      </tp>
      <tp t="s">
        <v/>
        <stp/>
        <stp>StudyData</stp>
        <stp>Close(SIE) when (LocalMonth(SIE)=1 And LocalDay(SIE)=30 And LocalHour(SIE)=15 And LocalMinute(SIE)=15)</stp>
        <stp>Bar</stp>
        <stp/>
        <stp>Close</stp>
        <stp>A5C</stp>
        <stp>0</stp>
        <stp>all</stp>
        <stp/>
        <stp/>
        <stp>True</stp>
        <stp/>
        <stp>EndOfBar</stp>
        <tr r="AD82" s="2"/>
      </tp>
      <tp t="s">
        <v/>
        <stp/>
        <stp>StudyData</stp>
        <stp>Close(SIE) when (LocalMonth(SIE)=1 And LocalDay(SIE)=30 And LocalHour(SIE)=12 And LocalMinute(SIE)=35)</stp>
        <stp>Bar</stp>
        <stp/>
        <stp>Close</stp>
        <stp>A5C</stp>
        <stp>0</stp>
        <stp>all</stp>
        <stp/>
        <stp/>
        <stp>True</stp>
        <stp/>
        <stp>EndOfBar</stp>
        <tr r="AD50" s="2"/>
      </tp>
      <tp t="s">
        <v/>
        <stp/>
        <stp>StudyData</stp>
        <stp>Close(SIE) when (LocalMonth(SIE)=1 And LocalDay(SIE)=30 And LocalHour(SIE)=13 And LocalMinute(SIE)=35)</stp>
        <stp>Bar</stp>
        <stp/>
        <stp>Close</stp>
        <stp>A5C</stp>
        <stp>0</stp>
        <stp>all</stp>
        <stp/>
        <stp/>
        <stp>True</stp>
        <stp/>
        <stp>EndOfBar</stp>
        <tr r="AD62" s="2"/>
      </tp>
      <tp t="s">
        <v/>
        <stp/>
        <stp>StudyData</stp>
        <stp>Close(SIE) when (LocalMonth(SIE)=1 And LocalDay(SIE)=30 And LocalHour(SIE)=10 And LocalMinute(SIE)=35)</stp>
        <stp>Bar</stp>
        <stp/>
        <stp>Close</stp>
        <stp>A5C</stp>
        <stp>0</stp>
        <stp>all</stp>
        <stp/>
        <stp/>
        <stp>True</stp>
        <stp/>
        <stp>EndOfBar</stp>
        <tr r="AD26" s="2"/>
      </tp>
      <tp t="s">
        <v/>
        <stp/>
        <stp>StudyData</stp>
        <stp>Close(SIE) when (LocalMonth(SIE)=1 And LocalDay(SIE)=30 And LocalHour(SIE)=11 And LocalMinute(SIE)=35)</stp>
        <stp>Bar</stp>
        <stp/>
        <stp>Close</stp>
        <stp>A5C</stp>
        <stp>0</stp>
        <stp>all</stp>
        <stp/>
        <stp/>
        <stp>True</stp>
        <stp/>
        <stp>EndOfBar</stp>
        <tr r="AD38" s="2"/>
      </tp>
      <tp t="s">
        <v/>
        <stp/>
        <stp>StudyData</stp>
        <stp>Close(SIE) when (LocalMonth(SIE)=1 And LocalDay(SIE)=30 And LocalHour(SIE)=14 And LocalMinute(SIE)=30)</stp>
        <stp>Bar</stp>
        <stp/>
        <stp>Close</stp>
        <stp>A5C</stp>
        <stp>0</stp>
        <stp>all</stp>
        <stp/>
        <stp/>
        <stp>True</stp>
        <stp/>
        <stp>EndOfBar</stp>
        <tr r="AD73" s="2"/>
      </tp>
      <tp t="s">
        <v/>
        <stp/>
        <stp>StudyData</stp>
        <stp>Close(SIE) when (LocalMonth(SIE)=1 And LocalDay(SIE)=30 And LocalHour(SIE)=13 And LocalMinute(SIE)=30)</stp>
        <stp>Bar</stp>
        <stp/>
        <stp>Close</stp>
        <stp>A5C</stp>
        <stp>0</stp>
        <stp>all</stp>
        <stp/>
        <stp/>
        <stp>True</stp>
        <stp/>
        <stp>EndOfBar</stp>
        <tr r="AD61" s="2"/>
      </tp>
      <tp t="s">
        <v/>
        <stp/>
        <stp>StudyData</stp>
        <stp>Close(SIE) when (LocalMonth(SIE)=1 And LocalDay(SIE)=30 And LocalHour(SIE)=12 And LocalMinute(SIE)=30)</stp>
        <stp>Bar</stp>
        <stp/>
        <stp>Close</stp>
        <stp>A5C</stp>
        <stp>0</stp>
        <stp>all</stp>
        <stp/>
        <stp/>
        <stp>True</stp>
        <stp/>
        <stp>EndOfBar</stp>
        <tr r="AD49" s="2"/>
      </tp>
      <tp t="s">
        <v/>
        <stp/>
        <stp>StudyData</stp>
        <stp>Close(SIE) when (LocalMonth(SIE)=1 And LocalDay(SIE)=30 And LocalHour(SIE)=11 And LocalMinute(SIE)=30)</stp>
        <stp>Bar</stp>
        <stp/>
        <stp>Close</stp>
        <stp>A5C</stp>
        <stp>0</stp>
        <stp>all</stp>
        <stp/>
        <stp/>
        <stp>True</stp>
        <stp/>
        <stp>EndOfBar</stp>
        <tr r="AD37" s="2"/>
      </tp>
      <tp t="s">
        <v/>
        <stp/>
        <stp>StudyData</stp>
        <stp>Close(SIE) when (LocalMonth(SIE)=1 And LocalDay(SIE)=30 And LocalHour(SIE)=14 And LocalMinute(SIE)=35)</stp>
        <stp>Bar</stp>
        <stp/>
        <stp>Close</stp>
        <stp>A5C</stp>
        <stp>0</stp>
        <stp>all</stp>
        <stp/>
        <stp/>
        <stp>True</stp>
        <stp/>
        <stp>EndOfBar</stp>
        <tr r="AD74" s="2"/>
      </tp>
      <tp t="s">
        <v/>
        <stp/>
        <stp>StudyData</stp>
        <stp>Close(SIE) when (LocalMonth(SIE)=1 And LocalDay(SIE)=30 And LocalHour(SIE)=10 And LocalMinute(SIE)=30)</stp>
        <stp>Bar</stp>
        <stp/>
        <stp>Close</stp>
        <stp>A5C</stp>
        <stp>0</stp>
        <stp>all</stp>
        <stp/>
        <stp/>
        <stp>True</stp>
        <stp/>
        <stp>EndOfBar</stp>
        <tr r="AD25" s="2"/>
      </tp>
      <tp t="s">
        <v/>
        <stp/>
        <stp>StudyData</stp>
        <stp>Close(SIE) when (LocalMonth(SIE)=1 And LocalDay(SIE)=30 And LocalHour(SIE)=12 And LocalMinute(SIE)=25)</stp>
        <stp>Bar</stp>
        <stp/>
        <stp>Close</stp>
        <stp>A5C</stp>
        <stp>0</stp>
        <stp>all</stp>
        <stp/>
        <stp/>
        <stp>True</stp>
        <stp/>
        <stp>EndOfBar</stp>
        <tr r="AD48" s="2"/>
      </tp>
      <tp t="s">
        <v/>
        <stp/>
        <stp>StudyData</stp>
        <stp>Close(SIE) when (LocalMonth(SIE)=1 And LocalDay(SIE)=30 And LocalHour(SIE)=13 And LocalMinute(SIE)=25)</stp>
        <stp>Bar</stp>
        <stp/>
        <stp>Close</stp>
        <stp>A5C</stp>
        <stp>0</stp>
        <stp>all</stp>
        <stp/>
        <stp/>
        <stp>True</stp>
        <stp/>
        <stp>EndOfBar</stp>
        <tr r="AD60" s="2"/>
      </tp>
      <tp t="s">
        <v/>
        <stp/>
        <stp>StudyData</stp>
        <stp>Close(SIE) when (LocalMonth(SIE)=1 And LocalDay(SIE)=30 And LocalHour(SIE)=10 And LocalMinute(SIE)=25)</stp>
        <stp>Bar</stp>
        <stp/>
        <stp>Close</stp>
        <stp>A5C</stp>
        <stp>0</stp>
        <stp>all</stp>
        <stp/>
        <stp/>
        <stp>True</stp>
        <stp/>
        <stp>EndOfBar</stp>
        <tr r="AD24" s="2"/>
      </tp>
      <tp t="s">
        <v/>
        <stp/>
        <stp>StudyData</stp>
        <stp>Close(SIE) when (LocalMonth(SIE)=1 And LocalDay(SIE)=30 And LocalHour(SIE)=11 And LocalMinute(SIE)=25)</stp>
        <stp>Bar</stp>
        <stp/>
        <stp>Close</stp>
        <stp>A5C</stp>
        <stp>0</stp>
        <stp>all</stp>
        <stp/>
        <stp/>
        <stp>True</stp>
        <stp/>
        <stp>EndOfBar</stp>
        <tr r="AD36" s="2"/>
      </tp>
      <tp t="s">
        <v/>
        <stp/>
        <stp>StudyData</stp>
        <stp>Close(SIE) when (LocalMonth(SIE)=1 And LocalDay(SIE)=30 And LocalHour(SIE)=14 And LocalMinute(SIE)=20)</stp>
        <stp>Bar</stp>
        <stp/>
        <stp>Close</stp>
        <stp>A5C</stp>
        <stp>0</stp>
        <stp>all</stp>
        <stp/>
        <stp/>
        <stp>True</stp>
        <stp/>
        <stp>EndOfBar</stp>
        <tr r="AD71" s="2"/>
      </tp>
      <tp t="s">
        <v/>
        <stp/>
        <stp>StudyData</stp>
        <stp>Close(SIE) when (LocalMonth(SIE)=1 And LocalDay(SIE)=30 And LocalHour(SIE)=13 And LocalMinute(SIE)=20)</stp>
        <stp>Bar</stp>
        <stp/>
        <stp>Close</stp>
        <stp>A5C</stp>
        <stp>0</stp>
        <stp>all</stp>
        <stp/>
        <stp/>
        <stp>True</stp>
        <stp/>
        <stp>EndOfBar</stp>
        <tr r="AD59" s="2"/>
      </tp>
      <tp t="s">
        <v/>
        <stp/>
        <stp>StudyData</stp>
        <stp>Close(SIE) when (LocalMonth(SIE)=1 And LocalDay(SIE)=30 And LocalHour(SIE)=12 And LocalMinute(SIE)=20)</stp>
        <stp>Bar</stp>
        <stp/>
        <stp>Close</stp>
        <stp>A5C</stp>
        <stp>0</stp>
        <stp>all</stp>
        <stp/>
        <stp/>
        <stp>True</stp>
        <stp/>
        <stp>EndOfBar</stp>
        <tr r="AD47" s="2"/>
      </tp>
      <tp t="s">
        <v/>
        <stp/>
        <stp>StudyData</stp>
        <stp>Close(SIE) when (LocalMonth(SIE)=1 And LocalDay(SIE)=30 And LocalHour(SIE)=11 And LocalMinute(SIE)=20)</stp>
        <stp>Bar</stp>
        <stp/>
        <stp>Close</stp>
        <stp>A5C</stp>
        <stp>0</stp>
        <stp>all</stp>
        <stp/>
        <stp/>
        <stp>True</stp>
        <stp/>
        <stp>EndOfBar</stp>
        <tr r="AD35" s="2"/>
      </tp>
      <tp t="s">
        <v/>
        <stp/>
        <stp>StudyData</stp>
        <stp>Close(SIE) when (LocalMonth(SIE)=1 And LocalDay(SIE)=30 And LocalHour(SIE)=14 And LocalMinute(SIE)=25)</stp>
        <stp>Bar</stp>
        <stp/>
        <stp>Close</stp>
        <stp>A5C</stp>
        <stp>0</stp>
        <stp>all</stp>
        <stp/>
        <stp/>
        <stp>True</stp>
        <stp/>
        <stp>EndOfBar</stp>
        <tr r="AD72" s="2"/>
      </tp>
      <tp t="s">
        <v/>
        <stp/>
        <stp>StudyData</stp>
        <stp>Close(SIE) when (LocalMonth(SIE)=1 And LocalDay(SIE)=30 And LocalHour(SIE)=10 And LocalMinute(SIE)=20)</stp>
        <stp>Bar</stp>
        <stp/>
        <stp>Close</stp>
        <stp>A5C</stp>
        <stp>0</stp>
        <stp>all</stp>
        <stp/>
        <stp/>
        <stp>True</stp>
        <stp/>
        <stp>EndOfBar</stp>
        <tr r="AD23" s="2"/>
      </tp>
      <tp t="s">
        <v/>
        <stp/>
        <stp>StudyData</stp>
        <stp>Close(RBE) when (LocalMonth(RBE)=1 And LocalDay(RBE)=30 And LocalHour(RBE)=12 And LocalMinute(RBE)=45)</stp>
        <stp>Bar</stp>
        <stp/>
        <stp>Close</stp>
        <stp>A5C</stp>
        <stp>0</stp>
        <stp>all</stp>
        <stp/>
        <stp/>
        <stp>True</stp>
        <stp/>
        <stp>EndOfBar</stp>
        <tr r="R52" s="2"/>
      </tp>
      <tp t="s">
        <v/>
        <stp/>
        <stp>StudyData</stp>
        <stp>Close(RBE) when (LocalMonth(RBE)=1 And LocalDay(RBE)=30 And LocalHour(RBE)=13 And LocalMinute(RBE)=45)</stp>
        <stp>Bar</stp>
        <stp/>
        <stp>Close</stp>
        <stp>A5C</stp>
        <stp>0</stp>
        <stp>all</stp>
        <stp/>
        <stp/>
        <stp>True</stp>
        <stp/>
        <stp>EndOfBar</stp>
        <tr r="R64" s="2"/>
      </tp>
      <tp t="s">
        <v/>
        <stp/>
        <stp>StudyData</stp>
        <stp>Close(RBE) when (LocalMonth(RBE)=1 And LocalDay(RBE)=30 And LocalHour(RBE)=10 And LocalMinute(RBE)=45)</stp>
        <stp>Bar</stp>
        <stp/>
        <stp>Close</stp>
        <stp>A5C</stp>
        <stp>0</stp>
        <stp>all</stp>
        <stp/>
        <stp/>
        <stp>True</stp>
        <stp/>
        <stp>EndOfBar</stp>
        <tr r="R28" s="2"/>
      </tp>
      <tp t="s">
        <v/>
        <stp/>
        <stp>StudyData</stp>
        <stp>Close(RBE) when (LocalMonth(RBE)=1 And LocalDay(RBE)=30 And LocalHour(RBE)=11 And LocalMinute(RBE)=45)</stp>
        <stp>Bar</stp>
        <stp/>
        <stp>Close</stp>
        <stp>A5C</stp>
        <stp>0</stp>
        <stp>all</stp>
        <stp/>
        <stp/>
        <stp>True</stp>
        <stp/>
        <stp>EndOfBar</stp>
        <tr r="R40" s="2"/>
      </tp>
      <tp t="s">
        <v/>
        <stp/>
        <stp>StudyData</stp>
        <stp>Close(RBE) when (LocalMonth(RBE)=1 And LocalDay(RBE)=30 And LocalHour(RBE)=14 And LocalMinute(RBE)=40)</stp>
        <stp>Bar</stp>
        <stp/>
        <stp>Close</stp>
        <stp>A5C</stp>
        <stp>0</stp>
        <stp>all</stp>
        <stp/>
        <stp/>
        <stp>True</stp>
        <stp/>
        <stp>EndOfBar</stp>
        <tr r="R75" s="2"/>
      </tp>
      <tp t="s">
        <v/>
        <stp/>
        <stp>StudyData</stp>
        <stp>Close(RBE) when (LocalMonth(RBE)=1 And LocalDay(RBE)=30 And LocalHour(RBE)=13 And LocalMinute(RBE)=40)</stp>
        <stp>Bar</stp>
        <stp/>
        <stp>Close</stp>
        <stp>A5C</stp>
        <stp>0</stp>
        <stp>all</stp>
        <stp/>
        <stp/>
        <stp>True</stp>
        <stp/>
        <stp>EndOfBar</stp>
        <tr r="R63" s="2"/>
      </tp>
      <tp t="s">
        <v/>
        <stp/>
        <stp>StudyData</stp>
        <stp>Close(RBE) when (LocalMonth(RBE)=1 And LocalDay(RBE)=30 And LocalHour(RBE)=12 And LocalMinute(RBE)=40)</stp>
        <stp>Bar</stp>
        <stp/>
        <stp>Close</stp>
        <stp>A5C</stp>
        <stp>0</stp>
        <stp>all</stp>
        <stp/>
        <stp/>
        <stp>True</stp>
        <stp/>
        <stp>EndOfBar</stp>
        <tr r="R51" s="2"/>
      </tp>
      <tp t="s">
        <v/>
        <stp/>
        <stp>StudyData</stp>
        <stp>Close(RBE) when (LocalMonth(RBE)=1 And LocalDay(RBE)=30 And LocalHour(RBE)=11 And LocalMinute(RBE)=40)</stp>
        <stp>Bar</stp>
        <stp/>
        <stp>Close</stp>
        <stp>A5C</stp>
        <stp>0</stp>
        <stp>all</stp>
        <stp/>
        <stp/>
        <stp>True</stp>
        <stp/>
        <stp>EndOfBar</stp>
        <tr r="R39" s="2"/>
      </tp>
      <tp t="s">
        <v/>
        <stp/>
        <stp>StudyData</stp>
        <stp>Close(RBE) when (LocalMonth(RBE)=1 And LocalDay(RBE)=30 And LocalHour(RBE)=14 And LocalMinute(RBE)=45)</stp>
        <stp>Bar</stp>
        <stp/>
        <stp>Close</stp>
        <stp>A5C</stp>
        <stp>0</stp>
        <stp>all</stp>
        <stp/>
        <stp/>
        <stp>True</stp>
        <stp/>
        <stp>EndOfBar</stp>
        <tr r="R76" s="2"/>
      </tp>
      <tp t="s">
        <v/>
        <stp/>
        <stp>StudyData</stp>
        <stp>Close(RBE) when (LocalMonth(RBE)=1 And LocalDay(RBE)=30 And LocalHour(RBE)=10 And LocalMinute(RBE)=40)</stp>
        <stp>Bar</stp>
        <stp/>
        <stp>Close</stp>
        <stp>A5C</stp>
        <stp>0</stp>
        <stp>all</stp>
        <stp/>
        <stp/>
        <stp>True</stp>
        <stp/>
        <stp>EndOfBar</stp>
        <tr r="R27" s="2"/>
      </tp>
      <tp t="s">
        <v/>
        <stp/>
        <stp>StudyData</stp>
        <stp>Close(RBE) when (LocalMonth(RBE)=1 And LocalDay(RBE)=30 And LocalHour(RBE)=12 And LocalMinute(RBE)=55)</stp>
        <stp>Bar</stp>
        <stp/>
        <stp>Close</stp>
        <stp>A5C</stp>
        <stp>0</stp>
        <stp>all</stp>
        <stp/>
        <stp/>
        <stp>True</stp>
        <stp/>
        <stp>EndOfBar</stp>
        <tr r="R54" s="2"/>
      </tp>
      <tp t="s">
        <v/>
        <stp/>
        <stp>StudyData</stp>
        <stp>Close(RBE) when (LocalMonth(RBE)=1 And LocalDay(RBE)=30 And LocalHour(RBE)=13 And LocalMinute(RBE)=55)</stp>
        <stp>Bar</stp>
        <stp/>
        <stp>Close</stp>
        <stp>A5C</stp>
        <stp>0</stp>
        <stp>all</stp>
        <stp/>
        <stp/>
        <stp>True</stp>
        <stp/>
        <stp>EndOfBar</stp>
        <tr r="R66" s="2"/>
      </tp>
      <tp t="s">
        <v/>
        <stp/>
        <stp>StudyData</stp>
        <stp>Close(RBE) when (LocalMonth(RBE)=1 And LocalDay(RBE)=30 And LocalHour(RBE)=10 And LocalMinute(RBE)=55)</stp>
        <stp>Bar</stp>
        <stp/>
        <stp>Close</stp>
        <stp>A5C</stp>
        <stp>0</stp>
        <stp>all</stp>
        <stp/>
        <stp/>
        <stp>True</stp>
        <stp/>
        <stp>EndOfBar</stp>
        <tr r="R30" s="2"/>
      </tp>
      <tp t="s">
        <v/>
        <stp/>
        <stp>StudyData</stp>
        <stp>Close(RBE) when (LocalMonth(RBE)=1 And LocalDay(RBE)=30 And LocalHour(RBE)=11 And LocalMinute(RBE)=55)</stp>
        <stp>Bar</stp>
        <stp/>
        <stp>Close</stp>
        <stp>A5C</stp>
        <stp>0</stp>
        <stp>all</stp>
        <stp/>
        <stp/>
        <stp>True</stp>
        <stp/>
        <stp>EndOfBar</stp>
        <tr r="R42" s="2"/>
      </tp>
      <tp t="s">
        <v/>
        <stp/>
        <stp>StudyData</stp>
        <stp>Close(RBE) when (LocalMonth(RBE)=1 And LocalDay(RBE)=30 And LocalHour(RBE)=14 And LocalMinute(RBE)=50)</stp>
        <stp>Bar</stp>
        <stp/>
        <stp>Close</stp>
        <stp>A5C</stp>
        <stp>0</stp>
        <stp>all</stp>
        <stp/>
        <stp/>
        <stp>True</stp>
        <stp/>
        <stp>EndOfBar</stp>
        <tr r="R77" s="2"/>
      </tp>
      <tp t="s">
        <v/>
        <stp/>
        <stp>StudyData</stp>
        <stp>Close(RBE) when (LocalMonth(RBE)=1 And LocalDay(RBE)=30 And LocalHour(RBE)=13 And LocalMinute(RBE)=50)</stp>
        <stp>Bar</stp>
        <stp/>
        <stp>Close</stp>
        <stp>A5C</stp>
        <stp>0</stp>
        <stp>all</stp>
        <stp/>
        <stp/>
        <stp>True</stp>
        <stp/>
        <stp>EndOfBar</stp>
        <tr r="R65" s="2"/>
      </tp>
      <tp t="s">
        <v/>
        <stp/>
        <stp>StudyData</stp>
        <stp>Close(RBE) when (LocalMonth(RBE)=1 And LocalDay(RBE)=30 And LocalHour(RBE)=12 And LocalMinute(RBE)=50)</stp>
        <stp>Bar</stp>
        <stp/>
        <stp>Close</stp>
        <stp>A5C</stp>
        <stp>0</stp>
        <stp>all</stp>
        <stp/>
        <stp/>
        <stp>True</stp>
        <stp/>
        <stp>EndOfBar</stp>
        <tr r="R53" s="2"/>
      </tp>
      <tp t="s">
        <v/>
        <stp/>
        <stp>StudyData</stp>
        <stp>Close(RBE) when (LocalMonth(RBE)=1 And LocalDay(RBE)=30 And LocalHour(RBE)=11 And LocalMinute(RBE)=50)</stp>
        <stp>Bar</stp>
        <stp/>
        <stp>Close</stp>
        <stp>A5C</stp>
        <stp>0</stp>
        <stp>all</stp>
        <stp/>
        <stp/>
        <stp>True</stp>
        <stp/>
        <stp>EndOfBar</stp>
        <tr r="R41" s="2"/>
      </tp>
      <tp t="s">
        <v/>
        <stp/>
        <stp>StudyData</stp>
        <stp>Close(RBE) when (LocalMonth(RBE)=1 And LocalDay(RBE)=30 And LocalHour(RBE)=14 And LocalMinute(RBE)=55)</stp>
        <stp>Bar</stp>
        <stp/>
        <stp>Close</stp>
        <stp>A5C</stp>
        <stp>0</stp>
        <stp>all</stp>
        <stp/>
        <stp/>
        <stp>True</stp>
        <stp/>
        <stp>EndOfBar</stp>
        <tr r="R78" s="2"/>
      </tp>
      <tp t="s">
        <v/>
        <stp/>
        <stp>StudyData</stp>
        <stp>Close(RBE) when (LocalMonth(RBE)=1 And LocalDay(RBE)=30 And LocalHour(RBE)=10 And LocalMinute(RBE)=50)</stp>
        <stp>Bar</stp>
        <stp/>
        <stp>Close</stp>
        <stp>A5C</stp>
        <stp>0</stp>
        <stp>all</stp>
        <stp/>
        <stp/>
        <stp>True</stp>
        <stp/>
        <stp>EndOfBar</stp>
        <tr r="R29" s="2"/>
      </tp>
      <tp t="s">
        <v/>
        <stp/>
        <stp>StudyData</stp>
        <stp>Close(RBE) when (LocalMonth(RBE)=1 And LocalDay(RBE)=30 And LocalHour(RBE)=12 And LocalMinute(RBE)=25)</stp>
        <stp>Bar</stp>
        <stp/>
        <stp>Close</stp>
        <stp>A5C</stp>
        <stp>0</stp>
        <stp>all</stp>
        <stp/>
        <stp/>
        <stp>True</stp>
        <stp/>
        <stp>EndOfBar</stp>
        <tr r="R48" s="2"/>
      </tp>
      <tp t="s">
        <v/>
        <stp/>
        <stp>StudyData</stp>
        <stp>Close(RBE) when (LocalMonth(RBE)=1 And LocalDay(RBE)=30 And LocalHour(RBE)=13 And LocalMinute(RBE)=25)</stp>
        <stp>Bar</stp>
        <stp/>
        <stp>Close</stp>
        <stp>A5C</stp>
        <stp>0</stp>
        <stp>all</stp>
        <stp/>
        <stp/>
        <stp>True</stp>
        <stp/>
        <stp>EndOfBar</stp>
        <tr r="R60" s="2"/>
      </tp>
      <tp t="s">
        <v/>
        <stp/>
        <stp>StudyData</stp>
        <stp>Close(RBE) when (LocalMonth(RBE)=1 And LocalDay(RBE)=30 And LocalHour(RBE)=10 And LocalMinute(RBE)=25)</stp>
        <stp>Bar</stp>
        <stp/>
        <stp>Close</stp>
        <stp>A5C</stp>
        <stp>0</stp>
        <stp>all</stp>
        <stp/>
        <stp/>
        <stp>True</stp>
        <stp/>
        <stp>EndOfBar</stp>
        <tr r="R24" s="2"/>
      </tp>
      <tp t="s">
        <v/>
        <stp/>
        <stp>StudyData</stp>
        <stp>Close(RBE) when (LocalMonth(RBE)=1 And LocalDay(RBE)=30 And LocalHour(RBE)=11 And LocalMinute(RBE)=25)</stp>
        <stp>Bar</stp>
        <stp/>
        <stp>Close</stp>
        <stp>A5C</stp>
        <stp>0</stp>
        <stp>all</stp>
        <stp/>
        <stp/>
        <stp>True</stp>
        <stp/>
        <stp>EndOfBar</stp>
        <tr r="R36" s="2"/>
      </tp>
      <tp t="s">
        <v/>
        <stp/>
        <stp>StudyData</stp>
        <stp>Close(RBE) when (LocalMonth(RBE)=1 And LocalDay(RBE)=30 And LocalHour(RBE)=14 And LocalMinute(RBE)=20)</stp>
        <stp>Bar</stp>
        <stp/>
        <stp>Close</stp>
        <stp>A5C</stp>
        <stp>0</stp>
        <stp>all</stp>
        <stp/>
        <stp/>
        <stp>True</stp>
        <stp/>
        <stp>EndOfBar</stp>
        <tr r="R71" s="2"/>
      </tp>
      <tp t="s">
        <v/>
        <stp/>
        <stp>StudyData</stp>
        <stp>Close(RBE) when (LocalMonth(RBE)=1 And LocalDay(RBE)=30 And LocalHour(RBE)=13 And LocalMinute(RBE)=20)</stp>
        <stp>Bar</stp>
        <stp/>
        <stp>Close</stp>
        <stp>A5C</stp>
        <stp>0</stp>
        <stp>all</stp>
        <stp/>
        <stp/>
        <stp>True</stp>
        <stp/>
        <stp>EndOfBar</stp>
        <tr r="R59" s="2"/>
      </tp>
      <tp t="s">
        <v/>
        <stp/>
        <stp>StudyData</stp>
        <stp>Close(RBE) when (LocalMonth(RBE)=1 And LocalDay(RBE)=30 And LocalHour(RBE)=12 And LocalMinute(RBE)=20)</stp>
        <stp>Bar</stp>
        <stp/>
        <stp>Close</stp>
        <stp>A5C</stp>
        <stp>0</stp>
        <stp>all</stp>
        <stp/>
        <stp/>
        <stp>True</stp>
        <stp/>
        <stp>EndOfBar</stp>
        <tr r="R47" s="2"/>
      </tp>
      <tp t="s">
        <v/>
        <stp/>
        <stp>StudyData</stp>
        <stp>Close(RBE) when (LocalMonth(RBE)=1 And LocalDay(RBE)=30 And LocalHour(RBE)=11 And LocalMinute(RBE)=20)</stp>
        <stp>Bar</stp>
        <stp/>
        <stp>Close</stp>
        <stp>A5C</stp>
        <stp>0</stp>
        <stp>all</stp>
        <stp/>
        <stp/>
        <stp>True</stp>
        <stp/>
        <stp>EndOfBar</stp>
        <tr r="R35" s="2"/>
      </tp>
      <tp t="s">
        <v/>
        <stp/>
        <stp>StudyData</stp>
        <stp>Close(RBE) when (LocalMonth(RBE)=1 And LocalDay(RBE)=30 And LocalHour(RBE)=14 And LocalMinute(RBE)=25)</stp>
        <stp>Bar</stp>
        <stp/>
        <stp>Close</stp>
        <stp>A5C</stp>
        <stp>0</stp>
        <stp>all</stp>
        <stp/>
        <stp/>
        <stp>True</stp>
        <stp/>
        <stp>EndOfBar</stp>
        <tr r="R72" s="2"/>
      </tp>
      <tp t="s">
        <v/>
        <stp/>
        <stp>StudyData</stp>
        <stp>Close(RBE) when (LocalMonth(RBE)=1 And LocalDay(RBE)=30 And LocalHour(RBE)=10 And LocalMinute(RBE)=20)</stp>
        <stp>Bar</stp>
        <stp/>
        <stp>Close</stp>
        <stp>A5C</stp>
        <stp>0</stp>
        <stp>all</stp>
        <stp/>
        <stp/>
        <stp>True</stp>
        <stp/>
        <stp>EndOfBar</stp>
        <tr r="R23" s="2"/>
      </tp>
      <tp t="s">
        <v/>
        <stp/>
        <stp>StudyData</stp>
        <stp>Close(RBE) when (LocalMonth(RBE)=1 And LocalDay(RBE)=30 And LocalHour(RBE)=12 And LocalMinute(RBE)=35)</stp>
        <stp>Bar</stp>
        <stp/>
        <stp>Close</stp>
        <stp>A5C</stp>
        <stp>0</stp>
        <stp>all</stp>
        <stp/>
        <stp/>
        <stp>True</stp>
        <stp/>
        <stp>EndOfBar</stp>
        <tr r="R50" s="2"/>
      </tp>
      <tp t="s">
        <v/>
        <stp/>
        <stp>StudyData</stp>
        <stp>Close(RBE) when (LocalMonth(RBE)=1 And LocalDay(RBE)=30 And LocalHour(RBE)=13 And LocalMinute(RBE)=35)</stp>
        <stp>Bar</stp>
        <stp/>
        <stp>Close</stp>
        <stp>A5C</stp>
        <stp>0</stp>
        <stp>all</stp>
        <stp/>
        <stp/>
        <stp>True</stp>
        <stp/>
        <stp>EndOfBar</stp>
        <tr r="R62" s="2"/>
      </tp>
      <tp t="s">
        <v/>
        <stp/>
        <stp>StudyData</stp>
        <stp>Close(RBE) when (LocalMonth(RBE)=1 And LocalDay(RBE)=30 And LocalHour(RBE)=10 And LocalMinute(RBE)=35)</stp>
        <stp>Bar</stp>
        <stp/>
        <stp>Close</stp>
        <stp>A5C</stp>
        <stp>0</stp>
        <stp>all</stp>
        <stp/>
        <stp/>
        <stp>True</stp>
        <stp/>
        <stp>EndOfBar</stp>
        <tr r="R26" s="2"/>
      </tp>
      <tp t="s">
        <v/>
        <stp/>
        <stp>StudyData</stp>
        <stp>Close(RBE) when (LocalMonth(RBE)=1 And LocalDay(RBE)=30 And LocalHour(RBE)=11 And LocalMinute(RBE)=35)</stp>
        <stp>Bar</stp>
        <stp/>
        <stp>Close</stp>
        <stp>A5C</stp>
        <stp>0</stp>
        <stp>all</stp>
        <stp/>
        <stp/>
        <stp>True</stp>
        <stp/>
        <stp>EndOfBar</stp>
        <tr r="R38" s="2"/>
      </tp>
      <tp t="s">
        <v/>
        <stp/>
        <stp>StudyData</stp>
        <stp>Close(RBE) when (LocalMonth(RBE)=1 And LocalDay(RBE)=30 And LocalHour(RBE)=14 And LocalMinute(RBE)=30)</stp>
        <stp>Bar</stp>
        <stp/>
        <stp>Close</stp>
        <stp>A5C</stp>
        <stp>0</stp>
        <stp>all</stp>
        <stp/>
        <stp/>
        <stp>True</stp>
        <stp/>
        <stp>EndOfBar</stp>
        <tr r="R73" s="2"/>
      </tp>
      <tp t="s">
        <v/>
        <stp/>
        <stp>StudyData</stp>
        <stp>Close(RBE) when (LocalMonth(RBE)=1 And LocalDay(RBE)=30 And LocalHour(RBE)=13 And LocalMinute(RBE)=30)</stp>
        <stp>Bar</stp>
        <stp/>
        <stp>Close</stp>
        <stp>A5C</stp>
        <stp>0</stp>
        <stp>all</stp>
        <stp/>
        <stp/>
        <stp>True</stp>
        <stp/>
        <stp>EndOfBar</stp>
        <tr r="R61" s="2"/>
      </tp>
      <tp t="s">
        <v/>
        <stp/>
        <stp>StudyData</stp>
        <stp>Close(RBE) when (LocalMonth(RBE)=1 And LocalDay(RBE)=30 And LocalHour(RBE)=12 And LocalMinute(RBE)=30)</stp>
        <stp>Bar</stp>
        <stp/>
        <stp>Close</stp>
        <stp>A5C</stp>
        <stp>0</stp>
        <stp>all</stp>
        <stp/>
        <stp/>
        <stp>True</stp>
        <stp/>
        <stp>EndOfBar</stp>
        <tr r="R49" s="2"/>
      </tp>
      <tp t="s">
        <v/>
        <stp/>
        <stp>StudyData</stp>
        <stp>Close(RBE) when (LocalMonth(RBE)=1 And LocalDay(RBE)=30 And LocalHour(RBE)=11 And LocalMinute(RBE)=30)</stp>
        <stp>Bar</stp>
        <stp/>
        <stp>Close</stp>
        <stp>A5C</stp>
        <stp>0</stp>
        <stp>all</stp>
        <stp/>
        <stp/>
        <stp>True</stp>
        <stp/>
        <stp>EndOfBar</stp>
        <tr r="R37" s="2"/>
      </tp>
      <tp t="s">
        <v/>
        <stp/>
        <stp>StudyData</stp>
        <stp>Close(RBE) when (LocalMonth(RBE)=1 And LocalDay(RBE)=30 And LocalHour(RBE)=14 And LocalMinute(RBE)=35)</stp>
        <stp>Bar</stp>
        <stp/>
        <stp>Close</stp>
        <stp>A5C</stp>
        <stp>0</stp>
        <stp>all</stp>
        <stp/>
        <stp/>
        <stp>True</stp>
        <stp/>
        <stp>EndOfBar</stp>
        <tr r="R74" s="2"/>
      </tp>
      <tp t="s">
        <v/>
        <stp/>
        <stp>StudyData</stp>
        <stp>Close(RBE) when (LocalMonth(RBE)=1 And LocalDay(RBE)=30 And LocalHour(RBE)=10 And LocalMinute(RBE)=30)</stp>
        <stp>Bar</stp>
        <stp/>
        <stp>Close</stp>
        <stp>A5C</stp>
        <stp>0</stp>
        <stp>all</stp>
        <stp/>
        <stp/>
        <stp>True</stp>
        <stp/>
        <stp>EndOfBar</stp>
        <tr r="R25" s="2"/>
      </tp>
      <tp t="s">
        <v/>
        <stp/>
        <stp>StudyData</stp>
        <stp>Close(RBE) when (LocalMonth(RBE)=1 And LocalDay(RBE)=30 And LocalHour(RBE)=12 And LocalMinute(RBE)=15)</stp>
        <stp>Bar</stp>
        <stp/>
        <stp>Close</stp>
        <stp>A5C</stp>
        <stp>0</stp>
        <stp>all</stp>
        <stp/>
        <stp/>
        <stp>True</stp>
        <stp/>
        <stp>EndOfBar</stp>
        <tr r="R46" s="2"/>
      </tp>
      <tp t="s">
        <v/>
        <stp/>
        <stp>StudyData</stp>
        <stp>Close(RBE) when (LocalMonth(RBE)=1 And LocalDay(RBE)=30 And LocalHour(RBE)=13 And LocalMinute(RBE)=15)</stp>
        <stp>Bar</stp>
        <stp/>
        <stp>Close</stp>
        <stp>A5C</stp>
        <stp>0</stp>
        <stp>all</stp>
        <stp/>
        <stp/>
        <stp>True</stp>
        <stp/>
        <stp>EndOfBar</stp>
        <tr r="R58" s="2"/>
      </tp>
      <tp t="s">
        <v/>
        <stp/>
        <stp>StudyData</stp>
        <stp>Close(RBE) when (LocalMonth(RBE)=1 And LocalDay(RBE)=30 And LocalHour(RBE)=10 And LocalMinute(RBE)=15)</stp>
        <stp>Bar</stp>
        <stp/>
        <stp>Close</stp>
        <stp>A5C</stp>
        <stp>0</stp>
        <stp>all</stp>
        <stp/>
        <stp/>
        <stp>True</stp>
        <stp/>
        <stp>EndOfBar</stp>
        <tr r="R22" s="2"/>
      </tp>
      <tp t="s">
        <v/>
        <stp/>
        <stp>StudyData</stp>
        <stp>Close(RBE) when (LocalMonth(RBE)=1 And LocalDay(RBE)=30 And LocalHour(RBE)=15 And LocalMinute(RBE)=10)</stp>
        <stp>Bar</stp>
        <stp/>
        <stp>Close</stp>
        <stp>A5C</stp>
        <stp>0</stp>
        <stp>all</stp>
        <stp/>
        <stp/>
        <stp>True</stp>
        <stp/>
        <stp>EndOfBar</stp>
        <tr r="R81" s="2"/>
      </tp>
      <tp t="s">
        <v/>
        <stp/>
        <stp>StudyData</stp>
        <stp>Close(RBE) when (LocalMonth(RBE)=1 And LocalDay(RBE)=30 And LocalHour(RBE)=11 And LocalMinute(RBE)=15)</stp>
        <stp>Bar</stp>
        <stp/>
        <stp>Close</stp>
        <stp>A5C</stp>
        <stp>0</stp>
        <stp>all</stp>
        <stp/>
        <stp/>
        <stp>True</stp>
        <stp/>
        <stp>EndOfBar</stp>
        <tr r="R34" s="2"/>
      </tp>
      <tp t="s">
        <v/>
        <stp/>
        <stp>StudyData</stp>
        <stp>Close(RBE) when (LocalMonth(RBE)=1 And LocalDay(RBE)=30 And LocalHour(RBE)=14 And LocalMinute(RBE)=10)</stp>
        <stp>Bar</stp>
        <stp/>
        <stp>Close</stp>
        <stp>A5C</stp>
        <stp>0</stp>
        <stp>all</stp>
        <stp/>
        <stp/>
        <stp>True</stp>
        <stp/>
        <stp>EndOfBar</stp>
        <tr r="R69" s="2"/>
      </tp>
      <tp t="s">
        <v/>
        <stp/>
        <stp>StudyData</stp>
        <stp>Close(RBE) when (LocalMonth(RBE)=1 And LocalDay(RBE)=30 And LocalHour(RBE)=13 And LocalMinute(RBE)=10)</stp>
        <stp>Bar</stp>
        <stp/>
        <stp>Close</stp>
        <stp>A5C</stp>
        <stp>0</stp>
        <stp>all</stp>
        <stp/>
        <stp/>
        <stp>True</stp>
        <stp/>
        <stp>EndOfBar</stp>
        <tr r="R57" s="2"/>
      </tp>
      <tp t="s">
        <v/>
        <stp/>
        <stp>StudyData</stp>
        <stp>Close(RBE) when (LocalMonth(RBE)=1 And LocalDay(RBE)=30 And LocalHour(RBE)=12 And LocalMinute(RBE)=10)</stp>
        <stp>Bar</stp>
        <stp/>
        <stp>Close</stp>
        <stp>A5C</stp>
        <stp>0</stp>
        <stp>all</stp>
        <stp/>
        <stp/>
        <stp>True</stp>
        <stp/>
        <stp>EndOfBar</stp>
        <tr r="R45" s="2"/>
      </tp>
      <tp t="s">
        <v/>
        <stp/>
        <stp>StudyData</stp>
        <stp>Close(RBE) when (LocalMonth(RBE)=1 And LocalDay(RBE)=30 And LocalHour(RBE)=11 And LocalMinute(RBE)=10)</stp>
        <stp>Bar</stp>
        <stp/>
        <stp>Close</stp>
        <stp>A5C</stp>
        <stp>0</stp>
        <stp>all</stp>
        <stp/>
        <stp/>
        <stp>True</stp>
        <stp/>
        <stp>EndOfBar</stp>
        <tr r="R33" s="2"/>
      </tp>
      <tp t="s">
        <v/>
        <stp/>
        <stp>StudyData</stp>
        <stp>Close(RBE) when (LocalMonth(RBE)=1 And LocalDay(RBE)=30 And LocalHour(RBE)=14 And LocalMinute(RBE)=15)</stp>
        <stp>Bar</stp>
        <stp/>
        <stp>Close</stp>
        <stp>A5C</stp>
        <stp>0</stp>
        <stp>all</stp>
        <stp/>
        <stp/>
        <stp>True</stp>
        <stp/>
        <stp>EndOfBar</stp>
        <tr r="R70" s="2"/>
      </tp>
      <tp t="s">
        <v/>
        <stp/>
        <stp>StudyData</stp>
        <stp>Close(RBE) when (LocalMonth(RBE)=1 And LocalDay(RBE)=30 And LocalHour(RBE)=10 And LocalMinute(RBE)=10)</stp>
        <stp>Bar</stp>
        <stp/>
        <stp>Close</stp>
        <stp>A5C</stp>
        <stp>0</stp>
        <stp>all</stp>
        <stp/>
        <stp/>
        <stp>True</stp>
        <stp/>
        <stp>EndOfBar</stp>
        <tr r="R21" s="2"/>
      </tp>
      <tp t="s">
        <v/>
        <stp/>
        <stp>StudyData</stp>
        <stp>Close(RBE) when (LocalMonth(RBE)=1 And LocalDay(RBE)=30 And LocalHour(RBE)=15 And LocalMinute(RBE)=15)</stp>
        <stp>Bar</stp>
        <stp/>
        <stp>Close</stp>
        <stp>A5C</stp>
        <stp>0</stp>
        <stp>all</stp>
        <stp/>
        <stp/>
        <stp>True</stp>
        <stp/>
        <stp>EndOfBar</stp>
        <tr r="R82" s="2"/>
      </tp>
      <tp>
        <v>59</v>
        <stp/>
        <stp>ContractData</stp>
        <stp>EP</stp>
        <stp>VolumeLastBid</stp>
        <tr r="B6" s="1"/>
      </tp>
      <tp t="s">
        <v/>
        <stp/>
        <stp>StudyData</stp>
        <stp>Close(CLE) when (LocalMonth(CLE)=1 And LocalDay(CLE)=30 And LocalHour(CLE)=12 And LocalMinute(CLE)=15)</stp>
        <stp>Bar</stp>
        <stp/>
        <stp>Close</stp>
        <stp>A5C</stp>
        <stp>0</stp>
        <stp>all</stp>
        <stp/>
        <stp/>
        <stp>True</stp>
        <stp/>
        <stp>EndOfBar</stp>
        <tr r="J46" s="2"/>
      </tp>
      <tp t="s">
        <v/>
        <stp/>
        <stp>StudyData</stp>
        <stp>Close(CLE) when (LocalMonth(CLE)=1 And LocalDay(CLE)=30 And LocalHour(CLE)=13 And LocalMinute(CLE)=15)</stp>
        <stp>Bar</stp>
        <stp/>
        <stp>Close</stp>
        <stp>A5C</stp>
        <stp>0</stp>
        <stp>all</stp>
        <stp/>
        <stp/>
        <stp>True</stp>
        <stp/>
        <stp>EndOfBar</stp>
        <tr r="J58" s="2"/>
      </tp>
      <tp t="s">
        <v/>
        <stp/>
        <stp>StudyData</stp>
        <stp>Close(CLE) when (LocalMonth(CLE)=1 And LocalDay(CLE)=30 And LocalHour(CLE)=10 And LocalMinute(CLE)=15)</stp>
        <stp>Bar</stp>
        <stp/>
        <stp>Close</stp>
        <stp>A5C</stp>
        <stp>0</stp>
        <stp>all</stp>
        <stp/>
        <stp/>
        <stp>True</stp>
        <stp/>
        <stp>EndOfBar</stp>
        <tr r="J22" s="2"/>
      </tp>
      <tp t="s">
        <v/>
        <stp/>
        <stp>StudyData</stp>
        <stp>Close(CLE) when (LocalMonth(CLE)=1 And LocalDay(CLE)=30 And LocalHour(CLE)=15 And LocalMinute(CLE)=10)</stp>
        <stp>Bar</stp>
        <stp/>
        <stp>Close</stp>
        <stp>A5C</stp>
        <stp>0</stp>
        <stp>all</stp>
        <stp/>
        <stp/>
        <stp>True</stp>
        <stp/>
        <stp>EndOfBar</stp>
        <tr r="J81" s="2"/>
      </tp>
      <tp t="s">
        <v/>
        <stp/>
        <stp>StudyData</stp>
        <stp>Close(CLE) when (LocalMonth(CLE)=1 And LocalDay(CLE)=30 And LocalHour(CLE)=11 And LocalMinute(CLE)=15)</stp>
        <stp>Bar</stp>
        <stp/>
        <stp>Close</stp>
        <stp>A5C</stp>
        <stp>0</stp>
        <stp>all</stp>
        <stp/>
        <stp/>
        <stp>True</stp>
        <stp/>
        <stp>EndOfBar</stp>
        <tr r="J34" s="2"/>
      </tp>
      <tp t="s">
        <v/>
        <stp/>
        <stp>StudyData</stp>
        <stp>Close(CLE) when (LocalMonth(CLE)=1 And LocalDay(CLE)=30 And LocalHour(CLE)=14 And LocalMinute(CLE)=10)</stp>
        <stp>Bar</stp>
        <stp/>
        <stp>Close</stp>
        <stp>A5C</stp>
        <stp>0</stp>
        <stp>all</stp>
        <stp/>
        <stp/>
        <stp>True</stp>
        <stp/>
        <stp>EndOfBar</stp>
        <tr r="J69" s="2"/>
      </tp>
      <tp t="s">
        <v/>
        <stp/>
        <stp>StudyData</stp>
        <stp>Close(CLE) when (LocalMonth(CLE)=1 And LocalDay(CLE)=30 And LocalHour(CLE)=13 And LocalMinute(CLE)=10)</stp>
        <stp>Bar</stp>
        <stp/>
        <stp>Close</stp>
        <stp>A5C</stp>
        <stp>0</stp>
        <stp>all</stp>
        <stp/>
        <stp/>
        <stp>True</stp>
        <stp/>
        <stp>EndOfBar</stp>
        <tr r="J57" s="2"/>
      </tp>
      <tp t="s">
        <v/>
        <stp/>
        <stp>StudyData</stp>
        <stp>Close(CLE) when (LocalMonth(CLE)=1 And LocalDay(CLE)=30 And LocalHour(CLE)=12 And LocalMinute(CLE)=10)</stp>
        <stp>Bar</stp>
        <stp/>
        <stp>Close</stp>
        <stp>A5C</stp>
        <stp>0</stp>
        <stp>all</stp>
        <stp/>
        <stp/>
        <stp>True</stp>
        <stp/>
        <stp>EndOfBar</stp>
        <tr r="J45" s="2"/>
      </tp>
      <tp t="s">
        <v/>
        <stp/>
        <stp>StudyData</stp>
        <stp>Close(CLE) when (LocalMonth(CLE)=1 And LocalDay(CLE)=30 And LocalHour(CLE)=11 And LocalMinute(CLE)=10)</stp>
        <stp>Bar</stp>
        <stp/>
        <stp>Close</stp>
        <stp>A5C</stp>
        <stp>0</stp>
        <stp>all</stp>
        <stp/>
        <stp/>
        <stp>True</stp>
        <stp/>
        <stp>EndOfBar</stp>
        <tr r="J33" s="2"/>
      </tp>
      <tp t="s">
        <v/>
        <stp/>
        <stp>StudyData</stp>
        <stp>Close(CLE) when (LocalMonth(CLE)=1 And LocalDay(CLE)=30 And LocalHour(CLE)=14 And LocalMinute(CLE)=15)</stp>
        <stp>Bar</stp>
        <stp/>
        <stp>Close</stp>
        <stp>A5C</stp>
        <stp>0</stp>
        <stp>all</stp>
        <stp/>
        <stp/>
        <stp>True</stp>
        <stp/>
        <stp>EndOfBar</stp>
        <tr r="J70" s="2"/>
      </tp>
      <tp t="s">
        <v/>
        <stp/>
        <stp>StudyData</stp>
        <stp>Close(CLE) when (LocalMonth(CLE)=1 And LocalDay(CLE)=30 And LocalHour(CLE)=10 And LocalMinute(CLE)=10)</stp>
        <stp>Bar</stp>
        <stp/>
        <stp>Close</stp>
        <stp>A5C</stp>
        <stp>0</stp>
        <stp>all</stp>
        <stp/>
        <stp/>
        <stp>True</stp>
        <stp/>
        <stp>EndOfBar</stp>
        <tr r="J21" s="2"/>
      </tp>
      <tp t="s">
        <v/>
        <stp/>
        <stp>StudyData</stp>
        <stp>Close(CLE) when (LocalMonth(CLE)=1 And LocalDay(CLE)=30 And LocalHour(CLE)=15 And LocalMinute(CLE)=15)</stp>
        <stp>Bar</stp>
        <stp/>
        <stp>Close</stp>
        <stp>A5C</stp>
        <stp>0</stp>
        <stp>all</stp>
        <stp/>
        <stp/>
        <stp>True</stp>
        <stp/>
        <stp>EndOfBar</stp>
        <tr r="J82" s="2"/>
      </tp>
      <tp t="s">
        <v/>
        <stp/>
        <stp>StudyData</stp>
        <stp>Close(CLE) when (LocalMonth(CLE)=1 And LocalDay(CLE)=30 And LocalHour(CLE)=12 And LocalMinute(CLE)=25)</stp>
        <stp>Bar</stp>
        <stp/>
        <stp>Close</stp>
        <stp>A5C</stp>
        <stp>0</stp>
        <stp>all</stp>
        <stp/>
        <stp/>
        <stp>True</stp>
        <stp/>
        <stp>EndOfBar</stp>
        <tr r="J48" s="2"/>
      </tp>
      <tp t="s">
        <v/>
        <stp/>
        <stp>StudyData</stp>
        <stp>Close(CLE) when (LocalMonth(CLE)=1 And LocalDay(CLE)=30 And LocalHour(CLE)=13 And LocalMinute(CLE)=25)</stp>
        <stp>Bar</stp>
        <stp/>
        <stp>Close</stp>
        <stp>A5C</stp>
        <stp>0</stp>
        <stp>all</stp>
        <stp/>
        <stp/>
        <stp>True</stp>
        <stp/>
        <stp>EndOfBar</stp>
        <tr r="J60" s="2"/>
      </tp>
      <tp t="s">
        <v/>
        <stp/>
        <stp>StudyData</stp>
        <stp>Close(CLE) when (LocalMonth(CLE)=1 And LocalDay(CLE)=30 And LocalHour(CLE)=10 And LocalMinute(CLE)=25)</stp>
        <stp>Bar</stp>
        <stp/>
        <stp>Close</stp>
        <stp>A5C</stp>
        <stp>0</stp>
        <stp>all</stp>
        <stp/>
        <stp/>
        <stp>True</stp>
        <stp/>
        <stp>EndOfBar</stp>
        <tr r="J24" s="2"/>
      </tp>
      <tp t="s">
        <v/>
        <stp/>
        <stp>StudyData</stp>
        <stp>Close(CLE) when (LocalMonth(CLE)=1 And LocalDay(CLE)=30 And LocalHour(CLE)=11 And LocalMinute(CLE)=25)</stp>
        <stp>Bar</stp>
        <stp/>
        <stp>Close</stp>
        <stp>A5C</stp>
        <stp>0</stp>
        <stp>all</stp>
        <stp/>
        <stp/>
        <stp>True</stp>
        <stp/>
        <stp>EndOfBar</stp>
        <tr r="J36" s="2"/>
      </tp>
      <tp t="s">
        <v/>
        <stp/>
        <stp>StudyData</stp>
        <stp>Close(CLE) when (LocalMonth(CLE)=1 And LocalDay(CLE)=30 And LocalHour(CLE)=14 And LocalMinute(CLE)=20)</stp>
        <stp>Bar</stp>
        <stp/>
        <stp>Close</stp>
        <stp>A5C</stp>
        <stp>0</stp>
        <stp>all</stp>
        <stp/>
        <stp/>
        <stp>True</stp>
        <stp/>
        <stp>EndOfBar</stp>
        <tr r="J71" s="2"/>
      </tp>
      <tp t="s">
        <v/>
        <stp/>
        <stp>StudyData</stp>
        <stp>Close(CLE) when (LocalMonth(CLE)=1 And LocalDay(CLE)=30 And LocalHour(CLE)=13 And LocalMinute(CLE)=20)</stp>
        <stp>Bar</stp>
        <stp/>
        <stp>Close</stp>
        <stp>A5C</stp>
        <stp>0</stp>
        <stp>all</stp>
        <stp/>
        <stp/>
        <stp>True</stp>
        <stp/>
        <stp>EndOfBar</stp>
        <tr r="J59" s="2"/>
      </tp>
      <tp t="s">
        <v/>
        <stp/>
        <stp>StudyData</stp>
        <stp>Close(CLE) when (LocalMonth(CLE)=1 And LocalDay(CLE)=30 And LocalHour(CLE)=12 And LocalMinute(CLE)=20)</stp>
        <stp>Bar</stp>
        <stp/>
        <stp>Close</stp>
        <stp>A5C</stp>
        <stp>0</stp>
        <stp>all</stp>
        <stp/>
        <stp/>
        <stp>True</stp>
        <stp/>
        <stp>EndOfBar</stp>
        <tr r="J47" s="2"/>
      </tp>
      <tp t="s">
        <v/>
        <stp/>
        <stp>StudyData</stp>
        <stp>Close(CLE) when (LocalMonth(CLE)=1 And LocalDay(CLE)=30 And LocalHour(CLE)=11 And LocalMinute(CLE)=20)</stp>
        <stp>Bar</stp>
        <stp/>
        <stp>Close</stp>
        <stp>A5C</stp>
        <stp>0</stp>
        <stp>all</stp>
        <stp/>
        <stp/>
        <stp>True</stp>
        <stp/>
        <stp>EndOfBar</stp>
        <tr r="J35" s="2"/>
      </tp>
      <tp t="s">
        <v/>
        <stp/>
        <stp>StudyData</stp>
        <stp>Close(CLE) when (LocalMonth(CLE)=1 And LocalDay(CLE)=30 And LocalHour(CLE)=14 And LocalMinute(CLE)=25)</stp>
        <stp>Bar</stp>
        <stp/>
        <stp>Close</stp>
        <stp>A5C</stp>
        <stp>0</stp>
        <stp>all</stp>
        <stp/>
        <stp/>
        <stp>True</stp>
        <stp/>
        <stp>EndOfBar</stp>
        <tr r="J72" s="2"/>
      </tp>
      <tp t="s">
        <v/>
        <stp/>
        <stp>StudyData</stp>
        <stp>Close(CLE) when (LocalMonth(CLE)=1 And LocalDay(CLE)=30 And LocalHour(CLE)=10 And LocalMinute(CLE)=20)</stp>
        <stp>Bar</stp>
        <stp/>
        <stp>Close</stp>
        <stp>A5C</stp>
        <stp>0</stp>
        <stp>all</stp>
        <stp/>
        <stp/>
        <stp>True</stp>
        <stp/>
        <stp>EndOfBar</stp>
        <tr r="J23" s="2"/>
      </tp>
      <tp t="s">
        <v/>
        <stp/>
        <stp>StudyData</stp>
        <stp>Close(CLE) when (LocalMonth(CLE)=1 And LocalDay(CLE)=30 And LocalHour(CLE)=12 And LocalMinute(CLE)=35)</stp>
        <stp>Bar</stp>
        <stp/>
        <stp>Close</stp>
        <stp>A5C</stp>
        <stp>0</stp>
        <stp>all</stp>
        <stp/>
        <stp/>
        <stp>True</stp>
        <stp/>
        <stp>EndOfBar</stp>
        <tr r="J50" s="2"/>
      </tp>
      <tp t="s">
        <v/>
        <stp/>
        <stp>StudyData</stp>
        <stp>Close(CLE) when (LocalMonth(CLE)=1 And LocalDay(CLE)=30 And LocalHour(CLE)=13 And LocalMinute(CLE)=35)</stp>
        <stp>Bar</stp>
        <stp/>
        <stp>Close</stp>
        <stp>A5C</stp>
        <stp>0</stp>
        <stp>all</stp>
        <stp/>
        <stp/>
        <stp>True</stp>
        <stp/>
        <stp>EndOfBar</stp>
        <tr r="J62" s="2"/>
      </tp>
      <tp t="s">
        <v/>
        <stp/>
        <stp>StudyData</stp>
        <stp>Close(CLE) when (LocalMonth(CLE)=1 And LocalDay(CLE)=30 And LocalHour(CLE)=10 And LocalMinute(CLE)=35)</stp>
        <stp>Bar</stp>
        <stp/>
        <stp>Close</stp>
        <stp>A5C</stp>
        <stp>0</stp>
        <stp>all</stp>
        <stp/>
        <stp/>
        <stp>True</stp>
        <stp/>
        <stp>EndOfBar</stp>
        <tr r="J26" s="2"/>
      </tp>
      <tp t="s">
        <v/>
        <stp/>
        <stp>StudyData</stp>
        <stp>Close(CLE) when (LocalMonth(CLE)=1 And LocalDay(CLE)=30 And LocalHour(CLE)=11 And LocalMinute(CLE)=35)</stp>
        <stp>Bar</stp>
        <stp/>
        <stp>Close</stp>
        <stp>A5C</stp>
        <stp>0</stp>
        <stp>all</stp>
        <stp/>
        <stp/>
        <stp>True</stp>
        <stp/>
        <stp>EndOfBar</stp>
        <tr r="J38" s="2"/>
      </tp>
      <tp t="s">
        <v/>
        <stp/>
        <stp>StudyData</stp>
        <stp>Close(CLE) when (LocalMonth(CLE)=1 And LocalDay(CLE)=30 And LocalHour(CLE)=14 And LocalMinute(CLE)=30)</stp>
        <stp>Bar</stp>
        <stp/>
        <stp>Close</stp>
        <stp>A5C</stp>
        <stp>0</stp>
        <stp>all</stp>
        <stp/>
        <stp/>
        <stp>True</stp>
        <stp/>
        <stp>EndOfBar</stp>
        <tr r="J73" s="2"/>
      </tp>
      <tp t="s">
        <v/>
        <stp/>
        <stp>StudyData</stp>
        <stp>Close(CLE) when (LocalMonth(CLE)=1 And LocalDay(CLE)=30 And LocalHour(CLE)=13 And LocalMinute(CLE)=30)</stp>
        <stp>Bar</stp>
        <stp/>
        <stp>Close</stp>
        <stp>A5C</stp>
        <stp>0</stp>
        <stp>all</stp>
        <stp/>
        <stp/>
        <stp>True</stp>
        <stp/>
        <stp>EndOfBar</stp>
        <tr r="J61" s="2"/>
      </tp>
      <tp t="s">
        <v/>
        <stp/>
        <stp>StudyData</stp>
        <stp>Close(CLE) when (LocalMonth(CLE)=1 And LocalDay(CLE)=30 And LocalHour(CLE)=12 And LocalMinute(CLE)=30)</stp>
        <stp>Bar</stp>
        <stp/>
        <stp>Close</stp>
        <stp>A5C</stp>
        <stp>0</stp>
        <stp>all</stp>
        <stp/>
        <stp/>
        <stp>True</stp>
        <stp/>
        <stp>EndOfBar</stp>
        <tr r="J49" s="2"/>
      </tp>
      <tp t="s">
        <v/>
        <stp/>
        <stp>StudyData</stp>
        <stp>Close(CLE) when (LocalMonth(CLE)=1 And LocalDay(CLE)=30 And LocalHour(CLE)=11 And LocalMinute(CLE)=30)</stp>
        <stp>Bar</stp>
        <stp/>
        <stp>Close</stp>
        <stp>A5C</stp>
        <stp>0</stp>
        <stp>all</stp>
        <stp/>
        <stp/>
        <stp>True</stp>
        <stp/>
        <stp>EndOfBar</stp>
        <tr r="J37" s="2"/>
      </tp>
      <tp t="s">
        <v/>
        <stp/>
        <stp>StudyData</stp>
        <stp>Close(CLE) when (LocalMonth(CLE)=1 And LocalDay(CLE)=30 And LocalHour(CLE)=14 And LocalMinute(CLE)=35)</stp>
        <stp>Bar</stp>
        <stp/>
        <stp>Close</stp>
        <stp>A5C</stp>
        <stp>0</stp>
        <stp>all</stp>
        <stp/>
        <stp/>
        <stp>True</stp>
        <stp/>
        <stp>EndOfBar</stp>
        <tr r="J74" s="2"/>
      </tp>
      <tp t="s">
        <v/>
        <stp/>
        <stp>StudyData</stp>
        <stp>Close(CLE) when (LocalMonth(CLE)=1 And LocalDay(CLE)=30 And LocalHour(CLE)=10 And LocalMinute(CLE)=30)</stp>
        <stp>Bar</stp>
        <stp/>
        <stp>Close</stp>
        <stp>A5C</stp>
        <stp>0</stp>
        <stp>all</stp>
        <stp/>
        <stp/>
        <stp>True</stp>
        <stp/>
        <stp>EndOfBar</stp>
        <tr r="J25" s="2"/>
      </tp>
      <tp t="s">
        <v/>
        <stp/>
        <stp>StudyData</stp>
        <stp>Close(CLE) when (LocalMonth(CLE)=1 And LocalDay(CLE)=30 And LocalHour(CLE)=12 And LocalMinute(CLE)=45)</stp>
        <stp>Bar</stp>
        <stp/>
        <stp>Close</stp>
        <stp>A5C</stp>
        <stp>0</stp>
        <stp>all</stp>
        <stp/>
        <stp/>
        <stp>True</stp>
        <stp/>
        <stp>EndOfBar</stp>
        <tr r="J52" s="2"/>
      </tp>
      <tp t="s">
        <v/>
        <stp/>
        <stp>StudyData</stp>
        <stp>Close(CLE) when (LocalMonth(CLE)=1 And LocalDay(CLE)=30 And LocalHour(CLE)=13 And LocalMinute(CLE)=45)</stp>
        <stp>Bar</stp>
        <stp/>
        <stp>Close</stp>
        <stp>A5C</stp>
        <stp>0</stp>
        <stp>all</stp>
        <stp/>
        <stp/>
        <stp>True</stp>
        <stp/>
        <stp>EndOfBar</stp>
        <tr r="J64" s="2"/>
      </tp>
      <tp t="s">
        <v/>
        <stp/>
        <stp>StudyData</stp>
        <stp>Close(CLE) when (LocalMonth(CLE)=1 And LocalDay(CLE)=30 And LocalHour(CLE)=10 And LocalMinute(CLE)=45)</stp>
        <stp>Bar</stp>
        <stp/>
        <stp>Close</stp>
        <stp>A5C</stp>
        <stp>0</stp>
        <stp>all</stp>
        <stp/>
        <stp/>
        <stp>True</stp>
        <stp/>
        <stp>EndOfBar</stp>
        <tr r="J28" s="2"/>
      </tp>
      <tp t="s">
        <v/>
        <stp/>
        <stp>StudyData</stp>
        <stp>Close(CLE) when (LocalMonth(CLE)=1 And LocalDay(CLE)=30 And LocalHour(CLE)=11 And LocalMinute(CLE)=45)</stp>
        <stp>Bar</stp>
        <stp/>
        <stp>Close</stp>
        <stp>A5C</stp>
        <stp>0</stp>
        <stp>all</stp>
        <stp/>
        <stp/>
        <stp>True</stp>
        <stp/>
        <stp>EndOfBar</stp>
        <tr r="J40" s="2"/>
      </tp>
      <tp t="s">
        <v/>
        <stp/>
        <stp>StudyData</stp>
        <stp>Close(CLE) when (LocalMonth(CLE)=1 And LocalDay(CLE)=30 And LocalHour(CLE)=14 And LocalMinute(CLE)=40)</stp>
        <stp>Bar</stp>
        <stp/>
        <stp>Close</stp>
        <stp>A5C</stp>
        <stp>0</stp>
        <stp>all</stp>
        <stp/>
        <stp/>
        <stp>True</stp>
        <stp/>
        <stp>EndOfBar</stp>
        <tr r="J75" s="2"/>
      </tp>
      <tp t="s">
        <v/>
        <stp/>
        <stp>StudyData</stp>
        <stp>Close(CLE) when (LocalMonth(CLE)=1 And LocalDay(CLE)=30 And LocalHour(CLE)=13 And LocalMinute(CLE)=40)</stp>
        <stp>Bar</stp>
        <stp/>
        <stp>Close</stp>
        <stp>A5C</stp>
        <stp>0</stp>
        <stp>all</stp>
        <stp/>
        <stp/>
        <stp>True</stp>
        <stp/>
        <stp>EndOfBar</stp>
        <tr r="J63" s="2"/>
      </tp>
      <tp t="s">
        <v/>
        <stp/>
        <stp>StudyData</stp>
        <stp>Close(CLE) when (LocalMonth(CLE)=1 And LocalDay(CLE)=30 And LocalHour(CLE)=12 And LocalMinute(CLE)=40)</stp>
        <stp>Bar</stp>
        <stp/>
        <stp>Close</stp>
        <stp>A5C</stp>
        <stp>0</stp>
        <stp>all</stp>
        <stp/>
        <stp/>
        <stp>True</stp>
        <stp/>
        <stp>EndOfBar</stp>
        <tr r="J51" s="2"/>
      </tp>
      <tp t="s">
        <v/>
        <stp/>
        <stp>StudyData</stp>
        <stp>Close(CLE) when (LocalMonth(CLE)=1 And LocalDay(CLE)=30 And LocalHour(CLE)=11 And LocalMinute(CLE)=40)</stp>
        <stp>Bar</stp>
        <stp/>
        <stp>Close</stp>
        <stp>A5C</stp>
        <stp>0</stp>
        <stp>all</stp>
        <stp/>
        <stp/>
        <stp>True</stp>
        <stp/>
        <stp>EndOfBar</stp>
        <tr r="J39" s="2"/>
      </tp>
      <tp t="s">
        <v/>
        <stp/>
        <stp>StudyData</stp>
        <stp>Close(CLE) when (LocalMonth(CLE)=1 And LocalDay(CLE)=30 And LocalHour(CLE)=14 And LocalMinute(CLE)=45)</stp>
        <stp>Bar</stp>
        <stp/>
        <stp>Close</stp>
        <stp>A5C</stp>
        <stp>0</stp>
        <stp>all</stp>
        <stp/>
        <stp/>
        <stp>True</stp>
        <stp/>
        <stp>EndOfBar</stp>
        <tr r="J76" s="2"/>
      </tp>
      <tp t="s">
        <v/>
        <stp/>
        <stp>StudyData</stp>
        <stp>Close(CLE) when (LocalMonth(CLE)=1 And LocalDay(CLE)=30 And LocalHour(CLE)=10 And LocalMinute(CLE)=40)</stp>
        <stp>Bar</stp>
        <stp/>
        <stp>Close</stp>
        <stp>A5C</stp>
        <stp>0</stp>
        <stp>all</stp>
        <stp/>
        <stp/>
        <stp>True</stp>
        <stp/>
        <stp>EndOfBar</stp>
        <tr r="J27" s="2"/>
      </tp>
      <tp t="s">
        <v/>
        <stp/>
        <stp>StudyData</stp>
        <stp>Close(CLE) when (LocalMonth(CLE)=1 And LocalDay(CLE)=30 And LocalHour(CLE)=12 And LocalMinute(CLE)=55)</stp>
        <stp>Bar</stp>
        <stp/>
        <stp>Close</stp>
        <stp>A5C</stp>
        <stp>0</stp>
        <stp>all</stp>
        <stp/>
        <stp/>
        <stp>True</stp>
        <stp/>
        <stp>EndOfBar</stp>
        <tr r="J54" s="2"/>
      </tp>
      <tp t="s">
        <v/>
        <stp/>
        <stp>StudyData</stp>
        <stp>Close(CLE) when (LocalMonth(CLE)=1 And LocalDay(CLE)=30 And LocalHour(CLE)=13 And LocalMinute(CLE)=55)</stp>
        <stp>Bar</stp>
        <stp/>
        <stp>Close</stp>
        <stp>A5C</stp>
        <stp>0</stp>
        <stp>all</stp>
        <stp/>
        <stp/>
        <stp>True</stp>
        <stp/>
        <stp>EndOfBar</stp>
        <tr r="J66" s="2"/>
      </tp>
      <tp t="s">
        <v/>
        <stp/>
        <stp>StudyData</stp>
        <stp>Close(CLE) when (LocalMonth(CLE)=1 And LocalDay(CLE)=30 And LocalHour(CLE)=10 And LocalMinute(CLE)=55)</stp>
        <stp>Bar</stp>
        <stp/>
        <stp>Close</stp>
        <stp>A5C</stp>
        <stp>0</stp>
        <stp>all</stp>
        <stp/>
        <stp/>
        <stp>True</stp>
        <stp/>
        <stp>EndOfBar</stp>
        <tr r="J30" s="2"/>
      </tp>
      <tp t="s">
        <v/>
        <stp/>
        <stp>StudyData</stp>
        <stp>Close(CLE) when (LocalMonth(CLE)=1 And LocalDay(CLE)=30 And LocalHour(CLE)=11 And LocalMinute(CLE)=55)</stp>
        <stp>Bar</stp>
        <stp/>
        <stp>Close</stp>
        <stp>A5C</stp>
        <stp>0</stp>
        <stp>all</stp>
        <stp/>
        <stp/>
        <stp>True</stp>
        <stp/>
        <stp>EndOfBar</stp>
        <tr r="J42" s="2"/>
      </tp>
      <tp t="s">
        <v/>
        <stp/>
        <stp>StudyData</stp>
        <stp>Close(CLE) when (LocalMonth(CLE)=1 And LocalDay(CLE)=30 And LocalHour(CLE)=14 And LocalMinute(CLE)=50)</stp>
        <stp>Bar</stp>
        <stp/>
        <stp>Close</stp>
        <stp>A5C</stp>
        <stp>0</stp>
        <stp>all</stp>
        <stp/>
        <stp/>
        <stp>True</stp>
        <stp/>
        <stp>EndOfBar</stp>
        <tr r="J77" s="2"/>
      </tp>
      <tp t="s">
        <v/>
        <stp/>
        <stp>StudyData</stp>
        <stp>Close(CLE) when (LocalMonth(CLE)=1 And LocalDay(CLE)=30 And LocalHour(CLE)=13 And LocalMinute(CLE)=50)</stp>
        <stp>Bar</stp>
        <stp/>
        <stp>Close</stp>
        <stp>A5C</stp>
        <stp>0</stp>
        <stp>all</stp>
        <stp/>
        <stp/>
        <stp>True</stp>
        <stp/>
        <stp>EndOfBar</stp>
        <tr r="J65" s="2"/>
      </tp>
      <tp t="s">
        <v/>
        <stp/>
        <stp>StudyData</stp>
        <stp>Close(CLE) when (LocalMonth(CLE)=1 And LocalDay(CLE)=30 And LocalHour(CLE)=12 And LocalMinute(CLE)=50)</stp>
        <stp>Bar</stp>
        <stp/>
        <stp>Close</stp>
        <stp>A5C</stp>
        <stp>0</stp>
        <stp>all</stp>
        <stp/>
        <stp/>
        <stp>True</stp>
        <stp/>
        <stp>EndOfBar</stp>
        <tr r="J53" s="2"/>
      </tp>
      <tp t="s">
        <v/>
        <stp/>
        <stp>StudyData</stp>
        <stp>Close(CLE) when (LocalMonth(CLE)=1 And LocalDay(CLE)=30 And LocalHour(CLE)=11 And LocalMinute(CLE)=50)</stp>
        <stp>Bar</stp>
        <stp/>
        <stp>Close</stp>
        <stp>A5C</stp>
        <stp>0</stp>
        <stp>all</stp>
        <stp/>
        <stp/>
        <stp>True</stp>
        <stp/>
        <stp>EndOfBar</stp>
        <tr r="J41" s="2"/>
      </tp>
      <tp t="s">
        <v/>
        <stp/>
        <stp>StudyData</stp>
        <stp>Close(CLE) when (LocalMonth(CLE)=1 And LocalDay(CLE)=30 And LocalHour(CLE)=14 And LocalMinute(CLE)=55)</stp>
        <stp>Bar</stp>
        <stp/>
        <stp>Close</stp>
        <stp>A5C</stp>
        <stp>0</stp>
        <stp>all</stp>
        <stp/>
        <stp/>
        <stp>True</stp>
        <stp/>
        <stp>EndOfBar</stp>
        <tr r="J78" s="2"/>
      </tp>
      <tp t="s">
        <v/>
        <stp/>
        <stp>StudyData</stp>
        <stp>Close(CLE) when (LocalMonth(CLE)=1 And LocalDay(CLE)=30 And LocalHour(CLE)=10 And LocalMinute(CLE)=50)</stp>
        <stp>Bar</stp>
        <stp/>
        <stp>Close</stp>
        <stp>A5C</stp>
        <stp>0</stp>
        <stp>all</stp>
        <stp/>
        <stp/>
        <stp>True</stp>
        <stp/>
        <stp>EndOfBar</stp>
        <tr r="J29" s="2"/>
      </tp>
      <tp t="s">
        <v/>
        <stp/>
        <stp>StudyData</stp>
        <stp>Close(EU6) when (LocalMonth(EU6)=1 And LocalDay(EU6)=30 And LocalHour(EU6)=11 And LocalMinute(EU6)=15)</stp>
        <stp>Bar</stp>
        <stp/>
        <stp>Close</stp>
        <stp>A5C</stp>
        <stp>0</stp>
        <stp>all</stp>
        <stp/>
        <stp/>
        <stp>True</stp>
        <stp/>
        <stp>EndOfBar</stp>
        <tr r="AJ34" s="2"/>
      </tp>
      <tp t="s">
        <v/>
        <stp/>
        <stp>StudyData</stp>
        <stp>Close(EU6) when (LocalMonth(EU6)=1 And LocalDay(EU6)=30 And LocalHour(EU6)=14 And LocalMinute(EU6)=10)</stp>
        <stp>Bar</stp>
        <stp/>
        <stp>Close</stp>
        <stp>A5C</stp>
        <stp>0</stp>
        <stp>all</stp>
        <stp/>
        <stp/>
        <stp>True</stp>
        <stp/>
        <stp>EndOfBar</stp>
        <tr r="AJ69" s="2"/>
      </tp>
      <tp t="s">
        <v/>
        <stp/>
        <stp>StudyData</stp>
        <stp>Close(EU6) when (LocalMonth(EU6)=1 And LocalDay(EU6)=30 And LocalHour(EU6)=10 And LocalMinute(EU6)=15)</stp>
        <stp>Bar</stp>
        <stp/>
        <stp>Close</stp>
        <stp>A5C</stp>
        <stp>0</stp>
        <stp>all</stp>
        <stp/>
        <stp/>
        <stp>True</stp>
        <stp/>
        <stp>EndOfBar</stp>
        <tr r="AJ22" s="2"/>
      </tp>
      <tp t="s">
        <v/>
        <stp/>
        <stp>StudyData</stp>
        <stp>Close(EU6) when (LocalMonth(EU6)=1 And LocalDay(EU6)=30 And LocalHour(EU6)=15 And LocalMinute(EU6)=10)</stp>
        <stp>Bar</stp>
        <stp/>
        <stp>Close</stp>
        <stp>A5C</stp>
        <stp>0</stp>
        <stp>all</stp>
        <stp/>
        <stp/>
        <stp>True</stp>
        <stp/>
        <stp>EndOfBar</stp>
        <tr r="AJ81" s="2"/>
      </tp>
      <tp t="s">
        <v/>
        <stp/>
        <stp>StudyData</stp>
        <stp>Close(EU6) when (LocalMonth(EU6)=1 And LocalDay(EU6)=30 And LocalHour(EU6)=13 And LocalMinute(EU6)=15)</stp>
        <stp>Bar</stp>
        <stp/>
        <stp>Close</stp>
        <stp>A5C</stp>
        <stp>0</stp>
        <stp>all</stp>
        <stp/>
        <stp/>
        <stp>True</stp>
        <stp/>
        <stp>EndOfBar</stp>
        <tr r="AJ58" s="2"/>
      </tp>
      <tp t="s">
        <v/>
        <stp/>
        <stp>StudyData</stp>
        <stp>Close(EU6) when (LocalMonth(EU6)=1 And LocalDay(EU6)=30 And LocalHour(EU6)=12 And LocalMinute(EU6)=15)</stp>
        <stp>Bar</stp>
        <stp/>
        <stp>Close</stp>
        <stp>A5C</stp>
        <stp>0</stp>
        <stp>all</stp>
        <stp/>
        <stp/>
        <stp>True</stp>
        <stp/>
        <stp>EndOfBar</stp>
        <tr r="AJ46" s="2"/>
      </tp>
      <tp t="s">
        <v/>
        <stp/>
        <stp>StudyData</stp>
        <stp>Close(EU6) when (LocalMonth(EU6)=1 And LocalDay(EU6)=30 And LocalHour(EU6)=10 And LocalMinute(EU6)=10)</stp>
        <stp>Bar</stp>
        <stp/>
        <stp>Close</stp>
        <stp>A5C</stp>
        <stp>0</stp>
        <stp>all</stp>
        <stp/>
        <stp/>
        <stp>True</stp>
        <stp/>
        <stp>EndOfBar</stp>
        <tr r="AJ21" s="2"/>
      </tp>
      <tp t="s">
        <v/>
        <stp/>
        <stp>StudyData</stp>
        <stp>Close(EU6) when (LocalMonth(EU6)=1 And LocalDay(EU6)=30 And LocalHour(EU6)=15 And LocalMinute(EU6)=15)</stp>
        <stp>Bar</stp>
        <stp/>
        <stp>Close</stp>
        <stp>A5C</stp>
        <stp>0</stp>
        <stp>all</stp>
        <stp/>
        <stp/>
        <stp>True</stp>
        <stp/>
        <stp>EndOfBar</stp>
        <tr r="AJ82" s="2"/>
      </tp>
      <tp t="s">
        <v/>
        <stp/>
        <stp>StudyData</stp>
        <stp>Close(EU6) when (LocalMonth(EU6)=1 And LocalDay(EU6)=30 And LocalHour(EU6)=11 And LocalMinute(EU6)=10)</stp>
        <stp>Bar</stp>
        <stp/>
        <stp>Close</stp>
        <stp>A5C</stp>
        <stp>0</stp>
        <stp>all</stp>
        <stp/>
        <stp/>
        <stp>True</stp>
        <stp/>
        <stp>EndOfBar</stp>
        <tr r="AJ33" s="2"/>
      </tp>
      <tp t="s">
        <v/>
        <stp/>
        <stp>StudyData</stp>
        <stp>Close(EU6) when (LocalMonth(EU6)=1 And LocalDay(EU6)=30 And LocalHour(EU6)=14 And LocalMinute(EU6)=15)</stp>
        <stp>Bar</stp>
        <stp/>
        <stp>Close</stp>
        <stp>A5C</stp>
        <stp>0</stp>
        <stp>all</stp>
        <stp/>
        <stp/>
        <stp>True</stp>
        <stp/>
        <stp>EndOfBar</stp>
        <tr r="AJ70" s="2"/>
      </tp>
      <tp t="s">
        <v/>
        <stp/>
        <stp>StudyData</stp>
        <stp>Close(EU6) when (LocalMonth(EU6)=1 And LocalDay(EU6)=30 And LocalHour(EU6)=12 And LocalMinute(EU6)=10)</stp>
        <stp>Bar</stp>
        <stp/>
        <stp>Close</stp>
        <stp>A5C</stp>
        <stp>0</stp>
        <stp>all</stp>
        <stp/>
        <stp/>
        <stp>True</stp>
        <stp/>
        <stp>EndOfBar</stp>
        <tr r="AJ45" s="2"/>
      </tp>
      <tp t="s">
        <v/>
        <stp/>
        <stp>StudyData</stp>
        <stp>Close(EU6) when (LocalMonth(EU6)=1 And LocalDay(EU6)=30 And LocalHour(EU6)=13 And LocalMinute(EU6)=10)</stp>
        <stp>Bar</stp>
        <stp/>
        <stp>Close</stp>
        <stp>A5C</stp>
        <stp>0</stp>
        <stp>all</stp>
        <stp/>
        <stp/>
        <stp>True</stp>
        <stp/>
        <stp>EndOfBar</stp>
        <tr r="AJ57" s="2"/>
      </tp>
      <tp t="s">
        <v/>
        <stp/>
        <stp>StudyData</stp>
        <stp>Close(EU6) when (LocalMonth(EU6)=1 And LocalDay(EU6)=30 And LocalHour(EU6)=11 And LocalMinute(EU6)=35)</stp>
        <stp>Bar</stp>
        <stp/>
        <stp>Close</stp>
        <stp>A5C</stp>
        <stp>0</stp>
        <stp>all</stp>
        <stp/>
        <stp/>
        <stp>True</stp>
        <stp/>
        <stp>EndOfBar</stp>
        <tr r="AJ38" s="2"/>
      </tp>
      <tp t="s">
        <v/>
        <stp/>
        <stp>StudyData</stp>
        <stp>Close(EU6) when (LocalMonth(EU6)=1 And LocalDay(EU6)=30 And LocalHour(EU6)=14 And LocalMinute(EU6)=30)</stp>
        <stp>Bar</stp>
        <stp/>
        <stp>Close</stp>
        <stp>A5C</stp>
        <stp>0</stp>
        <stp>all</stp>
        <stp/>
        <stp/>
        <stp>True</stp>
        <stp/>
        <stp>EndOfBar</stp>
        <tr r="AJ73" s="2"/>
      </tp>
      <tp t="s">
        <v/>
        <stp/>
        <stp>StudyData</stp>
        <stp>Close(EU6) when (LocalMonth(EU6)=1 And LocalDay(EU6)=30 And LocalHour(EU6)=10 And LocalMinute(EU6)=35)</stp>
        <stp>Bar</stp>
        <stp/>
        <stp>Close</stp>
        <stp>A5C</stp>
        <stp>0</stp>
        <stp>all</stp>
        <stp/>
        <stp/>
        <stp>True</stp>
        <stp/>
        <stp>EndOfBar</stp>
        <tr r="AJ26" s="2"/>
      </tp>
      <tp t="s">
        <v/>
        <stp/>
        <stp>StudyData</stp>
        <stp>Close(EU6) when (LocalMonth(EU6)=1 And LocalDay(EU6)=30 And LocalHour(EU6)=13 And LocalMinute(EU6)=35)</stp>
        <stp>Bar</stp>
        <stp/>
        <stp>Close</stp>
        <stp>A5C</stp>
        <stp>0</stp>
        <stp>all</stp>
        <stp/>
        <stp/>
        <stp>True</stp>
        <stp/>
        <stp>EndOfBar</stp>
        <tr r="AJ62" s="2"/>
      </tp>
      <tp t="s">
        <v/>
        <stp/>
        <stp>StudyData</stp>
        <stp>Close(EU6) when (LocalMonth(EU6)=1 And LocalDay(EU6)=30 And LocalHour(EU6)=12 And LocalMinute(EU6)=35)</stp>
        <stp>Bar</stp>
        <stp/>
        <stp>Close</stp>
        <stp>A5C</stp>
        <stp>0</stp>
        <stp>all</stp>
        <stp/>
        <stp/>
        <stp>True</stp>
        <stp/>
        <stp>EndOfBar</stp>
        <tr r="AJ50" s="2"/>
      </tp>
      <tp t="s">
        <v/>
        <stp/>
        <stp>StudyData</stp>
        <stp>Close(EU6) when (LocalMonth(EU6)=1 And LocalDay(EU6)=30 And LocalHour(EU6)=10 And LocalMinute(EU6)=30)</stp>
        <stp>Bar</stp>
        <stp/>
        <stp>Close</stp>
        <stp>A5C</stp>
        <stp>0</stp>
        <stp>all</stp>
        <stp/>
        <stp/>
        <stp>True</stp>
        <stp/>
        <stp>EndOfBar</stp>
        <tr r="AJ25" s="2"/>
      </tp>
      <tp t="s">
        <v/>
        <stp/>
        <stp>StudyData</stp>
        <stp>Close(EU6) when (LocalMonth(EU6)=1 And LocalDay(EU6)=30 And LocalHour(EU6)=11 And LocalMinute(EU6)=30)</stp>
        <stp>Bar</stp>
        <stp/>
        <stp>Close</stp>
        <stp>A5C</stp>
        <stp>0</stp>
        <stp>all</stp>
        <stp/>
        <stp/>
        <stp>True</stp>
        <stp/>
        <stp>EndOfBar</stp>
        <tr r="AJ37" s="2"/>
      </tp>
      <tp t="s">
        <v/>
        <stp/>
        <stp>StudyData</stp>
        <stp>Close(EU6) when (LocalMonth(EU6)=1 And LocalDay(EU6)=30 And LocalHour(EU6)=14 And LocalMinute(EU6)=35)</stp>
        <stp>Bar</stp>
        <stp/>
        <stp>Close</stp>
        <stp>A5C</stp>
        <stp>0</stp>
        <stp>all</stp>
        <stp/>
        <stp/>
        <stp>True</stp>
        <stp/>
        <stp>EndOfBar</stp>
        <tr r="AJ74" s="2"/>
      </tp>
      <tp t="s">
        <v/>
        <stp/>
        <stp>StudyData</stp>
        <stp>Close(EU6) when (LocalMonth(EU6)=1 And LocalDay(EU6)=30 And LocalHour(EU6)=12 And LocalMinute(EU6)=30)</stp>
        <stp>Bar</stp>
        <stp/>
        <stp>Close</stp>
        <stp>A5C</stp>
        <stp>0</stp>
        <stp>all</stp>
        <stp/>
        <stp/>
        <stp>True</stp>
        <stp/>
        <stp>EndOfBar</stp>
        <tr r="AJ49" s="2"/>
      </tp>
      <tp t="s">
        <v/>
        <stp/>
        <stp>StudyData</stp>
        <stp>Close(EU6) when (LocalMonth(EU6)=1 And LocalDay(EU6)=30 And LocalHour(EU6)=13 And LocalMinute(EU6)=30)</stp>
        <stp>Bar</stp>
        <stp/>
        <stp>Close</stp>
        <stp>A5C</stp>
        <stp>0</stp>
        <stp>all</stp>
        <stp/>
        <stp/>
        <stp>True</stp>
        <stp/>
        <stp>EndOfBar</stp>
        <tr r="AJ61" s="2"/>
      </tp>
      <tp t="s">
        <v/>
        <stp/>
        <stp>StudyData</stp>
        <stp>Close(EU6) when (LocalMonth(EU6)=1 And LocalDay(EU6)=30 And LocalHour(EU6)=11 And LocalMinute(EU6)=25)</stp>
        <stp>Bar</stp>
        <stp/>
        <stp>Close</stp>
        <stp>A5C</stp>
        <stp>0</stp>
        <stp>all</stp>
        <stp/>
        <stp/>
        <stp>True</stp>
        <stp/>
        <stp>EndOfBar</stp>
        <tr r="AJ36" s="2"/>
      </tp>
      <tp t="s">
        <v/>
        <stp/>
        <stp>StudyData</stp>
        <stp>Close(EU6) when (LocalMonth(EU6)=1 And LocalDay(EU6)=30 And LocalHour(EU6)=14 And LocalMinute(EU6)=20)</stp>
        <stp>Bar</stp>
        <stp/>
        <stp>Close</stp>
        <stp>A5C</stp>
        <stp>0</stp>
        <stp>all</stp>
        <stp/>
        <stp/>
        <stp>True</stp>
        <stp/>
        <stp>EndOfBar</stp>
        <tr r="AJ71" s="2"/>
      </tp>
      <tp t="s">
        <v/>
        <stp/>
        <stp>StudyData</stp>
        <stp>Close(EU6) when (LocalMonth(EU6)=1 And LocalDay(EU6)=30 And LocalHour(EU6)=10 And LocalMinute(EU6)=25)</stp>
        <stp>Bar</stp>
        <stp/>
        <stp>Close</stp>
        <stp>A5C</stp>
        <stp>0</stp>
        <stp>all</stp>
        <stp/>
        <stp/>
        <stp>True</stp>
        <stp/>
        <stp>EndOfBar</stp>
        <tr r="AJ24" s="2"/>
      </tp>
      <tp t="s">
        <v/>
        <stp/>
        <stp>StudyData</stp>
        <stp>Close(EU6) when (LocalMonth(EU6)=1 And LocalDay(EU6)=30 And LocalHour(EU6)=13 And LocalMinute(EU6)=25)</stp>
        <stp>Bar</stp>
        <stp/>
        <stp>Close</stp>
        <stp>A5C</stp>
        <stp>0</stp>
        <stp>all</stp>
        <stp/>
        <stp/>
        <stp>True</stp>
        <stp/>
        <stp>EndOfBar</stp>
        <tr r="AJ60" s="2"/>
      </tp>
      <tp t="s">
        <v/>
        <stp/>
        <stp>StudyData</stp>
        <stp>Close(EU6) when (LocalMonth(EU6)=1 And LocalDay(EU6)=30 And LocalHour(EU6)=12 And LocalMinute(EU6)=25)</stp>
        <stp>Bar</stp>
        <stp/>
        <stp>Close</stp>
        <stp>A5C</stp>
        <stp>0</stp>
        <stp>all</stp>
        <stp/>
        <stp/>
        <stp>True</stp>
        <stp/>
        <stp>EndOfBar</stp>
        <tr r="AJ48" s="2"/>
      </tp>
      <tp t="s">
        <v/>
        <stp/>
        <stp>StudyData</stp>
        <stp>Close(EU6) when (LocalMonth(EU6)=1 And LocalDay(EU6)=30 And LocalHour(EU6)=10 And LocalMinute(EU6)=20)</stp>
        <stp>Bar</stp>
        <stp/>
        <stp>Close</stp>
        <stp>A5C</stp>
        <stp>0</stp>
        <stp>all</stp>
        <stp/>
        <stp/>
        <stp>True</stp>
        <stp/>
        <stp>EndOfBar</stp>
        <tr r="AJ23" s="2"/>
      </tp>
      <tp t="s">
        <v/>
        <stp/>
        <stp>StudyData</stp>
        <stp>Close(EU6) when (LocalMonth(EU6)=1 And LocalDay(EU6)=30 And LocalHour(EU6)=11 And LocalMinute(EU6)=20)</stp>
        <stp>Bar</stp>
        <stp/>
        <stp>Close</stp>
        <stp>A5C</stp>
        <stp>0</stp>
        <stp>all</stp>
        <stp/>
        <stp/>
        <stp>True</stp>
        <stp/>
        <stp>EndOfBar</stp>
        <tr r="AJ35" s="2"/>
      </tp>
      <tp t="s">
        <v/>
        <stp/>
        <stp>StudyData</stp>
        <stp>Close(EU6) when (LocalMonth(EU6)=1 And LocalDay(EU6)=30 And LocalHour(EU6)=14 And LocalMinute(EU6)=25)</stp>
        <stp>Bar</stp>
        <stp/>
        <stp>Close</stp>
        <stp>A5C</stp>
        <stp>0</stp>
        <stp>all</stp>
        <stp/>
        <stp/>
        <stp>True</stp>
        <stp/>
        <stp>EndOfBar</stp>
        <tr r="AJ72" s="2"/>
      </tp>
      <tp t="s">
        <v/>
        <stp/>
        <stp>StudyData</stp>
        <stp>Close(EU6) when (LocalMonth(EU6)=1 And LocalDay(EU6)=30 And LocalHour(EU6)=12 And LocalMinute(EU6)=20)</stp>
        <stp>Bar</stp>
        <stp/>
        <stp>Close</stp>
        <stp>A5C</stp>
        <stp>0</stp>
        <stp>all</stp>
        <stp/>
        <stp/>
        <stp>True</stp>
        <stp/>
        <stp>EndOfBar</stp>
        <tr r="AJ47" s="2"/>
      </tp>
      <tp t="s">
        <v/>
        <stp/>
        <stp>StudyData</stp>
        <stp>Close(EU6) when (LocalMonth(EU6)=1 And LocalDay(EU6)=30 And LocalHour(EU6)=13 And LocalMinute(EU6)=20)</stp>
        <stp>Bar</stp>
        <stp/>
        <stp>Close</stp>
        <stp>A5C</stp>
        <stp>0</stp>
        <stp>all</stp>
        <stp/>
        <stp/>
        <stp>True</stp>
        <stp/>
        <stp>EndOfBar</stp>
        <tr r="AJ59" s="2"/>
      </tp>
      <tp t="s">
        <v/>
        <stp/>
        <stp>StudyData</stp>
        <stp>Close(EU6) when (LocalMonth(EU6)=1 And LocalDay(EU6)=30 And LocalHour(EU6)=11 And LocalMinute(EU6)=55)</stp>
        <stp>Bar</stp>
        <stp/>
        <stp>Close</stp>
        <stp>A5C</stp>
        <stp>0</stp>
        <stp>all</stp>
        <stp/>
        <stp/>
        <stp>True</stp>
        <stp/>
        <stp>EndOfBar</stp>
        <tr r="AJ42" s="2"/>
      </tp>
      <tp t="s">
        <v/>
        <stp/>
        <stp>StudyData</stp>
        <stp>Close(EU6) when (LocalMonth(EU6)=1 And LocalDay(EU6)=30 And LocalHour(EU6)=14 And LocalMinute(EU6)=50)</stp>
        <stp>Bar</stp>
        <stp/>
        <stp>Close</stp>
        <stp>A5C</stp>
        <stp>0</stp>
        <stp>all</stp>
        <stp/>
        <stp/>
        <stp>True</stp>
        <stp/>
        <stp>EndOfBar</stp>
        <tr r="AJ77" s="2"/>
      </tp>
      <tp t="s">
        <v/>
        <stp/>
        <stp>StudyData</stp>
        <stp>Close(EU6) when (LocalMonth(EU6)=1 And LocalDay(EU6)=30 And LocalHour(EU6)=10 And LocalMinute(EU6)=55)</stp>
        <stp>Bar</stp>
        <stp/>
        <stp>Close</stp>
        <stp>A5C</stp>
        <stp>0</stp>
        <stp>all</stp>
        <stp/>
        <stp/>
        <stp>True</stp>
        <stp/>
        <stp>EndOfBar</stp>
        <tr r="AJ30" s="2"/>
      </tp>
      <tp t="s">
        <v/>
        <stp/>
        <stp>StudyData</stp>
        <stp>Close(EU6) when (LocalMonth(EU6)=1 And LocalDay(EU6)=30 And LocalHour(EU6)=13 And LocalMinute(EU6)=55)</stp>
        <stp>Bar</stp>
        <stp/>
        <stp>Close</stp>
        <stp>A5C</stp>
        <stp>0</stp>
        <stp>all</stp>
        <stp/>
        <stp/>
        <stp>True</stp>
        <stp/>
        <stp>EndOfBar</stp>
        <tr r="AJ66" s="2"/>
      </tp>
      <tp t="s">
        <v/>
        <stp/>
        <stp>StudyData</stp>
        <stp>Close(EU6) when (LocalMonth(EU6)=1 And LocalDay(EU6)=30 And LocalHour(EU6)=12 And LocalMinute(EU6)=55)</stp>
        <stp>Bar</stp>
        <stp/>
        <stp>Close</stp>
        <stp>A5C</stp>
        <stp>0</stp>
        <stp>all</stp>
        <stp/>
        <stp/>
        <stp>True</stp>
        <stp/>
        <stp>EndOfBar</stp>
        <tr r="AJ54" s="2"/>
      </tp>
      <tp t="s">
        <v/>
        <stp/>
        <stp>StudyData</stp>
        <stp>Close(EU6) when (LocalMonth(EU6)=1 And LocalDay(EU6)=30 And LocalHour(EU6)=10 And LocalMinute(EU6)=50)</stp>
        <stp>Bar</stp>
        <stp/>
        <stp>Close</stp>
        <stp>A5C</stp>
        <stp>0</stp>
        <stp>all</stp>
        <stp/>
        <stp/>
        <stp>True</stp>
        <stp/>
        <stp>EndOfBar</stp>
        <tr r="AJ29" s="2"/>
      </tp>
      <tp t="s">
        <v/>
        <stp/>
        <stp>StudyData</stp>
        <stp>Close(EU6) when (LocalMonth(EU6)=1 And LocalDay(EU6)=30 And LocalHour(EU6)=11 And LocalMinute(EU6)=50)</stp>
        <stp>Bar</stp>
        <stp/>
        <stp>Close</stp>
        <stp>A5C</stp>
        <stp>0</stp>
        <stp>all</stp>
        <stp/>
        <stp/>
        <stp>True</stp>
        <stp/>
        <stp>EndOfBar</stp>
        <tr r="AJ41" s="2"/>
      </tp>
      <tp t="s">
        <v/>
        <stp/>
        <stp>StudyData</stp>
        <stp>Close(EU6) when (LocalMonth(EU6)=1 And LocalDay(EU6)=30 And LocalHour(EU6)=14 And LocalMinute(EU6)=55)</stp>
        <stp>Bar</stp>
        <stp/>
        <stp>Close</stp>
        <stp>A5C</stp>
        <stp>0</stp>
        <stp>all</stp>
        <stp/>
        <stp/>
        <stp>True</stp>
        <stp/>
        <stp>EndOfBar</stp>
        <tr r="AJ78" s="2"/>
      </tp>
      <tp t="s">
        <v/>
        <stp/>
        <stp>StudyData</stp>
        <stp>Close(EU6) when (LocalMonth(EU6)=1 And LocalDay(EU6)=30 And LocalHour(EU6)=12 And LocalMinute(EU6)=50)</stp>
        <stp>Bar</stp>
        <stp/>
        <stp>Close</stp>
        <stp>A5C</stp>
        <stp>0</stp>
        <stp>all</stp>
        <stp/>
        <stp/>
        <stp>True</stp>
        <stp/>
        <stp>EndOfBar</stp>
        <tr r="AJ53" s="2"/>
      </tp>
      <tp t="s">
        <v/>
        <stp/>
        <stp>StudyData</stp>
        <stp>Close(EU6) when (LocalMonth(EU6)=1 And LocalDay(EU6)=30 And LocalHour(EU6)=13 And LocalMinute(EU6)=50)</stp>
        <stp>Bar</stp>
        <stp/>
        <stp>Close</stp>
        <stp>A5C</stp>
        <stp>0</stp>
        <stp>all</stp>
        <stp/>
        <stp/>
        <stp>True</stp>
        <stp/>
        <stp>EndOfBar</stp>
        <tr r="AJ65" s="2"/>
      </tp>
      <tp t="s">
        <v/>
        <stp/>
        <stp>StudyData</stp>
        <stp>Close(EU6) when (LocalMonth(EU6)=1 And LocalDay(EU6)=30 And LocalHour(EU6)=11 And LocalMinute(EU6)=45)</stp>
        <stp>Bar</stp>
        <stp/>
        <stp>Close</stp>
        <stp>A5C</stp>
        <stp>0</stp>
        <stp>all</stp>
        <stp/>
        <stp/>
        <stp>True</stp>
        <stp/>
        <stp>EndOfBar</stp>
        <tr r="AJ40" s="2"/>
      </tp>
      <tp t="s">
        <v/>
        <stp/>
        <stp>StudyData</stp>
        <stp>Close(EU6) when (LocalMonth(EU6)=1 And LocalDay(EU6)=30 And LocalHour(EU6)=14 And LocalMinute(EU6)=40)</stp>
        <stp>Bar</stp>
        <stp/>
        <stp>Close</stp>
        <stp>A5C</stp>
        <stp>0</stp>
        <stp>all</stp>
        <stp/>
        <stp/>
        <stp>True</stp>
        <stp/>
        <stp>EndOfBar</stp>
        <tr r="AJ75" s="2"/>
      </tp>
      <tp t="s">
        <v/>
        <stp/>
        <stp>StudyData</stp>
        <stp>Close(EU6) when (LocalMonth(EU6)=1 And LocalDay(EU6)=30 And LocalHour(EU6)=10 And LocalMinute(EU6)=45)</stp>
        <stp>Bar</stp>
        <stp/>
        <stp>Close</stp>
        <stp>A5C</stp>
        <stp>0</stp>
        <stp>all</stp>
        <stp/>
        <stp/>
        <stp>True</stp>
        <stp/>
        <stp>EndOfBar</stp>
        <tr r="AJ28" s="2"/>
      </tp>
      <tp t="s">
        <v/>
        <stp/>
        <stp>StudyData</stp>
        <stp>Close(EU6) when (LocalMonth(EU6)=1 And LocalDay(EU6)=30 And LocalHour(EU6)=13 And LocalMinute(EU6)=45)</stp>
        <stp>Bar</stp>
        <stp/>
        <stp>Close</stp>
        <stp>A5C</stp>
        <stp>0</stp>
        <stp>all</stp>
        <stp/>
        <stp/>
        <stp>True</stp>
        <stp/>
        <stp>EndOfBar</stp>
        <tr r="AJ64" s="2"/>
      </tp>
      <tp t="s">
        <v/>
        <stp/>
        <stp>StudyData</stp>
        <stp>Close(EU6) when (LocalMonth(EU6)=1 And LocalDay(EU6)=30 And LocalHour(EU6)=12 And LocalMinute(EU6)=45)</stp>
        <stp>Bar</stp>
        <stp/>
        <stp>Close</stp>
        <stp>A5C</stp>
        <stp>0</stp>
        <stp>all</stp>
        <stp/>
        <stp/>
        <stp>True</stp>
        <stp/>
        <stp>EndOfBar</stp>
        <tr r="AJ52" s="2"/>
      </tp>
      <tp t="s">
        <v/>
        <stp/>
        <stp>StudyData</stp>
        <stp>Close(EU6) when (LocalMonth(EU6)=1 And LocalDay(EU6)=30 And LocalHour(EU6)=10 And LocalMinute(EU6)=40)</stp>
        <stp>Bar</stp>
        <stp/>
        <stp>Close</stp>
        <stp>A5C</stp>
        <stp>0</stp>
        <stp>all</stp>
        <stp/>
        <stp/>
        <stp>True</stp>
        <stp/>
        <stp>EndOfBar</stp>
        <tr r="AJ27" s="2"/>
      </tp>
      <tp t="s">
        <v/>
        <stp/>
        <stp>StudyData</stp>
        <stp>Close(EU6) when (LocalMonth(EU6)=1 And LocalDay(EU6)=30 And LocalHour(EU6)=11 And LocalMinute(EU6)=40)</stp>
        <stp>Bar</stp>
        <stp/>
        <stp>Close</stp>
        <stp>A5C</stp>
        <stp>0</stp>
        <stp>all</stp>
        <stp/>
        <stp/>
        <stp>True</stp>
        <stp/>
        <stp>EndOfBar</stp>
        <tr r="AJ39" s="2"/>
      </tp>
      <tp t="s">
        <v/>
        <stp/>
        <stp>StudyData</stp>
        <stp>Close(EU6) when (LocalMonth(EU6)=1 And LocalDay(EU6)=30 And LocalHour(EU6)=14 And LocalMinute(EU6)=45)</stp>
        <stp>Bar</stp>
        <stp/>
        <stp>Close</stp>
        <stp>A5C</stp>
        <stp>0</stp>
        <stp>all</stp>
        <stp/>
        <stp/>
        <stp>True</stp>
        <stp/>
        <stp>EndOfBar</stp>
        <tr r="AJ76" s="2"/>
      </tp>
      <tp t="s">
        <v/>
        <stp/>
        <stp>StudyData</stp>
        <stp>Close(EU6) when (LocalMonth(EU6)=1 And LocalDay(EU6)=30 And LocalHour(EU6)=12 And LocalMinute(EU6)=40)</stp>
        <stp>Bar</stp>
        <stp/>
        <stp>Close</stp>
        <stp>A5C</stp>
        <stp>0</stp>
        <stp>all</stp>
        <stp/>
        <stp/>
        <stp>True</stp>
        <stp/>
        <stp>EndOfBar</stp>
        <tr r="AJ51" s="2"/>
      </tp>
      <tp t="s">
        <v/>
        <stp/>
        <stp>StudyData</stp>
        <stp>Close(EU6) when (LocalMonth(EU6)=1 And LocalDay(EU6)=30 And LocalHour(EU6)=13 And LocalMinute(EU6)=40)</stp>
        <stp>Bar</stp>
        <stp/>
        <stp>Close</stp>
        <stp>A5C</stp>
        <stp>0</stp>
        <stp>all</stp>
        <stp/>
        <stp/>
        <stp>True</stp>
        <stp/>
        <stp>EndOfBar</stp>
        <tr r="AJ63" s="2"/>
      </tp>
      <tp t="s">
        <v/>
        <stp/>
        <stp>StudyData</stp>
        <stp>Close(GCE) when (LocalMonth(GCE)=1 And LocalDay(GCE)=30 And LocalHour(GCE)=12 And LocalMinute(GCE)=55)</stp>
        <stp>Bar</stp>
        <stp/>
        <stp>Close</stp>
        <stp>A5C</stp>
        <stp>0</stp>
        <stp>all</stp>
        <stp/>
        <stp/>
        <stp>True</stp>
        <stp/>
        <stp>EndOfBar</stp>
        <tr r="AA54" s="2"/>
      </tp>
      <tp t="s">
        <v/>
        <stp/>
        <stp>StudyData</stp>
        <stp>Close(GCE) when (LocalMonth(GCE)=1 And LocalDay(GCE)=30 And LocalHour(GCE)=13 And LocalMinute(GCE)=55)</stp>
        <stp>Bar</stp>
        <stp/>
        <stp>Close</stp>
        <stp>A5C</stp>
        <stp>0</stp>
        <stp>all</stp>
        <stp/>
        <stp/>
        <stp>True</stp>
        <stp/>
        <stp>EndOfBar</stp>
        <tr r="AA66" s="2"/>
      </tp>
      <tp t="s">
        <v/>
        <stp/>
        <stp>StudyData</stp>
        <stp>Close(GCE) when (LocalMonth(GCE)=1 And LocalDay(GCE)=30 And LocalHour(GCE)=10 And LocalMinute(GCE)=55)</stp>
        <stp>Bar</stp>
        <stp/>
        <stp>Close</stp>
        <stp>A5C</stp>
        <stp>0</stp>
        <stp>all</stp>
        <stp/>
        <stp/>
        <stp>True</stp>
        <stp/>
        <stp>EndOfBar</stp>
        <tr r="AA30" s="2"/>
      </tp>
      <tp t="s">
        <v/>
        <stp/>
        <stp>StudyData</stp>
        <stp>Close(GCE) when (LocalMonth(GCE)=1 And LocalDay(GCE)=30 And LocalHour(GCE)=11 And LocalMinute(GCE)=55)</stp>
        <stp>Bar</stp>
        <stp/>
        <stp>Close</stp>
        <stp>A5C</stp>
        <stp>0</stp>
        <stp>all</stp>
        <stp/>
        <stp/>
        <stp>True</stp>
        <stp/>
        <stp>EndOfBar</stp>
        <tr r="AA42" s="2"/>
      </tp>
      <tp t="s">
        <v/>
        <stp/>
        <stp>StudyData</stp>
        <stp>Close(GCE) when (LocalMonth(GCE)=1 And LocalDay(GCE)=30 And LocalHour(GCE)=14 And LocalMinute(GCE)=50)</stp>
        <stp>Bar</stp>
        <stp/>
        <stp>Close</stp>
        <stp>A5C</stp>
        <stp>0</stp>
        <stp>all</stp>
        <stp/>
        <stp/>
        <stp>True</stp>
        <stp/>
        <stp>EndOfBar</stp>
        <tr r="AA77" s="2"/>
      </tp>
      <tp t="s">
        <v/>
        <stp/>
        <stp>StudyData</stp>
        <stp>Close(GCE) when (LocalMonth(GCE)=1 And LocalDay(GCE)=30 And LocalHour(GCE)=13 And LocalMinute(GCE)=50)</stp>
        <stp>Bar</stp>
        <stp/>
        <stp>Close</stp>
        <stp>A5C</stp>
        <stp>0</stp>
        <stp>all</stp>
        <stp/>
        <stp/>
        <stp>True</stp>
        <stp/>
        <stp>EndOfBar</stp>
        <tr r="AA65" s="2"/>
      </tp>
      <tp t="s">
        <v/>
        <stp/>
        <stp>StudyData</stp>
        <stp>Close(GCE) when (LocalMonth(GCE)=1 And LocalDay(GCE)=30 And LocalHour(GCE)=12 And LocalMinute(GCE)=50)</stp>
        <stp>Bar</stp>
        <stp/>
        <stp>Close</stp>
        <stp>A5C</stp>
        <stp>0</stp>
        <stp>all</stp>
        <stp/>
        <stp/>
        <stp>True</stp>
        <stp/>
        <stp>EndOfBar</stp>
        <tr r="AA53" s="2"/>
      </tp>
      <tp t="s">
        <v/>
        <stp/>
        <stp>StudyData</stp>
        <stp>Close(GCE) when (LocalMonth(GCE)=1 And LocalDay(GCE)=30 And LocalHour(GCE)=11 And LocalMinute(GCE)=50)</stp>
        <stp>Bar</stp>
        <stp/>
        <stp>Close</stp>
        <stp>A5C</stp>
        <stp>0</stp>
        <stp>all</stp>
        <stp/>
        <stp/>
        <stp>True</stp>
        <stp/>
        <stp>EndOfBar</stp>
        <tr r="AA41" s="2"/>
      </tp>
      <tp t="s">
        <v/>
        <stp/>
        <stp>StudyData</stp>
        <stp>Close(GCE) when (LocalMonth(GCE)=1 And LocalDay(GCE)=30 And LocalHour(GCE)=14 And LocalMinute(GCE)=55)</stp>
        <stp>Bar</stp>
        <stp/>
        <stp>Close</stp>
        <stp>A5C</stp>
        <stp>0</stp>
        <stp>all</stp>
        <stp/>
        <stp/>
        <stp>True</stp>
        <stp/>
        <stp>EndOfBar</stp>
        <tr r="AA78" s="2"/>
      </tp>
      <tp t="s">
        <v/>
        <stp/>
        <stp>StudyData</stp>
        <stp>Close(GCE) when (LocalMonth(GCE)=1 And LocalDay(GCE)=30 And LocalHour(GCE)=10 And LocalMinute(GCE)=50)</stp>
        <stp>Bar</stp>
        <stp/>
        <stp>Close</stp>
        <stp>A5C</stp>
        <stp>0</stp>
        <stp>all</stp>
        <stp/>
        <stp/>
        <stp>True</stp>
        <stp/>
        <stp>EndOfBar</stp>
        <tr r="AA29" s="2"/>
      </tp>
      <tp t="s">
        <v/>
        <stp/>
        <stp>StudyData</stp>
        <stp>Close(GCE) when (LocalMonth(GCE)=1 And LocalDay(GCE)=30 And LocalHour(GCE)=12 And LocalMinute(GCE)=45)</stp>
        <stp>Bar</stp>
        <stp/>
        <stp>Close</stp>
        <stp>A5C</stp>
        <stp>0</stp>
        <stp>all</stp>
        <stp/>
        <stp/>
        <stp>True</stp>
        <stp/>
        <stp>EndOfBar</stp>
        <tr r="AA52" s="2"/>
      </tp>
      <tp t="s">
        <v/>
        <stp/>
        <stp>StudyData</stp>
        <stp>Close(GCE) when (LocalMonth(GCE)=1 And LocalDay(GCE)=30 And LocalHour(GCE)=13 And LocalMinute(GCE)=45)</stp>
        <stp>Bar</stp>
        <stp/>
        <stp>Close</stp>
        <stp>A5C</stp>
        <stp>0</stp>
        <stp>all</stp>
        <stp/>
        <stp/>
        <stp>True</stp>
        <stp/>
        <stp>EndOfBar</stp>
        <tr r="AA64" s="2"/>
      </tp>
      <tp t="s">
        <v/>
        <stp/>
        <stp>StudyData</stp>
        <stp>Close(GCE) when (LocalMonth(GCE)=1 And LocalDay(GCE)=30 And LocalHour(GCE)=10 And LocalMinute(GCE)=45)</stp>
        <stp>Bar</stp>
        <stp/>
        <stp>Close</stp>
        <stp>A5C</stp>
        <stp>0</stp>
        <stp>all</stp>
        <stp/>
        <stp/>
        <stp>True</stp>
        <stp/>
        <stp>EndOfBar</stp>
        <tr r="AA28" s="2"/>
      </tp>
      <tp t="s">
        <v/>
        <stp/>
        <stp>StudyData</stp>
        <stp>Close(GCE) when (LocalMonth(GCE)=1 And LocalDay(GCE)=30 And LocalHour(GCE)=11 And LocalMinute(GCE)=45)</stp>
        <stp>Bar</stp>
        <stp/>
        <stp>Close</stp>
        <stp>A5C</stp>
        <stp>0</stp>
        <stp>all</stp>
        <stp/>
        <stp/>
        <stp>True</stp>
        <stp/>
        <stp>EndOfBar</stp>
        <tr r="AA40" s="2"/>
      </tp>
      <tp t="s">
        <v/>
        <stp/>
        <stp>StudyData</stp>
        <stp>Close(GCE) when (LocalMonth(GCE)=1 And LocalDay(GCE)=30 And LocalHour(GCE)=14 And LocalMinute(GCE)=40)</stp>
        <stp>Bar</stp>
        <stp/>
        <stp>Close</stp>
        <stp>A5C</stp>
        <stp>0</stp>
        <stp>all</stp>
        <stp/>
        <stp/>
        <stp>True</stp>
        <stp/>
        <stp>EndOfBar</stp>
        <tr r="AA75" s="2"/>
      </tp>
      <tp t="s">
        <v/>
        <stp/>
        <stp>StudyData</stp>
        <stp>Close(GCE) when (LocalMonth(GCE)=1 And LocalDay(GCE)=30 And LocalHour(GCE)=13 And LocalMinute(GCE)=40)</stp>
        <stp>Bar</stp>
        <stp/>
        <stp>Close</stp>
        <stp>A5C</stp>
        <stp>0</stp>
        <stp>all</stp>
        <stp/>
        <stp/>
        <stp>True</stp>
        <stp/>
        <stp>EndOfBar</stp>
        <tr r="AA63" s="2"/>
      </tp>
      <tp t="s">
        <v/>
        <stp/>
        <stp>StudyData</stp>
        <stp>Close(GCE) when (LocalMonth(GCE)=1 And LocalDay(GCE)=30 And LocalHour(GCE)=12 And LocalMinute(GCE)=40)</stp>
        <stp>Bar</stp>
        <stp/>
        <stp>Close</stp>
        <stp>A5C</stp>
        <stp>0</stp>
        <stp>all</stp>
        <stp/>
        <stp/>
        <stp>True</stp>
        <stp/>
        <stp>EndOfBar</stp>
        <tr r="AA51" s="2"/>
      </tp>
      <tp t="s">
        <v/>
        <stp/>
        <stp>StudyData</stp>
        <stp>Close(GCE) when (LocalMonth(GCE)=1 And LocalDay(GCE)=30 And LocalHour(GCE)=11 And LocalMinute(GCE)=40)</stp>
        <stp>Bar</stp>
        <stp/>
        <stp>Close</stp>
        <stp>A5C</stp>
        <stp>0</stp>
        <stp>all</stp>
        <stp/>
        <stp/>
        <stp>True</stp>
        <stp/>
        <stp>EndOfBar</stp>
        <tr r="AA39" s="2"/>
      </tp>
      <tp t="s">
        <v/>
        <stp/>
        <stp>StudyData</stp>
        <stp>Close(GCE) when (LocalMonth(GCE)=1 And LocalDay(GCE)=30 And LocalHour(GCE)=14 And LocalMinute(GCE)=45)</stp>
        <stp>Bar</stp>
        <stp/>
        <stp>Close</stp>
        <stp>A5C</stp>
        <stp>0</stp>
        <stp>all</stp>
        <stp/>
        <stp/>
        <stp>True</stp>
        <stp/>
        <stp>EndOfBar</stp>
        <tr r="AA76" s="2"/>
      </tp>
      <tp t="s">
        <v/>
        <stp/>
        <stp>StudyData</stp>
        <stp>Close(GCE) when (LocalMonth(GCE)=1 And LocalDay(GCE)=30 And LocalHour(GCE)=10 And LocalMinute(GCE)=40)</stp>
        <stp>Bar</stp>
        <stp/>
        <stp>Close</stp>
        <stp>A5C</stp>
        <stp>0</stp>
        <stp>all</stp>
        <stp/>
        <stp/>
        <stp>True</stp>
        <stp/>
        <stp>EndOfBar</stp>
        <tr r="AA27" s="2"/>
      </tp>
      <tp t="s">
        <v/>
        <stp/>
        <stp>StudyData</stp>
        <stp>Close(GCE) when (LocalMonth(GCE)=1 And LocalDay(GCE)=30 And LocalHour(GCE)=12 And LocalMinute(GCE)=35)</stp>
        <stp>Bar</stp>
        <stp/>
        <stp>Close</stp>
        <stp>A5C</stp>
        <stp>0</stp>
        <stp>all</stp>
        <stp/>
        <stp/>
        <stp>True</stp>
        <stp/>
        <stp>EndOfBar</stp>
        <tr r="AA50" s="2"/>
      </tp>
      <tp t="s">
        <v/>
        <stp/>
        <stp>StudyData</stp>
        <stp>Close(GCE) when (LocalMonth(GCE)=1 And LocalDay(GCE)=30 And LocalHour(GCE)=13 And LocalMinute(GCE)=35)</stp>
        <stp>Bar</stp>
        <stp/>
        <stp>Close</stp>
        <stp>A5C</stp>
        <stp>0</stp>
        <stp>all</stp>
        <stp/>
        <stp/>
        <stp>True</stp>
        <stp/>
        <stp>EndOfBar</stp>
        <tr r="AA62" s="2"/>
      </tp>
      <tp t="s">
        <v/>
        <stp/>
        <stp>StudyData</stp>
        <stp>Close(GCE) when (LocalMonth(GCE)=1 And LocalDay(GCE)=30 And LocalHour(GCE)=10 And LocalMinute(GCE)=35)</stp>
        <stp>Bar</stp>
        <stp/>
        <stp>Close</stp>
        <stp>A5C</stp>
        <stp>0</stp>
        <stp>all</stp>
        <stp/>
        <stp/>
        <stp>True</stp>
        <stp/>
        <stp>EndOfBar</stp>
        <tr r="AA26" s="2"/>
      </tp>
      <tp t="s">
        <v/>
        <stp/>
        <stp>StudyData</stp>
        <stp>Close(GCE) when (LocalMonth(GCE)=1 And LocalDay(GCE)=30 And LocalHour(GCE)=11 And LocalMinute(GCE)=35)</stp>
        <stp>Bar</stp>
        <stp/>
        <stp>Close</stp>
        <stp>A5C</stp>
        <stp>0</stp>
        <stp>all</stp>
        <stp/>
        <stp/>
        <stp>True</stp>
        <stp/>
        <stp>EndOfBar</stp>
        <tr r="AA38" s="2"/>
      </tp>
      <tp t="s">
        <v/>
        <stp/>
        <stp>StudyData</stp>
        <stp>Close(GCE) when (LocalMonth(GCE)=1 And LocalDay(GCE)=30 And LocalHour(GCE)=14 And LocalMinute(GCE)=30)</stp>
        <stp>Bar</stp>
        <stp/>
        <stp>Close</stp>
        <stp>A5C</stp>
        <stp>0</stp>
        <stp>all</stp>
        <stp/>
        <stp/>
        <stp>True</stp>
        <stp/>
        <stp>EndOfBar</stp>
        <tr r="AA73" s="2"/>
      </tp>
      <tp t="s">
        <v/>
        <stp/>
        <stp>StudyData</stp>
        <stp>Close(GCE) when (LocalMonth(GCE)=1 And LocalDay(GCE)=30 And LocalHour(GCE)=13 And LocalMinute(GCE)=30)</stp>
        <stp>Bar</stp>
        <stp/>
        <stp>Close</stp>
        <stp>A5C</stp>
        <stp>0</stp>
        <stp>all</stp>
        <stp/>
        <stp/>
        <stp>True</stp>
        <stp/>
        <stp>EndOfBar</stp>
        <tr r="AA61" s="2"/>
      </tp>
      <tp t="s">
        <v/>
        <stp/>
        <stp>StudyData</stp>
        <stp>Close(GCE) when (LocalMonth(GCE)=1 And LocalDay(GCE)=30 And LocalHour(GCE)=12 And LocalMinute(GCE)=30)</stp>
        <stp>Bar</stp>
        <stp/>
        <stp>Close</stp>
        <stp>A5C</stp>
        <stp>0</stp>
        <stp>all</stp>
        <stp/>
        <stp/>
        <stp>True</stp>
        <stp/>
        <stp>EndOfBar</stp>
        <tr r="AA49" s="2"/>
      </tp>
      <tp t="s">
        <v/>
        <stp/>
        <stp>StudyData</stp>
        <stp>Close(GCE) when (LocalMonth(GCE)=1 And LocalDay(GCE)=30 And LocalHour(GCE)=11 And LocalMinute(GCE)=30)</stp>
        <stp>Bar</stp>
        <stp/>
        <stp>Close</stp>
        <stp>A5C</stp>
        <stp>0</stp>
        <stp>all</stp>
        <stp/>
        <stp/>
        <stp>True</stp>
        <stp/>
        <stp>EndOfBar</stp>
        <tr r="AA37" s="2"/>
      </tp>
      <tp t="s">
        <v/>
        <stp/>
        <stp>StudyData</stp>
        <stp>Close(GCE) when (LocalMonth(GCE)=1 And LocalDay(GCE)=30 And LocalHour(GCE)=14 And LocalMinute(GCE)=35)</stp>
        <stp>Bar</stp>
        <stp/>
        <stp>Close</stp>
        <stp>A5C</stp>
        <stp>0</stp>
        <stp>all</stp>
        <stp/>
        <stp/>
        <stp>True</stp>
        <stp/>
        <stp>EndOfBar</stp>
        <tr r="AA74" s="2"/>
      </tp>
      <tp t="s">
        <v/>
        <stp/>
        <stp>StudyData</stp>
        <stp>Close(GCE) when (LocalMonth(GCE)=1 And LocalDay(GCE)=30 And LocalHour(GCE)=10 And LocalMinute(GCE)=30)</stp>
        <stp>Bar</stp>
        <stp/>
        <stp>Close</stp>
        <stp>A5C</stp>
        <stp>0</stp>
        <stp>all</stp>
        <stp/>
        <stp/>
        <stp>True</stp>
        <stp/>
        <stp>EndOfBar</stp>
        <tr r="AA25" s="2"/>
      </tp>
      <tp t="s">
        <v/>
        <stp/>
        <stp>StudyData</stp>
        <stp>Close(GCE) when (LocalMonth(GCE)=1 And LocalDay(GCE)=30 And LocalHour(GCE)=12 And LocalMinute(GCE)=25)</stp>
        <stp>Bar</stp>
        <stp/>
        <stp>Close</stp>
        <stp>A5C</stp>
        <stp>0</stp>
        <stp>all</stp>
        <stp/>
        <stp/>
        <stp>True</stp>
        <stp/>
        <stp>EndOfBar</stp>
        <tr r="AA48" s="2"/>
      </tp>
      <tp t="s">
        <v/>
        <stp/>
        <stp>StudyData</stp>
        <stp>Close(GCE) when (LocalMonth(GCE)=1 And LocalDay(GCE)=30 And LocalHour(GCE)=13 And LocalMinute(GCE)=25)</stp>
        <stp>Bar</stp>
        <stp/>
        <stp>Close</stp>
        <stp>A5C</stp>
        <stp>0</stp>
        <stp>all</stp>
        <stp/>
        <stp/>
        <stp>True</stp>
        <stp/>
        <stp>EndOfBar</stp>
        <tr r="AA60" s="2"/>
      </tp>
      <tp t="s">
        <v/>
        <stp/>
        <stp>StudyData</stp>
        <stp>Close(GCE) when (LocalMonth(GCE)=1 And LocalDay(GCE)=30 And LocalHour(GCE)=10 And LocalMinute(GCE)=25)</stp>
        <stp>Bar</stp>
        <stp/>
        <stp>Close</stp>
        <stp>A5C</stp>
        <stp>0</stp>
        <stp>all</stp>
        <stp/>
        <stp/>
        <stp>True</stp>
        <stp/>
        <stp>EndOfBar</stp>
        <tr r="AA24" s="2"/>
      </tp>
      <tp t="s">
        <v/>
        <stp/>
        <stp>StudyData</stp>
        <stp>Close(GCE) when (LocalMonth(GCE)=1 And LocalDay(GCE)=30 And LocalHour(GCE)=11 And LocalMinute(GCE)=25)</stp>
        <stp>Bar</stp>
        <stp/>
        <stp>Close</stp>
        <stp>A5C</stp>
        <stp>0</stp>
        <stp>all</stp>
        <stp/>
        <stp/>
        <stp>True</stp>
        <stp/>
        <stp>EndOfBar</stp>
        <tr r="AA36" s="2"/>
      </tp>
      <tp t="s">
        <v/>
        <stp/>
        <stp>StudyData</stp>
        <stp>Close(GCE) when (LocalMonth(GCE)=1 And LocalDay(GCE)=30 And LocalHour(GCE)=14 And LocalMinute(GCE)=20)</stp>
        <stp>Bar</stp>
        <stp/>
        <stp>Close</stp>
        <stp>A5C</stp>
        <stp>0</stp>
        <stp>all</stp>
        <stp/>
        <stp/>
        <stp>True</stp>
        <stp/>
        <stp>EndOfBar</stp>
        <tr r="AA71" s="2"/>
      </tp>
      <tp t="s">
        <v/>
        <stp/>
        <stp>StudyData</stp>
        <stp>Close(GCE) when (LocalMonth(GCE)=1 And LocalDay(GCE)=30 And LocalHour(GCE)=13 And LocalMinute(GCE)=20)</stp>
        <stp>Bar</stp>
        <stp/>
        <stp>Close</stp>
        <stp>A5C</stp>
        <stp>0</stp>
        <stp>all</stp>
        <stp/>
        <stp/>
        <stp>True</stp>
        <stp/>
        <stp>EndOfBar</stp>
        <tr r="AA59" s="2"/>
      </tp>
      <tp t="s">
        <v/>
        <stp/>
        <stp>StudyData</stp>
        <stp>Close(GCE) when (LocalMonth(GCE)=1 And LocalDay(GCE)=30 And LocalHour(GCE)=12 And LocalMinute(GCE)=20)</stp>
        <stp>Bar</stp>
        <stp/>
        <stp>Close</stp>
        <stp>A5C</stp>
        <stp>0</stp>
        <stp>all</stp>
        <stp/>
        <stp/>
        <stp>True</stp>
        <stp/>
        <stp>EndOfBar</stp>
        <tr r="AA47" s="2"/>
      </tp>
      <tp t="s">
        <v/>
        <stp/>
        <stp>StudyData</stp>
        <stp>Close(GCE) when (LocalMonth(GCE)=1 And LocalDay(GCE)=30 And LocalHour(GCE)=11 And LocalMinute(GCE)=20)</stp>
        <stp>Bar</stp>
        <stp/>
        <stp>Close</stp>
        <stp>A5C</stp>
        <stp>0</stp>
        <stp>all</stp>
        <stp/>
        <stp/>
        <stp>True</stp>
        <stp/>
        <stp>EndOfBar</stp>
        <tr r="AA35" s="2"/>
      </tp>
      <tp t="s">
        <v/>
        <stp/>
        <stp>StudyData</stp>
        <stp>Close(GCE) when (LocalMonth(GCE)=1 And LocalDay(GCE)=30 And LocalHour(GCE)=14 And LocalMinute(GCE)=25)</stp>
        <stp>Bar</stp>
        <stp/>
        <stp>Close</stp>
        <stp>A5C</stp>
        <stp>0</stp>
        <stp>all</stp>
        <stp/>
        <stp/>
        <stp>True</stp>
        <stp/>
        <stp>EndOfBar</stp>
        <tr r="AA72" s="2"/>
      </tp>
      <tp t="s">
        <v/>
        <stp/>
        <stp>StudyData</stp>
        <stp>Close(GCE) when (LocalMonth(GCE)=1 And LocalDay(GCE)=30 And LocalHour(GCE)=10 And LocalMinute(GCE)=20)</stp>
        <stp>Bar</stp>
        <stp/>
        <stp>Close</stp>
        <stp>A5C</stp>
        <stp>0</stp>
        <stp>all</stp>
        <stp/>
        <stp/>
        <stp>True</stp>
        <stp/>
        <stp>EndOfBar</stp>
        <tr r="AA23" s="2"/>
      </tp>
      <tp t="s">
        <v/>
        <stp/>
        <stp>StudyData</stp>
        <stp>Close(GCE) when (LocalMonth(GCE)=1 And LocalDay(GCE)=30 And LocalHour(GCE)=12 And LocalMinute(GCE)=15)</stp>
        <stp>Bar</stp>
        <stp/>
        <stp>Close</stp>
        <stp>A5C</stp>
        <stp>0</stp>
        <stp>all</stp>
        <stp/>
        <stp/>
        <stp>True</stp>
        <stp/>
        <stp>EndOfBar</stp>
        <tr r="AA46" s="2"/>
      </tp>
      <tp t="s">
        <v/>
        <stp/>
        <stp>StudyData</stp>
        <stp>Close(GCE) when (LocalMonth(GCE)=1 And LocalDay(GCE)=30 And LocalHour(GCE)=13 And LocalMinute(GCE)=15)</stp>
        <stp>Bar</stp>
        <stp/>
        <stp>Close</stp>
        <stp>A5C</stp>
        <stp>0</stp>
        <stp>all</stp>
        <stp/>
        <stp/>
        <stp>True</stp>
        <stp/>
        <stp>EndOfBar</stp>
        <tr r="AA58" s="2"/>
      </tp>
      <tp t="s">
        <v/>
        <stp/>
        <stp>StudyData</stp>
        <stp>Close(GCE) when (LocalMonth(GCE)=1 And LocalDay(GCE)=30 And LocalHour(GCE)=10 And LocalMinute(GCE)=15)</stp>
        <stp>Bar</stp>
        <stp/>
        <stp>Close</stp>
        <stp>A5C</stp>
        <stp>0</stp>
        <stp>all</stp>
        <stp/>
        <stp/>
        <stp>True</stp>
        <stp/>
        <stp>EndOfBar</stp>
        <tr r="AA22" s="2"/>
      </tp>
      <tp t="s">
        <v/>
        <stp/>
        <stp>StudyData</stp>
        <stp>Close(GCE) when (LocalMonth(GCE)=1 And LocalDay(GCE)=30 And LocalHour(GCE)=15 And LocalMinute(GCE)=10)</stp>
        <stp>Bar</stp>
        <stp/>
        <stp>Close</stp>
        <stp>A5C</stp>
        <stp>0</stp>
        <stp>all</stp>
        <stp/>
        <stp/>
        <stp>True</stp>
        <stp/>
        <stp>EndOfBar</stp>
        <tr r="AA81" s="2"/>
      </tp>
      <tp t="s">
        <v/>
        <stp/>
        <stp>StudyData</stp>
        <stp>Close(GCE) when (LocalMonth(GCE)=1 And LocalDay(GCE)=30 And LocalHour(GCE)=11 And LocalMinute(GCE)=15)</stp>
        <stp>Bar</stp>
        <stp/>
        <stp>Close</stp>
        <stp>A5C</stp>
        <stp>0</stp>
        <stp>all</stp>
        <stp/>
        <stp/>
        <stp>True</stp>
        <stp/>
        <stp>EndOfBar</stp>
        <tr r="AA34" s="2"/>
      </tp>
      <tp t="s">
        <v/>
        <stp/>
        <stp>StudyData</stp>
        <stp>Close(GCE) when (LocalMonth(GCE)=1 And LocalDay(GCE)=30 And LocalHour(GCE)=14 And LocalMinute(GCE)=10)</stp>
        <stp>Bar</stp>
        <stp/>
        <stp>Close</stp>
        <stp>A5C</stp>
        <stp>0</stp>
        <stp>all</stp>
        <stp/>
        <stp/>
        <stp>True</stp>
        <stp/>
        <stp>EndOfBar</stp>
        <tr r="AA69" s="2"/>
      </tp>
      <tp t="s">
        <v/>
        <stp/>
        <stp>StudyData</stp>
        <stp>Close(GCE) when (LocalMonth(GCE)=1 And LocalDay(GCE)=30 And LocalHour(GCE)=13 And LocalMinute(GCE)=10)</stp>
        <stp>Bar</stp>
        <stp/>
        <stp>Close</stp>
        <stp>A5C</stp>
        <stp>0</stp>
        <stp>all</stp>
        <stp/>
        <stp/>
        <stp>True</stp>
        <stp/>
        <stp>EndOfBar</stp>
        <tr r="AA57" s="2"/>
      </tp>
      <tp t="s">
        <v/>
        <stp/>
        <stp>StudyData</stp>
        <stp>Close(GCE) when (LocalMonth(GCE)=1 And LocalDay(GCE)=30 And LocalHour(GCE)=12 And LocalMinute(GCE)=10)</stp>
        <stp>Bar</stp>
        <stp/>
        <stp>Close</stp>
        <stp>A5C</stp>
        <stp>0</stp>
        <stp>all</stp>
        <stp/>
        <stp/>
        <stp>True</stp>
        <stp/>
        <stp>EndOfBar</stp>
        <tr r="AA45" s="2"/>
      </tp>
      <tp t="s">
        <v/>
        <stp/>
        <stp>StudyData</stp>
        <stp>Close(GCE) when (LocalMonth(GCE)=1 And LocalDay(GCE)=30 And LocalHour(GCE)=11 And LocalMinute(GCE)=10)</stp>
        <stp>Bar</stp>
        <stp/>
        <stp>Close</stp>
        <stp>A5C</stp>
        <stp>0</stp>
        <stp>all</stp>
        <stp/>
        <stp/>
        <stp>True</stp>
        <stp/>
        <stp>EndOfBar</stp>
        <tr r="AA33" s="2"/>
      </tp>
      <tp t="s">
        <v/>
        <stp/>
        <stp>StudyData</stp>
        <stp>Close(GCE) when (LocalMonth(GCE)=1 And LocalDay(GCE)=30 And LocalHour(GCE)=14 And LocalMinute(GCE)=15)</stp>
        <stp>Bar</stp>
        <stp/>
        <stp>Close</stp>
        <stp>A5C</stp>
        <stp>0</stp>
        <stp>all</stp>
        <stp/>
        <stp/>
        <stp>True</stp>
        <stp/>
        <stp>EndOfBar</stp>
        <tr r="AA70" s="2"/>
      </tp>
      <tp t="s">
        <v/>
        <stp/>
        <stp>StudyData</stp>
        <stp>Close(GCE) when (LocalMonth(GCE)=1 And LocalDay(GCE)=30 And LocalHour(GCE)=10 And LocalMinute(GCE)=10)</stp>
        <stp>Bar</stp>
        <stp/>
        <stp>Close</stp>
        <stp>A5C</stp>
        <stp>0</stp>
        <stp>all</stp>
        <stp/>
        <stp/>
        <stp>True</stp>
        <stp/>
        <stp>EndOfBar</stp>
        <tr r="AA21" s="2"/>
      </tp>
      <tp t="s">
        <v/>
        <stp/>
        <stp>StudyData</stp>
        <stp>Close(GCE) when (LocalMonth(GCE)=1 And LocalDay(GCE)=30 And LocalHour(GCE)=15 And LocalMinute(GCE)=15)</stp>
        <stp>Bar</stp>
        <stp/>
        <stp>Close</stp>
        <stp>A5C</stp>
        <stp>0</stp>
        <stp>all</stp>
        <stp/>
        <stp/>
        <stp>True</stp>
        <stp/>
        <stp>EndOfBar</stp>
        <tr r="AA82" s="2"/>
      </tp>
      <tp t="s">
        <v/>
        <stp/>
        <stp>StudyData</stp>
        <stp>Close(HOE) when (LocalMonth(HOE)=1 And LocalDay(HOE)=30 And LocalHour(HOE)=12 And LocalMinute(HOE)=35)</stp>
        <stp>Bar</stp>
        <stp/>
        <stp>Close</stp>
        <stp>A5C</stp>
        <stp>0</stp>
        <stp>all</stp>
        <stp/>
        <stp/>
        <stp>True</stp>
        <stp/>
        <stp>EndOfBar</stp>
        <tr r="O50" s="2"/>
      </tp>
      <tp t="s">
        <v/>
        <stp/>
        <stp>StudyData</stp>
        <stp>Close(HOE) when (LocalMonth(HOE)=1 And LocalDay(HOE)=30 And LocalHour(HOE)=13 And LocalMinute(HOE)=35)</stp>
        <stp>Bar</stp>
        <stp/>
        <stp>Close</stp>
        <stp>A5C</stp>
        <stp>0</stp>
        <stp>all</stp>
        <stp/>
        <stp/>
        <stp>True</stp>
        <stp/>
        <stp>EndOfBar</stp>
        <tr r="O62" s="2"/>
      </tp>
      <tp t="s">
        <v/>
        <stp/>
        <stp>StudyData</stp>
        <stp>Close(HOE) when (LocalMonth(HOE)=1 And LocalDay(HOE)=30 And LocalHour(HOE)=10 And LocalMinute(HOE)=35)</stp>
        <stp>Bar</stp>
        <stp/>
        <stp>Close</stp>
        <stp>A5C</stp>
        <stp>0</stp>
        <stp>all</stp>
        <stp/>
        <stp/>
        <stp>True</stp>
        <stp/>
        <stp>EndOfBar</stp>
        <tr r="O26" s="2"/>
      </tp>
      <tp t="s">
        <v/>
        <stp/>
        <stp>StudyData</stp>
        <stp>Close(HOE) when (LocalMonth(HOE)=1 And LocalDay(HOE)=30 And LocalHour(HOE)=11 And LocalMinute(HOE)=35)</stp>
        <stp>Bar</stp>
        <stp/>
        <stp>Close</stp>
        <stp>A5C</stp>
        <stp>0</stp>
        <stp>all</stp>
        <stp/>
        <stp/>
        <stp>True</stp>
        <stp/>
        <stp>EndOfBar</stp>
        <tr r="O38" s="2"/>
      </tp>
      <tp t="s">
        <v/>
        <stp/>
        <stp>StudyData</stp>
        <stp>Close(HOE) when (LocalMonth(HOE)=1 And LocalDay(HOE)=30 And LocalHour(HOE)=14 And LocalMinute(HOE)=30)</stp>
        <stp>Bar</stp>
        <stp/>
        <stp>Close</stp>
        <stp>A5C</stp>
        <stp>0</stp>
        <stp>all</stp>
        <stp/>
        <stp/>
        <stp>True</stp>
        <stp/>
        <stp>EndOfBar</stp>
        <tr r="O73" s="2"/>
      </tp>
      <tp t="s">
        <v/>
        <stp/>
        <stp>StudyData</stp>
        <stp>Close(HOE) when (LocalMonth(HOE)=1 And LocalDay(HOE)=30 And LocalHour(HOE)=13 And LocalMinute(HOE)=30)</stp>
        <stp>Bar</stp>
        <stp/>
        <stp>Close</stp>
        <stp>A5C</stp>
        <stp>0</stp>
        <stp>all</stp>
        <stp/>
        <stp/>
        <stp>True</stp>
        <stp/>
        <stp>EndOfBar</stp>
        <tr r="O61" s="2"/>
      </tp>
      <tp t="s">
        <v/>
        <stp/>
        <stp>StudyData</stp>
        <stp>Close(HOE) when (LocalMonth(HOE)=1 And LocalDay(HOE)=30 And LocalHour(HOE)=12 And LocalMinute(HOE)=30)</stp>
        <stp>Bar</stp>
        <stp/>
        <stp>Close</stp>
        <stp>A5C</stp>
        <stp>0</stp>
        <stp>all</stp>
        <stp/>
        <stp/>
        <stp>True</stp>
        <stp/>
        <stp>EndOfBar</stp>
        <tr r="O49" s="2"/>
      </tp>
      <tp t="s">
        <v/>
        <stp/>
        <stp>StudyData</stp>
        <stp>Close(HOE) when (LocalMonth(HOE)=1 And LocalDay(HOE)=30 And LocalHour(HOE)=11 And LocalMinute(HOE)=30)</stp>
        <stp>Bar</stp>
        <stp/>
        <stp>Close</stp>
        <stp>A5C</stp>
        <stp>0</stp>
        <stp>all</stp>
        <stp/>
        <stp/>
        <stp>True</stp>
        <stp/>
        <stp>EndOfBar</stp>
        <tr r="O37" s="2"/>
      </tp>
      <tp t="s">
        <v/>
        <stp/>
        <stp>StudyData</stp>
        <stp>Close(HOE) when (LocalMonth(HOE)=1 And LocalDay(HOE)=30 And LocalHour(HOE)=14 And LocalMinute(HOE)=35)</stp>
        <stp>Bar</stp>
        <stp/>
        <stp>Close</stp>
        <stp>A5C</stp>
        <stp>0</stp>
        <stp>all</stp>
        <stp/>
        <stp/>
        <stp>True</stp>
        <stp/>
        <stp>EndOfBar</stp>
        <tr r="O74" s="2"/>
      </tp>
      <tp t="s">
        <v/>
        <stp/>
        <stp>StudyData</stp>
        <stp>Close(HOE) when (LocalMonth(HOE)=1 And LocalDay(HOE)=30 And LocalHour(HOE)=10 And LocalMinute(HOE)=30)</stp>
        <stp>Bar</stp>
        <stp/>
        <stp>Close</stp>
        <stp>A5C</stp>
        <stp>0</stp>
        <stp>all</stp>
        <stp/>
        <stp/>
        <stp>True</stp>
        <stp/>
        <stp>EndOfBar</stp>
        <tr r="O25" s="2"/>
      </tp>
      <tp t="s">
        <v/>
        <stp/>
        <stp>StudyData</stp>
        <stp>Close(HOE) when (LocalMonth(HOE)=1 And LocalDay(HOE)=30 And LocalHour(HOE)=12 And LocalMinute(HOE)=25)</stp>
        <stp>Bar</stp>
        <stp/>
        <stp>Close</stp>
        <stp>A5C</stp>
        <stp>0</stp>
        <stp>all</stp>
        <stp/>
        <stp/>
        <stp>True</stp>
        <stp/>
        <stp>EndOfBar</stp>
        <tr r="O48" s="2"/>
      </tp>
      <tp t="s">
        <v/>
        <stp/>
        <stp>StudyData</stp>
        <stp>Close(HOE) when (LocalMonth(HOE)=1 And LocalDay(HOE)=30 And LocalHour(HOE)=13 And LocalMinute(HOE)=25)</stp>
        <stp>Bar</stp>
        <stp/>
        <stp>Close</stp>
        <stp>A5C</stp>
        <stp>0</stp>
        <stp>all</stp>
        <stp/>
        <stp/>
        <stp>True</stp>
        <stp/>
        <stp>EndOfBar</stp>
        <tr r="O60" s="2"/>
      </tp>
      <tp t="s">
        <v/>
        <stp/>
        <stp>StudyData</stp>
        <stp>Close(HOE) when (LocalMonth(HOE)=1 And LocalDay(HOE)=30 And LocalHour(HOE)=10 And LocalMinute(HOE)=25)</stp>
        <stp>Bar</stp>
        <stp/>
        <stp>Close</stp>
        <stp>A5C</stp>
        <stp>0</stp>
        <stp>all</stp>
        <stp/>
        <stp/>
        <stp>True</stp>
        <stp/>
        <stp>EndOfBar</stp>
        <tr r="O24" s="2"/>
      </tp>
      <tp t="s">
        <v/>
        <stp/>
        <stp>StudyData</stp>
        <stp>Close(HOE) when (LocalMonth(HOE)=1 And LocalDay(HOE)=30 And LocalHour(HOE)=11 And LocalMinute(HOE)=25)</stp>
        <stp>Bar</stp>
        <stp/>
        <stp>Close</stp>
        <stp>A5C</stp>
        <stp>0</stp>
        <stp>all</stp>
        <stp/>
        <stp/>
        <stp>True</stp>
        <stp/>
        <stp>EndOfBar</stp>
        <tr r="O36" s="2"/>
      </tp>
      <tp t="s">
        <v/>
        <stp/>
        <stp>StudyData</stp>
        <stp>Close(HOE) when (LocalMonth(HOE)=1 And LocalDay(HOE)=30 And LocalHour(HOE)=14 And LocalMinute(HOE)=20)</stp>
        <stp>Bar</stp>
        <stp/>
        <stp>Close</stp>
        <stp>A5C</stp>
        <stp>0</stp>
        <stp>all</stp>
        <stp/>
        <stp/>
        <stp>True</stp>
        <stp/>
        <stp>EndOfBar</stp>
        <tr r="O71" s="2"/>
      </tp>
      <tp t="s">
        <v/>
        <stp/>
        <stp>StudyData</stp>
        <stp>Close(HOE) when (LocalMonth(HOE)=1 And LocalDay(HOE)=30 And LocalHour(HOE)=13 And LocalMinute(HOE)=20)</stp>
        <stp>Bar</stp>
        <stp/>
        <stp>Close</stp>
        <stp>A5C</stp>
        <stp>0</stp>
        <stp>all</stp>
        <stp/>
        <stp/>
        <stp>True</stp>
        <stp/>
        <stp>EndOfBar</stp>
        <tr r="O59" s="2"/>
      </tp>
      <tp t="s">
        <v/>
        <stp/>
        <stp>StudyData</stp>
        <stp>Close(HOE) when (LocalMonth(HOE)=1 And LocalDay(HOE)=30 And LocalHour(HOE)=12 And LocalMinute(HOE)=20)</stp>
        <stp>Bar</stp>
        <stp/>
        <stp>Close</stp>
        <stp>A5C</stp>
        <stp>0</stp>
        <stp>all</stp>
        <stp/>
        <stp/>
        <stp>True</stp>
        <stp/>
        <stp>EndOfBar</stp>
        <tr r="O47" s="2"/>
      </tp>
      <tp t="s">
        <v/>
        <stp/>
        <stp>StudyData</stp>
        <stp>Close(HOE) when (LocalMonth(HOE)=1 And LocalDay(HOE)=30 And LocalHour(HOE)=11 And LocalMinute(HOE)=20)</stp>
        <stp>Bar</stp>
        <stp/>
        <stp>Close</stp>
        <stp>A5C</stp>
        <stp>0</stp>
        <stp>all</stp>
        <stp/>
        <stp/>
        <stp>True</stp>
        <stp/>
        <stp>EndOfBar</stp>
        <tr r="O35" s="2"/>
      </tp>
      <tp t="s">
        <v/>
        <stp/>
        <stp>StudyData</stp>
        <stp>Close(HOE) when (LocalMonth(HOE)=1 And LocalDay(HOE)=30 And LocalHour(HOE)=14 And LocalMinute(HOE)=25)</stp>
        <stp>Bar</stp>
        <stp/>
        <stp>Close</stp>
        <stp>A5C</stp>
        <stp>0</stp>
        <stp>all</stp>
        <stp/>
        <stp/>
        <stp>True</stp>
        <stp/>
        <stp>EndOfBar</stp>
        <tr r="O72" s="2"/>
      </tp>
      <tp t="s">
        <v/>
        <stp/>
        <stp>StudyData</stp>
        <stp>Close(HOE) when (LocalMonth(HOE)=1 And LocalDay(HOE)=30 And LocalHour(HOE)=10 And LocalMinute(HOE)=20)</stp>
        <stp>Bar</stp>
        <stp/>
        <stp>Close</stp>
        <stp>A5C</stp>
        <stp>0</stp>
        <stp>all</stp>
        <stp/>
        <stp/>
        <stp>True</stp>
        <stp/>
        <stp>EndOfBar</stp>
        <tr r="O23" s="2"/>
      </tp>
      <tp t="s">
        <v/>
        <stp/>
        <stp>StudyData</stp>
        <stp>Close(HOE) when (LocalMonth(HOE)=1 And LocalDay(HOE)=30 And LocalHour(HOE)=12 And LocalMinute(HOE)=15)</stp>
        <stp>Bar</stp>
        <stp/>
        <stp>Close</stp>
        <stp>A5C</stp>
        <stp>0</stp>
        <stp>all</stp>
        <stp/>
        <stp/>
        <stp>True</stp>
        <stp/>
        <stp>EndOfBar</stp>
        <tr r="O46" s="2"/>
      </tp>
      <tp t="s">
        <v/>
        <stp/>
        <stp>StudyData</stp>
        <stp>Close(HOE) when (LocalMonth(HOE)=1 And LocalDay(HOE)=30 And LocalHour(HOE)=13 And LocalMinute(HOE)=15)</stp>
        <stp>Bar</stp>
        <stp/>
        <stp>Close</stp>
        <stp>A5C</stp>
        <stp>0</stp>
        <stp>all</stp>
        <stp/>
        <stp/>
        <stp>True</stp>
        <stp/>
        <stp>EndOfBar</stp>
        <tr r="O58" s="2"/>
      </tp>
      <tp t="s">
        <v/>
        <stp/>
        <stp>StudyData</stp>
        <stp>Close(HOE) when (LocalMonth(HOE)=1 And LocalDay(HOE)=30 And LocalHour(HOE)=10 And LocalMinute(HOE)=15)</stp>
        <stp>Bar</stp>
        <stp/>
        <stp>Close</stp>
        <stp>A5C</stp>
        <stp>0</stp>
        <stp>all</stp>
        <stp/>
        <stp/>
        <stp>True</stp>
        <stp/>
        <stp>EndOfBar</stp>
        <tr r="O22" s="2"/>
      </tp>
      <tp t="s">
        <v/>
        <stp/>
        <stp>StudyData</stp>
        <stp>Close(HOE) when (LocalMonth(HOE)=1 And LocalDay(HOE)=30 And LocalHour(HOE)=15 And LocalMinute(HOE)=10)</stp>
        <stp>Bar</stp>
        <stp/>
        <stp>Close</stp>
        <stp>A5C</stp>
        <stp>0</stp>
        <stp>all</stp>
        <stp/>
        <stp/>
        <stp>True</stp>
        <stp/>
        <stp>EndOfBar</stp>
        <tr r="O81" s="2"/>
      </tp>
      <tp t="s">
        <v/>
        <stp/>
        <stp>StudyData</stp>
        <stp>Close(HOE) when (LocalMonth(HOE)=1 And LocalDay(HOE)=30 And LocalHour(HOE)=11 And LocalMinute(HOE)=15)</stp>
        <stp>Bar</stp>
        <stp/>
        <stp>Close</stp>
        <stp>A5C</stp>
        <stp>0</stp>
        <stp>all</stp>
        <stp/>
        <stp/>
        <stp>True</stp>
        <stp/>
        <stp>EndOfBar</stp>
        <tr r="O34" s="2"/>
      </tp>
      <tp t="s">
        <v/>
        <stp/>
        <stp>StudyData</stp>
        <stp>Close(HOE) when (LocalMonth(HOE)=1 And LocalDay(HOE)=30 And LocalHour(HOE)=14 And LocalMinute(HOE)=10)</stp>
        <stp>Bar</stp>
        <stp/>
        <stp>Close</stp>
        <stp>A5C</stp>
        <stp>0</stp>
        <stp>all</stp>
        <stp/>
        <stp/>
        <stp>True</stp>
        <stp/>
        <stp>EndOfBar</stp>
        <tr r="O69" s="2"/>
      </tp>
      <tp t="s">
        <v/>
        <stp/>
        <stp>StudyData</stp>
        <stp>Close(HOE) when (LocalMonth(HOE)=1 And LocalDay(HOE)=30 And LocalHour(HOE)=13 And LocalMinute(HOE)=10)</stp>
        <stp>Bar</stp>
        <stp/>
        <stp>Close</stp>
        <stp>A5C</stp>
        <stp>0</stp>
        <stp>all</stp>
        <stp/>
        <stp/>
        <stp>True</stp>
        <stp/>
        <stp>EndOfBar</stp>
        <tr r="O57" s="2"/>
      </tp>
      <tp t="s">
        <v/>
        <stp/>
        <stp>StudyData</stp>
        <stp>Close(HOE) when (LocalMonth(HOE)=1 And LocalDay(HOE)=30 And LocalHour(HOE)=12 And LocalMinute(HOE)=10)</stp>
        <stp>Bar</stp>
        <stp/>
        <stp>Close</stp>
        <stp>A5C</stp>
        <stp>0</stp>
        <stp>all</stp>
        <stp/>
        <stp/>
        <stp>True</stp>
        <stp/>
        <stp>EndOfBar</stp>
        <tr r="O45" s="2"/>
      </tp>
      <tp t="s">
        <v/>
        <stp/>
        <stp>StudyData</stp>
        <stp>Close(HOE) when (LocalMonth(HOE)=1 And LocalDay(HOE)=30 And LocalHour(HOE)=11 And LocalMinute(HOE)=10)</stp>
        <stp>Bar</stp>
        <stp/>
        <stp>Close</stp>
        <stp>A5C</stp>
        <stp>0</stp>
        <stp>all</stp>
        <stp/>
        <stp/>
        <stp>True</stp>
        <stp/>
        <stp>EndOfBar</stp>
        <tr r="O33" s="2"/>
      </tp>
      <tp t="s">
        <v/>
        <stp/>
        <stp>StudyData</stp>
        <stp>Close(HOE) when (LocalMonth(HOE)=1 And LocalDay(HOE)=30 And LocalHour(HOE)=14 And LocalMinute(HOE)=15)</stp>
        <stp>Bar</stp>
        <stp/>
        <stp>Close</stp>
        <stp>A5C</stp>
        <stp>0</stp>
        <stp>all</stp>
        <stp/>
        <stp/>
        <stp>True</stp>
        <stp/>
        <stp>EndOfBar</stp>
        <tr r="O70" s="2"/>
      </tp>
      <tp t="s">
        <v/>
        <stp/>
        <stp>StudyData</stp>
        <stp>Close(HOE) when (LocalMonth(HOE)=1 And LocalDay(HOE)=30 And LocalHour(HOE)=10 And LocalMinute(HOE)=10)</stp>
        <stp>Bar</stp>
        <stp/>
        <stp>Close</stp>
        <stp>A5C</stp>
        <stp>0</stp>
        <stp>all</stp>
        <stp/>
        <stp/>
        <stp>True</stp>
        <stp/>
        <stp>EndOfBar</stp>
        <tr r="O21" s="2"/>
      </tp>
      <tp t="s">
        <v/>
        <stp/>
        <stp>StudyData</stp>
        <stp>Close(HOE) when (LocalMonth(HOE)=1 And LocalDay(HOE)=30 And LocalHour(HOE)=15 And LocalMinute(HOE)=15)</stp>
        <stp>Bar</stp>
        <stp/>
        <stp>Close</stp>
        <stp>A5C</stp>
        <stp>0</stp>
        <stp>all</stp>
        <stp/>
        <stp/>
        <stp>True</stp>
        <stp/>
        <stp>EndOfBar</stp>
        <tr r="O82" s="2"/>
      </tp>
      <tp t="s">
        <v/>
        <stp/>
        <stp>StudyData</stp>
        <stp>Close(HOE) when (LocalMonth(HOE)=1 And LocalDay(HOE)=30 And LocalHour(HOE)=12 And LocalMinute(HOE)=55)</stp>
        <stp>Bar</stp>
        <stp/>
        <stp>Close</stp>
        <stp>A5C</stp>
        <stp>0</stp>
        <stp>all</stp>
        <stp/>
        <stp/>
        <stp>True</stp>
        <stp/>
        <stp>EndOfBar</stp>
        <tr r="O54" s="2"/>
      </tp>
      <tp t="s">
        <v/>
        <stp/>
        <stp>StudyData</stp>
        <stp>Close(HOE) when (LocalMonth(HOE)=1 And LocalDay(HOE)=30 And LocalHour(HOE)=13 And LocalMinute(HOE)=55)</stp>
        <stp>Bar</stp>
        <stp/>
        <stp>Close</stp>
        <stp>A5C</stp>
        <stp>0</stp>
        <stp>all</stp>
        <stp/>
        <stp/>
        <stp>True</stp>
        <stp/>
        <stp>EndOfBar</stp>
        <tr r="O66" s="2"/>
      </tp>
      <tp t="s">
        <v/>
        <stp/>
        <stp>StudyData</stp>
        <stp>Close(HOE) when (LocalMonth(HOE)=1 And LocalDay(HOE)=30 And LocalHour(HOE)=10 And LocalMinute(HOE)=55)</stp>
        <stp>Bar</stp>
        <stp/>
        <stp>Close</stp>
        <stp>A5C</stp>
        <stp>0</stp>
        <stp>all</stp>
        <stp/>
        <stp/>
        <stp>True</stp>
        <stp/>
        <stp>EndOfBar</stp>
        <tr r="O30" s="2"/>
      </tp>
      <tp t="s">
        <v/>
        <stp/>
        <stp>StudyData</stp>
        <stp>Close(HOE) when (LocalMonth(HOE)=1 And LocalDay(HOE)=30 And LocalHour(HOE)=11 And LocalMinute(HOE)=55)</stp>
        <stp>Bar</stp>
        <stp/>
        <stp>Close</stp>
        <stp>A5C</stp>
        <stp>0</stp>
        <stp>all</stp>
        <stp/>
        <stp/>
        <stp>True</stp>
        <stp/>
        <stp>EndOfBar</stp>
        <tr r="O42" s="2"/>
      </tp>
      <tp t="s">
        <v/>
        <stp/>
        <stp>StudyData</stp>
        <stp>Close(HOE) when (LocalMonth(HOE)=1 And LocalDay(HOE)=30 And LocalHour(HOE)=14 And LocalMinute(HOE)=50)</stp>
        <stp>Bar</stp>
        <stp/>
        <stp>Close</stp>
        <stp>A5C</stp>
        <stp>0</stp>
        <stp>all</stp>
        <stp/>
        <stp/>
        <stp>True</stp>
        <stp/>
        <stp>EndOfBar</stp>
        <tr r="O77" s="2"/>
      </tp>
      <tp t="s">
        <v/>
        <stp/>
        <stp>StudyData</stp>
        <stp>Close(HOE) when (LocalMonth(HOE)=1 And LocalDay(HOE)=30 And LocalHour(HOE)=13 And LocalMinute(HOE)=50)</stp>
        <stp>Bar</stp>
        <stp/>
        <stp>Close</stp>
        <stp>A5C</stp>
        <stp>0</stp>
        <stp>all</stp>
        <stp/>
        <stp/>
        <stp>True</stp>
        <stp/>
        <stp>EndOfBar</stp>
        <tr r="O65" s="2"/>
      </tp>
      <tp t="s">
        <v/>
        <stp/>
        <stp>StudyData</stp>
        <stp>Close(HOE) when (LocalMonth(HOE)=1 And LocalDay(HOE)=30 And LocalHour(HOE)=12 And LocalMinute(HOE)=50)</stp>
        <stp>Bar</stp>
        <stp/>
        <stp>Close</stp>
        <stp>A5C</stp>
        <stp>0</stp>
        <stp>all</stp>
        <stp/>
        <stp/>
        <stp>True</stp>
        <stp/>
        <stp>EndOfBar</stp>
        <tr r="O53" s="2"/>
      </tp>
      <tp t="s">
        <v/>
        <stp/>
        <stp>StudyData</stp>
        <stp>Close(HOE) when (LocalMonth(HOE)=1 And LocalDay(HOE)=30 And LocalHour(HOE)=11 And LocalMinute(HOE)=50)</stp>
        <stp>Bar</stp>
        <stp/>
        <stp>Close</stp>
        <stp>A5C</stp>
        <stp>0</stp>
        <stp>all</stp>
        <stp/>
        <stp/>
        <stp>True</stp>
        <stp/>
        <stp>EndOfBar</stp>
        <tr r="O41" s="2"/>
      </tp>
      <tp t="s">
        <v/>
        <stp/>
        <stp>StudyData</stp>
        <stp>Close(HOE) when (LocalMonth(HOE)=1 And LocalDay(HOE)=30 And LocalHour(HOE)=14 And LocalMinute(HOE)=55)</stp>
        <stp>Bar</stp>
        <stp/>
        <stp>Close</stp>
        <stp>A5C</stp>
        <stp>0</stp>
        <stp>all</stp>
        <stp/>
        <stp/>
        <stp>True</stp>
        <stp/>
        <stp>EndOfBar</stp>
        <tr r="O78" s="2"/>
      </tp>
      <tp t="s">
        <v/>
        <stp/>
        <stp>StudyData</stp>
        <stp>Close(HOE) when (LocalMonth(HOE)=1 And LocalDay(HOE)=30 And LocalHour(HOE)=10 And LocalMinute(HOE)=50)</stp>
        <stp>Bar</stp>
        <stp/>
        <stp>Close</stp>
        <stp>A5C</stp>
        <stp>0</stp>
        <stp>all</stp>
        <stp/>
        <stp/>
        <stp>True</stp>
        <stp/>
        <stp>EndOfBar</stp>
        <tr r="O29" s="2"/>
      </tp>
      <tp t="s">
        <v/>
        <stp/>
        <stp>StudyData</stp>
        <stp>Close(HOE) when (LocalMonth(HOE)=1 And LocalDay(HOE)=30 And LocalHour(HOE)=12 And LocalMinute(HOE)=45)</stp>
        <stp>Bar</stp>
        <stp/>
        <stp>Close</stp>
        <stp>A5C</stp>
        <stp>0</stp>
        <stp>all</stp>
        <stp/>
        <stp/>
        <stp>True</stp>
        <stp/>
        <stp>EndOfBar</stp>
        <tr r="O52" s="2"/>
      </tp>
      <tp t="s">
        <v/>
        <stp/>
        <stp>StudyData</stp>
        <stp>Close(HOE) when (LocalMonth(HOE)=1 And LocalDay(HOE)=30 And LocalHour(HOE)=13 And LocalMinute(HOE)=45)</stp>
        <stp>Bar</stp>
        <stp/>
        <stp>Close</stp>
        <stp>A5C</stp>
        <stp>0</stp>
        <stp>all</stp>
        <stp/>
        <stp/>
        <stp>True</stp>
        <stp/>
        <stp>EndOfBar</stp>
        <tr r="O64" s="2"/>
      </tp>
      <tp t="s">
        <v/>
        <stp/>
        <stp>StudyData</stp>
        <stp>Close(HOE) when (LocalMonth(HOE)=1 And LocalDay(HOE)=30 And LocalHour(HOE)=10 And LocalMinute(HOE)=45)</stp>
        <stp>Bar</stp>
        <stp/>
        <stp>Close</stp>
        <stp>A5C</stp>
        <stp>0</stp>
        <stp>all</stp>
        <stp/>
        <stp/>
        <stp>True</stp>
        <stp/>
        <stp>EndOfBar</stp>
        <tr r="O28" s="2"/>
      </tp>
      <tp t="s">
        <v/>
        <stp/>
        <stp>StudyData</stp>
        <stp>Close(HOE) when (LocalMonth(HOE)=1 And LocalDay(HOE)=30 And LocalHour(HOE)=11 And LocalMinute(HOE)=45)</stp>
        <stp>Bar</stp>
        <stp/>
        <stp>Close</stp>
        <stp>A5C</stp>
        <stp>0</stp>
        <stp>all</stp>
        <stp/>
        <stp/>
        <stp>True</stp>
        <stp/>
        <stp>EndOfBar</stp>
        <tr r="O40" s="2"/>
      </tp>
      <tp t="s">
        <v/>
        <stp/>
        <stp>StudyData</stp>
        <stp>Close(HOE) when (LocalMonth(HOE)=1 And LocalDay(HOE)=30 And LocalHour(HOE)=14 And LocalMinute(HOE)=40)</stp>
        <stp>Bar</stp>
        <stp/>
        <stp>Close</stp>
        <stp>A5C</stp>
        <stp>0</stp>
        <stp>all</stp>
        <stp/>
        <stp/>
        <stp>True</stp>
        <stp/>
        <stp>EndOfBar</stp>
        <tr r="O75" s="2"/>
      </tp>
      <tp t="s">
        <v/>
        <stp/>
        <stp>StudyData</stp>
        <stp>Close(HOE) when (LocalMonth(HOE)=1 And LocalDay(HOE)=30 And LocalHour(HOE)=13 And LocalMinute(HOE)=40)</stp>
        <stp>Bar</stp>
        <stp/>
        <stp>Close</stp>
        <stp>A5C</stp>
        <stp>0</stp>
        <stp>all</stp>
        <stp/>
        <stp/>
        <stp>True</stp>
        <stp/>
        <stp>EndOfBar</stp>
        <tr r="O63" s="2"/>
      </tp>
      <tp t="s">
        <v/>
        <stp/>
        <stp>StudyData</stp>
        <stp>Close(HOE) when (LocalMonth(HOE)=1 And LocalDay(HOE)=30 And LocalHour(HOE)=12 And LocalMinute(HOE)=40)</stp>
        <stp>Bar</stp>
        <stp/>
        <stp>Close</stp>
        <stp>A5C</stp>
        <stp>0</stp>
        <stp>all</stp>
        <stp/>
        <stp/>
        <stp>True</stp>
        <stp/>
        <stp>EndOfBar</stp>
        <tr r="O51" s="2"/>
      </tp>
      <tp t="s">
        <v/>
        <stp/>
        <stp>StudyData</stp>
        <stp>Close(HOE) when (LocalMonth(HOE)=1 And LocalDay(HOE)=30 And LocalHour(HOE)=11 And LocalMinute(HOE)=40)</stp>
        <stp>Bar</stp>
        <stp/>
        <stp>Close</stp>
        <stp>A5C</stp>
        <stp>0</stp>
        <stp>all</stp>
        <stp/>
        <stp/>
        <stp>True</stp>
        <stp/>
        <stp>EndOfBar</stp>
        <tr r="O39" s="2"/>
      </tp>
      <tp t="s">
        <v/>
        <stp/>
        <stp>StudyData</stp>
        <stp>Close(HOE) when (LocalMonth(HOE)=1 And LocalDay(HOE)=30 And LocalHour(HOE)=14 And LocalMinute(HOE)=45)</stp>
        <stp>Bar</stp>
        <stp/>
        <stp>Close</stp>
        <stp>A5C</stp>
        <stp>0</stp>
        <stp>all</stp>
        <stp/>
        <stp/>
        <stp>True</stp>
        <stp/>
        <stp>EndOfBar</stp>
        <tr r="O76" s="2"/>
      </tp>
      <tp t="s">
        <v/>
        <stp/>
        <stp>StudyData</stp>
        <stp>Close(HOE) when (LocalMonth(HOE)=1 And LocalDay(HOE)=30 And LocalHour(HOE)=10 And LocalMinute(HOE)=40)</stp>
        <stp>Bar</stp>
        <stp/>
        <stp>Close</stp>
        <stp>A5C</stp>
        <stp>0</stp>
        <stp>all</stp>
        <stp/>
        <stp/>
        <stp>True</stp>
        <stp/>
        <stp>EndOfBar</stp>
        <tr r="O27" s="2"/>
      </tp>
      <tp t="s">
        <v/>
        <stp/>
        <stp>StudyData</stp>
        <stp>Close(NGE) when (LocalMonth(NGE)=1 And LocalDay(NGE)=30 And LocalHour(NGE)=12 And LocalMinute(NGE)=35)</stp>
        <stp>Bar</stp>
        <stp/>
        <stp>Close</stp>
        <stp>A5C</stp>
        <stp>0</stp>
        <stp>all</stp>
        <stp/>
        <stp/>
        <stp>True</stp>
        <stp/>
        <stp>EndOfBar</stp>
        <tr r="X50" s="2"/>
      </tp>
      <tp t="s">
        <v/>
        <stp/>
        <stp>StudyData</stp>
        <stp>Close(NGE) when (LocalMonth(NGE)=1 And LocalDay(NGE)=30 And LocalHour(NGE)=13 And LocalMinute(NGE)=35)</stp>
        <stp>Bar</stp>
        <stp/>
        <stp>Close</stp>
        <stp>A5C</stp>
        <stp>0</stp>
        <stp>all</stp>
        <stp/>
        <stp/>
        <stp>True</stp>
        <stp/>
        <stp>EndOfBar</stp>
        <tr r="X62" s="2"/>
      </tp>
      <tp t="s">
        <v/>
        <stp/>
        <stp>StudyData</stp>
        <stp>Close(NGE) when (LocalMonth(NGE)=1 And LocalDay(NGE)=30 And LocalHour(NGE)=10 And LocalMinute(NGE)=35)</stp>
        <stp>Bar</stp>
        <stp/>
        <stp>Close</stp>
        <stp>A5C</stp>
        <stp>0</stp>
        <stp>all</stp>
        <stp/>
        <stp/>
        <stp>True</stp>
        <stp/>
        <stp>EndOfBar</stp>
        <tr r="X26" s="2"/>
      </tp>
      <tp t="s">
        <v/>
        <stp/>
        <stp>StudyData</stp>
        <stp>Close(NGE) when (LocalMonth(NGE)=1 And LocalDay(NGE)=30 And LocalHour(NGE)=11 And LocalMinute(NGE)=35)</stp>
        <stp>Bar</stp>
        <stp/>
        <stp>Close</stp>
        <stp>A5C</stp>
        <stp>0</stp>
        <stp>all</stp>
        <stp/>
        <stp/>
        <stp>True</stp>
        <stp/>
        <stp>EndOfBar</stp>
        <tr r="X38" s="2"/>
      </tp>
      <tp t="s">
        <v/>
        <stp/>
        <stp>StudyData</stp>
        <stp>Close(NGE) when (LocalMonth(NGE)=1 And LocalDay(NGE)=30 And LocalHour(NGE)=14 And LocalMinute(NGE)=30)</stp>
        <stp>Bar</stp>
        <stp/>
        <stp>Close</stp>
        <stp>A5C</stp>
        <stp>0</stp>
        <stp>all</stp>
        <stp/>
        <stp/>
        <stp>True</stp>
        <stp/>
        <stp>EndOfBar</stp>
        <tr r="X73" s="2"/>
      </tp>
      <tp t="s">
        <v/>
        <stp/>
        <stp>StudyData</stp>
        <stp>Close(NGE) when (LocalMonth(NGE)=1 And LocalDay(NGE)=30 And LocalHour(NGE)=13 And LocalMinute(NGE)=30)</stp>
        <stp>Bar</stp>
        <stp/>
        <stp>Close</stp>
        <stp>A5C</stp>
        <stp>0</stp>
        <stp>all</stp>
        <stp/>
        <stp/>
        <stp>True</stp>
        <stp/>
        <stp>EndOfBar</stp>
        <tr r="X61" s="2"/>
      </tp>
      <tp t="s">
        <v/>
        <stp/>
        <stp>StudyData</stp>
        <stp>Close(NGE) when (LocalMonth(NGE)=1 And LocalDay(NGE)=30 And LocalHour(NGE)=12 And LocalMinute(NGE)=30)</stp>
        <stp>Bar</stp>
        <stp/>
        <stp>Close</stp>
        <stp>A5C</stp>
        <stp>0</stp>
        <stp>all</stp>
        <stp/>
        <stp/>
        <stp>True</stp>
        <stp/>
        <stp>EndOfBar</stp>
        <tr r="X49" s="2"/>
      </tp>
      <tp t="s">
        <v/>
        <stp/>
        <stp>StudyData</stp>
        <stp>Close(NGE) when (LocalMonth(NGE)=1 And LocalDay(NGE)=30 And LocalHour(NGE)=11 And LocalMinute(NGE)=30)</stp>
        <stp>Bar</stp>
        <stp/>
        <stp>Close</stp>
        <stp>A5C</stp>
        <stp>0</stp>
        <stp>all</stp>
        <stp/>
        <stp/>
        <stp>True</stp>
        <stp/>
        <stp>EndOfBar</stp>
        <tr r="X37" s="2"/>
      </tp>
      <tp t="s">
        <v/>
        <stp/>
        <stp>StudyData</stp>
        <stp>Close(NGE) when (LocalMonth(NGE)=1 And LocalDay(NGE)=30 And LocalHour(NGE)=14 And LocalMinute(NGE)=35)</stp>
        <stp>Bar</stp>
        <stp/>
        <stp>Close</stp>
        <stp>A5C</stp>
        <stp>0</stp>
        <stp>all</stp>
        <stp/>
        <stp/>
        <stp>True</stp>
        <stp/>
        <stp>EndOfBar</stp>
        <tr r="X74" s="2"/>
      </tp>
      <tp t="s">
        <v/>
        <stp/>
        <stp>StudyData</stp>
        <stp>Close(NGE) when (LocalMonth(NGE)=1 And LocalDay(NGE)=30 And LocalHour(NGE)=10 And LocalMinute(NGE)=30)</stp>
        <stp>Bar</stp>
        <stp/>
        <stp>Close</stp>
        <stp>A5C</stp>
        <stp>0</stp>
        <stp>all</stp>
        <stp/>
        <stp/>
        <stp>True</stp>
        <stp/>
        <stp>EndOfBar</stp>
        <tr r="X25" s="2"/>
      </tp>
      <tp t="s">
        <v/>
        <stp/>
        <stp>StudyData</stp>
        <stp>Close(NGE) when (LocalMonth(NGE)=1 And LocalDay(NGE)=30 And LocalHour(NGE)=12 And LocalMinute(NGE)=25)</stp>
        <stp>Bar</stp>
        <stp/>
        <stp>Close</stp>
        <stp>A5C</stp>
        <stp>0</stp>
        <stp>all</stp>
        <stp/>
        <stp/>
        <stp>True</stp>
        <stp/>
        <stp>EndOfBar</stp>
        <tr r="X48" s="2"/>
      </tp>
      <tp t="s">
        <v/>
        <stp/>
        <stp>StudyData</stp>
        <stp>Close(NGE) when (LocalMonth(NGE)=1 And LocalDay(NGE)=30 And LocalHour(NGE)=13 And LocalMinute(NGE)=25)</stp>
        <stp>Bar</stp>
        <stp/>
        <stp>Close</stp>
        <stp>A5C</stp>
        <stp>0</stp>
        <stp>all</stp>
        <stp/>
        <stp/>
        <stp>True</stp>
        <stp/>
        <stp>EndOfBar</stp>
        <tr r="X60" s="2"/>
      </tp>
      <tp t="s">
        <v/>
        <stp/>
        <stp>StudyData</stp>
        <stp>Close(NGE) when (LocalMonth(NGE)=1 And LocalDay(NGE)=30 And LocalHour(NGE)=10 And LocalMinute(NGE)=25)</stp>
        <stp>Bar</stp>
        <stp/>
        <stp>Close</stp>
        <stp>A5C</stp>
        <stp>0</stp>
        <stp>all</stp>
        <stp/>
        <stp/>
        <stp>True</stp>
        <stp/>
        <stp>EndOfBar</stp>
        <tr r="X24" s="2"/>
      </tp>
      <tp t="s">
        <v/>
        <stp/>
        <stp>StudyData</stp>
        <stp>Close(NGE) when (LocalMonth(NGE)=1 And LocalDay(NGE)=30 And LocalHour(NGE)=11 And LocalMinute(NGE)=25)</stp>
        <stp>Bar</stp>
        <stp/>
        <stp>Close</stp>
        <stp>A5C</stp>
        <stp>0</stp>
        <stp>all</stp>
        <stp/>
        <stp/>
        <stp>True</stp>
        <stp/>
        <stp>EndOfBar</stp>
        <tr r="X36" s="2"/>
      </tp>
      <tp t="s">
        <v/>
        <stp/>
        <stp>StudyData</stp>
        <stp>Close(NGE) when (LocalMonth(NGE)=1 And LocalDay(NGE)=30 And LocalHour(NGE)=14 And LocalMinute(NGE)=20)</stp>
        <stp>Bar</stp>
        <stp/>
        <stp>Close</stp>
        <stp>A5C</stp>
        <stp>0</stp>
        <stp>all</stp>
        <stp/>
        <stp/>
        <stp>True</stp>
        <stp/>
        <stp>EndOfBar</stp>
        <tr r="X71" s="2"/>
      </tp>
      <tp t="s">
        <v/>
        <stp/>
        <stp>StudyData</stp>
        <stp>Close(NGE) when (LocalMonth(NGE)=1 And LocalDay(NGE)=30 And LocalHour(NGE)=13 And LocalMinute(NGE)=20)</stp>
        <stp>Bar</stp>
        <stp/>
        <stp>Close</stp>
        <stp>A5C</stp>
        <stp>0</stp>
        <stp>all</stp>
        <stp/>
        <stp/>
        <stp>True</stp>
        <stp/>
        <stp>EndOfBar</stp>
        <tr r="X59" s="2"/>
      </tp>
      <tp t="s">
        <v/>
        <stp/>
        <stp>StudyData</stp>
        <stp>Close(NGE) when (LocalMonth(NGE)=1 And LocalDay(NGE)=30 And LocalHour(NGE)=12 And LocalMinute(NGE)=20)</stp>
        <stp>Bar</stp>
        <stp/>
        <stp>Close</stp>
        <stp>A5C</stp>
        <stp>0</stp>
        <stp>all</stp>
        <stp/>
        <stp/>
        <stp>True</stp>
        <stp/>
        <stp>EndOfBar</stp>
        <tr r="X47" s="2"/>
      </tp>
      <tp t="s">
        <v/>
        <stp/>
        <stp>StudyData</stp>
        <stp>Close(NGE) when (LocalMonth(NGE)=1 And LocalDay(NGE)=30 And LocalHour(NGE)=11 And LocalMinute(NGE)=20)</stp>
        <stp>Bar</stp>
        <stp/>
        <stp>Close</stp>
        <stp>A5C</stp>
        <stp>0</stp>
        <stp>all</stp>
        <stp/>
        <stp/>
        <stp>True</stp>
        <stp/>
        <stp>EndOfBar</stp>
        <tr r="X35" s="2"/>
      </tp>
      <tp t="s">
        <v/>
        <stp/>
        <stp>StudyData</stp>
        <stp>Close(NGE) when (LocalMonth(NGE)=1 And LocalDay(NGE)=30 And LocalHour(NGE)=14 And LocalMinute(NGE)=25)</stp>
        <stp>Bar</stp>
        <stp/>
        <stp>Close</stp>
        <stp>A5C</stp>
        <stp>0</stp>
        <stp>all</stp>
        <stp/>
        <stp/>
        <stp>True</stp>
        <stp/>
        <stp>EndOfBar</stp>
        <tr r="X72" s="2"/>
      </tp>
      <tp t="s">
        <v/>
        <stp/>
        <stp>StudyData</stp>
        <stp>Close(NGE) when (LocalMonth(NGE)=1 And LocalDay(NGE)=30 And LocalHour(NGE)=10 And LocalMinute(NGE)=20)</stp>
        <stp>Bar</stp>
        <stp/>
        <stp>Close</stp>
        <stp>A5C</stp>
        <stp>0</stp>
        <stp>all</stp>
        <stp/>
        <stp/>
        <stp>True</stp>
        <stp/>
        <stp>EndOfBar</stp>
        <tr r="X23" s="2"/>
      </tp>
      <tp t="s">
        <v/>
        <stp/>
        <stp>StudyData</stp>
        <stp>Close(NGE) when (LocalMonth(NGE)=1 And LocalDay(NGE)=30 And LocalHour(NGE)=12 And LocalMinute(NGE)=15)</stp>
        <stp>Bar</stp>
        <stp/>
        <stp>Close</stp>
        <stp>A5C</stp>
        <stp>0</stp>
        <stp>all</stp>
        <stp/>
        <stp/>
        <stp>True</stp>
        <stp/>
        <stp>EndOfBar</stp>
        <tr r="X46" s="2"/>
      </tp>
      <tp t="s">
        <v/>
        <stp/>
        <stp>StudyData</stp>
        <stp>Close(NGE) when (LocalMonth(NGE)=1 And LocalDay(NGE)=30 And LocalHour(NGE)=13 And LocalMinute(NGE)=15)</stp>
        <stp>Bar</stp>
        <stp/>
        <stp>Close</stp>
        <stp>A5C</stp>
        <stp>0</stp>
        <stp>all</stp>
        <stp/>
        <stp/>
        <stp>True</stp>
        <stp/>
        <stp>EndOfBar</stp>
        <tr r="X58" s="2"/>
      </tp>
      <tp t="s">
        <v/>
        <stp/>
        <stp>StudyData</stp>
        <stp>Close(NGE) when (LocalMonth(NGE)=1 And LocalDay(NGE)=30 And LocalHour(NGE)=10 And LocalMinute(NGE)=15)</stp>
        <stp>Bar</stp>
        <stp/>
        <stp>Close</stp>
        <stp>A5C</stp>
        <stp>0</stp>
        <stp>all</stp>
        <stp/>
        <stp/>
        <stp>True</stp>
        <stp/>
        <stp>EndOfBar</stp>
        <tr r="X22" s="2"/>
      </tp>
      <tp t="s">
        <v/>
        <stp/>
        <stp>StudyData</stp>
        <stp>Close(NGE) when (LocalMonth(NGE)=1 And LocalDay(NGE)=30 And LocalHour(NGE)=15 And LocalMinute(NGE)=10)</stp>
        <stp>Bar</stp>
        <stp/>
        <stp>Close</stp>
        <stp>A5C</stp>
        <stp>0</stp>
        <stp>all</stp>
        <stp/>
        <stp/>
        <stp>True</stp>
        <stp/>
        <stp>EndOfBar</stp>
        <tr r="X81" s="2"/>
      </tp>
      <tp t="s">
        <v/>
        <stp/>
        <stp>StudyData</stp>
        <stp>Close(NGE) when (LocalMonth(NGE)=1 And LocalDay(NGE)=30 And LocalHour(NGE)=11 And LocalMinute(NGE)=15)</stp>
        <stp>Bar</stp>
        <stp/>
        <stp>Close</stp>
        <stp>A5C</stp>
        <stp>0</stp>
        <stp>all</stp>
        <stp/>
        <stp/>
        <stp>True</stp>
        <stp/>
        <stp>EndOfBar</stp>
        <tr r="X34" s="2"/>
      </tp>
      <tp t="s">
        <v/>
        <stp/>
        <stp>StudyData</stp>
        <stp>Close(NGE) when (LocalMonth(NGE)=1 And LocalDay(NGE)=30 And LocalHour(NGE)=14 And LocalMinute(NGE)=10)</stp>
        <stp>Bar</stp>
        <stp/>
        <stp>Close</stp>
        <stp>A5C</stp>
        <stp>0</stp>
        <stp>all</stp>
        <stp/>
        <stp/>
        <stp>True</stp>
        <stp/>
        <stp>EndOfBar</stp>
        <tr r="X69" s="2"/>
      </tp>
      <tp t="s">
        <v/>
        <stp/>
        <stp>StudyData</stp>
        <stp>Close(NGE) when (LocalMonth(NGE)=1 And LocalDay(NGE)=30 And LocalHour(NGE)=13 And LocalMinute(NGE)=10)</stp>
        <stp>Bar</stp>
        <stp/>
        <stp>Close</stp>
        <stp>A5C</stp>
        <stp>0</stp>
        <stp>all</stp>
        <stp/>
        <stp/>
        <stp>True</stp>
        <stp/>
        <stp>EndOfBar</stp>
        <tr r="X57" s="2"/>
      </tp>
      <tp t="s">
        <v/>
        <stp/>
        <stp>StudyData</stp>
        <stp>Close(NGE) when (LocalMonth(NGE)=1 And LocalDay(NGE)=30 And LocalHour(NGE)=12 And LocalMinute(NGE)=10)</stp>
        <stp>Bar</stp>
        <stp/>
        <stp>Close</stp>
        <stp>A5C</stp>
        <stp>0</stp>
        <stp>all</stp>
        <stp/>
        <stp/>
        <stp>True</stp>
        <stp/>
        <stp>EndOfBar</stp>
        <tr r="X45" s="2"/>
      </tp>
      <tp t="s">
        <v/>
        <stp/>
        <stp>StudyData</stp>
        <stp>Close(NGE) when (LocalMonth(NGE)=1 And LocalDay(NGE)=30 And LocalHour(NGE)=11 And LocalMinute(NGE)=10)</stp>
        <stp>Bar</stp>
        <stp/>
        <stp>Close</stp>
        <stp>A5C</stp>
        <stp>0</stp>
        <stp>all</stp>
        <stp/>
        <stp/>
        <stp>True</stp>
        <stp/>
        <stp>EndOfBar</stp>
        <tr r="X33" s="2"/>
      </tp>
      <tp t="s">
        <v/>
        <stp/>
        <stp>StudyData</stp>
        <stp>Close(NGE) when (LocalMonth(NGE)=1 And LocalDay(NGE)=30 And LocalHour(NGE)=14 And LocalMinute(NGE)=15)</stp>
        <stp>Bar</stp>
        <stp/>
        <stp>Close</stp>
        <stp>A5C</stp>
        <stp>0</stp>
        <stp>all</stp>
        <stp/>
        <stp/>
        <stp>True</stp>
        <stp/>
        <stp>EndOfBar</stp>
        <tr r="X70" s="2"/>
      </tp>
      <tp t="s">
        <v/>
        <stp/>
        <stp>StudyData</stp>
        <stp>Close(NGE) when (LocalMonth(NGE)=1 And LocalDay(NGE)=30 And LocalHour(NGE)=10 And LocalMinute(NGE)=10)</stp>
        <stp>Bar</stp>
        <stp/>
        <stp>Close</stp>
        <stp>A5C</stp>
        <stp>0</stp>
        <stp>all</stp>
        <stp/>
        <stp/>
        <stp>True</stp>
        <stp/>
        <stp>EndOfBar</stp>
        <tr r="X21" s="2"/>
      </tp>
      <tp t="s">
        <v/>
        <stp/>
        <stp>StudyData</stp>
        <stp>Close(NGE) when (LocalMonth(NGE)=1 And LocalDay(NGE)=30 And LocalHour(NGE)=15 And LocalMinute(NGE)=15)</stp>
        <stp>Bar</stp>
        <stp/>
        <stp>Close</stp>
        <stp>A5C</stp>
        <stp>0</stp>
        <stp>all</stp>
        <stp/>
        <stp/>
        <stp>True</stp>
        <stp/>
        <stp>EndOfBar</stp>
        <tr r="X82" s="2"/>
      </tp>
      <tp t="s">
        <v/>
        <stp/>
        <stp>StudyData</stp>
        <stp>Close(NGE) when (LocalMonth(NGE)=1 And LocalDay(NGE)=30 And LocalHour(NGE)=12 And LocalMinute(NGE)=55)</stp>
        <stp>Bar</stp>
        <stp/>
        <stp>Close</stp>
        <stp>A5C</stp>
        <stp>0</stp>
        <stp>all</stp>
        <stp/>
        <stp/>
        <stp>True</stp>
        <stp/>
        <stp>EndOfBar</stp>
        <tr r="X54" s="2"/>
      </tp>
      <tp t="s">
        <v/>
        <stp/>
        <stp>StudyData</stp>
        <stp>Close(NGE) when (LocalMonth(NGE)=1 And LocalDay(NGE)=30 And LocalHour(NGE)=13 And LocalMinute(NGE)=55)</stp>
        <stp>Bar</stp>
        <stp/>
        <stp>Close</stp>
        <stp>A5C</stp>
        <stp>0</stp>
        <stp>all</stp>
        <stp/>
        <stp/>
        <stp>True</stp>
        <stp/>
        <stp>EndOfBar</stp>
        <tr r="X66" s="2"/>
      </tp>
      <tp t="s">
        <v/>
        <stp/>
        <stp>StudyData</stp>
        <stp>Close(NGE) when (LocalMonth(NGE)=1 And LocalDay(NGE)=30 And LocalHour(NGE)=10 And LocalMinute(NGE)=55)</stp>
        <stp>Bar</stp>
        <stp/>
        <stp>Close</stp>
        <stp>A5C</stp>
        <stp>0</stp>
        <stp>all</stp>
        <stp/>
        <stp/>
        <stp>True</stp>
        <stp/>
        <stp>EndOfBar</stp>
        <tr r="X30" s="2"/>
      </tp>
      <tp t="s">
        <v/>
        <stp/>
        <stp>StudyData</stp>
        <stp>Close(NGE) when (LocalMonth(NGE)=1 And LocalDay(NGE)=30 And LocalHour(NGE)=11 And LocalMinute(NGE)=55)</stp>
        <stp>Bar</stp>
        <stp/>
        <stp>Close</stp>
        <stp>A5C</stp>
        <stp>0</stp>
        <stp>all</stp>
        <stp/>
        <stp/>
        <stp>True</stp>
        <stp/>
        <stp>EndOfBar</stp>
        <tr r="X42" s="2"/>
      </tp>
      <tp t="s">
        <v/>
        <stp/>
        <stp>StudyData</stp>
        <stp>Close(NGE) when (LocalMonth(NGE)=1 And LocalDay(NGE)=30 And LocalHour(NGE)=14 And LocalMinute(NGE)=50)</stp>
        <stp>Bar</stp>
        <stp/>
        <stp>Close</stp>
        <stp>A5C</stp>
        <stp>0</stp>
        <stp>all</stp>
        <stp/>
        <stp/>
        <stp>True</stp>
        <stp/>
        <stp>EndOfBar</stp>
        <tr r="X77" s="2"/>
      </tp>
      <tp t="s">
        <v/>
        <stp/>
        <stp>StudyData</stp>
        <stp>Close(NGE) when (LocalMonth(NGE)=1 And LocalDay(NGE)=30 And LocalHour(NGE)=13 And LocalMinute(NGE)=50)</stp>
        <stp>Bar</stp>
        <stp/>
        <stp>Close</stp>
        <stp>A5C</stp>
        <stp>0</stp>
        <stp>all</stp>
        <stp/>
        <stp/>
        <stp>True</stp>
        <stp/>
        <stp>EndOfBar</stp>
        <tr r="X65" s="2"/>
      </tp>
      <tp t="s">
        <v/>
        <stp/>
        <stp>StudyData</stp>
        <stp>Close(NGE) when (LocalMonth(NGE)=1 And LocalDay(NGE)=30 And LocalHour(NGE)=12 And LocalMinute(NGE)=50)</stp>
        <stp>Bar</stp>
        <stp/>
        <stp>Close</stp>
        <stp>A5C</stp>
        <stp>0</stp>
        <stp>all</stp>
        <stp/>
        <stp/>
        <stp>True</stp>
        <stp/>
        <stp>EndOfBar</stp>
        <tr r="X53" s="2"/>
      </tp>
      <tp t="s">
        <v/>
        <stp/>
        <stp>StudyData</stp>
        <stp>Close(NGE) when (LocalMonth(NGE)=1 And LocalDay(NGE)=30 And LocalHour(NGE)=11 And LocalMinute(NGE)=50)</stp>
        <stp>Bar</stp>
        <stp/>
        <stp>Close</stp>
        <stp>A5C</stp>
        <stp>0</stp>
        <stp>all</stp>
        <stp/>
        <stp/>
        <stp>True</stp>
        <stp/>
        <stp>EndOfBar</stp>
        <tr r="X41" s="2"/>
      </tp>
      <tp t="s">
        <v/>
        <stp/>
        <stp>StudyData</stp>
        <stp>Close(NGE) when (LocalMonth(NGE)=1 And LocalDay(NGE)=30 And LocalHour(NGE)=14 And LocalMinute(NGE)=55)</stp>
        <stp>Bar</stp>
        <stp/>
        <stp>Close</stp>
        <stp>A5C</stp>
        <stp>0</stp>
        <stp>all</stp>
        <stp/>
        <stp/>
        <stp>True</stp>
        <stp/>
        <stp>EndOfBar</stp>
        <tr r="X78" s="2"/>
      </tp>
      <tp t="s">
        <v/>
        <stp/>
        <stp>StudyData</stp>
        <stp>Close(NGE) when (LocalMonth(NGE)=1 And LocalDay(NGE)=30 And LocalHour(NGE)=10 And LocalMinute(NGE)=50)</stp>
        <stp>Bar</stp>
        <stp/>
        <stp>Close</stp>
        <stp>A5C</stp>
        <stp>0</stp>
        <stp>all</stp>
        <stp/>
        <stp/>
        <stp>True</stp>
        <stp/>
        <stp>EndOfBar</stp>
        <tr r="X29" s="2"/>
      </tp>
      <tp t="s">
        <v/>
        <stp/>
        <stp>StudyData</stp>
        <stp>Close(NGE) when (LocalMonth(NGE)=1 And LocalDay(NGE)=30 And LocalHour(NGE)=12 And LocalMinute(NGE)=45)</stp>
        <stp>Bar</stp>
        <stp/>
        <stp>Close</stp>
        <stp>A5C</stp>
        <stp>0</stp>
        <stp>all</stp>
        <stp/>
        <stp/>
        <stp>True</stp>
        <stp/>
        <stp>EndOfBar</stp>
        <tr r="X52" s="2"/>
      </tp>
      <tp t="s">
        <v/>
        <stp/>
        <stp>StudyData</stp>
        <stp>Close(NGE) when (LocalMonth(NGE)=1 And LocalDay(NGE)=30 And LocalHour(NGE)=13 And LocalMinute(NGE)=45)</stp>
        <stp>Bar</stp>
        <stp/>
        <stp>Close</stp>
        <stp>A5C</stp>
        <stp>0</stp>
        <stp>all</stp>
        <stp/>
        <stp/>
        <stp>True</stp>
        <stp/>
        <stp>EndOfBar</stp>
        <tr r="X64" s="2"/>
      </tp>
      <tp t="s">
        <v/>
        <stp/>
        <stp>StudyData</stp>
        <stp>Close(NGE) when (LocalMonth(NGE)=1 And LocalDay(NGE)=30 And LocalHour(NGE)=10 And LocalMinute(NGE)=45)</stp>
        <stp>Bar</stp>
        <stp/>
        <stp>Close</stp>
        <stp>A5C</stp>
        <stp>0</stp>
        <stp>all</stp>
        <stp/>
        <stp/>
        <stp>True</stp>
        <stp/>
        <stp>EndOfBar</stp>
        <tr r="X28" s="2"/>
      </tp>
      <tp t="s">
        <v/>
        <stp/>
        <stp>StudyData</stp>
        <stp>Close(NGE) when (LocalMonth(NGE)=1 And LocalDay(NGE)=30 And LocalHour(NGE)=11 And LocalMinute(NGE)=45)</stp>
        <stp>Bar</stp>
        <stp/>
        <stp>Close</stp>
        <stp>A5C</stp>
        <stp>0</stp>
        <stp>all</stp>
        <stp/>
        <stp/>
        <stp>True</stp>
        <stp/>
        <stp>EndOfBar</stp>
        <tr r="X40" s="2"/>
      </tp>
      <tp t="s">
        <v/>
        <stp/>
        <stp>StudyData</stp>
        <stp>Close(NGE) when (LocalMonth(NGE)=1 And LocalDay(NGE)=30 And LocalHour(NGE)=14 And LocalMinute(NGE)=40)</stp>
        <stp>Bar</stp>
        <stp/>
        <stp>Close</stp>
        <stp>A5C</stp>
        <stp>0</stp>
        <stp>all</stp>
        <stp/>
        <stp/>
        <stp>True</stp>
        <stp/>
        <stp>EndOfBar</stp>
        <tr r="X75" s="2"/>
      </tp>
      <tp t="s">
        <v/>
        <stp/>
        <stp>StudyData</stp>
        <stp>Close(NGE) when (LocalMonth(NGE)=1 And LocalDay(NGE)=30 And LocalHour(NGE)=13 And LocalMinute(NGE)=40)</stp>
        <stp>Bar</stp>
        <stp/>
        <stp>Close</stp>
        <stp>A5C</stp>
        <stp>0</stp>
        <stp>all</stp>
        <stp/>
        <stp/>
        <stp>True</stp>
        <stp/>
        <stp>EndOfBar</stp>
        <tr r="X63" s="2"/>
      </tp>
      <tp t="s">
        <v/>
        <stp/>
        <stp>StudyData</stp>
        <stp>Close(NGE) when (LocalMonth(NGE)=1 And LocalDay(NGE)=30 And LocalHour(NGE)=12 And LocalMinute(NGE)=40)</stp>
        <stp>Bar</stp>
        <stp/>
        <stp>Close</stp>
        <stp>A5C</stp>
        <stp>0</stp>
        <stp>all</stp>
        <stp/>
        <stp/>
        <stp>True</stp>
        <stp/>
        <stp>EndOfBar</stp>
        <tr r="X51" s="2"/>
      </tp>
      <tp t="s">
        <v/>
        <stp/>
        <stp>StudyData</stp>
        <stp>Close(NGE) when (LocalMonth(NGE)=1 And LocalDay(NGE)=30 And LocalHour(NGE)=11 And LocalMinute(NGE)=40)</stp>
        <stp>Bar</stp>
        <stp/>
        <stp>Close</stp>
        <stp>A5C</stp>
        <stp>0</stp>
        <stp>all</stp>
        <stp/>
        <stp/>
        <stp>True</stp>
        <stp/>
        <stp>EndOfBar</stp>
        <tr r="X39" s="2"/>
      </tp>
      <tp t="s">
        <v/>
        <stp/>
        <stp>StudyData</stp>
        <stp>Close(NGE) when (LocalMonth(NGE)=1 And LocalDay(NGE)=30 And LocalHour(NGE)=14 And LocalMinute(NGE)=45)</stp>
        <stp>Bar</stp>
        <stp/>
        <stp>Close</stp>
        <stp>A5C</stp>
        <stp>0</stp>
        <stp>all</stp>
        <stp/>
        <stp/>
        <stp>True</stp>
        <stp/>
        <stp>EndOfBar</stp>
        <tr r="X76" s="2"/>
      </tp>
      <tp t="s">
        <v/>
        <stp/>
        <stp>StudyData</stp>
        <stp>Close(NGE) when (LocalMonth(NGE)=1 And LocalDay(NGE)=30 And LocalHour(NGE)=10 And LocalMinute(NGE)=40)</stp>
        <stp>Bar</stp>
        <stp/>
        <stp>Close</stp>
        <stp>A5C</stp>
        <stp>0</stp>
        <stp>all</stp>
        <stp/>
        <stp/>
        <stp>True</stp>
        <stp/>
        <stp>EndOfBar</stp>
        <tr r="X27" s="2"/>
      </tp>
      <tp>
        <v>1175.7</v>
        <stp/>
        <stp>StudyData</stp>
        <stp>TFE</stp>
        <stp>Bar</stp>
        <stp/>
        <stp>Low</stp>
        <stp>15</stp>
        <stp>-1</stp>
        <stp/>
        <stp/>
        <stp/>
        <stp/>
        <stp>T</stp>
        <tr r="AD51" s="1"/>
      </tp>
      <tp>
        <v>1.1313</v>
        <stp/>
        <stp>StudyData</stp>
        <stp>EU6</stp>
        <stp>Bar</stp>
        <stp/>
        <stp>High</stp>
        <stp>15</stp>
        <stp>-1</stp>
        <stp/>
        <stp/>
        <stp/>
        <stp/>
        <stp>T</stp>
        <tr r="AC66" s="1"/>
      </tp>
      <tp>
        <v>2019</v>
        <stp/>
        <stp>StudyData</stp>
        <stp>EP</stp>
        <stp>FG</stp>
        <stp/>
        <stp>Close</stp>
        <stp>D</stp>
        <stp>-1</stp>
        <stp/>
        <stp/>
        <stp/>
        <stp/>
        <stp>T</stp>
        <tr r="I24" s="1"/>
        <tr r="I24" s="1"/>
      </tp>
      <tp>
        <v>45.42</v>
        <stp/>
        <stp>StudyData</stp>
        <stp>CLE</stp>
        <stp>FG</stp>
        <stp/>
        <stp>Close</stp>
        <stp>60</stp>
        <stp>-1</stp>
        <stp/>
        <stp/>
        <stp/>
        <stp/>
        <stp>T</stp>
        <tr r="I50" s="1"/>
        <tr r="I50" s="1"/>
      </tp>
      <tp>
        <v>1262.7</v>
        <stp/>
        <stp>StudyData</stp>
        <stp>GCE</stp>
        <stp>FG</stp>
        <stp/>
        <stp>Close</stp>
        <stp>60</stp>
        <stp>-1</stp>
        <stp/>
        <stp/>
        <stp/>
        <stp/>
        <stp>T</stp>
        <tr r="I43" s="1"/>
        <tr r="I43" s="1"/>
      </tp>
      <tp>
        <v>1180</v>
        <stp/>
        <stp>StudyData</stp>
        <stp>TFE</stp>
        <stp>FG</stp>
        <stp/>
        <stp>Close</stp>
        <stp>60</stp>
        <stp>-1</stp>
        <stp/>
        <stp/>
        <stp/>
        <stp/>
        <stp>T</stp>
        <tr r="I46" s="1"/>
        <tr r="I46" s="1"/>
      </tp>
      <tp>
        <v>1267.5</v>
        <stp/>
        <stp>ContractData</stp>
        <stp>GCE</stp>
        <stp>High</stp>
        <stp/>
        <stp>T</stp>
        <tr r="D35" s="1"/>
        <tr r="AK36" s="1"/>
      </tp>
      <tp>
        <v>1259</v>
        <stp/>
        <stp>ContractData</stp>
        <stp>GCE</stp>
        <stp>Open</stp>
        <stp/>
        <stp>T</stp>
        <tr r="C35" s="1"/>
        <tr r="AN36" s="1"/>
      </tp>
      <tp>
        <v>1.6084000000000001</v>
        <stp/>
        <stp>StudyData</stp>
        <stp>HOE</stp>
        <stp>FG</stp>
        <stp/>
        <stp>Close</stp>
        <stp>15</stp>
        <stp>-1</stp>
        <stp/>
        <stp/>
        <stp/>
        <stp/>
        <stp>T</stp>
        <tr r="AC6" s="1"/>
      </tp>
      <tp>
        <v>2.7130000000000001</v>
        <stp/>
        <stp>StudyData</stp>
        <stp>NGE</stp>
        <stp>FG</stp>
        <stp/>
        <stp>Close</stp>
        <stp>15</stp>
        <stp>-1</stp>
        <stp/>
        <stp/>
        <stp/>
        <stp/>
        <stp>T</stp>
        <tr r="AC9" s="1"/>
      </tp>
      <tp>
        <v>45.42</v>
        <stp/>
        <stp>StudyData</stp>
        <stp>CLE</stp>
        <stp>FG</stp>
        <stp/>
        <stp>Close</stp>
        <stp>15</stp>
        <stp>-1</stp>
        <stp/>
        <stp/>
        <stp/>
        <stp/>
        <stp>T</stp>
        <tr r="AC38" s="1"/>
        <tr r="AC5" s="1"/>
      </tp>
      <tp>
        <v>1260.7</v>
        <stp/>
        <stp>StudyData</stp>
        <stp>GCE</stp>
        <stp>FG</stp>
        <stp/>
        <stp>Close</stp>
        <stp>15</stp>
        <stp>-1</stp>
        <stp/>
        <stp/>
        <stp/>
        <stp/>
        <stp>T</stp>
        <tr r="AC31" s="1"/>
        <tr r="AC10" s="1"/>
      </tp>
      <tp>
        <v>16.88</v>
        <stp/>
        <stp>StudyData</stp>
        <stp>SIE</stp>
        <stp>FG</stp>
        <stp/>
        <stp>Close</stp>
        <stp>15</stp>
        <stp>-1</stp>
        <stp/>
        <stp/>
        <stp/>
        <stp/>
        <stp>T</stp>
        <tr r="AC11" s="1"/>
      </tp>
      <tp>
        <v>1.3979999999999999</v>
        <stp/>
        <stp>StudyData</stp>
        <stp>RBE</stp>
        <stp>FG</stp>
        <stp/>
        <stp>Close</stp>
        <stp>15</stp>
        <stp>-1</stp>
        <stp/>
        <stp/>
        <stp/>
        <stp/>
        <stp>T</stp>
        <tr r="AC7" s="1"/>
      </tp>
      <tp>
        <v>1175.9000000000001</v>
        <stp/>
        <stp>StudyData</stp>
        <stp>TFE</stp>
        <stp>FG</stp>
        <stp/>
        <stp>Close</stp>
        <stp>15</stp>
        <stp>-1</stp>
        <stp/>
        <stp/>
        <stp/>
        <stp/>
        <stp>T</stp>
        <tr r="AC34" s="1"/>
      </tp>
      <tp>
        <v>1262.4000000000001</v>
        <stp/>
        <stp>StudyData</stp>
        <stp>GCE</stp>
        <stp>Bar</stp>
        <stp/>
        <stp>Low</stp>
        <stp>15</stp>
        <stp>-2</stp>
        <stp/>
        <stp/>
        <stp/>
        <stp/>
        <stp>T</stp>
        <tr r="AD41" s="1"/>
      </tp>
      <tp>
        <v>1259.2</v>
        <stp/>
        <stp>StudyData</stp>
        <stp>GCE</stp>
        <stp>Bar</stp>
        <stp/>
        <stp>Low</stp>
        <stp>15</stp>
        <stp>-1</stp>
        <stp/>
        <stp/>
        <stp/>
        <stp/>
        <stp>T</stp>
        <tr r="AD42" s="1"/>
      </tp>
      <tp>
        <v>1.5972999999999999</v>
        <stp/>
        <stp>StudyData</stp>
        <stp>HOE</stp>
        <stp>FG</stp>
        <stp/>
        <stp>Close</stp>
        <stp>15</stp>
        <stp>-2</stp>
        <stp/>
        <stp/>
        <stp/>
        <stp/>
        <stp>T</stp>
        <tr r="AD6" s="1"/>
      </tp>
      <tp>
        <v>2.6869999999999998</v>
        <stp/>
        <stp>StudyData</stp>
        <stp>NGE</stp>
        <stp>FG</stp>
        <stp/>
        <stp>Close</stp>
        <stp>15</stp>
        <stp>-2</stp>
        <stp/>
        <stp/>
        <stp/>
        <stp/>
        <stp>T</stp>
        <tr r="AD9" s="1"/>
      </tp>
      <tp>
        <v>45.04</v>
        <stp/>
        <stp>StudyData</stp>
        <stp>CLE</stp>
        <stp>FG</stp>
        <stp/>
        <stp>Close</stp>
        <stp>15</stp>
        <stp>-2</stp>
        <stp/>
        <stp/>
        <stp/>
        <stp/>
        <stp>T</stp>
        <tr r="AD38" s="1"/>
        <tr r="AD5" s="1"/>
      </tp>
      <tp>
        <v>1263</v>
        <stp/>
        <stp>StudyData</stp>
        <stp>GCE</stp>
        <stp>FG</stp>
        <stp/>
        <stp>Close</stp>
        <stp>15</stp>
        <stp>-2</stp>
        <stp/>
        <stp/>
        <stp/>
        <stp/>
        <stp>T</stp>
        <tr r="AD31" s="1"/>
        <tr r="AD10" s="1"/>
      </tp>
      <tp>
        <v>16.824999999999999</v>
        <stp/>
        <stp>StudyData</stp>
        <stp>SIE</stp>
        <stp>FG</stp>
        <stp/>
        <stp>Close</stp>
        <stp>15</stp>
        <stp>-2</stp>
        <stp/>
        <stp/>
        <stp/>
        <stp/>
        <stp>T</stp>
        <tr r="AD11" s="1"/>
      </tp>
      <tp>
        <v>1.393</v>
        <stp/>
        <stp>StudyData</stp>
        <stp>RBE</stp>
        <stp>FG</stp>
        <stp/>
        <stp>Close</stp>
        <stp>15</stp>
        <stp>-2</stp>
        <stp/>
        <stp/>
        <stp/>
        <stp/>
        <stp>T</stp>
        <tr r="AD7" s="1"/>
      </tp>
      <tp>
        <v>1182.5999999999999</v>
        <stp/>
        <stp>StudyData</stp>
        <stp>TFE</stp>
        <stp>FG</stp>
        <stp/>
        <stp>Close</stp>
        <stp>15</stp>
        <stp>-2</stp>
        <stp/>
        <stp/>
        <stp/>
        <stp/>
        <stp>T</stp>
        <tr r="AD34" s="1"/>
      </tp>
      <tp>
        <v>3391</v>
        <stp/>
        <stp>ContractData</stp>
        <stp>DSX</stp>
        <stp>Open</stp>
        <stp/>
        <stp>T</stp>
        <tr r="C22" s="1"/>
        <tr r="AN23" s="1"/>
      </tp>
      <tp>
        <v>45.54</v>
        <stp/>
        <stp>ContractData</stp>
        <stp>CLE</stp>
        <stp>High</stp>
        <stp/>
        <stp>T</stp>
        <tr r="D48" s="1"/>
        <tr r="AK49" s="1"/>
      </tp>
      <tp>
        <v>4168.5</v>
        <stp/>
        <stp>StudyData</stp>
        <stp>ENQ</stp>
        <stp>Bar</stp>
        <stp/>
        <stp>Low</stp>
        <stp>15</stp>
        <stp>-2</stp>
        <stp/>
        <stp/>
        <stp/>
        <stp/>
        <stp>T</stp>
        <tr r="AD47" s="1"/>
      </tp>
      <tp t="s">
        <v/>
        <stp/>
        <stp>StudyData</stp>
        <stp>Close(RBE) when (LocalMonth(RBE)=1 And LocalDay(RBE)=30 And LocalHour(RBE)=10 And LocalMinute(RBE)=0)</stp>
        <stp>Bar</stp>
        <stp/>
        <stp>Close</stp>
        <stp>A5C</stp>
        <stp>0</stp>
        <stp>all</stp>
        <stp/>
        <stp/>
        <stp>True</stp>
        <stp/>
        <stp>EndOfBar</stp>
        <tr r="R19" s="2"/>
      </tp>
      <tp t="s">
        <v/>
        <stp/>
        <stp>StudyData</stp>
        <stp>Close(RBE) when (LocalMonth(RBE)=1 And LocalDay(RBE)=30 And LocalHour(RBE)=10 And LocalMinute(RBE)=5)</stp>
        <stp>Bar</stp>
        <stp/>
        <stp>Close</stp>
        <stp>A5C</stp>
        <stp>0</stp>
        <stp>all</stp>
        <stp/>
        <stp/>
        <stp>True</stp>
        <stp/>
        <stp>EndOfBar</stp>
        <tr r="R20" s="2"/>
      </tp>
      <tp t="s">
        <v/>
        <stp/>
        <stp>StudyData</stp>
        <stp>Close(SIE) when (LocalMonth(SIE)=1 And LocalDay(SIE)=30 And LocalHour(SIE)=10 And LocalMinute(SIE)=0)</stp>
        <stp>Bar</stp>
        <stp/>
        <stp>Close</stp>
        <stp>A5C</stp>
        <stp>0</stp>
        <stp>all</stp>
        <stp/>
        <stp/>
        <stp>True</stp>
        <stp/>
        <stp>EndOfBar</stp>
        <tr r="AD19" s="2"/>
      </tp>
      <tp t="s">
        <v/>
        <stp/>
        <stp>StudyData</stp>
        <stp>Close(SIE) when (LocalMonth(SIE)=1 And LocalDay(SIE)=30 And LocalHour(SIE)=10 And LocalMinute(SIE)=5)</stp>
        <stp>Bar</stp>
        <stp/>
        <stp>Close</stp>
        <stp>A5C</stp>
        <stp>0</stp>
        <stp>all</stp>
        <stp/>
        <stp/>
        <stp>True</stp>
        <stp/>
        <stp>EndOfBar</stp>
        <tr r="AD20" s="2"/>
      </tp>
      <tp t="s">
        <v/>
        <stp/>
        <stp>StudyData</stp>
        <stp>Close(GCE) when (LocalMonth(GCE)=1 And LocalDay(GCE)=30 And LocalHour(GCE)=10 And LocalMinute(GCE)=0)</stp>
        <stp>Bar</stp>
        <stp/>
        <stp>Close</stp>
        <stp>A5C</stp>
        <stp>0</stp>
        <stp>all</stp>
        <stp/>
        <stp/>
        <stp>True</stp>
        <stp/>
        <stp>EndOfBar</stp>
        <tr r="AA19" s="2"/>
      </tp>
      <tp t="s">
        <v/>
        <stp/>
        <stp>StudyData</stp>
        <stp>Close(GCE) when (LocalMonth(GCE)=1 And LocalDay(GCE)=30 And LocalHour(GCE)=10 And LocalMinute(GCE)=5)</stp>
        <stp>Bar</stp>
        <stp/>
        <stp>Close</stp>
        <stp>A5C</stp>
        <stp>0</stp>
        <stp>all</stp>
        <stp/>
        <stp/>
        <stp>True</stp>
        <stp/>
        <stp>EndOfBar</stp>
        <tr r="AA20" s="2"/>
      </tp>
      <tp t="s">
        <v/>
        <stp/>
        <stp>StudyData</stp>
        <stp>Close(CLE) when (LocalMonth(CLE)=1 And LocalDay(CLE)=30 And LocalHour(CLE)=10 And LocalMinute(CLE)=5)</stp>
        <stp>Bar</stp>
        <stp/>
        <stp>Close</stp>
        <stp>A5C</stp>
        <stp>0</stp>
        <stp>all</stp>
        <stp/>
        <stp/>
        <stp>True</stp>
        <stp/>
        <stp>EndOfBar</stp>
        <tr r="J20" s="2"/>
      </tp>
      <tp t="s">
        <v/>
        <stp/>
        <stp>StudyData</stp>
        <stp>Close(CLE) when (LocalMonth(CLE)=1 And LocalDay(CLE)=30 And LocalHour(CLE)=10 And LocalMinute(CLE)=0)</stp>
        <stp>Bar</stp>
        <stp/>
        <stp>Close</stp>
        <stp>A5C</stp>
        <stp>0</stp>
        <stp>all</stp>
        <stp/>
        <stp/>
        <stp>True</stp>
        <stp/>
        <stp>EndOfBar</stp>
        <tr r="J19" s="2"/>
      </tp>
      <tp t="s">
        <v/>
        <stp/>
        <stp>StudyData</stp>
        <stp>Close(NGE) when (LocalMonth(NGE)=1 And LocalDay(NGE)=30 And LocalHour(NGE)=10 And LocalMinute(NGE)=5)</stp>
        <stp>Bar</stp>
        <stp/>
        <stp>Close</stp>
        <stp>A5C</stp>
        <stp>0</stp>
        <stp>all</stp>
        <stp/>
        <stp/>
        <stp>True</stp>
        <stp/>
        <stp>EndOfBar</stp>
        <tr r="X20" s="2"/>
      </tp>
      <tp t="s">
        <v/>
        <stp/>
        <stp>StudyData</stp>
        <stp>Close(NGE) when (LocalMonth(NGE)=1 And LocalDay(NGE)=30 And LocalHour(NGE)=10 And LocalMinute(NGE)=0)</stp>
        <stp>Bar</stp>
        <stp/>
        <stp>Close</stp>
        <stp>A5C</stp>
        <stp>0</stp>
        <stp>all</stp>
        <stp/>
        <stp/>
        <stp>True</stp>
        <stp/>
        <stp>EndOfBar</stp>
        <tr r="X19" s="2"/>
      </tp>
      <tp t="s">
        <v/>
        <stp/>
        <stp>StudyData</stp>
        <stp>Close(HOE) when (LocalMonth(HOE)=1 And LocalDay(HOE)=30 And LocalHour(HOE)=10 And LocalMinute(HOE)=5)</stp>
        <stp>Bar</stp>
        <stp/>
        <stp>Close</stp>
        <stp>A5C</stp>
        <stp>0</stp>
        <stp>all</stp>
        <stp/>
        <stp/>
        <stp>True</stp>
        <stp/>
        <stp>EndOfBar</stp>
        <tr r="O20" s="2"/>
      </tp>
      <tp t="s">
        <v/>
        <stp/>
        <stp>StudyData</stp>
        <stp>Close(HOE) when (LocalMonth(HOE)=1 And LocalDay(HOE)=30 And LocalHour(HOE)=10 And LocalMinute(HOE)=0)</stp>
        <stp>Bar</stp>
        <stp/>
        <stp>Close</stp>
        <stp>A5C</stp>
        <stp>0</stp>
        <stp>all</stp>
        <stp/>
        <stp/>
        <stp>True</stp>
        <stp/>
        <stp>EndOfBar</stp>
        <tr r="O19" s="2"/>
      </tp>
      <tp>
        <v>82.376495419999998</v>
        <stp/>
        <stp>StudyData</stp>
        <stp>Correlation(EP,RBE,Period:=20,InputChoice1:=Close,InputChoice2:=Close)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12" s="1"/>
      </tp>
      <tp>
        <v>84.211083979999998</v>
        <stp/>
        <stp>StudyData</stp>
        <stp>Correlation(QO,RBE,Period:=20,InputChoice1:=Close,InputChoice2:=Close)</stp>
        <stp>FG</stp>
        <stp/>
        <stp>Close</stp>
        <stp>15</stp>
        <stp>0</stp>
        <stp>all</stp>
        <stp/>
        <stp/>
        <stp>True</stp>
        <stp>T</stp>
        <tr r="T8" s="1"/>
      </tp>
      <tp>
        <v>1.131</v>
        <stp/>
        <stp>StudyData</stp>
        <stp>EU6</stp>
        <stp>Bar</stp>
        <stp/>
        <stp>Last</stp>
        <stp>15</stp>
        <stp>-2</stp>
        <stp/>
        <stp/>
        <stp/>
        <stp/>
        <stp>T</stp>
        <tr r="AE65" s="1"/>
      </tp>
      <tp>
        <v>44.95</v>
        <stp/>
        <stp>StudyData</stp>
        <stp>CLE</stp>
        <stp>Bar</stp>
        <stp/>
        <stp>Low</stp>
        <stp>15</stp>
        <stp>-1</stp>
        <stp/>
        <stp/>
        <stp/>
        <stp/>
        <stp>T</stp>
        <tr r="AD63" s="1"/>
      </tp>
      <tp>
        <v>13980</v>
        <stp/>
        <stp>StudyData</stp>
        <stp>Close(RBE) when (LocalMonth(RBE)=1 And LocalDay(RBE)=30 And LocalHour(RBE)=9 And LocalMinute(RBE)=0)</stp>
        <stp>Bar</stp>
        <stp/>
        <stp>Close</stp>
        <stp>A5C</stp>
        <stp>0</stp>
        <stp>all</stp>
        <stp/>
        <stp/>
        <stp>True</stp>
        <stp/>
        <stp>EndOfBar</stp>
        <tr r="R7" s="2"/>
      </tp>
      <tp t="s">
        <v/>
        <stp/>
        <stp>StudyData</stp>
        <stp>Close(RBE) when (LocalMonth(RBE)=1 And LocalDay(RBE)=30 And LocalHour(RBE)=9 And LocalMinute(RBE)=5)</stp>
        <stp>Bar</stp>
        <stp/>
        <stp>Close</stp>
        <stp>A5C</stp>
        <stp>0</stp>
        <stp>all</stp>
        <stp/>
        <stp/>
        <stp>True</stp>
        <stp/>
        <stp>EndOfBar</stp>
        <tr r="R8" s="2"/>
      </tp>
      <tp>
        <v>16865</v>
        <stp/>
        <stp>StudyData</stp>
        <stp>Close(SIE) when (LocalMonth(SIE)=1 And LocalDay(SIE)=30 And LocalHour(SIE)=9 And LocalMinute(SIE)=0)</stp>
        <stp>Bar</stp>
        <stp/>
        <stp>Close</stp>
        <stp>A5C</stp>
        <stp>0</stp>
        <stp>all</stp>
        <stp/>
        <stp/>
        <stp>True</stp>
        <stp/>
        <stp>EndOfBar</stp>
        <tr r="AD7" s="2"/>
      </tp>
      <tp t="s">
        <v/>
        <stp/>
        <stp>StudyData</stp>
        <stp>Close(SIE) when (LocalMonth(SIE)=1 And LocalDay(SIE)=30 And LocalHour(SIE)=9 And LocalMinute(SIE)=5)</stp>
        <stp>Bar</stp>
        <stp/>
        <stp>Close</stp>
        <stp>A5C</stp>
        <stp>0</stp>
        <stp>all</stp>
        <stp/>
        <stp/>
        <stp>True</stp>
        <stp/>
        <stp>EndOfBar</stp>
        <tr r="AD8" s="2"/>
      </tp>
      <tp>
        <v>12609</v>
        <stp/>
        <stp>StudyData</stp>
        <stp>Close(GCE) when (LocalMonth(GCE)=1 And LocalDay(GCE)=30 And LocalHour(GCE)=9 And LocalMinute(GCE)=0)</stp>
        <stp>Bar</stp>
        <stp/>
        <stp>Close</stp>
        <stp>A5C</stp>
        <stp>0</stp>
        <stp>all</stp>
        <stp/>
        <stp/>
        <stp>True</stp>
        <stp/>
        <stp>EndOfBar</stp>
        <tr r="AA7" s="2"/>
      </tp>
      <tp t="s">
        <v/>
        <stp/>
        <stp>StudyData</stp>
        <stp>Close(GCE) when (LocalMonth(GCE)=1 And LocalDay(GCE)=30 And LocalHour(GCE)=9 And LocalMinute(GCE)=5)</stp>
        <stp>Bar</stp>
        <stp/>
        <stp>Close</stp>
        <stp>A5C</stp>
        <stp>0</stp>
        <stp>all</stp>
        <stp/>
        <stp/>
        <stp>True</stp>
        <stp/>
        <stp>EndOfBar</stp>
        <tr r="AA8" s="2"/>
      </tp>
      <tp t="s">
        <v/>
        <stp/>
        <stp>StudyData</stp>
        <stp>Close(CLE) when (LocalMonth(CLE)=1 And LocalDay(CLE)=30 And LocalHour(CLE)=9 And LocalMinute(CLE)=5)</stp>
        <stp>Bar</stp>
        <stp/>
        <stp>Close</stp>
        <stp>A5C</stp>
        <stp>0</stp>
        <stp>all</stp>
        <stp/>
        <stp/>
        <stp>True</stp>
        <stp/>
        <stp>EndOfBar</stp>
        <tr r="J8" s="2"/>
      </tp>
      <tp>
        <v>4542</v>
        <stp/>
        <stp>StudyData</stp>
        <stp>Close(CLE) when (LocalMonth(CLE)=1 And LocalDay(CLE)=30 And LocalHour(CLE)=9 And LocalMinute(CLE)=0)</stp>
        <stp>Bar</stp>
        <stp/>
        <stp>Close</stp>
        <stp>A5C</stp>
        <stp>0</stp>
        <stp>all</stp>
        <stp/>
        <stp/>
        <stp>True</stp>
        <stp/>
        <stp>EndOfBar</stp>
        <tr r="J7" s="2"/>
      </tp>
      <tp t="s">
        <v/>
        <stp/>
        <stp>StudyData</stp>
        <stp>Close(NGE) when (LocalMonth(NGE)=1 And LocalDay(NGE)=30 And LocalHour(NGE)=9 And LocalMinute(NGE)=5)</stp>
        <stp>Bar</stp>
        <stp/>
        <stp>Close</stp>
        <stp>A5C</stp>
        <stp>0</stp>
        <stp>all</stp>
        <stp/>
        <stp/>
        <stp>True</stp>
        <stp/>
        <stp>EndOfBar</stp>
        <tr r="X8" s="2"/>
      </tp>
      <tp>
        <v>2713</v>
        <stp/>
        <stp>StudyData</stp>
        <stp>Close(NGE) when (LocalMonth(NGE)=1 And LocalDay(NGE)=30 And LocalHour(NGE)=9 And LocalMinute(NGE)=0)</stp>
        <stp>Bar</stp>
        <stp/>
        <stp>Close</stp>
        <stp>A5C</stp>
        <stp>0</stp>
        <stp>all</stp>
        <stp/>
        <stp/>
        <stp>True</stp>
        <stp/>
        <stp>EndOfBar</stp>
        <tr r="X7" s="2"/>
      </tp>
      <tp t="s">
        <v/>
        <stp/>
        <stp>StudyData</stp>
        <stp>Close(HOE) when (LocalMonth(HOE)=1 And LocalDay(HOE)=30 And LocalHour(HOE)=9 And LocalMinute(HOE)=5)</stp>
        <stp>Bar</stp>
        <stp/>
        <stp>Close</stp>
        <stp>A5C</stp>
        <stp>0</stp>
        <stp>all</stp>
        <stp/>
        <stp/>
        <stp>True</stp>
        <stp/>
        <stp>EndOfBar</stp>
        <tr r="O8" s="2"/>
      </tp>
      <tp>
        <v>16084</v>
        <stp/>
        <stp>StudyData</stp>
        <stp>Close(HOE) when (LocalMonth(HOE)=1 And LocalDay(HOE)=30 And LocalHour(HOE)=9 And LocalMinute(HOE)=0)</stp>
        <stp>Bar</stp>
        <stp/>
        <stp>Close</stp>
        <stp>A5C</stp>
        <stp>0</stp>
        <stp>all</stp>
        <stp/>
        <stp/>
        <stp>True</stp>
        <stp/>
        <stp>EndOfBar</stp>
        <tr r="O7" s="2"/>
      </tp>
      <tp t="s">
        <v/>
        <stp/>
        <stp>StudyData</stp>
        <stp>Close(RBE) when (LocalMonth(RBE)=1 And LocalDay(RBE)=30 And LocalHour(RBE)=11 And LocalMinute(RBE)=0)</stp>
        <stp>Bar</stp>
        <stp/>
        <stp>Close</stp>
        <stp>A5C</stp>
        <stp>0</stp>
        <stp>all</stp>
        <stp/>
        <stp/>
        <stp>True</stp>
        <stp/>
        <stp>EndOfBar</stp>
        <tr r="R31" s="2"/>
      </tp>
      <tp t="s">
        <v/>
        <stp/>
        <stp>StudyData</stp>
        <stp>Close(RBE) when (LocalMonth(RBE)=1 And LocalDay(RBE)=30 And LocalHour(RBE)=11 And LocalMinute(RBE)=5)</stp>
        <stp>Bar</stp>
        <stp/>
        <stp>Close</stp>
        <stp>A5C</stp>
        <stp>0</stp>
        <stp>all</stp>
        <stp/>
        <stp/>
        <stp>True</stp>
        <stp/>
        <stp>EndOfBar</stp>
        <tr r="R32" s="2"/>
      </tp>
      <tp t="s">
        <v/>
        <stp/>
        <stp>StudyData</stp>
        <stp>Close(SIE) when (LocalMonth(SIE)=1 And LocalDay(SIE)=30 And LocalHour(SIE)=11 And LocalMinute(SIE)=0)</stp>
        <stp>Bar</stp>
        <stp/>
        <stp>Close</stp>
        <stp>A5C</stp>
        <stp>0</stp>
        <stp>all</stp>
        <stp/>
        <stp/>
        <stp>True</stp>
        <stp/>
        <stp>EndOfBar</stp>
        <tr r="AD31" s="2"/>
      </tp>
      <tp t="s">
        <v/>
        <stp/>
        <stp>StudyData</stp>
        <stp>Close(SIE) when (LocalMonth(SIE)=1 And LocalDay(SIE)=30 And LocalHour(SIE)=11 And LocalMinute(SIE)=5)</stp>
        <stp>Bar</stp>
        <stp/>
        <stp>Close</stp>
        <stp>A5C</stp>
        <stp>0</stp>
        <stp>all</stp>
        <stp/>
        <stp/>
        <stp>True</stp>
        <stp/>
        <stp>EndOfBar</stp>
        <tr r="AD32" s="2"/>
      </tp>
      <tp t="s">
        <v/>
        <stp/>
        <stp>StudyData</stp>
        <stp>Close(GCE) when (LocalMonth(GCE)=1 And LocalDay(GCE)=30 And LocalHour(GCE)=11 And LocalMinute(GCE)=0)</stp>
        <stp>Bar</stp>
        <stp/>
        <stp>Close</stp>
        <stp>A5C</stp>
        <stp>0</stp>
        <stp>all</stp>
        <stp/>
        <stp/>
        <stp>True</stp>
        <stp/>
        <stp>EndOfBar</stp>
        <tr r="AA31" s="2"/>
      </tp>
      <tp t="s">
        <v/>
        <stp/>
        <stp>StudyData</stp>
        <stp>Close(GCE) when (LocalMonth(GCE)=1 And LocalDay(GCE)=30 And LocalHour(GCE)=11 And LocalMinute(GCE)=5)</stp>
        <stp>Bar</stp>
        <stp/>
        <stp>Close</stp>
        <stp>A5C</stp>
        <stp>0</stp>
        <stp>all</stp>
        <stp/>
        <stp/>
        <stp>True</stp>
        <stp/>
        <stp>EndOfBar</stp>
        <tr r="AA32" s="2"/>
      </tp>
      <tp t="s">
        <v/>
        <stp/>
        <stp>StudyData</stp>
        <stp>Close(CLE) when (LocalMonth(CLE)=1 And LocalDay(CLE)=30 And LocalHour(CLE)=11 And LocalMinute(CLE)=5)</stp>
        <stp>Bar</stp>
        <stp/>
        <stp>Close</stp>
        <stp>A5C</stp>
        <stp>0</stp>
        <stp>all</stp>
        <stp/>
        <stp/>
        <stp>True</stp>
        <stp/>
        <stp>EndOfBar</stp>
        <tr r="J32" s="2"/>
      </tp>
      <tp t="s">
        <v/>
        <stp/>
        <stp>StudyData</stp>
        <stp>Close(CLE) when (LocalMonth(CLE)=1 And LocalDay(CLE)=30 And LocalHour(CLE)=11 And LocalMinute(CLE)=0)</stp>
        <stp>Bar</stp>
        <stp/>
        <stp>Close</stp>
        <stp>A5C</stp>
        <stp>0</stp>
        <stp>all</stp>
        <stp/>
        <stp/>
        <stp>True</stp>
        <stp/>
        <stp>EndOfBar</stp>
        <tr r="J31" s="2"/>
      </tp>
      <tp t="s">
        <v/>
        <stp/>
        <stp>StudyData</stp>
        <stp>Close(NGE) when (LocalMonth(NGE)=1 And LocalDay(NGE)=30 And LocalHour(NGE)=11 And LocalMinute(NGE)=5)</stp>
        <stp>Bar</stp>
        <stp/>
        <stp>Close</stp>
        <stp>A5C</stp>
        <stp>0</stp>
        <stp>all</stp>
        <stp/>
        <stp/>
        <stp>True</stp>
        <stp/>
        <stp>EndOfBar</stp>
        <tr r="X32" s="2"/>
      </tp>
      <tp t="s">
        <v/>
        <stp/>
        <stp>StudyData</stp>
        <stp>Close(NGE) when (LocalMonth(NGE)=1 And LocalDay(NGE)=30 And LocalHour(NGE)=11 And LocalMinute(NGE)=0)</stp>
        <stp>Bar</stp>
        <stp/>
        <stp>Close</stp>
        <stp>A5C</stp>
        <stp>0</stp>
        <stp>all</stp>
        <stp/>
        <stp/>
        <stp>True</stp>
        <stp/>
        <stp>EndOfBar</stp>
        <tr r="X31" s="2"/>
      </tp>
      <tp t="s">
        <v/>
        <stp/>
        <stp>StudyData</stp>
        <stp>Close(HOE) when (LocalMonth(HOE)=1 And LocalDay(HOE)=30 And LocalHour(HOE)=11 And LocalMinute(HOE)=5)</stp>
        <stp>Bar</stp>
        <stp/>
        <stp>Close</stp>
        <stp>A5C</stp>
        <stp>0</stp>
        <stp>all</stp>
        <stp/>
        <stp/>
        <stp>True</stp>
        <stp/>
        <stp>EndOfBar</stp>
        <tr r="O32" s="2"/>
      </tp>
      <tp t="s">
        <v/>
        <stp/>
        <stp>StudyData</stp>
        <stp>Close(HOE) when (LocalMonth(HOE)=1 And LocalDay(HOE)=30 And LocalHour(HOE)=11 And LocalMinute(HOE)=0)</stp>
        <stp>Bar</stp>
        <stp/>
        <stp>Close</stp>
        <stp>A5C</stp>
        <stp>0</stp>
        <stp>all</stp>
        <stp/>
        <stp/>
        <stp>True</stp>
        <stp/>
        <stp>EndOfBar</stp>
        <tr r="O31" s="2"/>
      </tp>
      <tp>
        <v>0.90578574000000001</v>
        <stp/>
        <stp>StudyData</stp>
        <stp>Correlation(EP,SIE,Period:=20,InputChoice1:=Close,InputChoice2:=Close)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12" s="1"/>
      </tp>
      <tp>
        <v>54.617491800000003</v>
        <stp/>
        <stp>StudyData</stp>
        <stp>Correlation(QO,SIE,Period:=20,InputChoice1:=Close,InputChoice2:=Close)</stp>
        <stp>FG</stp>
        <stp/>
        <stp>Close</stp>
        <stp>15</stp>
        <stp>0</stp>
        <stp>all</stp>
        <stp/>
        <stp/>
        <stp>True</stp>
        <stp>T</stp>
        <tr r="X8" s="1"/>
      </tp>
      <tp>
        <v>44.72</v>
        <stp/>
        <stp>StudyData</stp>
        <stp>CLE</stp>
        <stp>Bar</stp>
        <stp/>
        <stp>Low</stp>
        <stp>15</stp>
        <stp>-2</stp>
        <stp/>
        <stp/>
        <stp/>
        <stp/>
        <stp>T</stp>
        <tr r="AD62" s="1"/>
      </tp>
      <tp t="s">
        <v/>
        <stp/>
        <stp>StudyData</stp>
        <stp>Close(RBE) when (LocalMonth(RBE)=1 And LocalDay(RBE)=30 And LocalHour(RBE)=12 And LocalMinute(RBE)=0)</stp>
        <stp>Bar</stp>
        <stp/>
        <stp>Close</stp>
        <stp>A5C</stp>
        <stp>0</stp>
        <stp>all</stp>
        <stp/>
        <stp/>
        <stp>True</stp>
        <stp/>
        <stp>EndOfBar</stp>
        <tr r="R43" s="2"/>
      </tp>
      <tp t="s">
        <v/>
        <stp/>
        <stp>StudyData</stp>
        <stp>Close(RBE) when (LocalMonth(RBE)=1 And LocalDay(RBE)=30 And LocalHour(RBE)=12 And LocalMinute(RBE)=5)</stp>
        <stp>Bar</stp>
        <stp/>
        <stp>Close</stp>
        <stp>A5C</stp>
        <stp>0</stp>
        <stp>all</stp>
        <stp/>
        <stp/>
        <stp>True</stp>
        <stp/>
        <stp>EndOfBar</stp>
        <tr r="R44" s="2"/>
      </tp>
      <tp t="s">
        <v/>
        <stp/>
        <stp>StudyData</stp>
        <stp>Close(SIE) when (LocalMonth(SIE)=1 And LocalDay(SIE)=30 And LocalHour(SIE)=12 And LocalMinute(SIE)=0)</stp>
        <stp>Bar</stp>
        <stp/>
        <stp>Close</stp>
        <stp>A5C</stp>
        <stp>0</stp>
        <stp>all</stp>
        <stp/>
        <stp/>
        <stp>True</stp>
        <stp/>
        <stp>EndOfBar</stp>
        <tr r="AD43" s="2"/>
      </tp>
      <tp t="s">
        <v/>
        <stp/>
        <stp>StudyData</stp>
        <stp>Close(SIE) when (LocalMonth(SIE)=1 And LocalDay(SIE)=30 And LocalHour(SIE)=12 And LocalMinute(SIE)=5)</stp>
        <stp>Bar</stp>
        <stp/>
        <stp>Close</stp>
        <stp>A5C</stp>
        <stp>0</stp>
        <stp>all</stp>
        <stp/>
        <stp/>
        <stp>True</stp>
        <stp/>
        <stp>EndOfBar</stp>
        <tr r="AD44" s="2"/>
      </tp>
      <tp t="s">
        <v/>
        <stp/>
        <stp>StudyData</stp>
        <stp>Close(GCE) when (LocalMonth(GCE)=1 And LocalDay(GCE)=30 And LocalHour(GCE)=12 And LocalMinute(GCE)=0)</stp>
        <stp>Bar</stp>
        <stp/>
        <stp>Close</stp>
        <stp>A5C</stp>
        <stp>0</stp>
        <stp>all</stp>
        <stp/>
        <stp/>
        <stp>True</stp>
        <stp/>
        <stp>EndOfBar</stp>
        <tr r="AA43" s="2"/>
      </tp>
      <tp t="s">
        <v/>
        <stp/>
        <stp>StudyData</stp>
        <stp>Close(GCE) when (LocalMonth(GCE)=1 And LocalDay(GCE)=30 And LocalHour(GCE)=12 And LocalMinute(GCE)=5)</stp>
        <stp>Bar</stp>
        <stp/>
        <stp>Close</stp>
        <stp>A5C</stp>
        <stp>0</stp>
        <stp>all</stp>
        <stp/>
        <stp/>
        <stp>True</stp>
        <stp/>
        <stp>EndOfBar</stp>
        <tr r="AA44" s="2"/>
      </tp>
      <tp t="s">
        <v/>
        <stp/>
        <stp>StudyData</stp>
        <stp>Close(CLE) when (LocalMonth(CLE)=1 And LocalDay(CLE)=30 And LocalHour(CLE)=12 And LocalMinute(CLE)=5)</stp>
        <stp>Bar</stp>
        <stp/>
        <stp>Close</stp>
        <stp>A5C</stp>
        <stp>0</stp>
        <stp>all</stp>
        <stp/>
        <stp/>
        <stp>True</stp>
        <stp/>
        <stp>EndOfBar</stp>
        <tr r="J44" s="2"/>
      </tp>
      <tp t="s">
        <v/>
        <stp/>
        <stp>StudyData</stp>
        <stp>Close(CLE) when (LocalMonth(CLE)=1 And LocalDay(CLE)=30 And LocalHour(CLE)=12 And LocalMinute(CLE)=0)</stp>
        <stp>Bar</stp>
        <stp/>
        <stp>Close</stp>
        <stp>A5C</stp>
        <stp>0</stp>
        <stp>all</stp>
        <stp/>
        <stp/>
        <stp>True</stp>
        <stp/>
        <stp>EndOfBar</stp>
        <tr r="J43" s="2"/>
      </tp>
      <tp t="s">
        <v/>
        <stp/>
        <stp>StudyData</stp>
        <stp>Close(NGE) when (LocalMonth(NGE)=1 And LocalDay(NGE)=30 And LocalHour(NGE)=12 And LocalMinute(NGE)=5)</stp>
        <stp>Bar</stp>
        <stp/>
        <stp>Close</stp>
        <stp>A5C</stp>
        <stp>0</stp>
        <stp>all</stp>
        <stp/>
        <stp/>
        <stp>True</stp>
        <stp/>
        <stp>EndOfBar</stp>
        <tr r="X44" s="2"/>
      </tp>
      <tp t="s">
        <v/>
        <stp/>
        <stp>StudyData</stp>
        <stp>Close(NGE) when (LocalMonth(NGE)=1 And LocalDay(NGE)=30 And LocalHour(NGE)=12 And LocalMinute(NGE)=0)</stp>
        <stp>Bar</stp>
        <stp/>
        <stp>Close</stp>
        <stp>A5C</stp>
        <stp>0</stp>
        <stp>all</stp>
        <stp/>
        <stp/>
        <stp>True</stp>
        <stp/>
        <stp>EndOfBar</stp>
        <tr r="X43" s="2"/>
      </tp>
      <tp t="s">
        <v/>
        <stp/>
        <stp>StudyData</stp>
        <stp>Close(HOE) when (LocalMonth(HOE)=1 And LocalDay(HOE)=30 And LocalHour(HOE)=12 And LocalMinute(HOE)=5)</stp>
        <stp>Bar</stp>
        <stp/>
        <stp>Close</stp>
        <stp>A5C</stp>
        <stp>0</stp>
        <stp>all</stp>
        <stp/>
        <stp/>
        <stp>True</stp>
        <stp/>
        <stp>EndOfBar</stp>
        <tr r="O44" s="2"/>
      </tp>
      <tp t="s">
        <v/>
        <stp/>
        <stp>StudyData</stp>
        <stp>Close(HOE) when (LocalMonth(HOE)=1 And LocalDay(HOE)=30 And LocalHour(HOE)=12 And LocalMinute(HOE)=0)</stp>
        <stp>Bar</stp>
        <stp/>
        <stp>Close</stp>
        <stp>A5C</stp>
        <stp>0</stp>
        <stp>all</stp>
        <stp/>
        <stp/>
        <stp>True</stp>
        <stp/>
        <stp>EndOfBar</stp>
        <tr r="O43" s="2"/>
      </tp>
      <tp>
        <v>4180.25</v>
        <stp/>
        <stp>StudyData</stp>
        <stp>ENQ</stp>
        <stp>Bar</stp>
        <stp/>
        <stp>Low</stp>
        <stp>15</stp>
        <stp>-1</stp>
        <stp/>
        <stp/>
        <stp/>
        <stp/>
        <stp>T</stp>
        <tr r="AD48" s="1"/>
      </tp>
      <tp t="s">
        <v/>
        <stp/>
        <stp>StudyData</stp>
        <stp>Close(RBE) when (LocalMonth(RBE)=1 And LocalDay(RBE)=30 And LocalHour(RBE)=13 And LocalMinute(RBE)=0)</stp>
        <stp>Bar</stp>
        <stp/>
        <stp>Close</stp>
        <stp>A5C</stp>
        <stp>0</stp>
        <stp>all</stp>
        <stp/>
        <stp/>
        <stp>True</stp>
        <stp/>
        <stp>EndOfBar</stp>
        <tr r="R55" s="2"/>
      </tp>
      <tp t="s">
        <v/>
        <stp/>
        <stp>StudyData</stp>
        <stp>Close(RBE) when (LocalMonth(RBE)=1 And LocalDay(RBE)=30 And LocalHour(RBE)=13 And LocalMinute(RBE)=5)</stp>
        <stp>Bar</stp>
        <stp/>
        <stp>Close</stp>
        <stp>A5C</stp>
        <stp>0</stp>
        <stp>all</stp>
        <stp/>
        <stp/>
        <stp>True</stp>
        <stp/>
        <stp>EndOfBar</stp>
        <tr r="R56" s="2"/>
      </tp>
      <tp t="s">
        <v/>
        <stp/>
        <stp>StudyData</stp>
        <stp>Close(SIE) when (LocalMonth(SIE)=1 And LocalDay(SIE)=30 And LocalHour(SIE)=13 And LocalMinute(SIE)=0)</stp>
        <stp>Bar</stp>
        <stp/>
        <stp>Close</stp>
        <stp>A5C</stp>
        <stp>0</stp>
        <stp>all</stp>
        <stp/>
        <stp/>
        <stp>True</stp>
        <stp/>
        <stp>EndOfBar</stp>
        <tr r="AD55" s="2"/>
      </tp>
      <tp t="s">
        <v/>
        <stp/>
        <stp>StudyData</stp>
        <stp>Close(SIE) when (LocalMonth(SIE)=1 And LocalDay(SIE)=30 And LocalHour(SIE)=13 And LocalMinute(SIE)=5)</stp>
        <stp>Bar</stp>
        <stp/>
        <stp>Close</stp>
        <stp>A5C</stp>
        <stp>0</stp>
        <stp>all</stp>
        <stp/>
        <stp/>
        <stp>True</stp>
        <stp/>
        <stp>EndOfBar</stp>
        <tr r="AD56" s="2"/>
      </tp>
      <tp t="s">
        <v/>
        <stp/>
        <stp>StudyData</stp>
        <stp>Close(GCE) when (LocalMonth(GCE)=1 And LocalDay(GCE)=30 And LocalHour(GCE)=13 And LocalMinute(GCE)=0)</stp>
        <stp>Bar</stp>
        <stp/>
        <stp>Close</stp>
        <stp>A5C</stp>
        <stp>0</stp>
        <stp>all</stp>
        <stp/>
        <stp/>
        <stp>True</stp>
        <stp/>
        <stp>EndOfBar</stp>
        <tr r="AA55" s="2"/>
      </tp>
      <tp t="s">
        <v/>
        <stp/>
        <stp>StudyData</stp>
        <stp>Close(GCE) when (LocalMonth(GCE)=1 And LocalDay(GCE)=30 And LocalHour(GCE)=13 And LocalMinute(GCE)=5)</stp>
        <stp>Bar</stp>
        <stp/>
        <stp>Close</stp>
        <stp>A5C</stp>
        <stp>0</stp>
        <stp>all</stp>
        <stp/>
        <stp/>
        <stp>True</stp>
        <stp/>
        <stp>EndOfBar</stp>
        <tr r="AA56" s="2"/>
      </tp>
      <tp t="s">
        <v/>
        <stp/>
        <stp>StudyData</stp>
        <stp>Close(CLE) when (LocalMonth(CLE)=1 And LocalDay(CLE)=30 And LocalHour(CLE)=13 And LocalMinute(CLE)=5)</stp>
        <stp>Bar</stp>
        <stp/>
        <stp>Close</stp>
        <stp>A5C</stp>
        <stp>0</stp>
        <stp>all</stp>
        <stp/>
        <stp/>
        <stp>True</stp>
        <stp/>
        <stp>EndOfBar</stp>
        <tr r="J56" s="2"/>
      </tp>
      <tp t="s">
        <v/>
        <stp/>
        <stp>StudyData</stp>
        <stp>Close(CLE) when (LocalMonth(CLE)=1 And LocalDay(CLE)=30 And LocalHour(CLE)=13 And LocalMinute(CLE)=0)</stp>
        <stp>Bar</stp>
        <stp/>
        <stp>Close</stp>
        <stp>A5C</stp>
        <stp>0</stp>
        <stp>all</stp>
        <stp/>
        <stp/>
        <stp>True</stp>
        <stp/>
        <stp>EndOfBar</stp>
        <tr r="J55" s="2"/>
      </tp>
      <tp t="s">
        <v/>
        <stp/>
        <stp>StudyData</stp>
        <stp>Close(NGE) when (LocalMonth(NGE)=1 And LocalDay(NGE)=30 And LocalHour(NGE)=13 And LocalMinute(NGE)=5)</stp>
        <stp>Bar</stp>
        <stp/>
        <stp>Close</stp>
        <stp>A5C</stp>
        <stp>0</stp>
        <stp>all</stp>
        <stp/>
        <stp/>
        <stp>True</stp>
        <stp/>
        <stp>EndOfBar</stp>
        <tr r="X56" s="2"/>
      </tp>
      <tp t="s">
        <v/>
        <stp/>
        <stp>StudyData</stp>
        <stp>Close(NGE) when (LocalMonth(NGE)=1 And LocalDay(NGE)=30 And LocalHour(NGE)=13 And LocalMinute(NGE)=0)</stp>
        <stp>Bar</stp>
        <stp/>
        <stp>Close</stp>
        <stp>A5C</stp>
        <stp>0</stp>
        <stp>all</stp>
        <stp/>
        <stp/>
        <stp>True</stp>
        <stp/>
        <stp>EndOfBar</stp>
        <tr r="X55" s="2"/>
      </tp>
      <tp t="s">
        <v/>
        <stp/>
        <stp>StudyData</stp>
        <stp>Close(HOE) when (LocalMonth(HOE)=1 And LocalDay(HOE)=30 And LocalHour(HOE)=13 And LocalMinute(HOE)=5)</stp>
        <stp>Bar</stp>
        <stp/>
        <stp>Close</stp>
        <stp>A5C</stp>
        <stp>0</stp>
        <stp>all</stp>
        <stp/>
        <stp/>
        <stp>True</stp>
        <stp/>
        <stp>EndOfBar</stp>
        <tr r="O56" s="2"/>
      </tp>
      <tp t="s">
        <v/>
        <stp/>
        <stp>StudyData</stp>
        <stp>Close(HOE) when (LocalMonth(HOE)=1 And LocalDay(HOE)=30 And LocalHour(HOE)=13 And LocalMinute(HOE)=0)</stp>
        <stp>Bar</stp>
        <stp/>
        <stp>Close</stp>
        <stp>A5C</stp>
        <stp>0</stp>
        <stp>all</stp>
        <stp/>
        <stp/>
        <stp>True</stp>
        <stp/>
        <stp>EndOfBar</stp>
        <tr r="O55" s="2"/>
      </tp>
      <tp>
        <v>1.1308</v>
        <stp/>
        <stp>StudyData</stp>
        <stp>EU6</stp>
        <stp>Bar</stp>
        <stp/>
        <stp>Last</stp>
        <stp>15</stp>
        <stp>-1</stp>
        <stp/>
        <stp/>
        <stp/>
        <stp/>
        <stp>T</stp>
        <tr r="AE66" s="1"/>
      </tp>
      <tp t="s">
        <v/>
        <stp/>
        <stp>StudyData</stp>
        <stp>Close(RBE) when (LocalMonth(RBE)=1 And LocalDay(RBE)=30 And LocalHour(RBE)=14 And LocalMinute(RBE)=0)</stp>
        <stp>Bar</stp>
        <stp/>
        <stp>Close</stp>
        <stp>A5C</stp>
        <stp>0</stp>
        <stp>all</stp>
        <stp/>
        <stp/>
        <stp>True</stp>
        <stp/>
        <stp>EndOfBar</stp>
        <tr r="R67" s="2"/>
      </tp>
      <tp t="s">
        <v/>
        <stp/>
        <stp>StudyData</stp>
        <stp>Close(RBE) when (LocalMonth(RBE)=1 And LocalDay(RBE)=30 And LocalHour(RBE)=14 And LocalMinute(RBE)=5)</stp>
        <stp>Bar</stp>
        <stp/>
        <stp>Close</stp>
        <stp>A5C</stp>
        <stp>0</stp>
        <stp>all</stp>
        <stp/>
        <stp/>
        <stp>True</stp>
        <stp/>
        <stp>EndOfBar</stp>
        <tr r="R68" s="2"/>
      </tp>
      <tp t="s">
        <v/>
        <stp/>
        <stp>StudyData</stp>
        <stp>Close(SIE) when (LocalMonth(SIE)=1 And LocalDay(SIE)=30 And LocalHour(SIE)=14 And LocalMinute(SIE)=0)</stp>
        <stp>Bar</stp>
        <stp/>
        <stp>Close</stp>
        <stp>A5C</stp>
        <stp>0</stp>
        <stp>all</stp>
        <stp/>
        <stp/>
        <stp>True</stp>
        <stp/>
        <stp>EndOfBar</stp>
        <tr r="AD67" s="2"/>
      </tp>
      <tp t="s">
        <v/>
        <stp/>
        <stp>StudyData</stp>
        <stp>Close(SIE) when (LocalMonth(SIE)=1 And LocalDay(SIE)=30 And LocalHour(SIE)=14 And LocalMinute(SIE)=5)</stp>
        <stp>Bar</stp>
        <stp/>
        <stp>Close</stp>
        <stp>A5C</stp>
        <stp>0</stp>
        <stp>all</stp>
        <stp/>
        <stp/>
        <stp>True</stp>
        <stp/>
        <stp>EndOfBar</stp>
        <tr r="AD68" s="2"/>
      </tp>
      <tp t="s">
        <v/>
        <stp/>
        <stp>StudyData</stp>
        <stp>Close(GCE) when (LocalMonth(GCE)=1 And LocalDay(GCE)=30 And LocalHour(GCE)=14 And LocalMinute(GCE)=0)</stp>
        <stp>Bar</stp>
        <stp/>
        <stp>Close</stp>
        <stp>A5C</stp>
        <stp>0</stp>
        <stp>all</stp>
        <stp/>
        <stp/>
        <stp>True</stp>
        <stp/>
        <stp>EndOfBar</stp>
        <tr r="AA67" s="2"/>
      </tp>
      <tp t="s">
        <v/>
        <stp/>
        <stp>StudyData</stp>
        <stp>Close(GCE) when (LocalMonth(GCE)=1 And LocalDay(GCE)=30 And LocalHour(GCE)=14 And LocalMinute(GCE)=5)</stp>
        <stp>Bar</stp>
        <stp/>
        <stp>Close</stp>
        <stp>A5C</stp>
        <stp>0</stp>
        <stp>all</stp>
        <stp/>
        <stp/>
        <stp>True</stp>
        <stp/>
        <stp>EndOfBar</stp>
        <tr r="AA68" s="2"/>
      </tp>
      <tp t="s">
        <v/>
        <stp/>
        <stp>StudyData</stp>
        <stp>Close(CLE) when (LocalMonth(CLE)=1 And LocalDay(CLE)=30 And LocalHour(CLE)=14 And LocalMinute(CLE)=5)</stp>
        <stp>Bar</stp>
        <stp/>
        <stp>Close</stp>
        <stp>A5C</stp>
        <stp>0</stp>
        <stp>all</stp>
        <stp/>
        <stp/>
        <stp>True</stp>
        <stp/>
        <stp>EndOfBar</stp>
        <tr r="J68" s="2"/>
      </tp>
      <tp t="s">
        <v/>
        <stp/>
        <stp>StudyData</stp>
        <stp>Close(CLE) when (LocalMonth(CLE)=1 And LocalDay(CLE)=30 And LocalHour(CLE)=14 And LocalMinute(CLE)=0)</stp>
        <stp>Bar</stp>
        <stp/>
        <stp>Close</stp>
        <stp>A5C</stp>
        <stp>0</stp>
        <stp>all</stp>
        <stp/>
        <stp/>
        <stp>True</stp>
        <stp/>
        <stp>EndOfBar</stp>
        <tr r="J67" s="2"/>
      </tp>
      <tp t="s">
        <v/>
        <stp/>
        <stp>StudyData</stp>
        <stp>Close(NGE) when (LocalMonth(NGE)=1 And LocalDay(NGE)=30 And LocalHour(NGE)=14 And LocalMinute(NGE)=5)</stp>
        <stp>Bar</stp>
        <stp/>
        <stp>Close</stp>
        <stp>A5C</stp>
        <stp>0</stp>
        <stp>all</stp>
        <stp/>
        <stp/>
        <stp>True</stp>
        <stp/>
        <stp>EndOfBar</stp>
        <tr r="X68" s="2"/>
      </tp>
      <tp t="s">
        <v/>
        <stp/>
        <stp>StudyData</stp>
        <stp>Close(NGE) when (LocalMonth(NGE)=1 And LocalDay(NGE)=30 And LocalHour(NGE)=14 And LocalMinute(NGE)=0)</stp>
        <stp>Bar</stp>
        <stp/>
        <stp>Close</stp>
        <stp>A5C</stp>
        <stp>0</stp>
        <stp>all</stp>
        <stp/>
        <stp/>
        <stp>True</stp>
        <stp/>
        <stp>EndOfBar</stp>
        <tr r="X67" s="2"/>
      </tp>
      <tp t="s">
        <v/>
        <stp/>
        <stp>StudyData</stp>
        <stp>Close(HOE) when (LocalMonth(HOE)=1 And LocalDay(HOE)=30 And LocalHour(HOE)=14 And LocalMinute(HOE)=5)</stp>
        <stp>Bar</stp>
        <stp/>
        <stp>Close</stp>
        <stp>A5C</stp>
        <stp>0</stp>
        <stp>all</stp>
        <stp/>
        <stp/>
        <stp>True</stp>
        <stp/>
        <stp>EndOfBar</stp>
        <tr r="O68" s="2"/>
      </tp>
      <tp t="s">
        <v/>
        <stp/>
        <stp>StudyData</stp>
        <stp>Close(HOE) when (LocalMonth(HOE)=1 And LocalDay(HOE)=30 And LocalHour(HOE)=14 And LocalMinute(HOE)=0)</stp>
        <stp>Bar</stp>
        <stp/>
        <stp>Close</stp>
        <stp>A5C</stp>
        <stp>0</stp>
        <stp>all</stp>
        <stp/>
        <stp/>
        <stp>True</stp>
        <stp/>
        <stp>EndOfBar</stp>
        <tr r="O67" s="2"/>
      </tp>
      <tp t="s">
        <v/>
        <stp/>
        <stp>StudyData</stp>
        <stp>Close(RBE) when (LocalMonth(RBE)=1 And LocalDay(RBE)=30 And LocalHour(RBE)=15 And LocalMinute(RBE)=0)</stp>
        <stp>Bar</stp>
        <stp/>
        <stp>Close</stp>
        <stp>A5C</stp>
        <stp>0</stp>
        <stp>all</stp>
        <stp/>
        <stp/>
        <stp>True</stp>
        <stp/>
        <stp>EndOfBar</stp>
        <tr r="R79" s="2"/>
      </tp>
      <tp t="s">
        <v/>
        <stp/>
        <stp>StudyData</stp>
        <stp>Close(RBE) when (LocalMonth(RBE)=1 And LocalDay(RBE)=30 And LocalHour(RBE)=15 And LocalMinute(RBE)=5)</stp>
        <stp>Bar</stp>
        <stp/>
        <stp>Close</stp>
        <stp>A5C</stp>
        <stp>0</stp>
        <stp>all</stp>
        <stp/>
        <stp/>
        <stp>True</stp>
        <stp/>
        <stp>EndOfBar</stp>
        <tr r="R80" s="2"/>
      </tp>
      <tp t="s">
        <v/>
        <stp/>
        <stp>StudyData</stp>
        <stp>Close(SIE) when (LocalMonth(SIE)=1 And LocalDay(SIE)=30 And LocalHour(SIE)=15 And LocalMinute(SIE)=0)</stp>
        <stp>Bar</stp>
        <stp/>
        <stp>Close</stp>
        <stp>A5C</stp>
        <stp>0</stp>
        <stp>all</stp>
        <stp/>
        <stp/>
        <stp>True</stp>
        <stp/>
        <stp>EndOfBar</stp>
        <tr r="AD79" s="2"/>
      </tp>
      <tp t="s">
        <v/>
        <stp/>
        <stp>StudyData</stp>
        <stp>Close(SIE) when (LocalMonth(SIE)=1 And LocalDay(SIE)=30 And LocalHour(SIE)=15 And LocalMinute(SIE)=5)</stp>
        <stp>Bar</stp>
        <stp/>
        <stp>Close</stp>
        <stp>A5C</stp>
        <stp>0</stp>
        <stp>all</stp>
        <stp/>
        <stp/>
        <stp>True</stp>
        <stp/>
        <stp>EndOfBar</stp>
        <tr r="AD80" s="2"/>
      </tp>
      <tp t="s">
        <v/>
        <stp/>
        <stp>StudyData</stp>
        <stp>Close(GCE) when (LocalMonth(GCE)=1 And LocalDay(GCE)=30 And LocalHour(GCE)=15 And LocalMinute(GCE)=0)</stp>
        <stp>Bar</stp>
        <stp/>
        <stp>Close</stp>
        <stp>A5C</stp>
        <stp>0</stp>
        <stp>all</stp>
        <stp/>
        <stp/>
        <stp>True</stp>
        <stp/>
        <stp>EndOfBar</stp>
        <tr r="AA79" s="2"/>
      </tp>
      <tp t="s">
        <v/>
        <stp/>
        <stp>StudyData</stp>
        <stp>Close(GCE) when (LocalMonth(GCE)=1 And LocalDay(GCE)=30 And LocalHour(GCE)=15 And LocalMinute(GCE)=5)</stp>
        <stp>Bar</stp>
        <stp/>
        <stp>Close</stp>
        <stp>A5C</stp>
        <stp>0</stp>
        <stp>all</stp>
        <stp/>
        <stp/>
        <stp>True</stp>
        <stp/>
        <stp>EndOfBar</stp>
        <tr r="AA80" s="2"/>
      </tp>
      <tp t="s">
        <v/>
        <stp/>
        <stp>StudyData</stp>
        <stp>Close(CLE) when (LocalMonth(CLE)=1 And LocalDay(CLE)=30 And LocalHour(CLE)=15 And LocalMinute(CLE)=5)</stp>
        <stp>Bar</stp>
        <stp/>
        <stp>Close</stp>
        <stp>A5C</stp>
        <stp>0</stp>
        <stp>all</stp>
        <stp/>
        <stp/>
        <stp>True</stp>
        <stp/>
        <stp>EndOfBar</stp>
        <tr r="J80" s="2"/>
      </tp>
      <tp t="s">
        <v/>
        <stp/>
        <stp>StudyData</stp>
        <stp>Close(CLE) when (LocalMonth(CLE)=1 And LocalDay(CLE)=30 And LocalHour(CLE)=15 And LocalMinute(CLE)=0)</stp>
        <stp>Bar</stp>
        <stp/>
        <stp>Close</stp>
        <stp>A5C</stp>
        <stp>0</stp>
        <stp>all</stp>
        <stp/>
        <stp/>
        <stp>True</stp>
        <stp/>
        <stp>EndOfBar</stp>
        <tr r="J79" s="2"/>
      </tp>
      <tp t="s">
        <v/>
        <stp/>
        <stp>StudyData</stp>
        <stp>Close(NGE) when (LocalMonth(NGE)=1 And LocalDay(NGE)=30 And LocalHour(NGE)=15 And LocalMinute(NGE)=5)</stp>
        <stp>Bar</stp>
        <stp/>
        <stp>Close</stp>
        <stp>A5C</stp>
        <stp>0</stp>
        <stp>all</stp>
        <stp/>
        <stp/>
        <stp>True</stp>
        <stp/>
        <stp>EndOfBar</stp>
        <tr r="X80" s="2"/>
      </tp>
      <tp t="s">
        <v/>
        <stp/>
        <stp>StudyData</stp>
        <stp>Close(NGE) when (LocalMonth(NGE)=1 And LocalDay(NGE)=30 And LocalHour(NGE)=15 And LocalMinute(NGE)=0)</stp>
        <stp>Bar</stp>
        <stp/>
        <stp>Close</stp>
        <stp>A5C</stp>
        <stp>0</stp>
        <stp>all</stp>
        <stp/>
        <stp/>
        <stp>True</stp>
        <stp/>
        <stp>EndOfBar</stp>
        <tr r="X79" s="2"/>
      </tp>
      <tp t="s">
        <v/>
        <stp/>
        <stp>StudyData</stp>
        <stp>Close(HOE) when (LocalMonth(HOE)=1 And LocalDay(HOE)=30 And LocalHour(HOE)=15 And LocalMinute(HOE)=5)</stp>
        <stp>Bar</stp>
        <stp/>
        <stp>Close</stp>
        <stp>A5C</stp>
        <stp>0</stp>
        <stp>all</stp>
        <stp/>
        <stp/>
        <stp>True</stp>
        <stp/>
        <stp>EndOfBar</stp>
        <tr r="O80" s="2"/>
      </tp>
      <tp t="s">
        <v/>
        <stp/>
        <stp>StudyData</stp>
        <stp>Close(HOE) when (LocalMonth(HOE)=1 And LocalDay(HOE)=30 And LocalHour(HOE)=15 And LocalMinute(HOE)=0)</stp>
        <stp>Bar</stp>
        <stp/>
        <stp>Close</stp>
        <stp>A5C</stp>
        <stp>0</stp>
        <stp>all</stp>
        <stp/>
        <stp/>
        <stp>True</stp>
        <stp/>
        <stp>EndOfBar</stp>
        <tr r="O79" s="2"/>
      </tp>
      <tp>
        <v>81.583187409999994</v>
        <stp/>
        <stp>StudyData</stp>
        <stp>Correlation(EP,TFE,Period:=10,InputChoice1:=Close,InputChoice2:=Close)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7" s="1"/>
      </tp>
      <tp>
        <v>83.28798922</v>
        <stp/>
        <stp>StudyData</stp>
        <stp>Correlation(DD,TFE,Period:=10,InputChoice1:=Close,InputChoice2:=Close)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2" s="1"/>
      </tp>
      <tp>
        <v>89.010035970000004</v>
        <stp/>
        <stp>StudyData</stp>
        <stp>Correlation(YM,TFE,Period:=10,InputChoice1:=Close,InputChoice2:=Close)</stp>
        <stp>FG</stp>
        <stp/>
        <stp>Close</stp>
        <stp>60</stp>
        <stp>0</stp>
        <stp>all</stp>
        <stp/>
        <stp/>
        <stp>True</stp>
        <stp>T</stp>
        <tr r="U35" s="1"/>
      </tp>
      <tp>
        <v>200650</v>
        <stp/>
        <stp>StudyData</stp>
        <stp>Close(EP) when (LocalMonth(EP)=1 And LocalDay(EP)=30 And LocalHour(EP)=8 And LocalMinute(EP)=35)</stp>
        <stp>Bar</stp>
        <stp/>
        <stp>Close</stp>
        <stp>A5C</stp>
        <stp>0</stp>
        <stp>all</stp>
        <stp/>
        <stp/>
        <stp>True</stp>
        <stp/>
        <stp>EndOfBar</stp>
        <tr r="AG2" s="2"/>
      </tp>
      <tp>
        <v>200725</v>
        <stp/>
        <stp>StudyData</stp>
        <stp>Close(EP) when (LocalMonth(EP)=1 And LocalDay(EP)=30 And LocalHour(EP)=8 And LocalMinute(EP)=30)</stp>
        <stp>Bar</stp>
        <stp/>
        <stp>Close</stp>
        <stp>A5C</stp>
        <stp>0</stp>
        <stp>all</stp>
        <stp/>
        <stp/>
        <stp>True</stp>
        <stp/>
        <stp>EndOfBar</stp>
        <tr r="AG1" s="2"/>
      </tp>
      <tp>
        <v>200700</v>
        <stp/>
        <stp>StudyData</stp>
        <stp>Close(EP) when (LocalMonth(EP)=1 And LocalDay(EP)=30 And LocalHour(EP)=8 And LocalMinute(EP)=55)</stp>
        <stp>Bar</stp>
        <stp/>
        <stp>Close</stp>
        <stp>A5C</stp>
        <stp>0</stp>
        <stp>all</stp>
        <stp/>
        <stp/>
        <stp>True</stp>
        <stp/>
        <stp>EndOfBar</stp>
        <tr r="AG6" s="2"/>
      </tp>
      <tp>
        <v>200950</v>
        <stp/>
        <stp>StudyData</stp>
        <stp>Close(EP) when (LocalMonth(EP)=1 And LocalDay(EP)=30 And LocalHour(EP)=8 And LocalMinute(EP)=50)</stp>
        <stp>Bar</stp>
        <stp/>
        <stp>Close</stp>
        <stp>A5C</stp>
        <stp>0</stp>
        <stp>all</stp>
        <stp/>
        <stp/>
        <stp>True</stp>
        <stp/>
        <stp>EndOfBar</stp>
        <tr r="AG5" s="2"/>
      </tp>
      <tp>
        <v>200875</v>
        <stp/>
        <stp>StudyData</stp>
        <stp>Close(EP) when (LocalMonth(EP)=1 And LocalDay(EP)=30 And LocalHour(EP)=8 And LocalMinute(EP)=45)</stp>
        <stp>Bar</stp>
        <stp/>
        <stp>Close</stp>
        <stp>A5C</stp>
        <stp>0</stp>
        <stp>all</stp>
        <stp/>
        <stp/>
        <stp>True</stp>
        <stp/>
        <stp>EndOfBar</stp>
        <tr r="AG4" s="2"/>
      </tp>
      <tp>
        <v>200950</v>
        <stp/>
        <stp>StudyData</stp>
        <stp>Close(EP) when (LocalMonth(EP)=1 And LocalDay(EP)=30 And LocalHour(EP)=8 And LocalMinute(EP)=40)</stp>
        <stp>Bar</stp>
        <stp/>
        <stp>Close</stp>
        <stp>A5C</stp>
        <stp>0</stp>
        <stp>all</stp>
        <stp/>
        <stp/>
        <stp>True</stp>
        <stp/>
        <stp>EndOfBar</stp>
        <tr r="AG3" s="2"/>
      </tp>
      <tp>
        <v>4923</v>
        <stp/>
        <stp>StudyData</stp>
        <stp>Close(QO) when (LocalMonth(QO)=1 And LocalDay(QO)=30 And LocalHour(QO)=8 And LocalMinute(QO)=50)</stp>
        <stp>Bar</stp>
        <stp/>
        <stp>Close</stp>
        <stp>A5C</stp>
        <stp>0</stp>
        <stp>all</stp>
        <stp/>
        <stp/>
        <stp>True</stp>
        <stp/>
        <stp>EndOfBar</stp>
        <tr r="U5" s="2"/>
      </tp>
      <tp>
        <v>4955</v>
        <stp/>
        <stp>StudyData</stp>
        <stp>Close(QO) when (LocalMonth(QO)=1 And LocalDay(QO)=30 And LocalHour(QO)=8 And LocalMinute(QO)=55)</stp>
        <stp>Bar</stp>
        <stp/>
        <stp>Close</stp>
        <stp>A5C</stp>
        <stp>0</stp>
        <stp>all</stp>
        <stp/>
        <stp/>
        <stp>True</stp>
        <stp/>
        <stp>EndOfBar</stp>
        <tr r="U6" s="2"/>
      </tp>
      <tp>
        <v>4927</v>
        <stp/>
        <stp>StudyData</stp>
        <stp>Close(QO) when (LocalMonth(QO)=1 And LocalDay(QO)=30 And LocalHour(QO)=8 And LocalMinute(QO)=40)</stp>
        <stp>Bar</stp>
        <stp/>
        <stp>Close</stp>
        <stp>A5C</stp>
        <stp>0</stp>
        <stp>all</stp>
        <stp/>
        <stp/>
        <stp>True</stp>
        <stp/>
        <stp>EndOfBar</stp>
        <tr r="U3" s="2"/>
      </tp>
      <tp>
        <v>4921</v>
        <stp/>
        <stp>StudyData</stp>
        <stp>Close(QO) when (LocalMonth(QO)=1 And LocalDay(QO)=30 And LocalHour(QO)=8 And LocalMinute(QO)=45)</stp>
        <stp>Bar</stp>
        <stp/>
        <stp>Close</stp>
        <stp>A5C</stp>
        <stp>0</stp>
        <stp>all</stp>
        <stp/>
        <stp/>
        <stp>True</stp>
        <stp/>
        <stp>EndOfBar</stp>
        <tr r="U4" s="2"/>
      </tp>
      <tp>
        <v>4923</v>
        <stp/>
        <stp>StudyData</stp>
        <stp>Close(QO) when (LocalMonth(QO)=1 And LocalDay(QO)=30 And LocalHour(QO)=8 And LocalMinute(QO)=30)</stp>
        <stp>Bar</stp>
        <stp/>
        <stp>Close</stp>
        <stp>A5C</stp>
        <stp>0</stp>
        <stp>all</stp>
        <stp/>
        <stp/>
        <stp>True</stp>
        <stp/>
        <stp>EndOfBar</stp>
        <tr r="U1" s="2"/>
      </tp>
      <tp>
        <v>4926</v>
        <stp/>
        <stp>StudyData</stp>
        <stp>Close(QO) when (LocalMonth(QO)=1 And LocalDay(QO)=30 And LocalHour(QO)=8 And LocalMinute(QO)=35)</stp>
        <stp>Bar</stp>
        <stp/>
        <stp>Close</stp>
        <stp>A5C</stp>
        <stp>0</stp>
        <stp>all</stp>
        <stp/>
        <stp/>
        <stp>True</stp>
        <stp/>
        <stp>EndOfBar</stp>
        <tr r="U2" s="2"/>
      </tp>
      <tp t="s">
        <v/>
        <stp/>
        <stp>StudyData</stp>
        <stp>Close(EP) when (LocalMonth(EP)=1 And LocalDay(EP)=30 And LocalHour(EP)=9 And LocalMinute(EP)=35)</stp>
        <stp>Bar</stp>
        <stp/>
        <stp>Close</stp>
        <stp>A5C</stp>
        <stp>0</stp>
        <stp>all</stp>
        <stp/>
        <stp/>
        <stp>True</stp>
        <stp/>
        <stp>EndOfBar</stp>
        <tr r="AG14" s="2"/>
      </tp>
      <tp t="s">
        <v/>
        <stp/>
        <stp>StudyData</stp>
        <stp>Close(EP) when (LocalMonth(EP)=1 And LocalDay(EP)=30 And LocalHour(EP)=9 And LocalMinute(EP)=30)</stp>
        <stp>Bar</stp>
        <stp/>
        <stp>Close</stp>
        <stp>A5C</stp>
        <stp>0</stp>
        <stp>all</stp>
        <stp/>
        <stp/>
        <stp>True</stp>
        <stp/>
        <stp>EndOfBar</stp>
        <tr r="AG13" s="2"/>
      </tp>
      <tp t="s">
        <v/>
        <stp/>
        <stp>StudyData</stp>
        <stp>Close(EP) when (LocalMonth(EP)=1 And LocalDay(EP)=30 And LocalHour(EP)=9 And LocalMinute(EP)=25)</stp>
        <stp>Bar</stp>
        <stp/>
        <stp>Close</stp>
        <stp>A5C</stp>
        <stp>0</stp>
        <stp>all</stp>
        <stp/>
        <stp/>
        <stp>True</stp>
        <stp/>
        <stp>EndOfBar</stp>
        <tr r="AG12" s="2"/>
      </tp>
      <tp t="s">
        <v/>
        <stp/>
        <stp>StudyData</stp>
        <stp>Close(EP) when (LocalMonth(EP)=1 And LocalDay(EP)=30 And LocalHour(EP)=9 And LocalMinute(EP)=20)</stp>
        <stp>Bar</stp>
        <stp/>
        <stp>Close</stp>
        <stp>A5C</stp>
        <stp>0</stp>
        <stp>all</stp>
        <stp/>
        <stp/>
        <stp>True</stp>
        <stp/>
        <stp>EndOfBar</stp>
        <tr r="AG11" s="2"/>
      </tp>
      <tp t="s">
        <v/>
        <stp/>
        <stp>StudyData</stp>
        <stp>Close(EP) when (LocalMonth(EP)=1 And LocalDay(EP)=30 And LocalHour(EP)=9 And LocalMinute(EP)=15)</stp>
        <stp>Bar</stp>
        <stp/>
        <stp>Close</stp>
        <stp>A5C</stp>
        <stp>0</stp>
        <stp>all</stp>
        <stp/>
        <stp/>
        <stp>True</stp>
        <stp/>
        <stp>EndOfBar</stp>
        <tr r="AG10" s="2"/>
      </tp>
      <tp t="s">
        <v/>
        <stp/>
        <stp>StudyData</stp>
        <stp>Close(EP) when (LocalMonth(EP)=1 And LocalDay(EP)=30 And LocalHour(EP)=9 And LocalMinute(EP)=10)</stp>
        <stp>Bar</stp>
        <stp/>
        <stp>Close</stp>
        <stp>A5C</stp>
        <stp>0</stp>
        <stp>all</stp>
        <stp/>
        <stp/>
        <stp>True</stp>
        <stp/>
        <stp>EndOfBar</stp>
        <tr r="AG9" s="2"/>
      </tp>
      <tp t="s">
        <v/>
        <stp/>
        <stp>StudyData</stp>
        <stp>Close(EP) when (LocalMonth(EP)=1 And LocalDay(EP)=30 And LocalHour(EP)=9 And LocalMinute(EP)=55)</stp>
        <stp>Bar</stp>
        <stp/>
        <stp>Close</stp>
        <stp>A5C</stp>
        <stp>0</stp>
        <stp>all</stp>
        <stp/>
        <stp/>
        <stp>True</stp>
        <stp/>
        <stp>EndOfBar</stp>
        <tr r="AG18" s="2"/>
      </tp>
      <tp t="s">
        <v/>
        <stp/>
        <stp>StudyData</stp>
        <stp>Close(EP) when (LocalMonth(EP)=1 And LocalDay(EP)=30 And LocalHour(EP)=9 And LocalMinute(EP)=50)</stp>
        <stp>Bar</stp>
        <stp/>
        <stp>Close</stp>
        <stp>A5C</stp>
        <stp>0</stp>
        <stp>all</stp>
        <stp/>
        <stp/>
        <stp>True</stp>
        <stp/>
        <stp>EndOfBar</stp>
        <tr r="AG17" s="2"/>
      </tp>
      <tp t="s">
        <v/>
        <stp/>
        <stp>StudyData</stp>
        <stp>Close(EP) when (LocalMonth(EP)=1 And LocalDay(EP)=30 And LocalHour(EP)=9 And LocalMinute(EP)=45)</stp>
        <stp>Bar</stp>
        <stp/>
        <stp>Close</stp>
        <stp>A5C</stp>
        <stp>0</stp>
        <stp>all</stp>
        <stp/>
        <stp/>
        <stp>True</stp>
        <stp/>
        <stp>EndOfBar</stp>
        <tr r="AG16" s="2"/>
      </tp>
      <tp t="s">
        <v/>
        <stp/>
        <stp>StudyData</stp>
        <stp>Close(EP) when (LocalMonth(EP)=1 And LocalDay(EP)=30 And LocalHour(EP)=9 And LocalMinute(EP)=40)</stp>
        <stp>Bar</stp>
        <stp/>
        <stp>Close</stp>
        <stp>A5C</stp>
        <stp>0</stp>
        <stp>all</stp>
        <stp/>
        <stp/>
        <stp>True</stp>
        <stp/>
        <stp>EndOfBar</stp>
        <tr r="AG15" s="2"/>
      </tp>
      <tp t="s">
        <v/>
        <stp/>
        <stp>StudyData</stp>
        <stp>Close(QO) when (LocalMonth(QO)=1 And LocalDay(QO)=30 And LocalHour(QO)=9 And LocalMinute(QO)=50)</stp>
        <stp>Bar</stp>
        <stp/>
        <stp>Close</stp>
        <stp>A5C</stp>
        <stp>0</stp>
        <stp>all</stp>
        <stp/>
        <stp/>
        <stp>True</stp>
        <stp/>
        <stp>EndOfBar</stp>
        <tr r="U17" s="2"/>
      </tp>
      <tp t="s">
        <v/>
        <stp/>
        <stp>StudyData</stp>
        <stp>Close(QO) when (LocalMonth(QO)=1 And LocalDay(QO)=30 And LocalHour(QO)=9 And LocalMinute(QO)=55)</stp>
        <stp>Bar</stp>
        <stp/>
        <stp>Close</stp>
        <stp>A5C</stp>
        <stp>0</stp>
        <stp>all</stp>
        <stp/>
        <stp/>
        <stp>True</stp>
        <stp/>
        <stp>EndOfBar</stp>
        <tr r="U18" s="2"/>
      </tp>
      <tp t="s">
        <v/>
        <stp/>
        <stp>StudyData</stp>
        <stp>Close(QO) when (LocalMonth(QO)=1 And LocalDay(QO)=30 And LocalHour(QO)=9 And LocalMinute(QO)=40)</stp>
        <stp>Bar</stp>
        <stp/>
        <stp>Close</stp>
        <stp>A5C</stp>
        <stp>0</stp>
        <stp>all</stp>
        <stp/>
        <stp/>
        <stp>True</stp>
        <stp/>
        <stp>EndOfBar</stp>
        <tr r="U15" s="2"/>
      </tp>
      <tp t="s">
        <v/>
        <stp/>
        <stp>StudyData</stp>
        <stp>Close(QO) when (LocalMonth(QO)=1 And LocalDay(QO)=30 And LocalHour(QO)=9 And LocalMinute(QO)=45)</stp>
        <stp>Bar</stp>
        <stp/>
        <stp>Close</stp>
        <stp>A5C</stp>
        <stp>0</stp>
        <stp>all</stp>
        <stp/>
        <stp/>
        <stp>True</stp>
        <stp/>
        <stp>EndOfBar</stp>
        <tr r="U16" s="2"/>
      </tp>
      <tp t="s">
        <v/>
        <stp/>
        <stp>StudyData</stp>
        <stp>Close(QO) when (LocalMonth(QO)=1 And LocalDay(QO)=30 And LocalHour(QO)=9 And LocalMinute(QO)=30)</stp>
        <stp>Bar</stp>
        <stp/>
        <stp>Close</stp>
        <stp>A5C</stp>
        <stp>0</stp>
        <stp>all</stp>
        <stp/>
        <stp/>
        <stp>True</stp>
        <stp/>
        <stp>EndOfBar</stp>
        <tr r="U13" s="2"/>
      </tp>
      <tp t="s">
        <v/>
        <stp/>
        <stp>StudyData</stp>
        <stp>Close(QO) when (LocalMonth(QO)=1 And LocalDay(QO)=30 And LocalHour(QO)=9 And LocalMinute(QO)=35)</stp>
        <stp>Bar</stp>
        <stp/>
        <stp>Close</stp>
        <stp>A5C</stp>
        <stp>0</stp>
        <stp>all</stp>
        <stp/>
        <stp/>
        <stp>True</stp>
        <stp/>
        <stp>EndOfBar</stp>
        <tr r="U14" s="2"/>
      </tp>
      <tp t="s">
        <v/>
        <stp/>
        <stp>StudyData</stp>
        <stp>Close(QO) when (LocalMonth(QO)=1 And LocalDay(QO)=30 And LocalHour(QO)=9 And LocalMinute(QO)=20)</stp>
        <stp>Bar</stp>
        <stp/>
        <stp>Close</stp>
        <stp>A5C</stp>
        <stp>0</stp>
        <stp>all</stp>
        <stp/>
        <stp/>
        <stp>True</stp>
        <stp/>
        <stp>EndOfBar</stp>
        <tr r="U11" s="2"/>
      </tp>
      <tp t="s">
        <v/>
        <stp/>
        <stp>StudyData</stp>
        <stp>Close(QO) when (LocalMonth(QO)=1 And LocalDay(QO)=30 And LocalHour(QO)=9 And LocalMinute(QO)=25)</stp>
        <stp>Bar</stp>
        <stp/>
        <stp>Close</stp>
        <stp>A5C</stp>
        <stp>0</stp>
        <stp>all</stp>
        <stp/>
        <stp/>
        <stp>True</stp>
        <stp/>
        <stp>EndOfBar</stp>
        <tr r="U12" s="2"/>
      </tp>
      <tp t="s">
        <v/>
        <stp/>
        <stp>StudyData</stp>
        <stp>Close(QO) when (LocalMonth(QO)=1 And LocalDay(QO)=30 And LocalHour(QO)=9 And LocalMinute(QO)=10)</stp>
        <stp>Bar</stp>
        <stp/>
        <stp>Close</stp>
        <stp>A5C</stp>
        <stp>0</stp>
        <stp>all</stp>
        <stp/>
        <stp/>
        <stp>True</stp>
        <stp/>
        <stp>EndOfBar</stp>
        <tr r="U9" s="2"/>
      </tp>
      <tp t="s">
        <v/>
        <stp/>
        <stp>StudyData</stp>
        <stp>Close(QO) when (LocalMonth(QO)=1 And LocalDay(QO)=30 And LocalHour(QO)=9 And LocalMinute(QO)=15)</stp>
        <stp>Bar</stp>
        <stp/>
        <stp>Close</stp>
        <stp>A5C</stp>
        <stp>0</stp>
        <stp>all</stp>
        <stp/>
        <stp/>
        <stp>True</stp>
        <stp/>
        <stp>EndOfBar</stp>
        <tr r="U10" s="2"/>
      </tp>
      <tp>
        <v>1.1302000000000001</v>
        <stp/>
        <stp>StudyData</stp>
        <stp>EU6</stp>
        <stp>Bar</stp>
        <stp/>
        <stp>Low</stp>
        <stp>15</stp>
        <stp>-1</stp>
        <stp/>
        <stp/>
        <stp/>
        <stp/>
        <stp>T</stp>
        <tr r="AD66" s="1"/>
      </tp>
      <tp>
        <v>44.31</v>
        <stp/>
        <stp>ContractData</stp>
        <stp>CLE</stp>
        <stp>Low</stp>
        <stp/>
        <stp>T</stp>
        <tr r="E48" s="1"/>
        <tr r="AL49" s="1"/>
      </tp>
      <tp>
        <v>3341</v>
        <stp/>
        <stp>ContractData</stp>
        <stp>DSX</stp>
        <stp>Low</stp>
        <stp/>
        <stp>T</stp>
        <tr r="E22" s="1"/>
        <tr r="AL23" s="1"/>
      </tp>
      <tp>
        <v>1257.5</v>
        <stp/>
        <stp>ContractData</stp>
        <stp>GCE</stp>
        <stp>Low</stp>
        <stp/>
        <stp>T</stp>
        <tr r="E35" s="1"/>
        <tr r="AL36" s="1"/>
      </tp>
      <tp>
        <v>3361</v>
        <stp/>
        <stp>ContractData</stp>
        <stp>DSX</stp>
        <stp>Ask</stp>
        <stp/>
        <stp>T</stp>
        <tr r="E19" s="1"/>
      </tp>
      <tp>
        <v>1260.8000000000002</v>
        <stp/>
        <stp>ContractData</stp>
        <stp>GCE</stp>
        <stp>Bid</stp>
        <stp/>
        <stp>T</stp>
        <tr r="C32" s="1"/>
      </tp>
      <tp>
        <v>1260.9000000000001</v>
        <stp/>
        <stp>ContractData</stp>
        <stp>GCE</stp>
        <stp>Ask</stp>
        <stp/>
        <stp>T</stp>
        <tr r="E32" s="1"/>
      </tp>
      <tp>
        <v>3360</v>
        <stp/>
        <stp>ContractData</stp>
        <stp>DSX</stp>
        <stp>Bid</stp>
        <stp/>
        <stp>T</stp>
        <tr r="C19" s="1"/>
      </tp>
      <tp>
        <v>45.34</v>
        <stp/>
        <stp>ContractData</stp>
        <stp>CLE</stp>
        <stp>Bid</stp>
        <stp/>
        <stp>T</stp>
        <tr r="C45" s="1"/>
      </tp>
      <tp>
        <v>45.35</v>
        <stp/>
        <stp>ContractData</stp>
        <stp>CLE</stp>
        <stp>Ask</stp>
        <stp/>
        <stp>T</stp>
        <tr r="E45" s="1"/>
      </tp>
      <tp>
        <v>4181</v>
        <stp/>
        <stp>StudyData</stp>
        <stp>ENQ</stp>
        <stp>FG</stp>
        <stp/>
        <stp>Close</stp>
        <stp>15</stp>
        <stp>-1</stp>
        <stp/>
        <stp/>
        <stp/>
        <stp/>
        <stp>T</stp>
        <tr r="AC33" s="1"/>
      </tp>
      <tp>
        <v>53.014389950000002</v>
        <stp/>
        <stp>StudyData</stp>
        <stp>Correlation(EP,HOE,Period:=20,InputChoice1:=Close,InputChoice2:=Close)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12" s="1"/>
      </tp>
      <tp>
        <v>94.522783630000006</v>
        <stp/>
        <stp>StudyData</stp>
        <stp>Correlation(QO,HOE,Period:=20,InputChoice1:=Close,InputChoice2:=Close)</stp>
        <stp>FG</stp>
        <stp/>
        <stp>Close</stp>
        <stp>15</stp>
        <stp>0</stp>
        <stp>all</stp>
        <stp/>
        <stp/>
        <stp>True</stp>
        <stp>T</stp>
        <tr r="S8" s="1"/>
      </tp>
      <tp>
        <v>1.1309</v>
        <stp/>
        <stp>StudyData</stp>
        <stp>EU6</stp>
        <stp>Bar</stp>
        <stp/>
        <stp>Low</stp>
        <stp>15</stp>
        <stp>-2</stp>
        <stp/>
        <stp/>
        <stp/>
        <stp/>
        <stp>T</stp>
        <tr r="AD65" s="1"/>
      </tp>
      <tp>
        <v>4195</v>
        <stp/>
        <stp>StudyData</stp>
        <stp>ENQ</stp>
        <stp>FG</stp>
        <stp/>
        <stp>Close</stp>
        <stp>15</stp>
        <stp>-2</stp>
        <stp/>
        <stp/>
        <stp/>
        <stp/>
        <stp>T</stp>
        <tr r="AD33" s="1"/>
      </tp>
      <tp>
        <v>33.493829169999998</v>
        <stp/>
        <stp>StudyData</stp>
        <stp>Correlation(EP,NGE,Period:=20,InputChoice1:=Close,InputChoice2:=Close)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12" s="1"/>
      </tp>
      <tp>
        <v>21.441566009999999</v>
        <stp/>
        <stp>StudyData</stp>
        <stp>Correlation(QO,NGE,Period:=20,InputChoice1:=Close,InputChoice2:=Close)</stp>
        <stp>FG</stp>
        <stp/>
        <stp>Close</stp>
        <stp>15</stp>
        <stp>0</stp>
        <stp>all</stp>
        <stp/>
        <stp/>
        <stp>True</stp>
        <stp>T</stp>
        <tr r="V8" s="1"/>
      </tp>
      <tp>
        <v>3351</v>
        <stp/>
        <stp>StudyData</stp>
        <stp>DSX</stp>
        <stp>Bar</stp>
        <stp/>
        <stp>Low</stp>
        <stp>15</stp>
        <stp>-2</stp>
        <stp/>
        <stp/>
        <stp/>
        <stp/>
        <stp>T</stp>
        <tr r="AD56" s="1"/>
      </tp>
      <tp>
        <v>-0.58211543225167206</v>
        <stp/>
        <stp>ContractData</stp>
        <stp>EP</stp>
        <stp>PerCentNetLastQuote</stp>
        <stp/>
        <stp>T</stp>
        <tr r="N12" s="1"/>
        <tr r="N37" s="1"/>
        <tr r="O37" s="1"/>
        <tr r="O12" s="1"/>
      </tp>
      <tp>
        <v>-0.10246378836570258</v>
        <stp/>
        <stp>ContractData</stp>
        <stp>DD</stp>
        <stp>PerCentNetLastQuote</stp>
        <stp/>
        <stp>T</stp>
        <tr r="N32" s="1"/>
        <tr r="O32" s="1"/>
      </tp>
      <tp>
        <v>3356</v>
        <stp/>
        <stp>StudyData</stp>
        <stp>DSX</stp>
        <stp>Bar</stp>
        <stp/>
        <stp>Low</stp>
        <stp>15</stp>
        <stp>-1</stp>
        <stp/>
        <stp/>
        <stp/>
        <stp/>
        <stp>T</stp>
        <tr r="AD57" s="1"/>
      </tp>
      <tp>
        <v>0.71239568491756566</v>
        <stp/>
        <stp>ContractData</stp>
        <stp>QO</stp>
        <stp>PerCentNetLastQuote</stp>
        <stp/>
        <stp>T</stp>
        <tr r="N8" s="1"/>
        <tr r="O8" s="1"/>
      </tp>
      <tp>
        <v>-0.76296466268930707</v>
        <stp/>
        <stp>ContractData</stp>
        <stp>YM</stp>
        <stp>PerCentNetLastQuote</stp>
        <stp/>
        <stp>T</stp>
        <tr r="O35" s="1"/>
        <tr r="N35" s="1"/>
      </tp>
      <tp>
        <v>49.13</v>
        <stp/>
        <stp>StudyData</stp>
        <stp>QO</stp>
        <stp>FG</stp>
        <stp/>
        <stp>Close</stp>
        <stp>D</stp>
        <stp>-1</stp>
        <stp/>
        <stp/>
        <stp/>
        <stp/>
        <stp>T</stp>
        <tr r="I20" s="1"/>
        <tr r="I20" s="1"/>
      </tp>
      <tp>
        <v>4163.5</v>
        <stp/>
        <stp>StudyData</stp>
        <stp>ENQ</stp>
        <stp>FG</stp>
        <stp/>
        <stp>Close</stp>
        <stp>60</stp>
        <stp>-1</stp>
        <stp/>
        <stp/>
        <stp/>
        <stp/>
        <stp>T</stp>
        <tr r="I45" s="1"/>
        <tr r="I45" s="1"/>
      </tp>
      <tp>
        <v>4913</v>
        <stp/>
        <stp>StudyData</stp>
        <stp>QO</stp>
        <stp>Bar</stp>
        <stp/>
        <stp>Close</stp>
        <stp>D</stp>
        <stp>-1</stp>
        <stp>primaryOnly</stp>
        <tr r="H5" s="2"/>
      </tp>
      <tp>
        <v>201900</v>
        <stp/>
        <stp>StudyData</stp>
        <stp>EP</stp>
        <stp>Bar</stp>
        <stp/>
        <stp>Close</stp>
        <stp>D</stp>
        <stp>-1</stp>
        <stp>primaryOnly</stp>
        <tr r="H9" s="2"/>
      </tp>
      <tp>
        <v>1.1315999999999999</v>
        <stp/>
        <stp>StudyData</stp>
        <stp>EU6</stp>
        <stp>Bar</stp>
        <stp/>
        <stp>Open</stp>
        <stp>15</stp>
        <stp>-2</stp>
        <stp/>
        <stp/>
        <stp/>
        <stp/>
        <stp>T</stp>
        <tr r="AB65" s="1"/>
      </tp>
      <tp>
        <v>1.8189984280260498</v>
        <stp/>
        <stp>ContractData</stp>
        <stp>CLE</stp>
        <stp>PerCentNetLastQuote</stp>
        <stp/>
        <stp>T</stp>
        <tr r="O38" s="1"/>
        <tr r="N5" s="1"/>
        <tr r="N38" s="1"/>
        <tr r="O5" s="1"/>
      </tp>
      <tp>
        <v>-7.0690112220553145E-2</v>
        <stp/>
        <stp>ContractData</stp>
        <stp>EU6</stp>
        <stp>PerCentNetLastQuote</stp>
        <stp/>
        <stp>T</stp>
        <tr r="O13" s="1"/>
        <tr r="O39" s="1"/>
        <tr r="N13" s="1"/>
        <tr r="N39" s="1"/>
      </tp>
      <tp>
        <v>-0.1134802604073344</v>
        <stp/>
        <stp>ContractData</stp>
        <stp>ENQ</stp>
        <stp>PerCentNetLastQuote</stp>
        <stp/>
        <stp>T</stp>
        <tr r="O33" s="1"/>
        <tr r="N33" s="1"/>
      </tp>
      <tp>
        <v>-0.32621589561091341</v>
        <stp/>
        <stp>ContractData</stp>
        <stp>DSX</stp>
        <stp>PerCentNetLastQuote</stp>
        <stp/>
        <stp>T</stp>
        <tr r="O36" s="1"/>
        <tr r="N36" s="1"/>
      </tp>
      <tp>
        <v>0.39812086949597897</v>
        <stp/>
        <stp>ContractData</stp>
        <stp>GCE</stp>
        <stp>PerCentNetLastQuote</stp>
        <stp/>
        <stp>T</stp>
        <tr r="O10" s="1"/>
        <tr r="O31" s="1"/>
        <tr r="N31" s="1"/>
        <tr r="N10" s="1"/>
      </tp>
      <tp>
        <v>0.20564591512432231</v>
        <stp/>
        <stp>ContractData</stp>
        <stp>HOE</stp>
        <stp>PerCentNetLastQuote</stp>
        <stp/>
        <stp>T</stp>
        <tr r="N6" s="1"/>
        <tr r="O6" s="1"/>
      </tp>
      <tp>
        <v>80.672736180000001</v>
        <stp/>
        <stp>StudyData</stp>
        <stp>Correlation(EP,CLE,Period:=20,InputChoice1:=Close,InputChoice2:=Close)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12" s="1"/>
      </tp>
      <tp>
        <v>-0.73556454578889297</v>
        <stp/>
        <stp>ContractData</stp>
        <stp>NGE</stp>
        <stp>PerCentNetLastQuote</stp>
        <stp/>
        <stp>T</stp>
        <tr r="O9" s="1"/>
        <tr r="N9" s="1"/>
      </tp>
      <tp>
        <v>3364</v>
        <stp/>
        <stp>StudyData</stp>
        <stp>DSX</stp>
        <stp>FG</stp>
        <stp/>
        <stp>Close</stp>
        <stp>15</stp>
        <stp>-1</stp>
        <stp/>
        <stp/>
        <stp/>
        <stp/>
        <stp>T</stp>
        <tr r="AC36" s="1"/>
      </tp>
      <tp>
        <v>0.72735944672986352</v>
        <stp/>
        <stp>ContractData</stp>
        <stp>SIE</stp>
        <stp>PerCentNetLastQuote</stp>
        <stp/>
        <stp>T</stp>
        <tr r="N11" s="1"/>
        <tr r="O11" s="1"/>
      </tp>
      <tp>
        <v>0.46718895996549992</v>
        <stp/>
        <stp>ContractData</stp>
        <stp>RBE</stp>
        <stp>PerCentNetLastQuote</stp>
        <stp/>
        <stp>T</stp>
        <tr r="N7" s="1"/>
        <tr r="O7" s="1"/>
      </tp>
      <tp>
        <v>-1.1178349302403765</v>
        <stp/>
        <stp>ContractData</stp>
        <stp>TFE</stp>
        <stp>PerCentNetLastQuote</stp>
        <stp/>
        <stp>T</stp>
        <tr r="O34" s="1"/>
        <tr r="N34" s="1"/>
      </tp>
      <tp>
        <v>81.20842639</v>
        <stp/>
        <stp>StudyData</stp>
        <stp>Correlation(QO,CLE,Period:=20,InputChoice1:=Close,InputChoice2:=Close)</stp>
        <stp>FG</stp>
        <stp/>
        <stp>Close</stp>
        <stp>15</stp>
        <stp>0</stp>
        <stp>all</stp>
        <stp/>
        <stp/>
        <stp>True</stp>
        <stp>T</stp>
        <tr r="R8" s="1"/>
      </tp>
      <tp>
        <v>1.1309</v>
        <stp/>
        <stp>StudyData</stp>
        <stp>EU6</stp>
        <stp>Bar</stp>
        <stp/>
        <stp>Open</stp>
        <stp>15</stp>
        <stp>-1</stp>
        <stp/>
        <stp/>
        <stp/>
        <stp/>
        <stp>T</stp>
        <tr r="AB66" s="1"/>
      </tp>
      <tp>
        <v>-23.61599871</v>
        <stp/>
        <stp>StudyData</stp>
        <stp>Correlation(EP,CLE,Period:=10,InputChoice1:=Close,InputChoice2:=Close)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7" s="1"/>
      </tp>
      <tp>
        <v>-33.329706850000001</v>
        <stp/>
        <stp>StudyData</stp>
        <stp>Correlation(DD,CLE,Period:=10,InputChoice1:=Close,InputChoice2:=Close)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2" s="1"/>
      </tp>
      <tp>
        <v>3363</v>
        <stp/>
        <stp>StudyData</stp>
        <stp>DSX</stp>
        <stp>FG</stp>
        <stp/>
        <stp>Close</stp>
        <stp>15</stp>
        <stp>-2</stp>
        <stp/>
        <stp/>
        <stp/>
        <stp/>
        <stp>T</stp>
        <tr r="AD36" s="1"/>
      </tp>
      <tp>
        <v>-33.972628350000001</v>
        <stp/>
        <stp>StudyData</stp>
        <stp>Correlation(YM,CLE,Period:=10,InputChoice1:=Close,InputChoice2:=Close)</stp>
        <stp>FG</stp>
        <stp/>
        <stp>Close</stp>
        <stp>60</stp>
        <stp>0</stp>
        <stp>all</stp>
        <stp/>
        <stp/>
        <stp>True</stp>
        <stp>T</stp>
        <tr r="Y35" s="1"/>
      </tp>
      <tp>
        <v>97.062949369999998</v>
        <stp/>
        <stp>StudyData</stp>
        <stp>Correlation(EP,ENQ,Period:=10,InputChoice1:=Close,InputChoice2:=Close)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7" s="1"/>
      </tp>
      <tp>
        <v>73.93423713</v>
        <stp/>
        <stp>StudyData</stp>
        <stp>Correlation(DD,ENQ,Period:=10,InputChoice1:=Close,InputChoice2:=Close)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2" s="1"/>
      </tp>
      <tp>
        <v>49.767681119999999</v>
        <stp/>
        <stp>StudyData</stp>
        <stp>Correlation(YM,EU6,Period:=10,InputChoice1:=Close,InputChoice2:=Close)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5" s="1"/>
      </tp>
      <tp>
        <v>22.288733499999999</v>
        <stp/>
        <stp>StudyData</stp>
        <stp>Correlation(DD,EU6,Period:=10,InputChoice1:=Close,InputChoice2:=Close)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2" s="1"/>
      </tp>
      <tp>
        <v>45.240023909999998</v>
        <stp/>
        <stp>StudyData</stp>
        <stp>Correlation(EP,EU6,Period:=10,InputChoice1:=Close,InputChoice2:=Close)</stp>
        <stp>FG</stp>
        <stp/>
        <stp>Close</stp>
        <stp>60</stp>
        <stp>0</stp>
        <stp>all</stp>
        <stp/>
        <stp/>
        <stp>True</stp>
        <stp>T</stp>
        <tr r="Z37" s="1"/>
      </tp>
      <tp>
        <v>95.668860440000003</v>
        <stp/>
        <stp>StudyData</stp>
        <stp>Correlation(YM,ENQ,Period:=10,InputChoice1:=Close,InputChoice2:=Close)</stp>
        <stp>FG</stp>
        <stp/>
        <stp>Close</stp>
        <stp>60</stp>
        <stp>0</stp>
        <stp>all</stp>
        <stp/>
        <stp/>
        <stp>True</stp>
        <stp>T</stp>
        <tr r="T35" s="1"/>
      </tp>
      <tp>
        <v>98.103605509999994</v>
        <stp/>
        <stp>StudyData</stp>
        <stp>Correlation(YM,EP,Period:=10,InputChoice1:=Close,InputChoice2:=Close)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5" s="1"/>
      </tp>
      <tp>
        <v>94.477188209999994</v>
        <stp/>
        <stp>StudyData</stp>
        <stp>Correlation(DD,EP,Period:=10,InputChoice1:=Close,InputChoice2:=Close)</stp>
        <stp>FG</stp>
        <stp/>
        <stp>Close</stp>
        <stp>60</stp>
        <stp>0</stp>
        <stp>all</stp>
        <stp/>
        <stp/>
        <stp>True</stp>
        <stp>T</stp>
        <tr r="X32" s="1"/>
      </tp>
      <tp>
        <v>94.477188209999994</v>
        <stp/>
        <stp>StudyData</stp>
        <stp>Correlation(EP,DD,Period:=10,InputChoice1:=Close,InputChoice2:=Close)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7" s="1"/>
      </tp>
      <tp>
        <v>94.519815519999995</v>
        <stp/>
        <stp>StudyData</stp>
        <stp>Correlation(YM,DD,Period:=10,InputChoice1:=Close,InputChoice2:=Close)</stp>
        <stp>FG</stp>
        <stp/>
        <stp>Close</stp>
        <stp>60</stp>
        <stp>0</stp>
        <stp>all</stp>
        <stp/>
        <stp/>
        <stp>True</stp>
        <stp>T</stp>
        <tr r="S35" s="1"/>
      </tp>
      <tp>
        <v>98.103605509999994</v>
        <stp/>
        <stp>StudyData</stp>
        <stp>Correlation(EP,YM,Period:=10,InputChoice1:=Close,InputChoice2:=Close)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7" s="1"/>
      </tp>
      <tp>
        <v>94.519815519999995</v>
        <stp/>
        <stp>StudyData</stp>
        <stp>Correlation(DD,YM,Period:=10,InputChoice1:=Close,InputChoice2:=Close)</stp>
        <stp>FG</stp>
        <stp/>
        <stp>Close</stp>
        <stp>60</stp>
        <stp>0</stp>
        <stp>all</stp>
        <stp/>
        <stp/>
        <stp>True</stp>
        <stp>T</stp>
        <tr r="V32" s="1"/>
      </tp>
      <tp>
        <v>-22.926393529999999</v>
        <stp/>
        <stp>StudyData</stp>
        <stp>Correlation(EP,GCE,Period:=20,InputChoice1:=Close,InputChoice2:=Close)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12" s="1"/>
      </tp>
      <tp>
        <v>92.985182120000005</v>
        <stp/>
        <stp>StudyData</stp>
        <stp>Correlation(YM,DSX,Period:=10,InputChoice1:=Close,InputChoice2:=Close)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5" s="1"/>
      </tp>
      <tp>
        <v>28.592226530000001</v>
        <stp/>
        <stp>StudyData</stp>
        <stp>Correlation(QO,GCE,Period:=20,InputChoice1:=Close,InputChoice2:=Close)</stp>
        <stp>FG</stp>
        <stp/>
        <stp>Close</stp>
        <stp>15</stp>
        <stp>0</stp>
        <stp>all</stp>
        <stp/>
        <stp/>
        <stp>True</stp>
        <stp>T</stp>
        <tr r="W8" s="1"/>
      </tp>
      <tp>
        <v>98.772065380000001</v>
        <stp/>
        <stp>StudyData</stp>
        <stp>Correlation(DD,DSX,Period:=10,InputChoice1:=Close,InputChoice2:=Close)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2" s="1"/>
      </tp>
      <tp>
        <v>94.652235340000004</v>
        <stp/>
        <stp>StudyData</stp>
        <stp>Correlation(EP,DSX,Period:=10,InputChoice1:=Close,InputChoice2:=Close)</stp>
        <stp>FG</stp>
        <stp/>
        <stp>Close</stp>
        <stp>60</stp>
        <stp>0</stp>
        <stp>all</stp>
        <stp/>
        <stp/>
        <stp>True</stp>
        <stp>T</stp>
        <tr r="W37" s="1"/>
      </tp>
      <tp>
        <v>72.389531239999997</v>
        <stp/>
        <stp>StudyData</stp>
        <stp>Correlation(QO,EP,Period:=20,InputChoice1:=Close,InputChoice2:=Close)</stp>
        <stp>FG</stp>
        <stp/>
        <stp>Close</stp>
        <stp>15</stp>
        <stp>0</stp>
        <stp>all</stp>
        <stp/>
        <stp/>
        <stp>True</stp>
        <stp>T</stp>
        <tr r="Y8" s="1"/>
      </tp>
      <tp>
        <v>72.389531239999997</v>
        <stp/>
        <stp>StudyData</stp>
        <stp>Correlation(EP,QO,Period:=20,InputChoice1:=Close,InputChoice2:=Close)</stp>
        <stp>FG</stp>
        <stp/>
        <stp>Close</stp>
        <stp>15</stp>
        <stp>0</stp>
        <stp>all</stp>
        <stp/>
        <stp/>
        <stp>True</stp>
        <stp>T</stp>
        <tr r="U12" s="1"/>
      </tp>
      <tp>
        <v>3364</v>
        <stp/>
        <stp>StudyData</stp>
        <stp>DSX</stp>
        <stp>FG</stp>
        <stp/>
        <stp>Close</stp>
        <stp>60</stp>
        <stp>-1</stp>
        <stp/>
        <stp/>
        <stp/>
        <stp/>
        <stp>T</stp>
        <tr r="I48" s="1"/>
        <tr r="I48" s="1"/>
      </tp>
      <tp>
        <v>2006.5</v>
        <stp/>
        <stp>ContractData</stp>
        <stp>EP</stp>
        <stp>Bid</stp>
        <stp/>
        <stp>T</stp>
        <tr r="C6" s="1"/>
      </tp>
      <tp>
        <v>2006.75</v>
        <stp/>
        <stp>ContractData</stp>
        <stp>EP</stp>
        <stp>Ask</stp>
        <stp/>
        <stp>T</stp>
        <tr r="E6" s="1"/>
      </tp>
      <tp>
        <v>1995.25</v>
        <stp/>
        <stp>ContractData</stp>
        <stp>EP</stp>
        <stp>Low</stp>
        <stp/>
        <stp>T</stp>
        <tr r="E9" s="1"/>
        <tr r="AL10" s="1"/>
      </tp>
      <tp>
        <v>51.970464200000002</v>
        <stp/>
        <stp>StudyData</stp>
        <stp>Correlation(QO,EU6,Period:=20,InputChoice1:=Close,InputChoice2:=Close)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8" s="1"/>
      </tp>
      <tp>
        <v>18.265474480000002</v>
        <stp/>
        <stp>StudyData</stp>
        <stp>Correlation(EP,EU6,Period:=20,InputChoice1:=Close,InputChoice2:=Close)</stp>
        <stp>FG</stp>
        <stp/>
        <stp>Close</stp>
        <stp>15</stp>
        <stp>0</stp>
        <stp>all</stp>
        <stp/>
        <stp/>
        <stp>True</stp>
        <stp>T</stp>
        <tr r="Z1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0076713414641"/>
          <c:y val="4.5798259989074969E-2"/>
          <c:w val="0.60819314466516949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5000">
                  <a:srgbClr val="12B2E3"/>
                </a:gs>
                <a:gs pos="0">
                  <a:srgbClr val="03D4A8"/>
                </a:gs>
                <a:gs pos="35000">
                  <a:srgbClr val="21D6E0"/>
                </a:gs>
                <a:gs pos="71000">
                  <a:srgbClr val="0087E6"/>
                </a:gs>
                <a:gs pos="100000">
                  <a:srgbClr val="005CBF"/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1" i="0" baseline="0">
                    <a:solidFill>
                      <a:schemeClr val="bg1"/>
                    </a:solidFill>
                    <a:latin typeface="Tahoma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Sheet1!$Q$5:$Q$13</c:f>
              <c:strCache>
                <c:ptCount val="9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QO</c:v>
                </c:pt>
                <c:pt idx="4">
                  <c:v>NGE</c:v>
                </c:pt>
                <c:pt idx="5">
                  <c:v>GCE</c:v>
                </c:pt>
                <c:pt idx="6">
                  <c:v>SIE</c:v>
                </c:pt>
                <c:pt idx="7">
                  <c:v>EP</c:v>
                </c:pt>
                <c:pt idx="8">
                  <c:v>EU6</c:v>
                </c:pt>
              </c:strCache>
            </c:strRef>
          </c:cat>
          <c:val>
            <c:numRef>
              <c:f>Sheet1!$I$17:$I$25</c:f>
              <c:numCache>
                <c:formatCode>0.00%</c:formatCode>
                <c:ptCount val="9"/>
                <c:pt idx="0">
                  <c:v>1.818998428026055E-2</c:v>
                </c:pt>
                <c:pt idx="1">
                  <c:v>1.8695083193119534E-3</c:v>
                </c:pt>
                <c:pt idx="2">
                  <c:v>4.6000143750448939E-3</c:v>
                </c:pt>
                <c:pt idx="3">
                  <c:v>7.1239568491755405E-3</c:v>
                </c:pt>
                <c:pt idx="4">
                  <c:v>-7.3556454578889369E-3</c:v>
                </c:pt>
                <c:pt idx="5">
                  <c:v>3.7423361732620572E-3</c:v>
                </c:pt>
                <c:pt idx="6">
                  <c:v>7.2735944672986282E-3</c:v>
                </c:pt>
                <c:pt idx="7">
                  <c:v>-6.1911837543338283E-3</c:v>
                </c:pt>
                <c:pt idx="8">
                  <c:v>-7.0690112220545367E-4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90"/>
        <c:axId val="186910368"/>
        <c:axId val="186908800"/>
      </c:barChart>
      <c:catAx>
        <c:axId val="186910368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186908800"/>
        <c:crosses val="autoZero"/>
        <c:auto val="1"/>
        <c:lblAlgn val="ctr"/>
        <c:lblOffset val="1000"/>
        <c:noMultiLvlLbl val="0"/>
      </c:catAx>
      <c:valAx>
        <c:axId val="186908800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186910368"/>
        <c:crosses val="autoZero"/>
        <c:crossBetween val="between"/>
      </c:valAx>
      <c:spPr>
        <a:solidFill>
          <a:schemeClr val="tx1"/>
        </a:solidFill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>
      <a:solidFill>
        <a:schemeClr val="tx2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Sheet1!$AB$62:$AB$64</c:f>
              <c:numCache>
                <c:formatCode>General</c:formatCode>
                <c:ptCount val="3"/>
                <c:pt idx="0">
                  <c:v>44.74</c:v>
                </c:pt>
                <c:pt idx="1">
                  <c:v>45.03</c:v>
                </c:pt>
                <c:pt idx="2">
                  <c:v>45.43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Sheet1!$AC$62:$AC$64</c:f>
              <c:numCache>
                <c:formatCode>General</c:formatCode>
                <c:ptCount val="3"/>
                <c:pt idx="0">
                  <c:v>45.11</c:v>
                </c:pt>
                <c:pt idx="1">
                  <c:v>45.54</c:v>
                </c:pt>
                <c:pt idx="2">
                  <c:v>45.54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Sheet1!$AD$62:$AD$64</c:f>
              <c:numCache>
                <c:formatCode>General</c:formatCode>
                <c:ptCount val="3"/>
                <c:pt idx="0">
                  <c:v>44.72</c:v>
                </c:pt>
                <c:pt idx="1">
                  <c:v>44.95</c:v>
                </c:pt>
                <c:pt idx="2">
                  <c:v>45.33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Sheet1!$AE$62:$AE$64</c:f>
              <c:numCache>
                <c:formatCode>General</c:formatCode>
                <c:ptCount val="3"/>
                <c:pt idx="0">
                  <c:v>45.04</c:v>
                </c:pt>
                <c:pt idx="1">
                  <c:v>45.42</c:v>
                </c:pt>
                <c:pt idx="2">
                  <c:v>45.34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6316792"/>
        <c:axId val="236317184"/>
      </c:stockChart>
      <c:catAx>
        <c:axId val="236316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317184"/>
        <c:crosses val="autoZero"/>
        <c:auto val="1"/>
        <c:lblAlgn val="ctr"/>
        <c:lblOffset val="100"/>
        <c:noMultiLvlLbl val="0"/>
      </c:catAx>
      <c:valAx>
        <c:axId val="23631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31679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635090675993002"/>
          <c:y val="2.8759480322584276E-2"/>
          <c:w val="0.46529777628927826"/>
          <c:h val="0.80643207754631796"/>
        </c:manualLayout>
      </c:layout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Sheet1!$AB$65:$AB$67</c:f>
              <c:numCache>
                <c:formatCode>General</c:formatCode>
                <c:ptCount val="3"/>
                <c:pt idx="0">
                  <c:v>1.1315999999999999</c:v>
                </c:pt>
                <c:pt idx="1">
                  <c:v>1.1309</c:v>
                </c:pt>
                <c:pt idx="2">
                  <c:v>1.1309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Sheet1!$AC$65:$AC$67</c:f>
              <c:numCache>
                <c:formatCode>General</c:formatCode>
                <c:ptCount val="3"/>
                <c:pt idx="0">
                  <c:v>1.1326000000000001</c:v>
                </c:pt>
                <c:pt idx="1">
                  <c:v>1.1313</c:v>
                </c:pt>
                <c:pt idx="2">
                  <c:v>1.1315999999999999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Sheet1!$AD$65:$AD$67</c:f>
              <c:numCache>
                <c:formatCode>General</c:formatCode>
                <c:ptCount val="3"/>
                <c:pt idx="0">
                  <c:v>1.1309</c:v>
                </c:pt>
                <c:pt idx="1">
                  <c:v>1.1302000000000001</c:v>
                </c:pt>
                <c:pt idx="2">
                  <c:v>1.1306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Sheet1!$AE$65:$AE$67</c:f>
              <c:numCache>
                <c:formatCode>General</c:formatCode>
                <c:ptCount val="3"/>
                <c:pt idx="0">
                  <c:v>1.131</c:v>
                </c:pt>
                <c:pt idx="1">
                  <c:v>1.1308</c:v>
                </c:pt>
                <c:pt idx="2">
                  <c:v>1.1309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6317968"/>
        <c:axId val="236318360"/>
      </c:stockChart>
      <c:catAx>
        <c:axId val="236317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318360"/>
        <c:crosses val="autoZero"/>
        <c:auto val="1"/>
        <c:lblAlgn val="ctr"/>
        <c:lblOffset val="100"/>
        <c:noMultiLvlLbl val="0"/>
      </c:catAx>
      <c:valAx>
        <c:axId val="236318360"/>
        <c:scaling>
          <c:orientation val="minMax"/>
        </c:scaling>
        <c:delete val="0"/>
        <c:axPos val="l"/>
        <c:majorGridlines/>
        <c:numFmt formatCode="#,##0.0000" sourceLinked="0"/>
        <c:majorTickMark val="out"/>
        <c:minorTickMark val="none"/>
        <c:tickLblPos val="nextTo"/>
        <c:crossAx val="23631796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5-Minute</a:t>
            </a:r>
            <a:r>
              <a:rPr lang="en-US" baseline="0"/>
              <a:t> Close Daily Percent Change</a:t>
            </a:r>
            <a:endParaRPr lang="en-US"/>
          </a:p>
        </c:rich>
      </c:tx>
      <c:layout>
        <c:manualLayout>
          <c:xMode val="edge"/>
          <c:yMode val="edge"/>
          <c:x val="0.39376935249864931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440947375724556E-2"/>
          <c:y val="0.1398485694896453"/>
          <c:w val="0.79892907513933109"/>
          <c:h val="0.76707070707070713"/>
        </c:manualLayout>
      </c:layout>
      <c:lineChart>
        <c:grouping val="standard"/>
        <c:varyColors val="0"/>
        <c:ser>
          <c:idx val="0"/>
          <c:order val="0"/>
          <c:tx>
            <c:strRef>
              <c:f>Sheet1!$Q$5</c:f>
              <c:strCache>
                <c:ptCount val="1"/>
                <c:pt idx="0">
                  <c:v>CLE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Sheet2!$N$2:$N$82</c:f>
              <c:numCache>
                <c:formatCode>0.00%</c:formatCode>
                <c:ptCount val="81"/>
                <c:pt idx="0">
                  <c:v>9.2072759937121048E-3</c:v>
                </c:pt>
                <c:pt idx="1">
                  <c:v>1.1452953065349204E-2</c:v>
                </c:pt>
                <c:pt idx="2">
                  <c:v>1.1003817651021782E-2</c:v>
                </c:pt>
                <c:pt idx="3">
                  <c:v>1.1452953065349204E-2</c:v>
                </c:pt>
                <c:pt idx="4">
                  <c:v>1.9986525937570176E-2</c:v>
                </c:pt>
                <c:pt idx="5">
                  <c:v>1.9986525937570176E-2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Sheet1!$Q$6</c:f>
              <c:strCache>
                <c:ptCount val="1"/>
                <c:pt idx="0">
                  <c:v>HOE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Sheet2!$Q$2:$Q$82</c:f>
              <c:numCache>
                <c:formatCode>0.00%</c:formatCode>
                <c:ptCount val="81"/>
                <c:pt idx="0">
                  <c:v>-4.6114538543029849E-3</c:v>
                </c:pt>
                <c:pt idx="1">
                  <c:v>-4.6114538543029849E-3</c:v>
                </c:pt>
                <c:pt idx="2">
                  <c:v>-4.2998691344176485E-3</c:v>
                </c:pt>
                <c:pt idx="3">
                  <c:v>-3.0535302548763007E-3</c:v>
                </c:pt>
                <c:pt idx="4">
                  <c:v>2.3057269271514924E-3</c:v>
                </c:pt>
                <c:pt idx="5">
                  <c:v>2.3057269271514924E-3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Sheet2!$G$4</c:f>
              <c:strCache>
                <c:ptCount val="1"/>
                <c:pt idx="0">
                  <c:v>RBE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Sheet2!$T$2:$T$82</c:f>
              <c:numCache>
                <c:formatCode>0.00%</c:formatCode>
                <c:ptCount val="81"/>
                <c:pt idx="0">
                  <c:v>2.2281319629123839E-3</c:v>
                </c:pt>
                <c:pt idx="1">
                  <c:v>1.2218788183713074E-3</c:v>
                </c:pt>
                <c:pt idx="2">
                  <c:v>1.437504492201538E-4</c:v>
                </c:pt>
                <c:pt idx="3">
                  <c:v>-3.5937612305038451E-4</c:v>
                </c:pt>
                <c:pt idx="4">
                  <c:v>4.8156400488751526E-3</c:v>
                </c:pt>
                <c:pt idx="5">
                  <c:v>4.8156400488751526E-3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Sheet1!$Q$8</c:f>
              <c:strCache>
                <c:ptCount val="1"/>
                <c:pt idx="0">
                  <c:v>QO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Sheet2!$W$2:$W$82</c:f>
              <c:numCache>
                <c:formatCode>0.00%</c:formatCode>
                <c:ptCount val="81"/>
                <c:pt idx="0">
                  <c:v>2.6460411154081011E-3</c:v>
                </c:pt>
                <c:pt idx="1">
                  <c:v>2.8495827396702628E-3</c:v>
                </c:pt>
                <c:pt idx="2">
                  <c:v>1.6283329940972929E-3</c:v>
                </c:pt>
                <c:pt idx="3">
                  <c:v>2.0354162426216163E-3</c:v>
                </c:pt>
                <c:pt idx="4">
                  <c:v>8.548748219010787E-3</c:v>
                </c:pt>
                <c:pt idx="5">
                  <c:v>8.548748219010787E-3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Sheet1!$Q$9</c:f>
              <c:strCache>
                <c:ptCount val="1"/>
                <c:pt idx="0">
                  <c:v>NGE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Sheet2!$Z$2:$Z$82</c:f>
              <c:numCache>
                <c:formatCode>0.00%</c:formatCode>
                <c:ptCount val="81"/>
                <c:pt idx="0">
                  <c:v>-1.58146377344612E-2</c:v>
                </c:pt>
                <c:pt idx="1">
                  <c:v>-1.1769032732622288E-2</c:v>
                </c:pt>
                <c:pt idx="2">
                  <c:v>-7.7234277307833762E-3</c:v>
                </c:pt>
                <c:pt idx="3">
                  <c:v>-2.206693637366679E-3</c:v>
                </c:pt>
                <c:pt idx="4">
                  <c:v>-2.206693637366679E-3</c:v>
                </c:pt>
                <c:pt idx="5">
                  <c:v>-2.206693637366679E-3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Sheet1!$Q$10</c:f>
              <c:strCache>
                <c:ptCount val="1"/>
                <c:pt idx="0">
                  <c:v>GCE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Sheet2!$AC$2:$AC$82</c:f>
              <c:numCache>
                <c:formatCode>0.00%</c:formatCode>
                <c:ptCount val="81"/>
                <c:pt idx="0">
                  <c:v>3.583087825463811E-3</c:v>
                </c:pt>
                <c:pt idx="1">
                  <c:v>3.583087825463811E-3</c:v>
                </c:pt>
                <c:pt idx="2">
                  <c:v>3.8219603471613983E-3</c:v>
                </c:pt>
                <c:pt idx="3">
                  <c:v>4.2997053905565732E-3</c:v>
                </c:pt>
                <c:pt idx="4">
                  <c:v>3.9812086949597902E-3</c:v>
                </c:pt>
                <c:pt idx="5">
                  <c:v>3.9812086949597902E-3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Sheet1!$Q$11</c:f>
              <c:strCache>
                <c:ptCount val="1"/>
                <c:pt idx="0">
                  <c:v>SIE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Sheet2!$AF$2:$AF$82</c:f>
              <c:numCache>
                <c:formatCode>0.00%</c:formatCode>
                <c:ptCount val="81"/>
                <c:pt idx="0">
                  <c:v>3.1002205926190904E-3</c:v>
                </c:pt>
                <c:pt idx="1">
                  <c:v>5.1869075299588625E-3</c:v>
                </c:pt>
                <c:pt idx="2">
                  <c:v>7.2735944672986351E-3</c:v>
                </c:pt>
                <c:pt idx="3">
                  <c:v>6.3793000655815897E-3</c:v>
                </c:pt>
                <c:pt idx="4">
                  <c:v>5.4850056638645443E-3</c:v>
                </c:pt>
                <c:pt idx="5">
                  <c:v>5.4850056638645443E-3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Sheet1!$Q$12</c:f>
              <c:strCache>
                <c:ptCount val="1"/>
                <c:pt idx="0">
                  <c:v>EP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Sheet2!$AI$2:$AI$83</c:f>
              <c:numCache>
                <c:formatCode>0.00%</c:formatCode>
                <c:ptCount val="82"/>
                <c:pt idx="0">
                  <c:v>-6.1911837543338283E-3</c:v>
                </c:pt>
                <c:pt idx="1">
                  <c:v>-4.7052996532937095E-3</c:v>
                </c:pt>
                <c:pt idx="2">
                  <c:v>-5.0767706785537397E-3</c:v>
                </c:pt>
                <c:pt idx="3">
                  <c:v>-4.7052996532937095E-3</c:v>
                </c:pt>
                <c:pt idx="4">
                  <c:v>-5.9435364041604752E-3</c:v>
                </c:pt>
                <c:pt idx="5">
                  <c:v>-5.9435364041604752E-3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Sheet1!$Q$13</c:f>
              <c:strCache>
                <c:ptCount val="1"/>
                <c:pt idx="0">
                  <c:v>EU6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Sheet2!$I$1:$I$82</c:f>
              <c:strCache>
                <c:ptCount val="82"/>
                <c:pt idx="0">
                  <c:v>8:30</c:v>
                </c:pt>
                <c:pt idx="1">
                  <c:v>8:35</c:v>
                </c:pt>
                <c:pt idx="2">
                  <c:v>8:40</c:v>
                </c:pt>
                <c:pt idx="3">
                  <c:v>8:45</c:v>
                </c:pt>
                <c:pt idx="4">
                  <c:v>8:50</c:v>
                </c:pt>
                <c:pt idx="5">
                  <c:v>8:55</c:v>
                </c:pt>
                <c:pt idx="6">
                  <c:v>9:00</c:v>
                </c:pt>
                <c:pt idx="7">
                  <c:v>9:05</c:v>
                </c:pt>
                <c:pt idx="8">
                  <c:v>9:10</c:v>
                </c:pt>
                <c:pt idx="9">
                  <c:v>9:15</c:v>
                </c:pt>
                <c:pt idx="10">
                  <c:v>9:20</c:v>
                </c:pt>
                <c:pt idx="11">
                  <c:v>9:25</c:v>
                </c:pt>
                <c:pt idx="12">
                  <c:v>9:30</c:v>
                </c:pt>
                <c:pt idx="13">
                  <c:v>9:35</c:v>
                </c:pt>
                <c:pt idx="14">
                  <c:v>9:40</c:v>
                </c:pt>
                <c:pt idx="15">
                  <c:v>9:45</c:v>
                </c:pt>
                <c:pt idx="16">
                  <c:v>9:50</c:v>
                </c:pt>
                <c:pt idx="17">
                  <c:v>9:55</c:v>
                </c:pt>
                <c:pt idx="18">
                  <c:v>10:00</c:v>
                </c:pt>
                <c:pt idx="19">
                  <c:v>10:05</c:v>
                </c:pt>
                <c:pt idx="20">
                  <c:v>10:10</c:v>
                </c:pt>
                <c:pt idx="21">
                  <c:v>10:15</c:v>
                </c:pt>
                <c:pt idx="22">
                  <c:v>10:20</c:v>
                </c:pt>
                <c:pt idx="23">
                  <c:v>10:25</c:v>
                </c:pt>
                <c:pt idx="24">
                  <c:v>10:30</c:v>
                </c:pt>
                <c:pt idx="25">
                  <c:v>10:35</c:v>
                </c:pt>
                <c:pt idx="26">
                  <c:v>10:40</c:v>
                </c:pt>
                <c:pt idx="27">
                  <c:v>10:45</c:v>
                </c:pt>
                <c:pt idx="28">
                  <c:v>10:50</c:v>
                </c:pt>
                <c:pt idx="29">
                  <c:v>10:55</c:v>
                </c:pt>
                <c:pt idx="30">
                  <c:v>11:00</c:v>
                </c:pt>
                <c:pt idx="31">
                  <c:v>11:05</c:v>
                </c:pt>
                <c:pt idx="32">
                  <c:v>11:10</c:v>
                </c:pt>
                <c:pt idx="33">
                  <c:v>11:15</c:v>
                </c:pt>
                <c:pt idx="34">
                  <c:v>11:20</c:v>
                </c:pt>
                <c:pt idx="35">
                  <c:v>11:25</c:v>
                </c:pt>
                <c:pt idx="36">
                  <c:v>11:30</c:v>
                </c:pt>
                <c:pt idx="37">
                  <c:v>11:35</c:v>
                </c:pt>
                <c:pt idx="38">
                  <c:v>11:40</c:v>
                </c:pt>
                <c:pt idx="39">
                  <c:v>11:45</c:v>
                </c:pt>
                <c:pt idx="40">
                  <c:v>11:50</c:v>
                </c:pt>
                <c:pt idx="41">
                  <c:v>11:55</c:v>
                </c:pt>
                <c:pt idx="42">
                  <c:v>12:00</c:v>
                </c:pt>
                <c:pt idx="43">
                  <c:v>12:05</c:v>
                </c:pt>
                <c:pt idx="44">
                  <c:v>12:10</c:v>
                </c:pt>
                <c:pt idx="45">
                  <c:v>12:15</c:v>
                </c:pt>
                <c:pt idx="46">
                  <c:v>12:20</c:v>
                </c:pt>
                <c:pt idx="47">
                  <c:v>12:25</c:v>
                </c:pt>
                <c:pt idx="48">
                  <c:v>12:30</c:v>
                </c:pt>
                <c:pt idx="49">
                  <c:v>12:35</c:v>
                </c:pt>
                <c:pt idx="50">
                  <c:v>12:40</c:v>
                </c:pt>
                <c:pt idx="51">
                  <c:v>12:45</c:v>
                </c:pt>
                <c:pt idx="52">
                  <c:v>12:50</c:v>
                </c:pt>
                <c:pt idx="53">
                  <c:v>12:55</c:v>
                </c:pt>
                <c:pt idx="54">
                  <c:v>13:00</c:v>
                </c:pt>
                <c:pt idx="55">
                  <c:v>13:05</c:v>
                </c:pt>
                <c:pt idx="56">
                  <c:v>13:10</c:v>
                </c:pt>
                <c:pt idx="57">
                  <c:v>13:15</c:v>
                </c:pt>
                <c:pt idx="58">
                  <c:v>13:20</c:v>
                </c:pt>
                <c:pt idx="59">
                  <c:v>13:25</c:v>
                </c:pt>
                <c:pt idx="60">
                  <c:v>13:30</c:v>
                </c:pt>
                <c:pt idx="61">
                  <c:v>13:35</c:v>
                </c:pt>
                <c:pt idx="62">
                  <c:v>13:40</c:v>
                </c:pt>
                <c:pt idx="63">
                  <c:v>13:45</c:v>
                </c:pt>
                <c:pt idx="64">
                  <c:v>13:50</c:v>
                </c:pt>
                <c:pt idx="65">
                  <c:v>13:55</c:v>
                </c:pt>
                <c:pt idx="66">
                  <c:v>14:00</c:v>
                </c:pt>
                <c:pt idx="67">
                  <c:v>14:05</c:v>
                </c:pt>
                <c:pt idx="68">
                  <c:v>14:10</c:v>
                </c:pt>
                <c:pt idx="69">
                  <c:v>14:15</c:v>
                </c:pt>
                <c:pt idx="70">
                  <c:v>14:20</c:v>
                </c:pt>
                <c:pt idx="71">
                  <c:v>14:25</c:v>
                </c:pt>
                <c:pt idx="72">
                  <c:v>14:30</c:v>
                </c:pt>
                <c:pt idx="73">
                  <c:v>14:35</c:v>
                </c:pt>
                <c:pt idx="74">
                  <c:v>14:40</c:v>
                </c:pt>
                <c:pt idx="75">
                  <c:v>14:45</c:v>
                </c:pt>
                <c:pt idx="76">
                  <c:v>14:50</c:v>
                </c:pt>
                <c:pt idx="77">
                  <c:v>14:55</c:v>
                </c:pt>
                <c:pt idx="78">
                  <c:v>15:00</c:v>
                </c:pt>
                <c:pt idx="79">
                  <c:v>15:05</c:v>
                </c:pt>
                <c:pt idx="80">
                  <c:v>15:10</c:v>
                </c:pt>
                <c:pt idx="81">
                  <c:v>15:15</c:v>
                </c:pt>
              </c:strCache>
            </c:strRef>
          </c:cat>
          <c:val>
            <c:numRef>
              <c:f>Sheet2!$AL$2:$AL$82</c:f>
              <c:numCache>
                <c:formatCode>0.00%</c:formatCode>
                <c:ptCount val="81"/>
                <c:pt idx="0">
                  <c:v>8.8362640275691439E-5</c:v>
                </c:pt>
                <c:pt idx="1">
                  <c:v>-6.1853848192984008E-4</c:v>
                </c:pt>
                <c:pt idx="2">
                  <c:v>-8.8362640275691439E-4</c:v>
                </c:pt>
                <c:pt idx="3">
                  <c:v>-7.9526376248122295E-4</c:v>
                </c:pt>
                <c:pt idx="4">
                  <c:v>-7.9526376248122295E-4</c:v>
                </c:pt>
                <c:pt idx="5">
                  <c:v>-7.9526376248122295E-4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911152"/>
        <c:axId val="237635616"/>
      </c:lineChart>
      <c:catAx>
        <c:axId val="186911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37635616"/>
        <c:crosses val="autoZero"/>
        <c:auto val="1"/>
        <c:lblAlgn val="ctr"/>
        <c:lblOffset val="100"/>
        <c:tickLblSkip val="6"/>
        <c:tickMarkSkip val="12"/>
        <c:noMultiLvlLbl val="0"/>
      </c:catAx>
      <c:valAx>
        <c:axId val="23763561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crossAx val="186911152"/>
        <c:crosses val="autoZero"/>
        <c:crossBetween val="between"/>
      </c:valAx>
      <c:spPr>
        <a:solidFill>
          <a:schemeClr val="tx1"/>
        </a:solidFill>
      </c:spPr>
    </c:plotArea>
    <c:legend>
      <c:legendPos val="r"/>
      <c:layout>
        <c:manualLayout>
          <c:xMode val="edge"/>
          <c:yMode val="edge"/>
          <c:x val="0.9133997591993791"/>
          <c:y val="6.8736180704684638E-2"/>
          <c:w val="6.6494002258142351E-2"/>
          <c:h val="0.89892453098535108"/>
        </c:manualLayout>
      </c:layout>
      <c:overlay val="0"/>
    </c:legend>
    <c:plotVisOnly val="1"/>
    <c:dispBlanksAs val="gap"/>
    <c:showDLblsOverMax val="0"/>
  </c:chart>
  <c:spPr>
    <a:solidFill>
      <a:schemeClr val="tx1"/>
    </a:solidFill>
    <a:ln w="12700">
      <a:solidFill>
        <a:schemeClr val="tx2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Sheet1!$AB$41:$AB$43</c:f>
              <c:numCache>
                <c:formatCode>General</c:formatCode>
                <c:ptCount val="3"/>
                <c:pt idx="0">
                  <c:v>1262.7</c:v>
                </c:pt>
                <c:pt idx="1">
                  <c:v>1262.9000000000001</c:v>
                </c:pt>
                <c:pt idx="2">
                  <c:v>1260.7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Sheet1!$AC$41:$AC$43</c:f>
              <c:numCache>
                <c:formatCode>General</c:formatCode>
                <c:ptCount val="3"/>
                <c:pt idx="0">
                  <c:v>1264.7</c:v>
                </c:pt>
                <c:pt idx="1">
                  <c:v>1262.9000000000001</c:v>
                </c:pt>
                <c:pt idx="2">
                  <c:v>1261.9000000000001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Sheet1!$AD$41:$AD$43</c:f>
              <c:numCache>
                <c:formatCode>General</c:formatCode>
                <c:ptCount val="3"/>
                <c:pt idx="0">
                  <c:v>1262.4000000000001</c:v>
                </c:pt>
                <c:pt idx="1">
                  <c:v>1259.2</c:v>
                </c:pt>
                <c:pt idx="2">
                  <c:v>1260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Sheet1!$AE$41:$AE$43</c:f>
              <c:numCache>
                <c:formatCode>General</c:formatCode>
                <c:ptCount val="3"/>
                <c:pt idx="0">
                  <c:v>1263</c:v>
                </c:pt>
                <c:pt idx="1">
                  <c:v>1260.7</c:v>
                </c:pt>
                <c:pt idx="2">
                  <c:v>1260.5999999999999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7634048"/>
        <c:axId val="237633656"/>
      </c:stockChart>
      <c:catAx>
        <c:axId val="23763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7633656"/>
        <c:crosses val="autoZero"/>
        <c:auto val="1"/>
        <c:lblAlgn val="ctr"/>
        <c:lblOffset val="100"/>
        <c:noMultiLvlLbl val="0"/>
      </c:catAx>
      <c:valAx>
        <c:axId val="237633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63404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Sheet1!$AB$47:$AB$49</c:f>
              <c:numCache>
                <c:formatCode>General</c:formatCode>
                <c:ptCount val="3"/>
                <c:pt idx="0">
                  <c:v>4170.75</c:v>
                </c:pt>
                <c:pt idx="1">
                  <c:v>4195.25</c:v>
                </c:pt>
                <c:pt idx="2">
                  <c:v>4180.25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Sheet1!$AC$47:$AC$49</c:f>
              <c:numCache>
                <c:formatCode>General</c:formatCode>
                <c:ptCount val="3"/>
                <c:pt idx="0">
                  <c:v>4198.25</c:v>
                </c:pt>
                <c:pt idx="1">
                  <c:v>4203.25</c:v>
                </c:pt>
                <c:pt idx="2">
                  <c:v>4184.5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Sheet1!$AD$47:$AD$49</c:f>
              <c:numCache>
                <c:formatCode>General</c:formatCode>
                <c:ptCount val="3"/>
                <c:pt idx="0">
                  <c:v>4168.5</c:v>
                </c:pt>
                <c:pt idx="1">
                  <c:v>4180.25</c:v>
                </c:pt>
                <c:pt idx="2">
                  <c:v>4179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Sheet1!$AE$47:$AE$49</c:f>
              <c:numCache>
                <c:formatCode>General</c:formatCode>
                <c:ptCount val="3"/>
                <c:pt idx="0">
                  <c:v>4195</c:v>
                </c:pt>
                <c:pt idx="1">
                  <c:v>4181</c:v>
                </c:pt>
                <c:pt idx="2">
                  <c:v>4181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7632480"/>
        <c:axId val="237635224"/>
      </c:stockChart>
      <c:catAx>
        <c:axId val="23763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7635224"/>
        <c:crosses val="autoZero"/>
        <c:auto val="1"/>
        <c:lblAlgn val="ctr"/>
        <c:lblOffset val="100"/>
        <c:noMultiLvlLbl val="0"/>
      </c:catAx>
      <c:valAx>
        <c:axId val="237635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63248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Sheet1!$AB$44:$AB$46</c:f>
              <c:numCache>
                <c:formatCode>General</c:formatCode>
                <c:ptCount val="3"/>
                <c:pt idx="0">
                  <c:v>10705</c:v>
                </c:pt>
                <c:pt idx="1">
                  <c:v>10733</c:v>
                </c:pt>
                <c:pt idx="2">
                  <c:v>10733.5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Sheet1!$AC$44:$AC$46</c:f>
              <c:numCache>
                <c:formatCode>General</c:formatCode>
                <c:ptCount val="3"/>
                <c:pt idx="0">
                  <c:v>10749.5</c:v>
                </c:pt>
                <c:pt idx="1">
                  <c:v>10770.5</c:v>
                </c:pt>
                <c:pt idx="2">
                  <c:v>10738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Sheet1!$AD$44:$AD$46</c:f>
              <c:numCache>
                <c:formatCode>General</c:formatCode>
                <c:ptCount val="3"/>
                <c:pt idx="0">
                  <c:v>10691</c:v>
                </c:pt>
                <c:pt idx="1">
                  <c:v>10716</c:v>
                </c:pt>
                <c:pt idx="2">
                  <c:v>10722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Sheet1!$AE$44:$AE$46</c:f>
              <c:numCache>
                <c:formatCode>General</c:formatCode>
                <c:ptCount val="3"/>
                <c:pt idx="0">
                  <c:v>10733</c:v>
                </c:pt>
                <c:pt idx="1">
                  <c:v>10734.5</c:v>
                </c:pt>
                <c:pt idx="2">
                  <c:v>10725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185526992"/>
        <c:axId val="185527776"/>
      </c:stockChart>
      <c:catAx>
        <c:axId val="18552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527776"/>
        <c:crosses val="autoZero"/>
        <c:auto val="1"/>
        <c:lblAlgn val="ctr"/>
        <c:lblOffset val="100"/>
        <c:noMultiLvlLbl val="0"/>
      </c:catAx>
      <c:valAx>
        <c:axId val="18552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52699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Sheet1!$AB$50:$AB$52</c:f>
              <c:numCache>
                <c:formatCode>General</c:formatCode>
                <c:ptCount val="3"/>
                <c:pt idx="0">
                  <c:v>1180</c:v>
                </c:pt>
                <c:pt idx="1">
                  <c:v>1182.7</c:v>
                </c:pt>
                <c:pt idx="2">
                  <c:v>1175.7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Sheet1!$AC$50:$AC$52</c:f>
              <c:numCache>
                <c:formatCode>General</c:formatCode>
                <c:ptCount val="3"/>
                <c:pt idx="0">
                  <c:v>1184.0999999999999</c:v>
                </c:pt>
                <c:pt idx="1">
                  <c:v>1184.9000000000001</c:v>
                </c:pt>
                <c:pt idx="2">
                  <c:v>1177.3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Sheet1!$AD$50:$AD$52</c:f>
              <c:numCache>
                <c:formatCode>General</c:formatCode>
                <c:ptCount val="3"/>
                <c:pt idx="0">
                  <c:v>1179.8</c:v>
                </c:pt>
                <c:pt idx="1">
                  <c:v>1175.7</c:v>
                </c:pt>
                <c:pt idx="2">
                  <c:v>1174.4000000000001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Sheet1!$AE$50:$AE$52</c:f>
              <c:numCache>
                <c:formatCode>General</c:formatCode>
                <c:ptCount val="3"/>
                <c:pt idx="0">
                  <c:v>1182.5999999999999</c:v>
                </c:pt>
                <c:pt idx="1">
                  <c:v>1175.9000000000001</c:v>
                </c:pt>
                <c:pt idx="2">
                  <c:v>1176.5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185527384"/>
        <c:axId val="236830056"/>
      </c:stockChart>
      <c:catAx>
        <c:axId val="185527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830056"/>
        <c:crosses val="autoZero"/>
        <c:auto val="1"/>
        <c:lblAlgn val="ctr"/>
        <c:lblOffset val="100"/>
        <c:noMultiLvlLbl val="0"/>
      </c:catAx>
      <c:valAx>
        <c:axId val="236830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52738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Sheet1!$AB$53:$AB$55</c:f>
              <c:numCache>
                <c:formatCode>General</c:formatCode>
                <c:ptCount val="3"/>
                <c:pt idx="0">
                  <c:v>17283</c:v>
                </c:pt>
                <c:pt idx="1">
                  <c:v>17326</c:v>
                </c:pt>
                <c:pt idx="2">
                  <c:v>17301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Sheet1!$AC$53:$AC$55</c:f>
              <c:numCache>
                <c:formatCode>General</c:formatCode>
                <c:ptCount val="3"/>
                <c:pt idx="0">
                  <c:v>17337</c:v>
                </c:pt>
                <c:pt idx="1">
                  <c:v>17352</c:v>
                </c:pt>
                <c:pt idx="2">
                  <c:v>17311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Sheet1!$AD$53:$AD$55</c:f>
              <c:numCache>
                <c:formatCode>General</c:formatCode>
                <c:ptCount val="3"/>
                <c:pt idx="0">
                  <c:v>17241</c:v>
                </c:pt>
                <c:pt idx="1">
                  <c:v>17299</c:v>
                </c:pt>
                <c:pt idx="2">
                  <c:v>17290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Sheet1!$AE$53:$AE$55</c:f>
              <c:numCache>
                <c:formatCode>General</c:formatCode>
                <c:ptCount val="3"/>
                <c:pt idx="0">
                  <c:v>17326</c:v>
                </c:pt>
                <c:pt idx="1">
                  <c:v>17299</c:v>
                </c:pt>
                <c:pt idx="2">
                  <c:v>17299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6830840"/>
        <c:axId val="236831232"/>
      </c:stockChart>
      <c:catAx>
        <c:axId val="236830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831232"/>
        <c:crosses val="autoZero"/>
        <c:auto val="1"/>
        <c:lblAlgn val="ctr"/>
        <c:lblOffset val="100"/>
        <c:noMultiLvlLbl val="0"/>
      </c:catAx>
      <c:valAx>
        <c:axId val="236831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83084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Sheet1!$AB$56:$AB$58</c:f>
              <c:numCache>
                <c:formatCode>General</c:formatCode>
                <c:ptCount val="3"/>
                <c:pt idx="0">
                  <c:v>3357</c:v>
                </c:pt>
                <c:pt idx="1">
                  <c:v>3364</c:v>
                </c:pt>
                <c:pt idx="2">
                  <c:v>3364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Sheet1!$AC$56:$AC$58</c:f>
              <c:numCache>
                <c:formatCode>General</c:formatCode>
                <c:ptCount val="3"/>
                <c:pt idx="0">
                  <c:v>3371</c:v>
                </c:pt>
                <c:pt idx="1">
                  <c:v>3375</c:v>
                </c:pt>
                <c:pt idx="2">
                  <c:v>3365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Sheet1!$AD$56:$AD$58</c:f>
              <c:numCache>
                <c:formatCode>General</c:formatCode>
                <c:ptCount val="3"/>
                <c:pt idx="0">
                  <c:v>3351</c:v>
                </c:pt>
                <c:pt idx="1">
                  <c:v>3356</c:v>
                </c:pt>
                <c:pt idx="2">
                  <c:v>3360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Sheet1!$AE$56:$AE$58</c:f>
              <c:numCache>
                <c:formatCode>General</c:formatCode>
                <c:ptCount val="3"/>
                <c:pt idx="0">
                  <c:v>3363</c:v>
                </c:pt>
                <c:pt idx="1">
                  <c:v>3364</c:v>
                </c:pt>
                <c:pt idx="2">
                  <c:v>3361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6832016"/>
        <c:axId val="236832408"/>
      </c:stockChart>
      <c:catAx>
        <c:axId val="23683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832408"/>
        <c:crosses val="autoZero"/>
        <c:auto val="1"/>
        <c:lblAlgn val="ctr"/>
        <c:lblOffset val="100"/>
        <c:noMultiLvlLbl val="0"/>
      </c:catAx>
      <c:valAx>
        <c:axId val="236832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83201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stockChart>
        <c:ser>
          <c:idx val="0"/>
          <c:order val="0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Sheet1!$AB$59:$AB$61</c:f>
              <c:numCache>
                <c:formatCode>General</c:formatCode>
                <c:ptCount val="3"/>
                <c:pt idx="0">
                  <c:v>2001</c:v>
                </c:pt>
                <c:pt idx="1">
                  <c:v>2009.5</c:v>
                </c:pt>
                <c:pt idx="2">
                  <c:v>2007</c:v>
                </c:pt>
              </c:numCache>
            </c:numRef>
          </c: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Sheet1!$AC$59:$AC$61</c:f>
              <c:numCache>
                <c:formatCode>General</c:formatCode>
                <c:ptCount val="3"/>
                <c:pt idx="0">
                  <c:v>2010.5</c:v>
                </c:pt>
                <c:pt idx="1">
                  <c:v>2012.5</c:v>
                </c:pt>
                <c:pt idx="2">
                  <c:v>2008.75</c:v>
                </c:pt>
              </c:numCache>
            </c:numRef>
          </c:val>
          <c:smooth val="0"/>
        </c:ser>
        <c:ser>
          <c:idx val="2"/>
          <c:order val="2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Sheet1!$AD$59:$AD$61</c:f>
              <c:numCache>
                <c:formatCode>General</c:formatCode>
                <c:ptCount val="3"/>
                <c:pt idx="0">
                  <c:v>1999.25</c:v>
                </c:pt>
                <c:pt idx="1">
                  <c:v>2007</c:v>
                </c:pt>
                <c:pt idx="2">
                  <c:v>2006.25</c:v>
                </c:pt>
              </c:numCache>
            </c:numRef>
          </c:val>
          <c:smooth val="0"/>
        </c:ser>
        <c:ser>
          <c:idx val="3"/>
          <c:order val="3"/>
          <c:spPr>
            <a:ln w="47625">
              <a:noFill/>
            </a:ln>
          </c:spPr>
          <c:marker>
            <c:symbol val="none"/>
          </c:marker>
          <c:cat>
            <c:strRef>
              <c:f>Sheet1!$AG$41:$AG$43</c:f>
              <c:strCache>
                <c:ptCount val="3"/>
                <c:pt idx="0">
                  <c:v>T-2</c:v>
                </c:pt>
                <c:pt idx="1">
                  <c:v>T-1</c:v>
                </c:pt>
                <c:pt idx="2">
                  <c:v>T</c:v>
                </c:pt>
              </c:strCache>
            </c:strRef>
          </c:cat>
          <c:val>
            <c:numRef>
              <c:f>Sheet1!$AE$59:$AE$61</c:f>
              <c:numCache>
                <c:formatCode>General</c:formatCode>
                <c:ptCount val="3"/>
                <c:pt idx="0">
                  <c:v>2009.5</c:v>
                </c:pt>
                <c:pt idx="1">
                  <c:v>2007</c:v>
                </c:pt>
                <c:pt idx="2">
                  <c:v>2006.5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gradFill flip="none" rotWithShape="1">
                <a:gsLst>
                  <a:gs pos="0">
                    <a:schemeClr val="accent1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matte">
                <a:bevelT w="63500" h="25400"/>
              </a:sp3d>
            </c:spPr>
          </c:upBars>
          <c:downBars>
            <c:spPr>
              <a:gradFill>
                <a:gsLst>
                  <a:gs pos="0">
                    <a:srgbClr val="C00000"/>
                  </a:gs>
                  <a:gs pos="93000">
                    <a:srgbClr val="66008F"/>
                  </a:gs>
                  <a:gs pos="100000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downBars>
        </c:upDownBars>
        <c:axId val="236833192"/>
        <c:axId val="236833584"/>
      </c:stockChart>
      <c:catAx>
        <c:axId val="23683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833584"/>
        <c:crosses val="autoZero"/>
        <c:auto val="1"/>
        <c:lblAlgn val="ctr"/>
        <c:lblOffset val="100"/>
        <c:noMultiLvlLbl val="0"/>
      </c:catAx>
      <c:valAx>
        <c:axId val="23683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83319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image" Target="../media/image4.png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123826</xdr:colOff>
      <xdr:row>13</xdr:row>
      <xdr:rowOff>47630</xdr:rowOff>
    </xdr:from>
    <xdr:to>
      <xdr:col>8</xdr:col>
      <xdr:colOff>504779</xdr:colOff>
      <xdr:row>13</xdr:row>
      <xdr:rowOff>161916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2190755"/>
          <a:ext cx="380953" cy="1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39</xdr:row>
      <xdr:rowOff>38105</xdr:rowOff>
    </xdr:from>
    <xdr:to>
      <xdr:col>8</xdr:col>
      <xdr:colOff>495254</xdr:colOff>
      <xdr:row>39</xdr:row>
      <xdr:rowOff>152391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6781805"/>
          <a:ext cx="380953" cy="114286"/>
        </a:xfrm>
        <a:prstGeom prst="rect">
          <a:avLst/>
        </a:prstGeom>
      </xdr:spPr>
    </xdr:pic>
    <xdr:clientData/>
  </xdr:twoCellAnchor>
  <xdr:twoCellAnchor>
    <xdr:from>
      <xdr:col>6</xdr:col>
      <xdr:colOff>681318</xdr:colOff>
      <xdr:row>15</xdr:row>
      <xdr:rowOff>44823</xdr:rowOff>
    </xdr:from>
    <xdr:to>
      <xdr:col>12</xdr:col>
      <xdr:colOff>106</xdr:colOff>
      <xdr:row>26</xdr:row>
      <xdr:rowOff>38900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4081</xdr:colOff>
      <xdr:row>14</xdr:row>
      <xdr:rowOff>0</xdr:rowOff>
    </xdr:from>
    <xdr:to>
      <xdr:col>26</xdr:col>
      <xdr:colOff>0</xdr:colOff>
      <xdr:row>25</xdr:row>
      <xdr:rowOff>179294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</xdr:colOff>
      <xdr:row>40</xdr:row>
      <xdr:rowOff>7619</xdr:rowOff>
    </xdr:from>
    <xdr:to>
      <xdr:col>9</xdr:col>
      <xdr:colOff>233363</xdr:colOff>
      <xdr:row>52</xdr:row>
      <xdr:rowOff>1904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652462</xdr:colOff>
      <xdr:row>40</xdr:row>
      <xdr:rowOff>5715</xdr:rowOff>
    </xdr:from>
    <xdr:to>
      <xdr:col>14</xdr:col>
      <xdr:colOff>0</xdr:colOff>
      <xdr:row>52</xdr:row>
      <xdr:rowOff>2751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219075</xdr:colOff>
      <xdr:row>40</xdr:row>
      <xdr:rowOff>8163</xdr:rowOff>
    </xdr:from>
    <xdr:to>
      <xdr:col>11</xdr:col>
      <xdr:colOff>652462</xdr:colOff>
      <xdr:row>52</xdr:row>
      <xdr:rowOff>2751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40</xdr:row>
      <xdr:rowOff>8164</xdr:rowOff>
    </xdr:from>
    <xdr:to>
      <xdr:col>16</xdr:col>
      <xdr:colOff>9525</xdr:colOff>
      <xdr:row>52</xdr:row>
      <xdr:rowOff>2751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</xdr:colOff>
      <xdr:row>40</xdr:row>
      <xdr:rowOff>5715</xdr:rowOff>
    </xdr:from>
    <xdr:to>
      <xdr:col>17</xdr:col>
      <xdr:colOff>654714</xdr:colOff>
      <xdr:row>52</xdr:row>
      <xdr:rowOff>2751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652462</xdr:colOff>
      <xdr:row>40</xdr:row>
      <xdr:rowOff>1904</xdr:rowOff>
    </xdr:from>
    <xdr:to>
      <xdr:col>20</xdr:col>
      <xdr:colOff>14288</xdr:colOff>
      <xdr:row>51</xdr:row>
      <xdr:rowOff>167639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4082</xdr:colOff>
      <xdr:row>40</xdr:row>
      <xdr:rowOff>5715</xdr:rowOff>
    </xdr:from>
    <xdr:to>
      <xdr:col>21</xdr:col>
      <xdr:colOff>647699</xdr:colOff>
      <xdr:row>52</xdr:row>
      <xdr:rowOff>1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652463</xdr:colOff>
      <xdr:row>40</xdr:row>
      <xdr:rowOff>8163</xdr:rowOff>
    </xdr:from>
    <xdr:to>
      <xdr:col>24</xdr:col>
      <xdr:colOff>4764</xdr:colOff>
      <xdr:row>52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654715</xdr:colOff>
      <xdr:row>40</xdr:row>
      <xdr:rowOff>4764</xdr:rowOff>
    </xdr:from>
    <xdr:to>
      <xdr:col>25</xdr:col>
      <xdr:colOff>647701</xdr:colOff>
      <xdr:row>51</xdr:row>
      <xdr:rowOff>165054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</xdr:col>
      <xdr:colOff>451789</xdr:colOff>
      <xdr:row>52</xdr:row>
      <xdr:rowOff>56357</xdr:rowOff>
    </xdr:from>
    <xdr:to>
      <xdr:col>3</xdr:col>
      <xdr:colOff>146246</xdr:colOff>
      <xdr:row>52</xdr:row>
      <xdr:rowOff>170643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789" y="9227251"/>
          <a:ext cx="384739" cy="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</xdr:colOff>
      <xdr:row>0</xdr:row>
      <xdr:rowOff>0</xdr:rowOff>
    </xdr:from>
    <xdr:to>
      <xdr:col>7</xdr:col>
      <xdr:colOff>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858" y="0"/>
          <a:ext cx="4186518" cy="349624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13</xdr:row>
      <xdr:rowOff>8964</xdr:rowOff>
    </xdr:from>
    <xdr:to>
      <xdr:col>6</xdr:col>
      <xdr:colOff>682662</xdr:colOff>
      <xdr:row>14</xdr:row>
      <xdr:rowOff>170328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823" y="2268070"/>
          <a:ext cx="4160968" cy="34962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35857</xdr:colOff>
      <xdr:row>25</xdr:row>
      <xdr:rowOff>188248</xdr:rowOff>
    </xdr:from>
    <xdr:to>
      <xdr:col>7</xdr:col>
      <xdr:colOff>0</xdr:colOff>
      <xdr:row>28</xdr:row>
      <xdr:rowOff>3049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857" y="4706460"/>
          <a:ext cx="4186520" cy="340658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39</xdr:row>
      <xdr:rowOff>8964</xdr:rowOff>
    </xdr:from>
    <xdr:to>
      <xdr:col>6</xdr:col>
      <xdr:colOff>681318</xdr:colOff>
      <xdr:row>40</xdr:row>
      <xdr:rowOff>161364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823" y="6965576"/>
          <a:ext cx="4159624" cy="322729"/>
        </a:xfrm>
        <a:prstGeom prst="rect">
          <a:avLst/>
        </a:prstGeom>
      </xdr:spPr>
    </xdr:pic>
    <xdr:clientData/>
  </xdr:twoCellAnchor>
  <xdr:twoCellAnchor editAs="oneCell">
    <xdr:from>
      <xdr:col>6</xdr:col>
      <xdr:colOff>681318</xdr:colOff>
      <xdr:row>0</xdr:row>
      <xdr:rowOff>0</xdr:rowOff>
    </xdr:from>
    <xdr:to>
      <xdr:col>26</xdr:col>
      <xdr:colOff>17929</xdr:colOff>
      <xdr:row>2</xdr:row>
      <xdr:rowOff>8964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04447" y="0"/>
          <a:ext cx="11994776" cy="358588"/>
        </a:xfrm>
        <a:prstGeom prst="rect">
          <a:avLst/>
        </a:prstGeom>
      </xdr:spPr>
    </xdr:pic>
    <xdr:clientData/>
  </xdr:twoCellAnchor>
  <xdr:twoCellAnchor editAs="oneCell">
    <xdr:from>
      <xdr:col>6</xdr:col>
      <xdr:colOff>681318</xdr:colOff>
      <xdr:row>25</xdr:row>
      <xdr:rowOff>188257</xdr:rowOff>
    </xdr:from>
    <xdr:to>
      <xdr:col>26</xdr:col>
      <xdr:colOff>17929</xdr:colOff>
      <xdr:row>28</xdr:row>
      <xdr:rowOff>2688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04447" y="4706469"/>
          <a:ext cx="11994776" cy="340659"/>
        </a:xfrm>
        <a:prstGeom prst="rect">
          <a:avLst/>
        </a:prstGeom>
      </xdr:spPr>
    </xdr:pic>
    <xdr:clientData/>
  </xdr:twoCellAnchor>
  <xdr:twoCellAnchor editAs="oneCell">
    <xdr:from>
      <xdr:col>9</xdr:col>
      <xdr:colOff>209560</xdr:colOff>
      <xdr:row>52</xdr:row>
      <xdr:rowOff>7620</xdr:rowOff>
    </xdr:from>
    <xdr:to>
      <xdr:col>9</xdr:col>
      <xdr:colOff>224801</xdr:colOff>
      <xdr:row>53</xdr:row>
      <xdr:rowOff>15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05460" y="9121140"/>
          <a:ext cx="15241" cy="17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U246"/>
  <sheetViews>
    <sheetView showRowColHeaders="0" tabSelected="1" zoomScale="85" zoomScaleNormal="85" workbookViewId="0">
      <selection activeCell="L15" sqref="L15"/>
    </sheetView>
  </sheetViews>
  <sheetFormatPr defaultColWidth="9" defaultRowHeight="13.2" x14ac:dyDescent="0.25"/>
  <cols>
    <col min="1" max="1" width="0.8984375" style="5" customWidth="1"/>
    <col min="2" max="7" width="9" style="5"/>
    <col min="8" max="8" width="12.69921875" style="1" hidden="1" customWidth="1"/>
    <col min="9" max="9" width="14.59765625" style="5" customWidth="1"/>
    <col min="10" max="10" width="12.59765625" style="5" customWidth="1"/>
    <col min="11" max="11" width="12.59765625" style="5" hidden="1" customWidth="1"/>
    <col min="12" max="15" width="8.59765625" style="5" customWidth="1"/>
    <col min="16" max="16" width="9.59765625" style="5" customWidth="1"/>
    <col min="17" max="26" width="8.59765625" style="5" customWidth="1"/>
    <col min="27" max="27" width="9.19921875" style="57" bestFit="1" customWidth="1"/>
    <col min="28" max="28" width="10" style="57" bestFit="1" customWidth="1"/>
    <col min="29" max="30" width="9.59765625" style="57" bestFit="1" customWidth="1"/>
    <col min="31" max="33" width="9" style="57"/>
    <col min="34" max="44" width="9" style="33"/>
    <col min="45" max="16384" width="9" style="5"/>
  </cols>
  <sheetData>
    <row r="1" spans="1:151" s="1" customFormat="1" x14ac:dyDescent="0.25">
      <c r="A1" s="33"/>
      <c r="B1" s="33"/>
      <c r="C1" s="33"/>
      <c r="D1" s="33"/>
      <c r="E1" s="33"/>
      <c r="F1" s="33"/>
      <c r="G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151" s="1" customFormat="1" ht="13.8" thickBot="1" x14ac:dyDescent="0.3">
      <c r="A2" s="33"/>
      <c r="B2" s="33"/>
      <c r="C2" s="33"/>
      <c r="D2" s="33"/>
      <c r="E2" s="33"/>
      <c r="F2" s="33"/>
      <c r="G2" s="33"/>
      <c r="AA2" s="30"/>
      <c r="AB2" s="30"/>
      <c r="AC2" s="30"/>
      <c r="AD2" s="30"/>
      <c r="AE2" s="6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151" s="1" customFormat="1" ht="15" customHeight="1" x14ac:dyDescent="0.25">
      <c r="A3" s="33"/>
      <c r="B3" s="140" t="str">
        <f>RTD("cqg.rtd", ,"ContractData", B9, "LongDescription")</f>
        <v>E-Mini S&amp;P 500, Mar 15</v>
      </c>
      <c r="C3" s="141"/>
      <c r="D3" s="141"/>
      <c r="E3" s="141"/>
      <c r="F3" s="141"/>
      <c r="G3" s="141"/>
      <c r="H3" s="142"/>
      <c r="I3" s="171" t="s">
        <v>1</v>
      </c>
      <c r="J3" s="172"/>
      <c r="K3" s="162" t="s">
        <v>2</v>
      </c>
      <c r="L3" s="175" t="s">
        <v>10</v>
      </c>
      <c r="M3" s="175"/>
      <c r="N3" s="175"/>
      <c r="O3" s="176"/>
      <c r="P3" s="177" t="s">
        <v>12</v>
      </c>
      <c r="Q3" s="162" t="s">
        <v>2</v>
      </c>
      <c r="R3" s="179" t="str">
        <f>K5</f>
        <v>CLE</v>
      </c>
      <c r="S3" s="164" t="str">
        <f>K6</f>
        <v>HOE</v>
      </c>
      <c r="T3" s="164" t="str">
        <f>K7</f>
        <v>RBE</v>
      </c>
      <c r="U3" s="164" t="str">
        <f>K8</f>
        <v>QO</v>
      </c>
      <c r="V3" s="164" t="str">
        <f>K9</f>
        <v>NGE</v>
      </c>
      <c r="W3" s="164" t="str">
        <f>K10</f>
        <v>GCE</v>
      </c>
      <c r="X3" s="164" t="str">
        <f>K11</f>
        <v>SIE</v>
      </c>
      <c r="Y3" s="164" t="str">
        <f>K12</f>
        <v>EP</v>
      </c>
      <c r="Z3" s="169" t="str">
        <f>K13</f>
        <v>EU6</v>
      </c>
      <c r="AA3" s="30"/>
      <c r="AB3" s="30"/>
      <c r="AC3" s="30"/>
      <c r="AD3" s="30"/>
      <c r="AE3" s="6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1:151" ht="13.8" customHeight="1" thickBot="1" x14ac:dyDescent="0.3">
      <c r="A4" s="33"/>
      <c r="B4" s="143"/>
      <c r="C4" s="144"/>
      <c r="D4" s="144"/>
      <c r="E4" s="144"/>
      <c r="F4" s="144"/>
      <c r="G4" s="144"/>
      <c r="H4" s="145"/>
      <c r="I4" s="173"/>
      <c r="J4" s="174"/>
      <c r="K4" s="163"/>
      <c r="L4" s="27" t="s">
        <v>3</v>
      </c>
      <c r="M4" s="28" t="s">
        <v>4</v>
      </c>
      <c r="N4" s="28" t="s">
        <v>5</v>
      </c>
      <c r="O4" s="29" t="s">
        <v>5</v>
      </c>
      <c r="P4" s="178"/>
      <c r="Q4" s="163"/>
      <c r="R4" s="180"/>
      <c r="S4" s="165"/>
      <c r="T4" s="165"/>
      <c r="U4" s="165"/>
      <c r="V4" s="165"/>
      <c r="W4" s="165"/>
      <c r="X4" s="165"/>
      <c r="Y4" s="165"/>
      <c r="Z4" s="170"/>
      <c r="AA4" s="30"/>
      <c r="AB4" s="30">
        <v>3</v>
      </c>
      <c r="AC4" s="30">
        <v>2</v>
      </c>
      <c r="AD4" s="30">
        <v>1</v>
      </c>
      <c r="AE4" s="6"/>
      <c r="AF4" s="33"/>
      <c r="AG4" s="33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</row>
    <row r="5" spans="1:151" s="1" customFormat="1" ht="13.2" customHeight="1" x14ac:dyDescent="0.25">
      <c r="A5" s="33"/>
      <c r="B5" s="110" t="s">
        <v>25</v>
      </c>
      <c r="C5" s="111"/>
      <c r="D5" s="112"/>
      <c r="E5" s="161" t="s">
        <v>26</v>
      </c>
      <c r="F5" s="113"/>
      <c r="G5" s="114"/>
      <c r="I5" s="7" t="str">
        <f>RTD("cqg.rtd", ,"ContractData",K5, "LongDescription")</f>
        <v>Crude Light (Globex), Mar 15</v>
      </c>
      <c r="J5" s="31"/>
      <c r="K5" s="2" t="str">
        <f>Q5</f>
        <v>CLE</v>
      </c>
      <c r="L5" s="92">
        <f>RTD("cqg.rtd", ,"ContractData",K5, "LastTradeorSettle",,"T")</f>
        <v>45.34</v>
      </c>
      <c r="M5" s="92">
        <f>RTD("cqg.rtd", ,"ContractData",K5, "NetLastQuoteToday",,"T")</f>
        <v>0.81</v>
      </c>
      <c r="N5" s="4">
        <f>RTD("cqg.rtd", ,"ContractData",K5, "PerCentNetLastQuote",,"T")/100</f>
        <v>1.8189984280260498E-2</v>
      </c>
      <c r="O5" s="9">
        <f>RTD("cqg.rtd", ,"ContractData",K5, "PerCentNetLastQuote",,"T")/100</f>
        <v>1.8189984280260498E-2</v>
      </c>
      <c r="P5" s="14">
        <f>IF(ISERROR(AA5),"",AA5)</f>
        <v>0.74875311634469111</v>
      </c>
      <c r="Q5" s="35" t="s">
        <v>15</v>
      </c>
      <c r="R5" s="16"/>
      <c r="S5" s="3">
        <f>RTD("cqg.rtd",,"StudyData", "Correlation("&amp;K5&amp;","&amp;$S$3&amp;",Period:="&amp;$L$14&amp;",InputChoice1:=Close,InputChoice2:=Close)", "FG", "", "Close",$N$14, "0", "all","", "","True","T")/100</f>
        <v>0.70023352569999997</v>
      </c>
      <c r="T5" s="3">
        <f>RTD("cqg.rtd",,"StudyData", "Correlation("&amp;K5&amp;","&amp;$T$3&amp;",Period:="&amp;$L$14&amp;",InputChoice1:=Close,InputChoice2:=Close)", "FG", "", "Close",$N$14, "0", "all","", "","True","T")/100</f>
        <v>0.90756711130000001</v>
      </c>
      <c r="U5" s="3">
        <f>RTD("cqg.rtd",,"StudyData", "Correlation("&amp;K5&amp;","&amp;$U$3&amp;",Period:="&amp;$L$14&amp;",InputChoice1:=Close,InputChoice2:=Close)", "FG", "", "Close",$N$14, "0", "all","", "","True","T")/100</f>
        <v>0.81208426389999999</v>
      </c>
      <c r="V5" s="3">
        <f>RTD("cqg.rtd",,"StudyData", "Correlation("&amp;K5&amp;","&amp;$V$3&amp;",Period:="&amp;$L$14&amp;",InputChoice1:=Close,InputChoice2:=Close)", "FG", "", "Close",$N$14, "0", "all","", "","True","T")/100</f>
        <v>0.60142172039999997</v>
      </c>
      <c r="W5" s="3">
        <f>RTD("cqg.rtd",,"StudyData", "Correlation("&amp;K5&amp;","&amp;$W$3&amp;",Period:="&amp;$L$14&amp;",InputChoice1:=Close,InputChoice2:=Close)", "FG", "", "Close",$N$14, "0", "all","", "","True","T")/100</f>
        <v>-0.40874006889999998</v>
      </c>
      <c r="X5" s="3">
        <f>RTD("cqg.rtd",,"StudyData", "Correlation("&amp;K5&amp;","&amp;$X$3&amp;",Period:="&amp;$L$14&amp;",InputChoice1:=Close,InputChoice2:=Close)", "FG", "", "Close",$N$14, "0", "all","", "","True","T")/100</f>
        <v>1.2984672799999999E-2</v>
      </c>
      <c r="Y5" s="3">
        <f>RTD("cqg.rtd",,"StudyData", "Correlation("&amp;K5&amp;","&amp;$Y$3&amp;",Period:="&amp;$L$14&amp;",InputChoice1:=Close,InputChoice2:=Close)", "FG", "", "Close",$N$14, "0", "all","", "","True","T")/100</f>
        <v>0.80672736180000004</v>
      </c>
      <c r="Z5" s="12">
        <f>RTD("cqg.rtd",,"StudyData", "Correlation("&amp;K5&amp;","&amp;$Z$3&amp;",Period:="&amp;$L$14&amp;",InputChoice1:=Close,InputChoice2:=Close)", "FG", "", "Close",$N$14, "0", "all","", "","True","T")/100</f>
        <v>3.6737995799999999E-2</v>
      </c>
      <c r="AA5" s="30">
        <f>CORREL(AB5:AD5,$AB$4:$AD$4)</f>
        <v>0.74875311634469111</v>
      </c>
      <c r="AB5" s="30">
        <f xml:space="preserve"> RTD("cqg.rtd",,"StudyData", K5,  "FG",, "Close", $N$14,,,,,,"T")</f>
        <v>45.34</v>
      </c>
      <c r="AC5" s="30">
        <f xml:space="preserve"> RTD("cqg.rtd",,"StudyData", K5,  "FG",, "Close", $N$14,"-1",,,,,"T")</f>
        <v>45.42</v>
      </c>
      <c r="AD5" s="30">
        <f xml:space="preserve"> RTD("cqg.rtd",,"StudyData", K5,  "FG",, "Close", $N$14,"-2",,,,,"T")</f>
        <v>45.04</v>
      </c>
      <c r="AE5" s="6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</row>
    <row r="6" spans="1:151" s="1" customFormat="1" ht="13.2" customHeight="1" x14ac:dyDescent="0.25">
      <c r="A6" s="33"/>
      <c r="B6" s="115">
        <f>RTD("cqg.rtd", ,"ContractData",B9, "VolumeLastBid")</f>
        <v>59</v>
      </c>
      <c r="C6" s="117" t="str">
        <f>IF(C12="T",TRUNC(RTD("cqg.rtd",,"ContractData",B9,"Bid",,"T"))&amp;"-"&amp;IF(((RTD("cqg.rtd",,"ContractData",B9,"Bid",,"T")-INT(RTD("cqg.rtd",,"ContractData",B9,"Bid",,"T")))*32)&lt;10,0,"")&amp;(RTD("cqg.rtd",,"ContractData",B9,"Bid",,"T")-INT(RTD("cqg.rtd",,"ContractData",B9,"Bid",,"T")))*32,TEXT(RTD("cqg.rtd",,"ContractData",B9,"Bid",,"T"),IF(C12=0,$F$62,IF(C12=1,$F$63,IF(C12=2,$F$64,IF(C12=3,$F$65,IF(C12=4,$F$66)))))))</f>
        <v>2006.50</v>
      </c>
      <c r="D6" s="118"/>
      <c r="E6" s="159" t="str">
        <f>IF(C12="T",TRUNC(RTD("cqg.rtd",,"ContractData",B9,"Ask",,"T"))&amp;"-"&amp;IF(((RTD("cqg.rtd",,"ContractData",B9,"Ask",,"T")-INT(RTD("cqg.rtd",,"ContractData",B9,"Ask",,"T")))*32)&lt;10,0,"")&amp;(RTD("cqg.rtd",,"ContractData",B9,"Ask",,"T")-INT(RTD("cqg.rtd",,"ContractData",B9,"Ask",,"T")))*32,TEXT(RTD("cqg.rtd",,"ContractData",B9,"Ask",,"T"),IF(C12=0,$F$62,IF(C12=1,$F$63,(IF(C12=2,$F$64,IF(C12=3,$F$65,IF(C12=4,$F$66))))))))</f>
        <v>2006.75</v>
      </c>
      <c r="F6" s="121"/>
      <c r="G6" s="123">
        <f>RTD("cqg.rtd", ,"ContractData",B9, "VolumeLastAsk")</f>
        <v>256</v>
      </c>
      <c r="I6" s="7" t="str">
        <f>RTD("cqg.rtd", ,"ContractData",K6, "LongDescription")</f>
        <v>NY Harbor ULSD, Mar 15</v>
      </c>
      <c r="J6" s="31"/>
      <c r="K6" s="2" t="str">
        <f t="shared" ref="K6:K13" si="0">Q6</f>
        <v>HOE</v>
      </c>
      <c r="L6" s="93">
        <f>RTD("cqg.rtd", ,"ContractData",K6, "LastTradeorSettle",,"T")</f>
        <v>1.6077000000000001</v>
      </c>
      <c r="M6" s="93">
        <f>RTD("cqg.rtd", ,"ContractData",K6, "NetLastQuoteToday",,"T")</f>
        <v>3.3E-3</v>
      </c>
      <c r="N6" s="4">
        <f>RTD("cqg.rtd", ,"ContractData",K6, "PerCentNetLastQuote",,"T")/100</f>
        <v>2.0564591512432233E-3</v>
      </c>
      <c r="O6" s="9">
        <f>RTD("cqg.rtd", ,"ContractData",K6, "PerCentNetLastQuote",,"T")/100</f>
        <v>2.0564591512432233E-3</v>
      </c>
      <c r="P6" s="14">
        <f t="shared" ref="P6:P13" si="1">IF(ISERROR(AA6),"",AA6)</f>
        <v>0.83650020756539845</v>
      </c>
      <c r="Q6" s="35" t="s">
        <v>47</v>
      </c>
      <c r="R6" s="13">
        <f>RTD("cqg.rtd",,"StudyData", "Correlation("&amp;K6&amp;","&amp;$R$3&amp;",Period:="&amp;$L$14&amp;",InputChoice1:=Close,InputChoice2:=Close)", "FG", "", "Close",$N$14, "0", "all","", "","True","T")/100</f>
        <v>0.70023352569999997</v>
      </c>
      <c r="S6" s="16"/>
      <c r="T6" s="3">
        <f>RTD("cqg.rtd",,"StudyData", "Correlation("&amp;K6&amp;","&amp;$T$3&amp;",Period:="&amp;$L$14&amp;",InputChoice1:=Close,InputChoice2:=Close)", "FG", "", "Close",$N$14, "0", "all","", "","True","T")/100</f>
        <v>0.76069139800000007</v>
      </c>
      <c r="U6" s="3">
        <f>RTD("cqg.rtd",,"StudyData", "Correlation("&amp;K6&amp;","&amp;$U$3&amp;",Period:="&amp;$L$14&amp;",InputChoice1:=Close,InputChoice2:=Close)", "FG", "", "Close",$N$14, "0", "all","", "","True","T")/100</f>
        <v>0.94522783630000007</v>
      </c>
      <c r="V6" s="3">
        <f>RTD("cqg.rtd",,"StudyData", "Correlation("&amp;K6&amp;","&amp;$V$3&amp;",Period:="&amp;$L$14&amp;",InputChoice1:=Close,InputChoice2:=Close)", "FG", "", "Close",$N$14, "0", "all","", "","True","T")/100</f>
        <v>6.0200582899999994E-2</v>
      </c>
      <c r="W6" s="3">
        <f>RTD("cqg.rtd",,"StudyData", "Correlation("&amp;K6&amp;","&amp;$W$3&amp;",Period:="&amp;$L$14&amp;",InputChoice1:=Close,InputChoice2:=Close)", "FG", "", "Close",$N$14, "0", "all","", "","True","T")/100</f>
        <v>0.1702703753</v>
      </c>
      <c r="X6" s="3">
        <f>RTD("cqg.rtd",,"StudyData", "Correlation("&amp;K6&amp;","&amp;$X$3&amp;",Period:="&amp;$L$14&amp;",InputChoice1:=Close,InputChoice2:=Close)", "FG", "", "Close",$N$14, "0", "all","", "","True","T")/100</f>
        <v>0.54679475570000002</v>
      </c>
      <c r="Y6" s="3">
        <f>RTD("cqg.rtd",,"StudyData", "Correlation("&amp;K6&amp;","&amp;$Y$3&amp;",Period:="&amp;$L$14&amp;",InputChoice1:=Close,InputChoice2:=Close)", "FG", "", "Close",$N$14, "0", "all","", "","True","T")/100</f>
        <v>0.53014389950000007</v>
      </c>
      <c r="Z6" s="12">
        <f>RTD("cqg.rtd",,"StudyData", "Correlation("&amp;K6&amp;","&amp;$Z$3&amp;",Period:="&amp;$L$14&amp;",InputChoice1:=Close,InputChoice2:=Close)", "FG", "", "Close",$N$14, "0", "all","", "","True","T")/100</f>
        <v>0.54777377660000004</v>
      </c>
      <c r="AA6" s="30">
        <f t="shared" ref="AA6:AA13" si="2">CORREL(AB6:AD6,$AB$4:$AD$4)</f>
        <v>0.83650020756539845</v>
      </c>
      <c r="AB6" s="30">
        <f xml:space="preserve"> RTD("cqg.rtd",,"StudyData", K6,  "FG",, "Close", $N$14,,,,,,"T")</f>
        <v>1.6076999999999999</v>
      </c>
      <c r="AC6" s="30">
        <f xml:space="preserve"> RTD("cqg.rtd",,"StudyData", K6,  "FG",, "Close", $N$14,"-1",,,,,"T")</f>
        <v>1.6084000000000001</v>
      </c>
      <c r="AD6" s="30">
        <f xml:space="preserve"> RTD("cqg.rtd",,"StudyData", K6,  "FG",, "Close", $N$14,"-2",,,,,"T")</f>
        <v>1.5972999999999999</v>
      </c>
      <c r="AE6" s="6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</row>
    <row r="7" spans="1:151" s="1" customFormat="1" ht="13.2" customHeight="1" thickBot="1" x14ac:dyDescent="0.3">
      <c r="A7" s="33"/>
      <c r="B7" s="116"/>
      <c r="C7" s="119"/>
      <c r="D7" s="120"/>
      <c r="E7" s="160"/>
      <c r="F7" s="122"/>
      <c r="G7" s="124"/>
      <c r="I7" s="7" t="str">
        <f>RTD("cqg.rtd", ,"ContractData",K7, "LongDescription")</f>
        <v>RBOB Gasoline (Globex), Mar 15</v>
      </c>
      <c r="J7" s="31"/>
      <c r="K7" s="2" t="str">
        <f t="shared" si="0"/>
        <v>RBE</v>
      </c>
      <c r="L7" s="93">
        <f>RTD("cqg.rtd", ,"ContractData",K7, "LastTradeorSettle",,"T")</f>
        <v>1.3985000000000001</v>
      </c>
      <c r="M7" s="93">
        <f>RTD("cqg.rtd", ,"ContractData",K7, "NetLastQuoteToday",,"T")</f>
        <v>6.5000000000000006E-3</v>
      </c>
      <c r="N7" s="4">
        <f>RTD("cqg.rtd", ,"ContractData",K7, "PerCentNetLastQuote",,"T")/100</f>
        <v>4.6718895996549995E-3</v>
      </c>
      <c r="O7" s="9">
        <f>RTD("cqg.rtd", ,"ContractData",K7, "PerCentNetLastQuote",,"T")/100</f>
        <v>4.6718895996549995E-3</v>
      </c>
      <c r="P7" s="14">
        <f t="shared" si="1"/>
        <v>0.83803955812061404</v>
      </c>
      <c r="Q7" s="35" t="s">
        <v>45</v>
      </c>
      <c r="R7" s="13">
        <f>RTD("cqg.rtd",,"StudyData", "Correlation("&amp;K7&amp;","&amp;$R$3&amp;",Period:="&amp;$L$14&amp;",InputChoice1:=Close,InputChoice2:=Close)", "FG", "", "Close",$N$14, "0", "all","", "","True","T")/100</f>
        <v>0.90756711130000001</v>
      </c>
      <c r="S7" s="3">
        <f>RTD("cqg.rtd",,"StudyData", "Correlation("&amp;K7&amp;","&amp;$S$3&amp;",Period:="&amp;$L$14&amp;",InputChoice1:=Close,InputChoice2:=Close)", "FG", "", "Close",$N$14, "0", "all","", "","True","T")/100</f>
        <v>0.76069139800000007</v>
      </c>
      <c r="T7" s="16"/>
      <c r="U7" s="3">
        <f>RTD("cqg.rtd",,"StudyData", "Correlation("&amp;K7&amp;","&amp;$U$3&amp;",Period:="&amp;$L$14&amp;",InputChoice1:=Close,InputChoice2:=Close)", "FG", "", "Close",$N$14, "0", "all","", "","True","T")/100</f>
        <v>0.84211083980000001</v>
      </c>
      <c r="V7" s="3">
        <f>RTD("cqg.rtd",,"StudyData", "Correlation("&amp;K7&amp;","&amp;$V$3&amp;",Period:="&amp;$L$14&amp;",InputChoice1:=Close,InputChoice2:=Close)", "FG", "", "Close",$N$14, "0", "all","", "","True","T")/100</f>
        <v>0.31088550059999998</v>
      </c>
      <c r="W7" s="3">
        <f>RTD("cqg.rtd",,"StudyData", "Correlation("&amp;K7&amp;","&amp;$W$3&amp;",Period:="&amp;$L$14&amp;",InputChoice1:=Close,InputChoice2:=Close)", "FG", "", "Close",$N$14, "0", "all","", "","True","T")/100</f>
        <v>-0.26659099359999999</v>
      </c>
      <c r="X7" s="3">
        <f>RTD("cqg.rtd",,"StudyData", "Correlation("&amp;K7&amp;","&amp;$X$3&amp;",Period:="&amp;$L$14&amp;",InputChoice1:=Close,InputChoice2:=Close)", "FG", "", "Close",$N$14, "0", "all","", "","True","T")/100</f>
        <v>0.23702811440000002</v>
      </c>
      <c r="Y7" s="3">
        <f>RTD("cqg.rtd",,"StudyData", "Correlation("&amp;K7&amp;","&amp;$Y$3&amp;",Period:="&amp;$L$14&amp;",InputChoice1:=Close,InputChoice2:=Close)", "FG", "", "Close",$N$14, "0", "all","", "","True","T")/100</f>
        <v>0.82376495419999995</v>
      </c>
      <c r="Z7" s="12">
        <f>RTD("cqg.rtd",,"StudyData", "Correlation("&amp;K7&amp;","&amp;$Z$3&amp;",Period:="&amp;$L$14&amp;",InputChoice1:=Close,InputChoice2:=Close)", "FG", "", "Close",$N$14, "0", "all","", "","True","T")/100</f>
        <v>9.85955736E-2</v>
      </c>
      <c r="AA7" s="30">
        <f t="shared" si="2"/>
        <v>0.83803955812061404</v>
      </c>
      <c r="AB7" s="30">
        <f xml:space="preserve"> RTD("cqg.rtd",,"StudyData", K7,  "FG",, "Close", $N$14,,,,,,"T")</f>
        <v>1.3976999999999999</v>
      </c>
      <c r="AC7" s="30">
        <f xml:space="preserve"> RTD("cqg.rtd",,"StudyData", K7,  "FG",, "Close", $N$14,"-1",,,,,"T")</f>
        <v>1.3979999999999999</v>
      </c>
      <c r="AD7" s="30">
        <f xml:space="preserve"> RTD("cqg.rtd",,"StudyData", K7,  "FG",, "Close", $N$14,"-2",,,,,"T")</f>
        <v>1.393</v>
      </c>
      <c r="AE7" s="6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</row>
    <row r="8" spans="1:151" s="1" customFormat="1" ht="13.2" customHeight="1" thickBot="1" x14ac:dyDescent="0.3">
      <c r="A8" s="33"/>
      <c r="B8" s="47" t="s">
        <v>2</v>
      </c>
      <c r="C8" s="48" t="s">
        <v>32</v>
      </c>
      <c r="D8" s="48" t="s">
        <v>33</v>
      </c>
      <c r="E8" s="49" t="s">
        <v>34</v>
      </c>
      <c r="F8" s="125" t="s">
        <v>35</v>
      </c>
      <c r="G8" s="126"/>
      <c r="H8" s="44"/>
      <c r="I8" s="7" t="str">
        <f>RTD("cqg.rtd", ,"ContractData",K8, "LongDescription")</f>
        <v>ICE Brent Crude, Mar 15</v>
      </c>
      <c r="J8" s="31"/>
      <c r="K8" s="2" t="str">
        <f t="shared" si="0"/>
        <v>QO</v>
      </c>
      <c r="L8" s="92">
        <f>RTD("cqg.rtd", ,"ContractData",K8, "LastTradeorSettle",,"T")</f>
        <v>49.480000000000004</v>
      </c>
      <c r="M8" s="92">
        <f>RTD("cqg.rtd", ,"ContractData",K8, "NetLastQuoteToday",,"T")</f>
        <v>0.35000000000000003</v>
      </c>
      <c r="N8" s="4">
        <f>RTD("cqg.rtd", ,"ContractData",K8, "PerCentNetLastQuote",,"T")/100</f>
        <v>7.1239568491756567E-3</v>
      </c>
      <c r="O8" s="9">
        <f>RTD("cqg.rtd", ,"ContractData",K8, "PerCentNetLastQuote",,"T")/100</f>
        <v>7.1239568491756567E-3</v>
      </c>
      <c r="P8" s="14">
        <f t="shared" si="1"/>
        <v>0.72057669212288744</v>
      </c>
      <c r="Q8" s="35" t="s">
        <v>46</v>
      </c>
      <c r="R8" s="13">
        <f>RTD("cqg.rtd",,"StudyData", "Correlation("&amp;K8&amp;","&amp;$R$3&amp;",Period:="&amp;$L$14&amp;",InputChoice1:=Close,InputChoice2:=Close)", "FG", "", "Close",$N$14, "0", "all","", "","True","T")/100</f>
        <v>0.81208426389999999</v>
      </c>
      <c r="S8" s="3">
        <f>RTD("cqg.rtd",,"StudyData", "Correlation("&amp;K8&amp;","&amp;$S$3&amp;",Period:="&amp;$L$14&amp;",InputChoice1:=Close,InputChoice2:=Close)", "FG", "", "Close",$N$14, "0", "all","", "","True","T")/100</f>
        <v>0.94522783630000007</v>
      </c>
      <c r="T8" s="3">
        <f>RTD("cqg.rtd",,"StudyData", "Correlation("&amp;K8&amp;","&amp;$T$3&amp;",Period:="&amp;$L$14&amp;",InputChoice1:=Close,InputChoice2:=Close)", "FG", "", "Close",$N$14, "0", "all","", "","True","T")/100</f>
        <v>0.84211083980000001</v>
      </c>
      <c r="U8" s="16"/>
      <c r="V8" s="3">
        <f>RTD("cqg.rtd",,"StudyData", "Correlation("&amp;K8&amp;","&amp;$V$3&amp;",Period:="&amp;$L$14&amp;",InputChoice1:=Close,InputChoice2:=Close)", "FG", "", "Close",$N$14, "0", "all","", "","True","T")/100</f>
        <v>0.21441566009999999</v>
      </c>
      <c r="W8" s="3">
        <f>RTD("cqg.rtd",,"StudyData", "Correlation("&amp;K8&amp;","&amp;$W$3&amp;",Period:="&amp;$L$14&amp;",InputChoice1:=Close,InputChoice2:=Close)", "FG", "", "Close",$N$14, "0", "all","", "","True","T")/100</f>
        <v>0.28592226530000003</v>
      </c>
      <c r="X8" s="3">
        <f>RTD("cqg.rtd",,"StudyData", "Correlation("&amp;K8&amp;","&amp;$X$3&amp;",Period:="&amp;$L$14&amp;",InputChoice1:=Close,InputChoice2:=Close)", "FG", "", "Close",$N$14, "0", "all","", "","True","T")/100</f>
        <v>0.54617491800000006</v>
      </c>
      <c r="Y8" s="3">
        <f>RTD("cqg.rtd",,"StudyData", "Correlation("&amp;K8&amp;","&amp;$Y$3&amp;",Period:="&amp;$L$14&amp;",InputChoice1:=Close,InputChoice2:=Close)", "FG", "", "Close",$N$14, "0", "all","", "","True","T")/100</f>
        <v>0.72389531239999994</v>
      </c>
      <c r="Z8" s="12">
        <f>RTD("cqg.rtd",,"StudyData", "Correlation("&amp;K8&amp;","&amp;$Z$3&amp;",Period:="&amp;$L$14&amp;",InputChoice1:=Close,InputChoice2:=Close)", "FG", "", "Close",$N$14, "0", "all","", "","True","T")/100</f>
        <v>0.51970464199999999</v>
      </c>
      <c r="AA8" s="30">
        <f t="shared" si="2"/>
        <v>0.72057669212288744</v>
      </c>
      <c r="AB8" s="30">
        <f xml:space="preserve"> RTD("cqg.rtd",,"StudyData", K8,  "FG",, "Close", $N$14,,,,,,"T")</f>
        <v>49.48</v>
      </c>
      <c r="AC8" s="30">
        <f xml:space="preserve"> RTD("cqg.rtd",,"StudyData", K8,  "FG",, "Close", $N$14,"-1",,,,,"T")</f>
        <v>49.55</v>
      </c>
      <c r="AD8" s="30">
        <f xml:space="preserve"> RTD("cqg.rtd",,"StudyData", K8,  "FG",, "Close", $N$14,"-2",,,,,"T")</f>
        <v>49.27</v>
      </c>
      <c r="AE8" s="6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</row>
    <row r="9" spans="1:151" s="1" customFormat="1" ht="13.2" customHeight="1" x14ac:dyDescent="0.25">
      <c r="A9" s="33"/>
      <c r="B9" s="127" t="s">
        <v>0</v>
      </c>
      <c r="C9" s="130" t="str">
        <f>IF(C12="T",RTD("cqg.rtd",,"ContractData",B9,C8,,"F"),TEXT(RTD("cqg.rtd",,"ContractData",B9,C8,,"T"),IF(C12=0,$F$62,IF(C12=1,$F$63,(IF(C12=2,$F$64,IF(C12=3,$F$65,IF(C12=4,$F$66))))))))</f>
        <v>2019.25</v>
      </c>
      <c r="D9" s="130" t="str">
        <f>IF(C12="T",RTD("cqg.rtd",,"ContractData",B9,D8,,"F"),TEXT(RTD("cqg.rtd",,"ContractData",B9,D8,,"T"),IF(C12=0,$F$62,IF(C12=1,$F$63,(IF(C12=2,$F$64,IF(C12=3,$F$65,IF(C12=4,$F$66))))))))</f>
        <v>2020.50</v>
      </c>
      <c r="E9" s="133" t="str">
        <f>IF(C12="T",RTD("cqg.rtd",,"ContractData",B9,E8,,"F"),TEXT(RTD("cqg.rtd",,"ContractData",B9,E8,,"T"),IF(C12=0,$F$62,IF(C12=1,$F$63,(IF(C12=2,$F$64,IF(C12=3,$F$65,IF(C12=4,$F$66))))))))</f>
        <v>1995.25</v>
      </c>
      <c r="F9" s="136" t="str">
        <f>IF(C12="T",RTD("cqg.rtd",,"ContractData",B9,"LastTrade",,"F"),TEXT(RTD("cqg.rtd",,"ContractData",B9,"LastTrade",,"T"),IF(C12=0,$F$62,IF(C12=1,$F$63,(IF(C12=2,$F$64,IF(C12=3,$F$65,IF(C12=4,$F$66))))))))</f>
        <v>2006.50</v>
      </c>
      <c r="G9" s="137"/>
      <c r="H9" s="45"/>
      <c r="I9" s="7" t="str">
        <f>RTD("cqg.rtd", ,"ContractData",K9, "LongDescription")</f>
        <v>Natural Gas (Globex), Mar 15</v>
      </c>
      <c r="J9" s="31"/>
      <c r="K9" s="2" t="str">
        <f t="shared" si="0"/>
        <v>NGE</v>
      </c>
      <c r="L9" s="94">
        <f>RTD("cqg.rtd", ,"ContractData",K9, "LastTradeorSettle",,"T")</f>
        <v>2.6989999999999998</v>
      </c>
      <c r="M9" s="94">
        <f>RTD("cqg.rtd", ,"ContractData",K9, "NetLastQuoteToday",,"T")</f>
        <v>-0.02</v>
      </c>
      <c r="N9" s="4">
        <f>RTD("cqg.rtd", ,"ContractData",K9, "PerCentNetLastQuote",,"T")/100</f>
        <v>-7.35564545788893E-3</v>
      </c>
      <c r="O9" s="9">
        <f>RTD("cqg.rtd", ,"ContractData",K9, "PerCentNetLastQuote",,"T")/100</f>
        <v>-7.35564545788893E-3</v>
      </c>
      <c r="P9" s="14">
        <f t="shared" si="1"/>
        <v>0.46108396762069992</v>
      </c>
      <c r="Q9" s="35" t="s">
        <v>48</v>
      </c>
      <c r="R9" s="13">
        <f>RTD("cqg.rtd",,"StudyData", "Correlation("&amp;K9&amp;","&amp;$R$3&amp;",Period:="&amp;$L$14&amp;",InputChoice1:=Close,InputChoice2:=Close)", "FG", "", "Close",$N$14, "0", "all","", "","True","T")/100</f>
        <v>0.60142172039999997</v>
      </c>
      <c r="S9" s="3">
        <f>RTD("cqg.rtd",,"StudyData", "Correlation("&amp;K9&amp;","&amp;$S$3&amp;",Period:="&amp;$L$14&amp;",InputChoice1:=Close,InputChoice2:=Close)", "FG", "", "Close",$N$14, "0", "all","", "","True","T")/100</f>
        <v>6.0200582899999994E-2</v>
      </c>
      <c r="T9" s="3">
        <f>RTD("cqg.rtd",,"StudyData", "Correlation("&amp;K9&amp;","&amp;$T$3&amp;",Period:="&amp;$L$14&amp;",InputChoice1:=Close,InputChoice2:=Close)", "FG", "", "Close",$N$14, "0", "all","", "","True","T")/100</f>
        <v>0.31088550059999998</v>
      </c>
      <c r="U9" s="3">
        <f>RTD("cqg.rtd",,"StudyData", "Correlation("&amp;K9&amp;","&amp;$U$3&amp;",Period:="&amp;$L$14&amp;",InputChoice1:=Close,InputChoice2:=Close)", "FG", "", "Close",$N$14, "0", "all","", "","True","T")/100</f>
        <v>0.21441566009999999</v>
      </c>
      <c r="V9" s="16"/>
      <c r="W9" s="3">
        <f>RTD("cqg.rtd",,"StudyData", "Correlation("&amp;K9&amp;","&amp;$W$3&amp;",Period:="&amp;$L$14&amp;",InputChoice1:=Close,InputChoice2:=Close)", "FG", "", "Close",$N$14, "0", "all","", "","True","T")/100</f>
        <v>-0.45290097460000001</v>
      </c>
      <c r="X9" s="3">
        <f>RTD("cqg.rtd",,"StudyData", "Correlation("&amp;K9&amp;","&amp;$X$3&amp;",Period:="&amp;$L$14&amp;",InputChoice1:=Close,InputChoice2:=Close)", "FG", "", "Close",$N$14, "0", "all","", "","True","T")/100</f>
        <v>-0.49160203260000002</v>
      </c>
      <c r="Y9" s="3">
        <f>RTD("cqg.rtd",,"StudyData", "Correlation("&amp;K9&amp;","&amp;$Y$3&amp;",Period:="&amp;$L$14&amp;",InputChoice1:=Close,InputChoice2:=Close)", "FG", "", "Close",$N$14, "0", "all","", "","True","T")/100</f>
        <v>0.3349382917</v>
      </c>
      <c r="Z9" s="12">
        <f>RTD("cqg.rtd",,"StudyData", "Correlation("&amp;K9&amp;","&amp;$Z$3&amp;",Period:="&amp;$L$14&amp;",InputChoice1:=Close,InputChoice2:=Close)", "FG", "", "Close",$N$14, "0", "all","", "","True","T")/100</f>
        <v>-0.3787774136</v>
      </c>
      <c r="AA9" s="30">
        <f t="shared" si="2"/>
        <v>0.46108396762069992</v>
      </c>
      <c r="AB9" s="30">
        <f xml:space="preserve"> RTD("cqg.rtd",,"StudyData", K9,  "FG",, "Close", $N$14,,,,,,"T")</f>
        <v>2.6989999999999998</v>
      </c>
      <c r="AC9" s="30">
        <f xml:space="preserve"> RTD("cqg.rtd",,"StudyData", K9,  "FG",, "Close", $N$14,"-1",,,,,"T")</f>
        <v>2.7130000000000001</v>
      </c>
      <c r="AD9" s="30">
        <f xml:space="preserve"> RTD("cqg.rtd",,"StudyData", K9,  "FG",, "Close", $N$14,"-2",,,,,"T")</f>
        <v>2.6869999999999998</v>
      </c>
      <c r="AE9" s="6"/>
      <c r="AF9" s="33"/>
      <c r="AG9" s="33"/>
      <c r="AH9" s="42" t="s">
        <v>41</v>
      </c>
      <c r="AI9" s="33"/>
      <c r="AJ9" s="33"/>
      <c r="AK9" s="42" t="s">
        <v>33</v>
      </c>
      <c r="AL9" s="42" t="s">
        <v>34</v>
      </c>
      <c r="AM9" s="42" t="s">
        <v>3</v>
      </c>
      <c r="AN9" s="42" t="s">
        <v>32</v>
      </c>
      <c r="AO9" s="33"/>
      <c r="AP9" s="33"/>
      <c r="AQ9" s="33"/>
      <c r="AR9" s="33"/>
    </row>
    <row r="10" spans="1:151" s="1" customFormat="1" ht="13.2" customHeight="1" x14ac:dyDescent="0.25">
      <c r="A10" s="33"/>
      <c r="B10" s="128"/>
      <c r="C10" s="131"/>
      <c r="D10" s="131"/>
      <c r="E10" s="134"/>
      <c r="F10" s="136"/>
      <c r="G10" s="137"/>
      <c r="H10" s="45"/>
      <c r="I10" s="7" t="str">
        <f>RTD("cqg.rtd", ,"ContractData",K10, "LongDescription")</f>
        <v>Gold (Globex), Apr 15</v>
      </c>
      <c r="J10" s="31"/>
      <c r="K10" s="2" t="str">
        <f t="shared" si="0"/>
        <v>GCE</v>
      </c>
      <c r="L10" s="92">
        <f>RTD("cqg.rtd", ,"ContractData",K10, "LastTradeorSettle",,"T")</f>
        <v>1260.9000000000001</v>
      </c>
      <c r="M10" s="92">
        <f>RTD("cqg.rtd", ,"ContractData",K10, "NetLastQuoteToday",,"T")</f>
        <v>5</v>
      </c>
      <c r="N10" s="4">
        <f>RTD("cqg.rtd", ,"ContractData",K10, "PerCentNetLastQuote",,"T")/100</f>
        <v>3.9812086949597893E-3</v>
      </c>
      <c r="O10" s="9">
        <f>RTD("cqg.rtd", ,"ContractData",K10, "PerCentNetLastQuote",,"T")/100</f>
        <v>3.9812086949597893E-3</v>
      </c>
      <c r="P10" s="14">
        <f t="shared" si="1"/>
        <v>-0.88385150905244869</v>
      </c>
      <c r="Q10" s="35" t="s">
        <v>20</v>
      </c>
      <c r="R10" s="13">
        <f>RTD("cqg.rtd",,"StudyData", "Correlation("&amp;K10&amp;","&amp;$R$3&amp;",Period:="&amp;$L$14&amp;",InputChoice1:=Close,InputChoice2:=Close)", "FG", "", "Close",$N$14, "0", "all","", "","True","T")/100</f>
        <v>-0.40874006889999998</v>
      </c>
      <c r="S10" s="3">
        <f>RTD("cqg.rtd",,"StudyData", "Correlation("&amp;K10&amp;","&amp;$S$3&amp;",Period:="&amp;$L$14&amp;",InputChoice1:=Close,InputChoice2:=Close)", "FG", "", "Close",$N$14, "0", "all","", "","True","T")/100</f>
        <v>0.1702703753</v>
      </c>
      <c r="T10" s="3">
        <f>RTD("cqg.rtd",,"StudyData", "Correlation("&amp;K10&amp;","&amp;$T$3&amp;",Period:="&amp;$L$14&amp;",InputChoice1:=Close,InputChoice2:=Close)", "FG", "", "Close",$N$14, "0", "all","", "","True","T")/100</f>
        <v>-0.26659099359999999</v>
      </c>
      <c r="U10" s="3">
        <f>RTD("cqg.rtd",,"StudyData", "Correlation("&amp;K10&amp;","&amp;$U$3&amp;",Period:="&amp;$L$14&amp;",InputChoice1:=Close,InputChoice2:=Close)", "FG", "", "Close",$N$14, "0", "all","", "","True","T")/100</f>
        <v>0.28592226530000003</v>
      </c>
      <c r="V10" s="3">
        <f>RTD("cqg.rtd",,"StudyData", "Correlation("&amp;K10&amp;","&amp;$V$3&amp;",Period:="&amp;$L$14&amp;",InputChoice1:=Close,InputChoice2:=Close)", "FG", "", "Close",$N$14, "0", "all","", "","True","T")/100</f>
        <v>-0.45290097460000001</v>
      </c>
      <c r="W10" s="16"/>
      <c r="X10" s="3">
        <f>RTD("cqg.rtd",,"StudyData", "Correlation("&amp;K10&amp;","&amp;$X$3&amp;",Period:="&amp;$L$14&amp;",InputChoice1:=Close,InputChoice2:=Close)", "FG", "", "Close",$N$14, "0", "all","", "","True","T")/100</f>
        <v>0.82078014780000008</v>
      </c>
      <c r="Y10" s="3">
        <f>RTD("cqg.rtd",,"StudyData", "Correlation("&amp;K10&amp;","&amp;$Y$3&amp;",Period:="&amp;$L$14&amp;",InputChoice1:=Close,InputChoice2:=Close)", "FG", "", "Close",$N$14, "0", "all","", "","True","T")/100</f>
        <v>-0.2292639353</v>
      </c>
      <c r="Z10" s="12">
        <f>RTD("cqg.rtd",,"StudyData", "Correlation("&amp;K10&amp;","&amp;$Z$3&amp;",Period:="&amp;$L$14&amp;",InputChoice1:=Close,InputChoice2:=Close)", "FG", "", "Close",$N$14, "0", "all","", "","True","T")/100</f>
        <v>0.68079368730000001</v>
      </c>
      <c r="AA10" s="30">
        <f t="shared" si="2"/>
        <v>-0.88385150905244869</v>
      </c>
      <c r="AB10" s="30">
        <f xml:space="preserve"> RTD("cqg.rtd",,"StudyData", K10,  "FG",, "Close", $N$14,,,,,,"T")</f>
        <v>1260.5999999999999</v>
      </c>
      <c r="AC10" s="30">
        <f xml:space="preserve"> RTD("cqg.rtd",,"StudyData", K10,  "FG",, "Close", $N$14,"-1",,,,,"T")</f>
        <v>1260.7</v>
      </c>
      <c r="AD10" s="30">
        <f xml:space="preserve"> RTD("cqg.rtd",,"StudyData", K10,  "FG",, "Close", $N$14,"-2",,,,,"T")</f>
        <v>1263</v>
      </c>
      <c r="AE10" s="6"/>
      <c r="AF10" s="33"/>
      <c r="AG10" s="33"/>
      <c r="AH10" s="8">
        <f>VALUE(RTD("cqg.rtd",,"ContractData",B9,"NetChange",,"T"))</f>
        <v>-11.75</v>
      </c>
      <c r="AI10" s="8"/>
      <c r="AJ10" s="8"/>
      <c r="AK10" s="8">
        <f>VALUE(RTD("cqg.rtd",,"ContractData",B9,"High",,"T"))</f>
        <v>2020.5</v>
      </c>
      <c r="AL10" s="8">
        <f>VALUE(RTD("cqg.rtd",,"ContractData",B9,"Low",,"T"))</f>
        <v>1995.25</v>
      </c>
      <c r="AM10" s="8">
        <f>VALUE(RTD("cqg.rtd",,"ContractData",B9,"LastTrade",,"T"))</f>
        <v>2006.5</v>
      </c>
      <c r="AN10" s="8">
        <f>VALUE(RTD("cqg.rtd",,"ContractData",B9,"Open",,"T"))</f>
        <v>2019.25</v>
      </c>
      <c r="AO10" s="33"/>
      <c r="AP10" s="33"/>
      <c r="AQ10" s="33"/>
      <c r="AR10" s="33"/>
    </row>
    <row r="11" spans="1:151" s="1" customFormat="1" ht="13.2" customHeight="1" thickBot="1" x14ac:dyDescent="0.35">
      <c r="A11" s="33"/>
      <c r="B11" s="129"/>
      <c r="C11" s="132"/>
      <c r="D11" s="132"/>
      <c r="E11" s="135"/>
      <c r="F11" s="136"/>
      <c r="G11" s="137"/>
      <c r="H11" s="54"/>
      <c r="I11" s="7" t="str">
        <f>RTD("cqg.rtd", ,"ContractData",K11, "LongDescription")</f>
        <v>Silver (Globex), Mar 15</v>
      </c>
      <c r="J11" s="31"/>
      <c r="K11" s="2" t="str">
        <f t="shared" si="0"/>
        <v>SIE</v>
      </c>
      <c r="L11" s="92">
        <f>RTD("cqg.rtd", ,"ContractData",K11, "LastTradeorSettle",,"T")</f>
        <v>16.895</v>
      </c>
      <c r="M11" s="92">
        <f>RTD("cqg.rtd", ,"ContractData",K11, "NetLastQuoteToday",,"T")</f>
        <v>0.122</v>
      </c>
      <c r="N11" s="4">
        <f>RTD("cqg.rtd", ,"ContractData",K11, "PerCentNetLastQuote",,"T")/100</f>
        <v>7.2735944672986351E-3</v>
      </c>
      <c r="O11" s="9">
        <f>RTD("cqg.rtd", ,"ContractData",K11, "PerCentNetLastQuote",,"T")/100</f>
        <v>7.2735944672986351E-3</v>
      </c>
      <c r="P11" s="14">
        <f t="shared" si="1"/>
        <v>0.94965282645688498</v>
      </c>
      <c r="Q11" s="35" t="s">
        <v>49</v>
      </c>
      <c r="R11" s="13">
        <f>RTD("cqg.rtd",,"StudyData", "Correlation("&amp;K11&amp;","&amp;$R$3&amp;",Period:="&amp;$L$14&amp;",InputChoice1:=Close,InputChoice2:=Close)", "FG", "", "Close",$N$14, "0", "all","", "","True","T")/100</f>
        <v>1.2984672799999999E-2</v>
      </c>
      <c r="S11" s="3">
        <f>RTD("cqg.rtd",,"StudyData", "Correlation("&amp;K11&amp;","&amp;$S$3&amp;",Period:="&amp;$L$14&amp;",InputChoice1:=Close,InputChoice2:=Close)", "FG", "", "Close",$N$14, "0", "all","", "","True","T")/100</f>
        <v>0.54679475570000002</v>
      </c>
      <c r="T11" s="3">
        <f>RTD("cqg.rtd",,"StudyData", "Correlation("&amp;K11&amp;","&amp;$T$3&amp;",Period:="&amp;$L$14&amp;",InputChoice1:=Close,InputChoice2:=Close)", "FG", "", "Close",$N$14, "0", "all","", "","True","T")/100</f>
        <v>0.23702811440000002</v>
      </c>
      <c r="U11" s="3">
        <f>RTD("cqg.rtd",,"StudyData", "Correlation("&amp;K11&amp;","&amp;$U$3&amp;",Period:="&amp;$L$14&amp;",InputChoice1:=Close,InputChoice2:=Close)", "FG", "", "Close",$N$14, "0", "all","", "","True","T")/100</f>
        <v>0.54617491800000006</v>
      </c>
      <c r="V11" s="3">
        <f>RTD("cqg.rtd",,"StudyData", "Correlation("&amp;K11&amp;","&amp;$V$3&amp;",Period:="&amp;$L$14&amp;",InputChoice1:=Close,InputChoice2:=Close)", "FG", "", "Close",$N$14, "0", "all","", "","True","T")/100</f>
        <v>-0.49160203260000002</v>
      </c>
      <c r="W11" s="3">
        <f>RTD("cqg.rtd",,"StudyData", "Correlation("&amp;K11&amp;","&amp;$W$3&amp;",Period:="&amp;$L$14&amp;",InputChoice1:=Close,InputChoice2:=Close)", "FG", "", "Close",$N$14, "0", "all","", "","True","T")/100</f>
        <v>0.82078014780000008</v>
      </c>
      <c r="X11" s="16"/>
      <c r="Y11" s="3">
        <f>RTD("cqg.rtd",,"StudyData", "Correlation("&amp;K11&amp;","&amp;$Y$3&amp;",Period:="&amp;$L$14&amp;",InputChoice1:=Close,InputChoice2:=Close)", "FG", "", "Close",$N$14, "0", "all","", "","True","T")/100</f>
        <v>9.0578574000000009E-3</v>
      </c>
      <c r="Z11" s="12">
        <f>RTD("cqg.rtd",,"StudyData", "Correlation("&amp;K11&amp;","&amp;$Z$3&amp;",Period:="&amp;$L$14&amp;",InputChoice1:=Close,InputChoice2:=Close)", "FG", "", "Close",$N$14, "0", "all","", "","True","T")/100</f>
        <v>0.5745746598</v>
      </c>
      <c r="AA11" s="30">
        <f t="shared" si="2"/>
        <v>0.94965282645688498</v>
      </c>
      <c r="AB11" s="30">
        <f xml:space="preserve"> RTD("cqg.rtd",,"StudyData", K11,  "FG",, "Close", $N$14,,,,,,"T")</f>
        <v>16.895</v>
      </c>
      <c r="AC11" s="30">
        <f xml:space="preserve"> RTD("cqg.rtd",,"StudyData", K11,  "FG",, "Close", $N$14,"-1",,,,,"T")</f>
        <v>16.88</v>
      </c>
      <c r="AD11" s="30">
        <f xml:space="preserve"> RTD("cqg.rtd",,"StudyData", K11,  "FG",, "Close", $N$14,"-2",,,,,"T")</f>
        <v>16.824999999999999</v>
      </c>
      <c r="AE11" s="6"/>
      <c r="AF11" s="33"/>
      <c r="AG11" s="33"/>
      <c r="AH11" s="8"/>
      <c r="AI11" s="8"/>
      <c r="AJ11" s="8"/>
      <c r="AK11" s="8"/>
      <c r="AL11" s="8"/>
      <c r="AM11" s="8"/>
      <c r="AN11" s="8"/>
      <c r="AO11" s="33"/>
      <c r="AP11" s="33"/>
      <c r="AQ11" s="33"/>
      <c r="AR11" s="33"/>
    </row>
    <row r="12" spans="1:151" s="1" customFormat="1" ht="13.2" customHeight="1" thickBot="1" x14ac:dyDescent="0.35">
      <c r="A12" s="33"/>
      <c r="B12" s="50" t="s">
        <v>36</v>
      </c>
      <c r="C12" s="51">
        <v>2</v>
      </c>
      <c r="D12" s="52" t="s">
        <v>37</v>
      </c>
      <c r="E12" s="53">
        <v>2</v>
      </c>
      <c r="F12" s="157" t="str">
        <f>IF(AND(AH10&gt;0,C12="T"),RTD("cqg.rtd",,"ContractData",B9,"NetChange",,IF(C12="T","F","T")),IF(AH10&gt;0,"+"&amp;TEXT(RTD("cqg.rtd",,"ContractData",B9,"NetChange",,IF(C12=0,"F","T")),IF(C12=0,RTD("cqg.rtd",,"ContractData",B9,"NetChange",,"T"),IF(C12=1,$F$63,(IF(C12=2,$F$64,IF(C12=3,$F$65,IF(C12=4,$F$66))))))),IF(C12="T",RTD("cqg.rtd",,"ContractData",B9,"NetChange",,"F"),TEXT(RTD("cqg.rtd",,"ContractData",B9,"NetChange",,"T"),IF(C12=0,$F$62,IF(C12=1,$F$63,(IF(C12=2,$F$64,IF(C12=3,$F$65,IF(C12=4,$F$66))))))))))</f>
        <v>-11.75</v>
      </c>
      <c r="G12" s="158"/>
      <c r="H12" s="33"/>
      <c r="I12" s="7" t="str">
        <f>RTD("cqg.rtd", ,"ContractData",K12, "LongDescription")</f>
        <v>E-Mini S&amp;P 500, Mar 15</v>
      </c>
      <c r="J12" s="31"/>
      <c r="K12" s="2" t="str">
        <f t="shared" si="0"/>
        <v>EP</v>
      </c>
      <c r="L12" s="95">
        <f>RTD("cqg.rtd", ,"ContractData",K12, "LastTradeorSettle",,"T")</f>
        <v>2006.75</v>
      </c>
      <c r="M12" s="92">
        <f>RTD("cqg.rtd", ,"ContractData",K12, "NetLastQuoteToday",,"T")</f>
        <v>-11.75</v>
      </c>
      <c r="N12" s="4">
        <f>RTD("cqg.rtd", ,"ContractData",K12, "PerCentNetLastQuote",,"T")/100</f>
        <v>-5.8211543225167202E-3</v>
      </c>
      <c r="O12" s="9">
        <f>RTD("cqg.rtd", ,"ContractData",K12, "PerCentNetLastQuote",,"T")/100</f>
        <v>-5.8211543225167202E-3</v>
      </c>
      <c r="P12" s="14">
        <f t="shared" si="1"/>
        <v>-0.93325652525738279</v>
      </c>
      <c r="Q12" s="35" t="s">
        <v>0</v>
      </c>
      <c r="R12" s="13">
        <f>RTD("cqg.rtd",,"StudyData", "Correlation("&amp;K12&amp;","&amp;$R$3&amp;",Period:="&amp;$L$14&amp;",InputChoice1:=Close,InputChoice2:=Close)", "FG", "", "Close",$N$14, "0", "all","", "","True","T")/100</f>
        <v>0.80672736180000004</v>
      </c>
      <c r="S12" s="3">
        <f>RTD("cqg.rtd",,"StudyData", "Correlation("&amp;K12&amp;","&amp;$S$3&amp;",Period:="&amp;$L$14&amp;",InputChoice1:=Close,InputChoice2:=Close)", "FG", "", "Close",$N$14, "0", "all","", "","True","T")/100</f>
        <v>0.53014389950000007</v>
      </c>
      <c r="T12" s="3">
        <f>RTD("cqg.rtd",,"StudyData", "Correlation("&amp;K12&amp;","&amp;$T$3&amp;",Period:="&amp;$L$14&amp;",InputChoice1:=Close,InputChoice2:=Close)", "FG", "", "Close",$N$14, "0", "all","", "","True","T")/100</f>
        <v>0.82376495419999995</v>
      </c>
      <c r="U12" s="3">
        <f>RTD("cqg.rtd",,"StudyData", "Correlation("&amp;K12&amp;","&amp;$U$3&amp;",Period:="&amp;$L$14&amp;",InputChoice1:=Close,InputChoice2:=Close)", "FG", "", "Close",$N$14, "0", "all","", "","True","T")/100</f>
        <v>0.72389531239999994</v>
      </c>
      <c r="V12" s="3">
        <f>RTD("cqg.rtd",,"StudyData", "Correlation("&amp;K12&amp;","&amp;$V$3&amp;",Period:="&amp;$L$14&amp;",InputChoice1:=Close,InputChoice2:=Close)", "FG", "", "Close",$N$14, "0", "all","", "","True","T")/100</f>
        <v>0.3349382917</v>
      </c>
      <c r="W12" s="3">
        <f>RTD("cqg.rtd",,"StudyData", "Correlation("&amp;K12&amp;","&amp;$W$3&amp;",Period:="&amp;$L$14&amp;",InputChoice1:=Close,InputChoice2:=Close)", "FG", "", "Close",$N$14, "0", "all","", "","True","T")/100</f>
        <v>-0.2292639353</v>
      </c>
      <c r="X12" s="3">
        <f>RTD("cqg.rtd",,"StudyData", "Correlation("&amp;K12&amp;","&amp;$X$3&amp;",Period:="&amp;$L$14&amp;",InputChoice1:=Close,InputChoice2:=Close)", "FG", "", "Close",$N$14, "0", "all","", "","True","T")/100</f>
        <v>9.0578574000000009E-3</v>
      </c>
      <c r="Y12" s="16"/>
      <c r="Z12" s="12">
        <f>RTD("cqg.rtd",,"StudyData", "Correlation("&amp;K12&amp;","&amp;$Z$3&amp;",Period:="&amp;$L$14&amp;",InputChoice1:=Close,InputChoice2:=Close)", "FG", "", "Close",$N$14, "0", "all","", "","True","T")/100</f>
        <v>0.18265474480000002</v>
      </c>
      <c r="AA12" s="30">
        <f t="shared" si="2"/>
        <v>-0.93325652525738279</v>
      </c>
      <c r="AB12" s="30">
        <f xml:space="preserve"> RTD("cqg.rtd",,"StudyData", K12,  "FG",, "Close", $N$14,,,,,,"T")</f>
        <v>2006.5</v>
      </c>
      <c r="AC12" s="30">
        <f xml:space="preserve"> RTD("cqg.rtd",,"StudyData", K12,  "FG",, "Close", $N$14,"-1",,,,,"T")</f>
        <v>2007</v>
      </c>
      <c r="AD12" s="30">
        <f xml:space="preserve"> RTD("cqg.rtd",,"StudyData", K12,  "FG",, "Close", $N$14,"-2",,,,,"T")</f>
        <v>2009.5</v>
      </c>
      <c r="AE12" s="6"/>
      <c r="AF12" s="33"/>
      <c r="AG12" s="33"/>
      <c r="AH12" s="8"/>
      <c r="AI12" s="8"/>
      <c r="AJ12" s="8"/>
      <c r="AK12" s="8" t="s">
        <v>43</v>
      </c>
      <c r="AL12" s="8" t="s">
        <v>44</v>
      </c>
      <c r="AM12" s="8"/>
      <c r="AN12" s="8"/>
      <c r="AO12" s="33"/>
      <c r="AP12" s="33"/>
      <c r="AQ12" s="33"/>
      <c r="AR12" s="33"/>
    </row>
    <row r="13" spans="1:151" s="1" customFormat="1" ht="14.4" thickBot="1" x14ac:dyDescent="0.3">
      <c r="A13" s="33"/>
      <c r="B13" s="43" t="s">
        <v>38</v>
      </c>
      <c r="C13" s="46">
        <v>1377.25</v>
      </c>
      <c r="D13" s="103" t="str">
        <f>"Tdy Vol "&amp;RTD("cqg.rtd",,"ContractData",B9,"T_CVol")&amp;" vs Ydy Vol "&amp;RTD("cqg.rtd",,"ContractData",B9,"Y_CVol")</f>
        <v>Tdy Vol 536703 vs Ydy Vol 2124643</v>
      </c>
      <c r="E13" s="104"/>
      <c r="F13" s="104"/>
      <c r="G13" s="104"/>
      <c r="H13" s="105"/>
      <c r="I13" s="7" t="str">
        <f>RTD("cqg.rtd", ,"ContractData",K13, "LongDescription")</f>
        <v>Euro FX (Globex), Mar 15</v>
      </c>
      <c r="J13" s="31"/>
      <c r="K13" s="2" t="str">
        <f t="shared" si="0"/>
        <v>EU6</v>
      </c>
      <c r="L13" s="96">
        <f>RTD("cqg.rtd", ,"ContractData",K13, "LastTradeorSettle",,"T")</f>
        <v>1.1309</v>
      </c>
      <c r="M13" s="93">
        <f>RTD("cqg.rtd", ,"ContractData",K13, "NetLastQuoteToday",,"T")</f>
        <v>-8.0000000000000004E-4</v>
      </c>
      <c r="N13" s="4">
        <f>RTD("cqg.rtd", ,"ContractData",K13, "PerCentNetLastQuote",,"T")/100</f>
        <v>-7.0690112220553141E-4</v>
      </c>
      <c r="O13" s="9">
        <f>RTD("cqg.rtd", ,"ContractData",K13, "PerCentNetLastQuote",,"T")/100</f>
        <v>-7.0690112220553141E-4</v>
      </c>
      <c r="P13" s="14">
        <f t="shared" si="1"/>
        <v>-0.5</v>
      </c>
      <c r="Q13" s="35" t="s">
        <v>14</v>
      </c>
      <c r="R13" s="13">
        <f>RTD("cqg.rtd",,"StudyData", "Correlation("&amp;K13&amp;","&amp;$R$3&amp;",Period:="&amp;$L$14&amp;",InputChoice1:=Close,InputChoice2:=Close)", "FG", "", "Close",$N$14, "0", "all","", "","True","T")/100</f>
        <v>3.6737995799999999E-2</v>
      </c>
      <c r="S13" s="3">
        <f>RTD("cqg.rtd",,"StudyData", "Correlation("&amp;K13&amp;","&amp;$S$3&amp;",Period:="&amp;$L$14&amp;",InputChoice1:=Close,InputChoice2:=Close)", "FG", "", "Close",$N$14, "0", "all","", "","True","T")/100</f>
        <v>0.54777377660000004</v>
      </c>
      <c r="T13" s="3">
        <f>RTD("cqg.rtd",,"StudyData", "Correlation("&amp;K13&amp;","&amp;$T$3&amp;",Period:="&amp;$L$14&amp;",InputChoice1:=Close,InputChoice2:=Close)", "FG", "", "Close",$N$14, "0", "all","", "","True","T")/100</f>
        <v>9.85955736E-2</v>
      </c>
      <c r="U13" s="3">
        <f>RTD("cqg.rtd",,"StudyData", "Correlation("&amp;K13&amp;","&amp;$U$3&amp;",Period:="&amp;$L$14&amp;",InputChoice1:=Close,InputChoice2:=Close)", "FG", "", "Close",$N$14, "0", "all","", "","True","T")/100</f>
        <v>0.51970464199999999</v>
      </c>
      <c r="V13" s="3">
        <f>RTD("cqg.rtd",,"StudyData", "Correlation("&amp;K13&amp;","&amp;$V$3&amp;",Period:="&amp;$L$14&amp;",InputChoice1:=Close,InputChoice2:=Close)", "FG", "", "Close",$N$14, "0", "all","", "","True","T")/100</f>
        <v>-0.3787774136</v>
      </c>
      <c r="W13" s="3">
        <f>RTD("cqg.rtd",,"StudyData", "Correlation("&amp;K13&amp;","&amp;$W$3&amp;",Period:="&amp;$L$14&amp;",InputChoice1:=Close,InputChoice2:=Close)", "FG", "", "Close",$N$14, "0", "all","", "","True","T")/100</f>
        <v>0.68079368730000001</v>
      </c>
      <c r="X13" s="3">
        <f>RTD("cqg.rtd",,"StudyData", "Correlation("&amp;K13&amp;","&amp;$X$3&amp;",Period:="&amp;$L$14&amp;",InputChoice1:=Close,InputChoice2:=Close)", "FG", "", "Close",$N$14, "0", "all","", "","True","T")/100</f>
        <v>0.5745746598</v>
      </c>
      <c r="Y13" s="3">
        <f>RTD("cqg.rtd",,"StudyData", "Correlation("&amp;K13&amp;","&amp;$Y$3&amp;",Period:="&amp;$L$14&amp;",InputChoice1:=Close,InputChoice2:=Close)", "FG", "", "Close",$N$14, "0", "all","", "","True","T")/100</f>
        <v>0.18265474480000002</v>
      </c>
      <c r="Z13" s="16"/>
      <c r="AA13" s="30">
        <f t="shared" si="2"/>
        <v>-0.5</v>
      </c>
      <c r="AB13" s="30">
        <f xml:space="preserve"> RTD("cqg.rtd",,"StudyData", K13,  "FG",, "Close", $N$14,,,,,,"T")</f>
        <v>1.1309</v>
      </c>
      <c r="AC13" s="30">
        <f xml:space="preserve"> RTD("cqg.rtd",,"StudyData", K13,  "FG",, "Close", $N$14,"-1",,,,,"T")</f>
        <v>1.1308</v>
      </c>
      <c r="AD13" s="30">
        <f xml:space="preserve"> RTD("cqg.rtd",,"StudyData", K13,  "FG",, "Close", $N$14,"-2",,,,,"T")</f>
        <v>1.131</v>
      </c>
      <c r="AE13" s="6"/>
      <c r="AF13" s="33"/>
      <c r="AG13" s="33"/>
      <c r="AH13" s="8"/>
      <c r="AI13" s="8"/>
      <c r="AJ13" s="8"/>
      <c r="AK13" s="8">
        <f>RTD("cqg.rtd",,"ContractData",B9,"T_CVol")</f>
        <v>536703</v>
      </c>
      <c r="AL13" s="8">
        <f>RTD("cqg.rtd",,"ContractData",B9,"Y_CVol")</f>
        <v>2124643</v>
      </c>
      <c r="AM13" s="8"/>
      <c r="AN13" s="8"/>
      <c r="AO13" s="33"/>
      <c r="AP13" s="33"/>
      <c r="AQ13" s="33"/>
      <c r="AR13" s="33"/>
    </row>
    <row r="14" spans="1:151" s="61" customFormat="1" ht="15" customHeight="1" thickBot="1" x14ac:dyDescent="0.3">
      <c r="B14" s="62"/>
      <c r="C14" s="63"/>
      <c r="D14" s="64"/>
      <c r="E14" s="64"/>
      <c r="F14" s="64"/>
      <c r="G14" s="64"/>
      <c r="H14" s="65"/>
      <c r="I14" s="181" t="s">
        <v>11</v>
      </c>
      <c r="J14" s="181"/>
      <c r="K14" s="182"/>
      <c r="L14" s="36">
        <v>20</v>
      </c>
      <c r="M14" s="74" t="s">
        <v>13</v>
      </c>
      <c r="N14" s="37">
        <v>15</v>
      </c>
      <c r="O14" s="75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7"/>
      <c r="AA14" s="69"/>
      <c r="AB14" s="69"/>
      <c r="AC14" s="69"/>
      <c r="AD14" s="69"/>
      <c r="AE14" s="66"/>
      <c r="AH14" s="90"/>
      <c r="AI14" s="90"/>
      <c r="AJ14" s="90"/>
      <c r="AK14" s="90">
        <f>IF(AK13/AL13&lt;0.75,1,0)</f>
        <v>1</v>
      </c>
      <c r="AL14" s="90"/>
      <c r="AM14" s="90"/>
      <c r="AN14" s="90"/>
    </row>
    <row r="15" spans="1:151" s="61" customFormat="1" ht="15" customHeight="1" thickBot="1" x14ac:dyDescent="0.3">
      <c r="B15" s="78"/>
      <c r="C15" s="79"/>
      <c r="D15" s="80"/>
      <c r="E15" s="80"/>
      <c r="F15" s="80"/>
      <c r="G15" s="80"/>
      <c r="H15" s="81"/>
      <c r="I15" s="192" t="s">
        <v>51</v>
      </c>
      <c r="J15" s="193"/>
      <c r="K15" s="100"/>
      <c r="L15" s="194" t="s">
        <v>50</v>
      </c>
      <c r="M15" s="82"/>
      <c r="N15" s="83"/>
      <c r="O15" s="84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69"/>
      <c r="AB15" s="69"/>
      <c r="AC15" s="69"/>
      <c r="AD15" s="69"/>
      <c r="AE15" s="66"/>
      <c r="AH15" s="90"/>
      <c r="AI15" s="90"/>
      <c r="AJ15" s="90"/>
      <c r="AK15" s="90">
        <f>IF(AND((AK13/AL13)&gt;0.75,(AK13/AL13)&lt;0.9),1,0)</f>
        <v>0</v>
      </c>
      <c r="AL15" s="90"/>
      <c r="AM15" s="90"/>
      <c r="AN15" s="90"/>
    </row>
    <row r="16" spans="1:151" s="1" customFormat="1" ht="15" customHeight="1" thickTop="1" x14ac:dyDescent="0.25">
      <c r="A16" s="33"/>
      <c r="B16" s="146" t="str">
        <f>RTD("cqg.rtd", ,"ContractData", B22, "LongDescription")</f>
        <v>Euro STOXX 50, Mar 15</v>
      </c>
      <c r="C16" s="147"/>
      <c r="D16" s="147"/>
      <c r="E16" s="147"/>
      <c r="F16" s="147"/>
      <c r="G16" s="147"/>
      <c r="H16" s="148"/>
      <c r="I16" s="17"/>
      <c r="J16" s="17"/>
      <c r="K16" s="17"/>
      <c r="L16" s="18"/>
      <c r="M16" s="19"/>
      <c r="N16" s="20"/>
      <c r="O16" s="2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30"/>
      <c r="AB16" s="30"/>
      <c r="AC16" s="30"/>
      <c r="AD16" s="30"/>
      <c r="AE16" s="6"/>
      <c r="AF16" s="33"/>
      <c r="AG16" s="33"/>
      <c r="AH16" s="8"/>
      <c r="AI16" s="8"/>
      <c r="AJ16" s="8"/>
      <c r="AK16" s="8">
        <f>IF(AND((AK13/AL13)&gt;0.9,(AK13/AL13)&lt;1),1,0)</f>
        <v>0</v>
      </c>
      <c r="AL16" s="8"/>
      <c r="AM16" s="8"/>
      <c r="AN16" s="8"/>
      <c r="AO16" s="33"/>
      <c r="AP16" s="33"/>
      <c r="AQ16" s="33"/>
      <c r="AR16" s="33"/>
    </row>
    <row r="17" spans="1:44" s="1" customFormat="1" ht="15" customHeight="1" thickBot="1" x14ac:dyDescent="0.3">
      <c r="A17" s="33"/>
      <c r="B17" s="149"/>
      <c r="C17" s="150"/>
      <c r="D17" s="150"/>
      <c r="E17" s="150"/>
      <c r="F17" s="150"/>
      <c r="G17" s="150"/>
      <c r="H17" s="151"/>
      <c r="I17" s="24">
        <f>(RTD("cqg.rtd",,"StudyData",K5,  "FG",, "Close",$L$15,,,,,,"T")-RTD("cqg.rtd",,"StudyData",K5,  "FG",, "Close",$L$15,"-1",,,,,"T"))/RTD("cqg.rtd",,"StudyData",K5,  "FG",, "Close",$L$15,"-1",,,,,"T")</f>
        <v>1.818998428026055E-2</v>
      </c>
      <c r="J17" s="24"/>
      <c r="K17" s="17"/>
      <c r="L17" s="18"/>
      <c r="M17" s="19"/>
      <c r="N17" s="20"/>
      <c r="O17" s="21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30"/>
      <c r="AB17" s="30"/>
      <c r="AC17" s="30"/>
      <c r="AD17" s="30"/>
      <c r="AE17" s="6"/>
      <c r="AF17" s="33"/>
      <c r="AG17" s="33"/>
      <c r="AH17" s="8"/>
      <c r="AI17" s="8"/>
      <c r="AJ17" s="8"/>
      <c r="AK17" s="8">
        <f>IF(AK13&gt;AL13,1,0)</f>
        <v>0</v>
      </c>
      <c r="AL17" s="8"/>
      <c r="AM17" s="8"/>
      <c r="AN17" s="8"/>
      <c r="AO17" s="33"/>
      <c r="AP17" s="33"/>
      <c r="AQ17" s="33"/>
      <c r="AR17" s="33"/>
    </row>
    <row r="18" spans="1:44" s="1" customFormat="1" ht="15" customHeight="1" thickTop="1" x14ac:dyDescent="0.25">
      <c r="A18" s="33"/>
      <c r="B18" s="152" t="s">
        <v>25</v>
      </c>
      <c r="C18" s="153"/>
      <c r="D18" s="154"/>
      <c r="E18" s="155" t="s">
        <v>26</v>
      </c>
      <c r="F18" s="155"/>
      <c r="G18" s="156"/>
      <c r="H18" s="33"/>
      <c r="I18" s="24">
        <f>(RTD("cqg.rtd",,"StudyData",K6,  "FG",, "Close",$L$15,,,,,,"T")-RTD("cqg.rtd",,"StudyData",K6,  "FG",, "Close",$L$15,"-1",,,,,"T"))/RTD("cqg.rtd",,"StudyData",K6,  "FG",, "Close",$L$15,"-1",,,,,"T")</f>
        <v>1.8695083193119534E-3</v>
      </c>
      <c r="J18" s="24"/>
      <c r="K18" s="17"/>
      <c r="L18" s="18"/>
      <c r="M18" s="19"/>
      <c r="N18" s="20"/>
      <c r="O18" s="21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30"/>
      <c r="AB18" s="30"/>
      <c r="AC18" s="30"/>
      <c r="AD18" s="30"/>
      <c r="AE18" s="6"/>
      <c r="AF18" s="33"/>
      <c r="AG18" s="33"/>
      <c r="AH18" s="8"/>
      <c r="AI18" s="8"/>
      <c r="AJ18" s="8"/>
      <c r="AK18" s="8"/>
      <c r="AL18" s="8"/>
      <c r="AM18" s="8"/>
      <c r="AN18" s="8"/>
      <c r="AO18" s="33"/>
      <c r="AP18" s="33"/>
      <c r="AQ18" s="33"/>
      <c r="AR18" s="33"/>
    </row>
    <row r="19" spans="1:44" s="1" customFormat="1" ht="15" customHeight="1" x14ac:dyDescent="0.25">
      <c r="A19" s="33"/>
      <c r="B19" s="115">
        <f>RTD("cqg.rtd", ,"ContractData",B22, "VolumeLastBid")</f>
        <v>210</v>
      </c>
      <c r="C19" s="117" t="str">
        <f>IF(C25="T",TRUNC(RTD("cqg.rtd",,"ContractData",B22,"Bid",,"T"))&amp;"-"&amp;IF(((RTD("cqg.rtd",,"ContractData",B22,"Bid",,"T")-INT(RTD("cqg.rtd",,"ContractData",B22,"Bid",,"T")))*32)&lt;10,0,"")&amp;(RTD("cqg.rtd",,"ContractData",B22,"Bid",,"T")-INT(RTD("cqg.rtd",,"ContractData",B22,"Bid",,"T")))*32,TEXT(RTD("cqg.rtd",,"ContractData",B22,"Bid",,"T"),IF(C25=0,$F$62,IF(C25=1,$F$63,IF(C25=2,$F$64,IF(C25=3,$F$65,IF(C25=4,$F$66)))))))</f>
        <v>3360.00</v>
      </c>
      <c r="D19" s="118"/>
      <c r="E19" s="121" t="str">
        <f>IF(C25="T",TRUNC(RTD("cqg.rtd",,"ContractData",B22,"Ask",,"T"))&amp;"-"&amp;IF(((RTD("cqg.rtd",,"ContractData",B22,"Ask",,"T")-INT(RTD("cqg.rtd",,"ContractData",B22,"Ask",,"T")))*32)&lt;10,0,"")&amp;(RTD("cqg.rtd",,"ContractData",B22,"Ask",,"T")-INT(RTD("cqg.rtd",,"ContractData",B22,"Ask",,"T")))*32,TEXT(RTD("cqg.rtd",,"ContractData",B22,"Ask",,"T"),IF(C25=0,$F$62,IF(C25=1,$F$63,(IF(C25=2,$F$64,IF(C25=3,$F$65,IF(C25=4,$F$66))))))))</f>
        <v>3361.00</v>
      </c>
      <c r="F19" s="121"/>
      <c r="G19" s="123">
        <f>RTD("cqg.rtd", ,"ContractData",B22, "VolumeLastAsk")</f>
        <v>76</v>
      </c>
      <c r="H19" s="33"/>
      <c r="I19" s="24">
        <f>(RTD("cqg.rtd",,"StudyData",K7,  "FG",, "Close",$L$15,,,,,,"T")-RTD("cqg.rtd",,"StudyData",K7,  "FG",, "Close",$L$15,"-1",,,,,"T"))/RTD("cqg.rtd",,"StudyData",K7,  "FG",, "Close",$L$15,"-1",,,,,"T")</f>
        <v>4.6000143750448939E-3</v>
      </c>
      <c r="J19" s="24"/>
      <c r="K19" s="17"/>
      <c r="L19" s="18"/>
      <c r="M19" s="19"/>
      <c r="N19" s="20"/>
      <c r="O19" s="21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30"/>
      <c r="AB19" s="30"/>
      <c r="AC19" s="30"/>
      <c r="AD19" s="30"/>
      <c r="AE19" s="6"/>
      <c r="AF19" s="33"/>
      <c r="AG19" s="33"/>
      <c r="AH19" s="8"/>
      <c r="AI19" s="8"/>
      <c r="AJ19" s="8"/>
      <c r="AK19" s="8"/>
      <c r="AL19" s="8"/>
      <c r="AM19" s="8"/>
      <c r="AN19" s="8"/>
      <c r="AO19" s="33"/>
      <c r="AP19" s="33"/>
      <c r="AQ19" s="33"/>
      <c r="AR19" s="33"/>
    </row>
    <row r="20" spans="1:44" s="1" customFormat="1" ht="15" customHeight="1" thickBot="1" x14ac:dyDescent="0.3">
      <c r="A20" s="33"/>
      <c r="B20" s="116"/>
      <c r="C20" s="119"/>
      <c r="D20" s="120"/>
      <c r="E20" s="122"/>
      <c r="F20" s="122"/>
      <c r="G20" s="124"/>
      <c r="H20" s="33"/>
      <c r="I20" s="24">
        <f>(RTD("cqg.rtd",,"StudyData",K8,  "FG",, "Close",$L$15,,,,,,"T")-RTD("cqg.rtd",,"StudyData",K8,  "FG",, "Close",$L$15,"-1",,,,,"T"))/RTD("cqg.rtd",,"StudyData",K8,  "FG",, "Close",$L$15,"-1",,,,,"T")</f>
        <v>7.1239568491755405E-3</v>
      </c>
      <c r="J20" s="24"/>
      <c r="K20" s="17"/>
      <c r="L20" s="18"/>
      <c r="M20" s="19"/>
      <c r="N20" s="20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30"/>
      <c r="AB20" s="30"/>
      <c r="AC20" s="30"/>
      <c r="AD20" s="30"/>
      <c r="AE20" s="6"/>
      <c r="AF20" s="33"/>
      <c r="AG20" s="33"/>
      <c r="AH20" s="8"/>
      <c r="AI20" s="8"/>
      <c r="AJ20" s="8"/>
      <c r="AK20" s="8"/>
      <c r="AL20" s="8"/>
      <c r="AM20" s="8"/>
      <c r="AN20" s="8"/>
      <c r="AO20" s="33"/>
      <c r="AP20" s="33"/>
      <c r="AQ20" s="33"/>
      <c r="AR20" s="33"/>
    </row>
    <row r="21" spans="1:44" s="1" customFormat="1" ht="15" customHeight="1" thickBot="1" x14ac:dyDescent="0.3">
      <c r="A21" s="33"/>
      <c r="B21" s="47" t="s">
        <v>2</v>
      </c>
      <c r="C21" s="48" t="s">
        <v>32</v>
      </c>
      <c r="D21" s="48" t="s">
        <v>33</v>
      </c>
      <c r="E21" s="49" t="s">
        <v>34</v>
      </c>
      <c r="F21" s="125" t="s">
        <v>35</v>
      </c>
      <c r="G21" s="126"/>
      <c r="H21" s="44"/>
      <c r="I21" s="24">
        <f>(RTD("cqg.rtd",,"StudyData",K9,  "FG",, "Close",$L$15,,,,,,"T")-RTD("cqg.rtd",,"StudyData",K9,  "FG",, "Close",$L$15,"-1",,,,,"T"))/RTD("cqg.rtd",,"StudyData",K9,  "FG",, "Close",$L$15,"-1",,,,,"T")</f>
        <v>-7.3556454578889369E-3</v>
      </c>
      <c r="J21" s="24"/>
      <c r="K21" s="17"/>
      <c r="L21" s="18"/>
      <c r="M21" s="19"/>
      <c r="N21" s="20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30"/>
      <c r="AB21" s="30"/>
      <c r="AC21" s="30"/>
      <c r="AD21" s="30"/>
      <c r="AE21" s="6"/>
      <c r="AF21" s="33"/>
      <c r="AG21" s="33"/>
      <c r="AH21" s="8"/>
      <c r="AI21" s="8"/>
      <c r="AJ21" s="8"/>
      <c r="AK21" s="8"/>
      <c r="AL21" s="8"/>
      <c r="AM21" s="8"/>
      <c r="AN21" s="8"/>
      <c r="AO21" s="33"/>
      <c r="AP21" s="33"/>
      <c r="AQ21" s="33"/>
      <c r="AR21" s="33"/>
    </row>
    <row r="22" spans="1:44" s="1" customFormat="1" ht="15" customHeight="1" x14ac:dyDescent="0.25">
      <c r="A22" s="33"/>
      <c r="B22" s="127" t="s">
        <v>8</v>
      </c>
      <c r="C22" s="130" t="str">
        <f>IF(C25="T",RTD("cqg.rtd",,"ContractData",B22,C21,,"F"),TEXT(RTD("cqg.rtd",,"ContractData",B22,C21,,"T"),IF(C25=0,$F$62,IF(C25=1,$F$63,(IF(C25=2,$F$64,IF(C25=3,$F$65,IF(C25=4,$F$66))))))))</f>
        <v>3391.00</v>
      </c>
      <c r="D22" s="130" t="str">
        <f>IF(C25="T",RTD("cqg.rtd",,"ContractData",B22,D21,,"F"),TEXT(RTD("cqg.rtd",,"ContractData",B22,D21,,"T"),IF(C25=0,$F$62,IF(C25=1,$F$63,(IF(C25=2,$F$64,IF(C25=3,$F$65,IF(C25=4,$F$66))))))))</f>
        <v>3398.00</v>
      </c>
      <c r="E22" s="133" t="str">
        <f>IF(C25="T",RTD("cqg.rtd",,"ContractData",B22,E21,,"F"),TEXT(RTD("cqg.rtd",,"ContractData",B22,E21,,"T"),IF(C25=0,$F$62,IF(C25=1,$F$63,(IF(C25=2,$F$64,IF(C25=3,$F$65,IF(C25=4,$F$66))))))))</f>
        <v>3341.00</v>
      </c>
      <c r="F22" s="136" t="str">
        <f>IF(C25="T",RTD("cqg.rtd",,"ContractData",B22,"LastTrade",,"F"),TEXT(RTD("cqg.rtd",,"ContractData",B22,"LastTrade",,"T"),IF(C25=0,$F$62,IF(C25=1,$F$63,(IF(C25=2,$F$64,IF(C25=3,$F$65,IF(C25=4,$F$66))))))))</f>
        <v>3361.00</v>
      </c>
      <c r="G22" s="137"/>
      <c r="H22" s="45"/>
      <c r="I22" s="24">
        <f>(RTD("cqg.rtd",,"StudyData",K10,  "FG",, "Close",$L$15,,,,,,"T")-RTD("cqg.rtd",,"StudyData",K10,  "FG",, "Close",$L$15,"-1",,,,,"T"))/RTD("cqg.rtd",,"StudyData",K10,  "FG",, "Close",$L$15,"-1",,,,,"T")</f>
        <v>3.7423361732620572E-3</v>
      </c>
      <c r="J22" s="24"/>
      <c r="K22" s="17"/>
      <c r="L22" s="18"/>
      <c r="M22" s="19"/>
      <c r="N22" s="20"/>
      <c r="O22" s="21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30"/>
      <c r="AB22" s="30"/>
      <c r="AC22" s="30"/>
      <c r="AD22" s="30"/>
      <c r="AE22" s="6"/>
      <c r="AF22" s="33"/>
      <c r="AG22" s="33"/>
      <c r="AH22" s="42" t="s">
        <v>41</v>
      </c>
      <c r="AI22" s="33"/>
      <c r="AJ22" s="33"/>
      <c r="AK22" s="42" t="s">
        <v>33</v>
      </c>
      <c r="AL22" s="42" t="s">
        <v>34</v>
      </c>
      <c r="AM22" s="42" t="s">
        <v>3</v>
      </c>
      <c r="AN22" s="42" t="s">
        <v>32</v>
      </c>
      <c r="AO22" s="33"/>
      <c r="AP22" s="33"/>
      <c r="AQ22" s="33"/>
      <c r="AR22" s="33"/>
    </row>
    <row r="23" spans="1:44" s="1" customFormat="1" ht="15" customHeight="1" x14ac:dyDescent="0.25">
      <c r="A23" s="33"/>
      <c r="B23" s="128"/>
      <c r="C23" s="131"/>
      <c r="D23" s="131"/>
      <c r="E23" s="134"/>
      <c r="F23" s="136"/>
      <c r="G23" s="137"/>
      <c r="H23" s="45"/>
      <c r="I23" s="24">
        <f>(RTD("cqg.rtd",,"StudyData",K11,  "FG",, "Close",$L$15,,,,,,"T")-RTD("cqg.rtd",,"StudyData",K11,  "FG",, "Close",$L$15,"-1",,,,,"T"))/RTD("cqg.rtd",,"StudyData",K11,  "FG",, "Close",$L$15,"-1",,,,,"T")</f>
        <v>7.2735944672986282E-3</v>
      </c>
      <c r="J23" s="24"/>
      <c r="K23" s="17"/>
      <c r="L23" s="18"/>
      <c r="M23" s="19"/>
      <c r="N23" s="20"/>
      <c r="O23" s="21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30"/>
      <c r="AB23" s="30"/>
      <c r="AC23" s="30"/>
      <c r="AD23" s="30"/>
      <c r="AE23" s="6"/>
      <c r="AF23" s="33"/>
      <c r="AG23" s="33"/>
      <c r="AH23" s="8">
        <f>VALUE(RTD("cqg.rtd",,"ContractData",B22,"NetChange",,"T"))</f>
        <v>-11</v>
      </c>
      <c r="AI23" s="8"/>
      <c r="AJ23" s="8"/>
      <c r="AK23" s="8">
        <f>VALUE(RTD("cqg.rtd",,"ContractData",B22,"High",,"T"))</f>
        <v>3398</v>
      </c>
      <c r="AL23" s="8">
        <f>VALUE(RTD("cqg.rtd",,"ContractData",B22,"Low",,"T"))</f>
        <v>3341</v>
      </c>
      <c r="AM23" s="8">
        <f>VALUE(RTD("cqg.rtd",,"ContractData",B22,"LastTrade",,"T"))</f>
        <v>3361</v>
      </c>
      <c r="AN23" s="8">
        <f>VALUE(RTD("cqg.rtd",,"ContractData",B22,"Open",,"T"))</f>
        <v>3391</v>
      </c>
      <c r="AO23" s="33"/>
      <c r="AP23" s="33"/>
      <c r="AQ23" s="33"/>
      <c r="AR23" s="33"/>
    </row>
    <row r="24" spans="1:44" s="1" customFormat="1" ht="15" customHeight="1" thickBot="1" x14ac:dyDescent="0.35">
      <c r="A24" s="33"/>
      <c r="B24" s="129"/>
      <c r="C24" s="132"/>
      <c r="D24" s="132"/>
      <c r="E24" s="135"/>
      <c r="F24" s="136"/>
      <c r="G24" s="137"/>
      <c r="H24" s="54"/>
      <c r="I24" s="24">
        <f>(RTD("cqg.rtd",,"StudyData",K12,  "FG",, "Close",$L$15,,,,,,"T")-RTD("cqg.rtd",,"StudyData",K12,  "FG",, "Close",$L$15,"-1",,,,,"T"))/RTD("cqg.rtd",,"StudyData",K12,  "FG",, "Close",$L$15,"-1",,,,,"T")</f>
        <v>-6.1911837543338283E-3</v>
      </c>
      <c r="J24" s="24"/>
      <c r="K24" s="17"/>
      <c r="L24" s="18"/>
      <c r="M24" s="19"/>
      <c r="N24" s="20"/>
      <c r="O24" s="21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30"/>
      <c r="AB24" s="30"/>
      <c r="AC24" s="30"/>
      <c r="AD24" s="30"/>
      <c r="AE24" s="6"/>
      <c r="AF24" s="33"/>
      <c r="AG24" s="33"/>
      <c r="AH24" s="8"/>
      <c r="AI24" s="8"/>
      <c r="AJ24" s="8"/>
      <c r="AK24" s="8"/>
      <c r="AL24" s="8"/>
      <c r="AM24" s="8"/>
      <c r="AN24" s="8"/>
      <c r="AO24" s="33"/>
      <c r="AP24" s="33"/>
      <c r="AQ24" s="33"/>
      <c r="AR24" s="33"/>
    </row>
    <row r="25" spans="1:44" s="1" customFormat="1" ht="15" customHeight="1" thickBot="1" x14ac:dyDescent="0.3">
      <c r="A25" s="33"/>
      <c r="B25" s="50" t="s">
        <v>36</v>
      </c>
      <c r="C25" s="51">
        <v>2</v>
      </c>
      <c r="D25" s="52" t="s">
        <v>37</v>
      </c>
      <c r="E25" s="53">
        <v>1</v>
      </c>
      <c r="F25" s="101" t="str">
        <f>IF(AND(AH23&gt;0,C25="T"),RTD("cqg.rtd",,"ContractData",B22,"NetChange",,IF(C25="T","F","T")),IF(AH23&gt;0,"+"&amp;TEXT(RTD("cqg.rtd",,"ContractData",B22,"NetChange",,IF(C25=0,"F","T")),IF(C25=0,RTD("cqg.rtd",,"ContractData",B22,"NetChange",,"T"),IF(C25=1,$F$63,(IF(C25=2,$F$64,IF(C25=3,$F$65,IF(C25=4,$F$66))))))),IF(C25="T",RTD("cqg.rtd",,"ContractData",B22,"NetChange",,"F"),TEXT(RTD("cqg.rtd",,"ContractData",B22,"NetChange",,"T"),IF(C25=0,$F$62,IF(C25=1,$F$63,(IF(C25=2,$F$64,IF(C25=3,$F$65,IF(C25=4,$F$66))))))))))</f>
        <v>-11.00</v>
      </c>
      <c r="G25" s="102"/>
      <c r="H25" s="33"/>
      <c r="I25" s="24">
        <f>(RTD("cqg.rtd",,"StudyData",K13,  "FG",, "Close",$L$15,,,,,,"T")-RTD("cqg.rtd",,"StudyData",K13,  "FG",, "Close",$L$15,"-1",,,,,"T"))/RTD("cqg.rtd",,"StudyData",K13,  "FG",, "Close",$L$15,"-1",,,,,"T")</f>
        <v>-7.0690112220545367E-4</v>
      </c>
      <c r="J25" s="24"/>
      <c r="K25" s="17"/>
      <c r="L25" s="18"/>
      <c r="M25" s="19"/>
      <c r="N25" s="20"/>
      <c r="O25" s="21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30"/>
      <c r="AB25" s="30"/>
      <c r="AC25" s="30"/>
      <c r="AD25" s="30"/>
      <c r="AE25" s="6"/>
      <c r="AF25" s="33"/>
      <c r="AG25" s="33"/>
      <c r="AH25" s="8"/>
      <c r="AI25" s="8"/>
      <c r="AJ25" s="8"/>
      <c r="AK25" s="8" t="s">
        <v>43</v>
      </c>
      <c r="AL25" s="8" t="s">
        <v>44</v>
      </c>
      <c r="AM25" s="8"/>
      <c r="AN25" s="8"/>
      <c r="AO25" s="33"/>
      <c r="AP25" s="33"/>
      <c r="AQ25" s="33"/>
      <c r="AR25" s="33"/>
    </row>
    <row r="26" spans="1:44" s="1" customFormat="1" ht="15" customHeight="1" thickBot="1" x14ac:dyDescent="0.3">
      <c r="A26" s="33"/>
      <c r="B26" s="43" t="s">
        <v>38</v>
      </c>
      <c r="C26" s="46">
        <v>2245</v>
      </c>
      <c r="D26" s="103" t="str">
        <f>"Tdy Vol "&amp;RTD("cqg.rtd",,"ContractData",B22,"T_CVol")&amp;" vs Ydy Vol "&amp;RTD("cqg.rtd",,"ContractData",B22,"Y_CVol")</f>
        <v>Tdy Vol 817778 vs Ydy Vol 1296008</v>
      </c>
      <c r="E26" s="104"/>
      <c r="F26" s="104"/>
      <c r="G26" s="104"/>
      <c r="H26" s="105"/>
      <c r="I26" s="23"/>
      <c r="J26" s="23"/>
      <c r="K26" s="17"/>
      <c r="L26" s="18"/>
      <c r="M26" s="19"/>
      <c r="N26" s="20"/>
      <c r="O26" s="21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30"/>
      <c r="AB26" s="30"/>
      <c r="AC26" s="30"/>
      <c r="AD26" s="30"/>
      <c r="AE26" s="6"/>
      <c r="AF26" s="33"/>
      <c r="AG26" s="33"/>
      <c r="AH26" s="8"/>
      <c r="AI26" s="8"/>
      <c r="AJ26" s="8"/>
      <c r="AK26" s="8">
        <f>RTD("cqg.rtd",,"ContractData",B22,"T_CVol")</f>
        <v>817778</v>
      </c>
      <c r="AL26" s="8">
        <f>RTD("cqg.rtd",,"ContractData",B22,"Y_CVol")</f>
        <v>1296008</v>
      </c>
      <c r="AM26" s="8"/>
      <c r="AN26" s="8"/>
      <c r="AO26" s="33"/>
      <c r="AP26" s="33"/>
      <c r="AQ26" s="33"/>
      <c r="AR26" s="33"/>
    </row>
    <row r="27" spans="1:44" s="61" customFormat="1" ht="13.2" customHeight="1" x14ac:dyDescent="0.25">
      <c r="B27" s="62"/>
      <c r="C27" s="63"/>
      <c r="D27" s="64"/>
      <c r="E27" s="64"/>
      <c r="F27" s="64"/>
      <c r="G27" s="64"/>
      <c r="H27" s="65"/>
      <c r="L27" s="66"/>
      <c r="M27" s="67"/>
      <c r="N27" s="68"/>
      <c r="O27" s="68"/>
      <c r="AA27" s="69"/>
      <c r="AB27" s="69"/>
      <c r="AC27" s="69"/>
      <c r="AD27" s="69"/>
      <c r="AE27" s="66"/>
      <c r="AH27" s="90"/>
      <c r="AI27" s="90"/>
      <c r="AJ27" s="90"/>
      <c r="AK27" s="90">
        <f>IF(AK26/AL26&lt;0.75,1,0)</f>
        <v>1</v>
      </c>
      <c r="AL27" s="90"/>
      <c r="AM27" s="90"/>
      <c r="AN27" s="90"/>
    </row>
    <row r="28" spans="1:44" s="61" customFormat="1" ht="13.2" customHeight="1" thickBot="1" x14ac:dyDescent="0.3">
      <c r="B28" s="70"/>
      <c r="C28" s="71"/>
      <c r="D28" s="72"/>
      <c r="E28" s="72"/>
      <c r="F28" s="72"/>
      <c r="G28" s="72"/>
      <c r="H28" s="73"/>
      <c r="L28" s="66"/>
      <c r="M28" s="67"/>
      <c r="N28" s="68"/>
      <c r="O28" s="68"/>
      <c r="AA28" s="69"/>
      <c r="AB28" s="69"/>
      <c r="AC28" s="69"/>
      <c r="AD28" s="69"/>
      <c r="AE28" s="66"/>
      <c r="AH28" s="90"/>
      <c r="AI28" s="90"/>
      <c r="AJ28" s="90"/>
      <c r="AK28" s="90">
        <f>IF(AND((AK26/AL26)&gt;0.75,(AK26/AL26)&lt;0.9),1,0)</f>
        <v>0</v>
      </c>
      <c r="AL28" s="90"/>
      <c r="AM28" s="90"/>
      <c r="AN28" s="90"/>
    </row>
    <row r="29" spans="1:44" s="1" customFormat="1" ht="13.2" customHeight="1" x14ac:dyDescent="0.25">
      <c r="A29" s="33"/>
      <c r="B29" s="140" t="str">
        <f>RTD("cqg.rtd", ,"ContractData", B35, "LongDescription")</f>
        <v>Gold (Globex), Apr 15</v>
      </c>
      <c r="C29" s="141"/>
      <c r="D29" s="141"/>
      <c r="E29" s="141"/>
      <c r="F29" s="141"/>
      <c r="G29" s="141"/>
      <c r="H29" s="142"/>
      <c r="I29" s="171" t="s">
        <v>1</v>
      </c>
      <c r="J29" s="172"/>
      <c r="K29" s="162" t="s">
        <v>2</v>
      </c>
      <c r="L29" s="175" t="s">
        <v>10</v>
      </c>
      <c r="M29" s="175"/>
      <c r="N29" s="175"/>
      <c r="O29" s="176"/>
      <c r="P29" s="183" t="s">
        <v>12</v>
      </c>
      <c r="Q29" s="162" t="s">
        <v>2</v>
      </c>
      <c r="R29" s="179" t="str">
        <f>K31</f>
        <v>GCE</v>
      </c>
      <c r="S29" s="164" t="str">
        <f>K32</f>
        <v>DD</v>
      </c>
      <c r="T29" s="164" t="str">
        <f>K33</f>
        <v>ENQ</v>
      </c>
      <c r="U29" s="164" t="str">
        <f>K34</f>
        <v>TFE</v>
      </c>
      <c r="V29" s="164" t="str">
        <f>K35</f>
        <v>YM</v>
      </c>
      <c r="W29" s="164" t="str">
        <f>K36</f>
        <v>DSX</v>
      </c>
      <c r="X29" s="164" t="str">
        <f>K37</f>
        <v>EP</v>
      </c>
      <c r="Y29" s="164" t="str">
        <f>K38</f>
        <v>CLE</v>
      </c>
      <c r="Z29" s="169" t="str">
        <f>K39</f>
        <v>EU6</v>
      </c>
      <c r="AA29" s="30"/>
      <c r="AB29" s="30"/>
      <c r="AC29" s="30"/>
      <c r="AD29" s="30"/>
      <c r="AE29" s="6"/>
      <c r="AF29" s="33"/>
      <c r="AG29" s="33"/>
      <c r="AH29" s="8"/>
      <c r="AI29" s="8"/>
      <c r="AJ29" s="8"/>
      <c r="AK29" s="8">
        <f>IF(AND((AK26/AL26)&gt;0.9,(AK26/AL26)&lt;1),1,0)</f>
        <v>0</v>
      </c>
      <c r="AL29" s="8"/>
      <c r="AM29" s="8"/>
      <c r="AN29" s="8"/>
      <c r="AO29" s="33"/>
      <c r="AP29" s="33"/>
      <c r="AQ29" s="33"/>
      <c r="AR29" s="33"/>
    </row>
    <row r="30" spans="1:44" s="1" customFormat="1" ht="13.2" customHeight="1" thickBot="1" x14ac:dyDescent="0.3">
      <c r="A30" s="33"/>
      <c r="B30" s="143"/>
      <c r="C30" s="144"/>
      <c r="D30" s="144"/>
      <c r="E30" s="144"/>
      <c r="F30" s="144"/>
      <c r="G30" s="144"/>
      <c r="H30" s="145"/>
      <c r="I30" s="173"/>
      <c r="J30" s="174"/>
      <c r="K30" s="163"/>
      <c r="L30" s="25" t="s">
        <v>3</v>
      </c>
      <c r="M30" s="25" t="s">
        <v>4</v>
      </c>
      <c r="N30" s="25" t="s">
        <v>5</v>
      </c>
      <c r="O30" s="26" t="s">
        <v>5</v>
      </c>
      <c r="P30" s="184"/>
      <c r="Q30" s="166"/>
      <c r="R30" s="180"/>
      <c r="S30" s="165"/>
      <c r="T30" s="165"/>
      <c r="U30" s="165"/>
      <c r="V30" s="165"/>
      <c r="W30" s="165"/>
      <c r="X30" s="165"/>
      <c r="Y30" s="165"/>
      <c r="Z30" s="170"/>
      <c r="AA30" s="30"/>
      <c r="AB30" s="30"/>
      <c r="AC30" s="30"/>
      <c r="AD30" s="30"/>
      <c r="AE30" s="6"/>
      <c r="AF30" s="33"/>
      <c r="AG30" s="33"/>
      <c r="AH30" s="8"/>
      <c r="AI30" s="8"/>
      <c r="AJ30" s="8"/>
      <c r="AK30" s="8">
        <f>IF(AK26&gt;AL26,1,0)</f>
        <v>0</v>
      </c>
      <c r="AL30" s="8"/>
      <c r="AM30" s="8"/>
      <c r="AN30" s="8"/>
      <c r="AO30" s="33"/>
      <c r="AP30" s="33"/>
      <c r="AQ30" s="33"/>
      <c r="AR30" s="33"/>
    </row>
    <row r="31" spans="1:44" s="1" customFormat="1" ht="13.2" customHeight="1" x14ac:dyDescent="0.25">
      <c r="A31" s="33"/>
      <c r="B31" s="110" t="s">
        <v>25</v>
      </c>
      <c r="C31" s="111"/>
      <c r="D31" s="112"/>
      <c r="E31" s="113" t="s">
        <v>26</v>
      </c>
      <c r="F31" s="113"/>
      <c r="G31" s="114"/>
      <c r="H31" s="33"/>
      <c r="I31" s="7" t="str">
        <f>RTD("cqg.rtd", ,"ContractData",K31, "LongDescription")</f>
        <v>Gold (Globex), Apr 15</v>
      </c>
      <c r="J31" s="31"/>
      <c r="K31" s="2" t="str">
        <f>Q31</f>
        <v>GCE</v>
      </c>
      <c r="L31" s="95">
        <f>RTD("cqg.rtd", ,"ContractData",K31, "LastTradeorSettle",,"T")</f>
        <v>1260.9000000000001</v>
      </c>
      <c r="M31" s="97">
        <f>RTD("cqg.rtd", ,"ContractData",K31, "NetLastQuoteToday",,"T")</f>
        <v>5</v>
      </c>
      <c r="N31" s="4">
        <f>RTD("cqg.rtd", ,"ContractData",K31, "PerCentNetLastQuote",,"T")/100</f>
        <v>3.9812086949597893E-3</v>
      </c>
      <c r="O31" s="9">
        <f>RTD("cqg.rtd",,"ContractData",K31,"PerCentNetLastQuote",,"T")/100</f>
        <v>3.9812086949597893E-3</v>
      </c>
      <c r="P31" s="15">
        <f>IF(ISERROR(AA31),"",AA31)</f>
        <v>-0.88385150905244869</v>
      </c>
      <c r="Q31" s="38" t="s">
        <v>20</v>
      </c>
      <c r="R31" s="16"/>
      <c r="S31" s="3">
        <f>RTD("cqg.rtd",,"StudyData", "Correlation("&amp;K31&amp;","&amp;$S$29&amp;",Period:="&amp;$L$40&amp;",InputChoice1:=Close,InputChoice2:=Close)", "FG", "", "Close",$N$40, "0", "all","", "","True","T")/100</f>
        <v>-0.45453765349999997</v>
      </c>
      <c r="T31" s="3">
        <f>RTD("cqg.rtd",,"StudyData", "Correlation("&amp;K31&amp;","&amp;$T$29&amp;",Period:="&amp;$L$40&amp;",InputChoice1:=Close,InputChoice2:=Close)", "FG", "", "Close",$N$40, "0", "all","", "","True","T")/100</f>
        <v>-0.31735631730000002</v>
      </c>
      <c r="U31" s="3">
        <f>RTD("cqg.rtd",,"StudyData", "Correlation("&amp;K31&amp;","&amp;$U$29&amp;",Period:="&amp;$L$40&amp;",InputChoice1:=Close,InputChoice2:=Close)", "FG", "", "Close",$N$40, "0", "all","", "","True","T")/100</f>
        <v>0.40189329579999999</v>
      </c>
      <c r="V31" s="3">
        <f>RTD("cqg.rtd",,"StudyData", "Correlation("&amp;K31&amp;","&amp;$V$29&amp;",Period:="&amp;$L$40&amp;",InputChoice1:=Close,InputChoice2:=Close)", "FG", "", "Close",$N$40, "0", "all","", "","True","T")/100</f>
        <v>-1.29835399E-2</v>
      </c>
      <c r="W31" s="3">
        <f>RTD("cqg.rtd",,"StudyData", "Correlation("&amp;K31&amp;","&amp;$W$29&amp;",Period:="&amp;$L$40&amp;",InputChoice1:=Close,InputChoice2:=Close)", "FG", "", "Close",$N$40, "0", "all","", "","True","T")/100</f>
        <v>-0.46862377360000002</v>
      </c>
      <c r="X31" s="3">
        <f>RTD("cqg.rtd",,"StudyData", "Correlation("&amp;K31&amp;","&amp;$X$29&amp;",Period:="&amp;$L$40&amp;",InputChoice1:=Close,InputChoice2:=Close)", "FG", "", "Close",$N$40, "0", "all","", "","True","T")/100</f>
        <v>-0.14672105930000001</v>
      </c>
      <c r="Y31" s="3">
        <f>RTD("cqg.rtd",,"StudyData", "Correlation("&amp;K31&amp;","&amp;$Y$29&amp;",Period:="&amp;$L$40&amp;",InputChoice1:=Close,InputChoice2:=Close)", "FG", "", "Close",$N$40, "0", "all","", "","True","T")/100</f>
        <v>-0.49482807940000001</v>
      </c>
      <c r="Z31" s="12">
        <f>RTD("cqg.rtd",,"StudyData", "Correlation("&amp;K31&amp;","&amp;$Z$29&amp;",Period:="&amp;$L$40&amp;",InputChoice1:=Close,InputChoice2:=Close)", "FG", "", "Close",$N$40, "0", "all","", "","True","T")/100</f>
        <v>0.3650936602</v>
      </c>
      <c r="AA31" s="30">
        <f>CORREL(AB31:AD31,$AB$4:$AD$4)</f>
        <v>-0.88385150905244869</v>
      </c>
      <c r="AB31" s="30">
        <f xml:space="preserve"> RTD("cqg.rtd",,"StudyData", K31,  "FG",, "Close", $N$14,,,,,,"T")</f>
        <v>1260.5999999999999</v>
      </c>
      <c r="AC31" s="30">
        <f xml:space="preserve"> RTD("cqg.rtd",,"StudyData", K31,  "FG",, "Close", $N$14,"-1",,,,,"T")</f>
        <v>1260.7</v>
      </c>
      <c r="AD31" s="30">
        <f xml:space="preserve"> RTD("cqg.rtd",,"StudyData", K31,  "FG",, "Close", $N$14,"-2",,,,,"T")</f>
        <v>1263</v>
      </c>
      <c r="AE31" s="6"/>
      <c r="AF31" s="33"/>
      <c r="AG31" s="33"/>
      <c r="AH31" s="8"/>
      <c r="AI31" s="8"/>
      <c r="AJ31" s="8"/>
      <c r="AK31" s="8"/>
      <c r="AL31" s="8"/>
      <c r="AM31" s="8"/>
      <c r="AN31" s="8"/>
      <c r="AO31" s="33"/>
      <c r="AP31" s="33"/>
      <c r="AQ31" s="33"/>
      <c r="AR31" s="33"/>
    </row>
    <row r="32" spans="1:44" s="1" customFormat="1" ht="13.2" customHeight="1" x14ac:dyDescent="0.25">
      <c r="A32" s="33"/>
      <c r="B32" s="115">
        <f>RTD("cqg.rtd", ,"ContractData",B35, "VolumeLastBid")</f>
        <v>5</v>
      </c>
      <c r="C32" s="117" t="str">
        <f>IF(C38="T",TRUNC(RTD("cqg.rtd",,"ContractData",B35,"Bid",,"T"))&amp;"-"&amp;IF(((RTD("cqg.rtd",,"ContractData",B35,"Bid",,"T")-INT(RTD("cqg.rtd",,"ContractData",B35,"Bid",,"T")))*32)&lt;10,0,"")&amp;(RTD("cqg.rtd",,"ContractData",B35,"Bid",,"T")-INT(RTD("cqg.rtd",,"ContractData",B35,"Bid",,"T")))*32,TEXT(RTD("cqg.rtd",,"ContractData",B35,"Bid",,"T"),IF(C38=0,$F$62,IF(C38=1,$F$63,IF(C38=2,$F$64,IF(C38=3,$F$65,IF(C38=4,$F$66)))))))</f>
        <v>1260.80</v>
      </c>
      <c r="D32" s="118"/>
      <c r="E32" s="121" t="str">
        <f>IF(C38="T",TRUNC(RTD("cqg.rtd",,"ContractData",B35,"Ask",,"T"))&amp;"-"&amp;IF(((RTD("cqg.rtd",,"ContractData",B35,"Ask",,"T")-INT(RTD("cqg.rtd",,"ContractData",B35,"Ask",,"T")))*32)&lt;10,0,"")&amp;(RTD("cqg.rtd",,"ContractData",B35,"Ask",,"T")-INT(RTD("cqg.rtd",,"ContractData",B35,"Ask",,"T")))*32,TEXT(RTD("cqg.rtd",,"ContractData",B35,"Ask",,"T"),IF(C38=0,$F$62,IF(C38=1,$F$63,(IF(C38=2,$F$64,IF(C38=3,$F$65,IF(C38=4,$F$66))))))))</f>
        <v>1260.90</v>
      </c>
      <c r="F32" s="121"/>
      <c r="G32" s="123">
        <f>RTD("cqg.rtd", ,"ContractData",B35, "VolumeLastAsk")</f>
        <v>1</v>
      </c>
      <c r="H32" s="33"/>
      <c r="I32" s="7" t="str">
        <f>RTD("cqg.rtd", ,"ContractData",K32, "LongDescription")</f>
        <v>DAX Index, Mar 15</v>
      </c>
      <c r="J32" s="31"/>
      <c r="K32" s="2" t="str">
        <f t="shared" ref="K32:K39" si="3">Q32</f>
        <v>DD</v>
      </c>
      <c r="L32" s="95">
        <f>RTD("cqg.rtd", ,"ContractData",K32, "LastTradeorSettle",,"T")</f>
        <v>10725</v>
      </c>
      <c r="M32" s="97">
        <f>RTD("cqg.rtd", ,"ContractData",K32, "NetLastQuoteToday",,"T")</f>
        <v>-11</v>
      </c>
      <c r="N32" s="4">
        <f>RTD("cqg.rtd", ,"ContractData",K32, "PerCentNetLastQuote",,"T")/100</f>
        <v>-1.0246378836570257E-3</v>
      </c>
      <c r="O32" s="9">
        <f>RTD("cqg.rtd", ,"ContractData",K32, "PerCentNetLastQuote",,"T")/100</f>
        <v>-1.0246378836570257E-3</v>
      </c>
      <c r="P32" s="15">
        <f t="shared" ref="P32:P39" si="4">IF(ISERROR(AA32),"",AA32)</f>
        <v>-0.78321039979780516</v>
      </c>
      <c r="Q32" s="35" t="s">
        <v>40</v>
      </c>
      <c r="R32" s="13">
        <f>RTD("cqg.rtd",,"StudyData", "Correlation("&amp;K32&amp;","&amp;$R$29&amp;",Period:="&amp;$L$40&amp;",InputChoice1:=Close,InputChoice2:=Close)", "Bar", "", "Close",$N$40, "0", "all","", "","True")/100</f>
        <v>-0.45</v>
      </c>
      <c r="S32" s="16"/>
      <c r="T32" s="3">
        <f>RTD("cqg.rtd",,"StudyData", "Correlation("&amp;K32&amp;","&amp;$T$29&amp;",Period:="&amp;$L$40&amp;",InputChoice1:=Close,InputChoice2:=Close)", "FG", "", "Close",$N$40, "0", "all","", "","True","T")/100</f>
        <v>0.73934237130000002</v>
      </c>
      <c r="U32" s="3">
        <f>RTD("cqg.rtd",,"StudyData", "Correlation("&amp;K32&amp;","&amp;$U$29&amp;",Period:="&amp;$L$40&amp;",InputChoice1:=Close,InputChoice2:=Close)", "FG", "", "Close",$N$40, "0", "all","", "","True","T")/100</f>
        <v>0.83287989220000003</v>
      </c>
      <c r="V32" s="3">
        <f>RTD("cqg.rtd",,"StudyData", "Correlation("&amp;K32&amp;","&amp;$V$29&amp;",Period:="&amp;$L$40&amp;",InputChoice1:=Close,InputChoice2:=Close)", "FG", "", "Close",$N$40, "0", "all","", "","True","T")/100</f>
        <v>0.94519815519999995</v>
      </c>
      <c r="W32" s="3">
        <f>RTD("cqg.rtd",,"StudyData", "Correlation("&amp;K32&amp;","&amp;$W$29&amp;",Period:="&amp;$L$40&amp;",InputChoice1:=Close,InputChoice2:=Close)", "FG", "", "Close",$N$40, "0", "all","", "","True","T")/100</f>
        <v>0.98772065379999996</v>
      </c>
      <c r="X32" s="3">
        <f>RTD("cqg.rtd",,"StudyData", "Correlation("&amp;K32&amp;","&amp;$X$29&amp;",Period:="&amp;$L$40&amp;",InputChoice1:=Close,InputChoice2:=Close)", "FG", "", "Close",$N$40, "0", "all","", "","True","T")/100</f>
        <v>0.94477188209999996</v>
      </c>
      <c r="Y32" s="3">
        <f>RTD("cqg.rtd",,"StudyData", "Correlation("&amp;K32&amp;","&amp;$Y$29&amp;",Period:="&amp;$L$40&amp;",InputChoice1:=Close,InputChoice2:=Close)", "FG", "", "Close",$N$40, "0", "all","", "","True","T")/100</f>
        <v>-0.33329706850000002</v>
      </c>
      <c r="Z32" s="12">
        <f>RTD("cqg.rtd",,"StudyData", "Correlation("&amp;K32&amp;","&amp;$Z$29&amp;",Period:="&amp;$L$40&amp;",InputChoice1:=Close,InputChoice2:=Close)", "FG", "", "Close",$N$40, "0", "all","", "","True","T")/100</f>
        <v>0.22288733499999999</v>
      </c>
      <c r="AA32" s="30">
        <f t="shared" ref="AA32:AA39" si="5">CORREL(AB32:AD32,$AB$4:$AD$4)</f>
        <v>-0.78321039979780516</v>
      </c>
      <c r="AB32" s="30">
        <f xml:space="preserve"> RTD("cqg.rtd",,"StudyData", K32,  "FG",, "Close", $N$14,,,,,,"T")</f>
        <v>10725</v>
      </c>
      <c r="AC32" s="30">
        <f xml:space="preserve"> RTD("cqg.rtd",,"StudyData", K32,  "FG",, "Close", $N$14,"-1",,,,,"T")</f>
        <v>10734.5</v>
      </c>
      <c r="AD32" s="30">
        <f xml:space="preserve"> RTD("cqg.rtd",,"StudyData", K32,  "FG",, "Close", $N$14,"-2",,,,,"T")</f>
        <v>10733</v>
      </c>
      <c r="AE32" s="6"/>
      <c r="AF32" s="33"/>
      <c r="AG32" s="33"/>
      <c r="AH32" s="8"/>
      <c r="AI32" s="8"/>
      <c r="AJ32" s="8"/>
      <c r="AK32" s="8"/>
      <c r="AL32" s="8"/>
      <c r="AM32" s="8"/>
      <c r="AN32" s="8"/>
      <c r="AO32" s="33"/>
      <c r="AP32" s="33"/>
      <c r="AQ32" s="33"/>
      <c r="AR32" s="33"/>
    </row>
    <row r="33" spans="1:44" s="1" customFormat="1" ht="13.2" customHeight="1" thickBot="1" x14ac:dyDescent="0.3">
      <c r="A33" s="33"/>
      <c r="B33" s="116"/>
      <c r="C33" s="119"/>
      <c r="D33" s="120"/>
      <c r="E33" s="122"/>
      <c r="F33" s="122"/>
      <c r="G33" s="124"/>
      <c r="H33" s="33"/>
      <c r="I33" s="7" t="str">
        <f>RTD("cqg.rtd", ,"ContractData",K33, "LongDescription")</f>
        <v>E-mini NASDAQ-100, Mar 15</v>
      </c>
      <c r="J33" s="31"/>
      <c r="K33" s="2" t="str">
        <f t="shared" si="3"/>
        <v>ENQ</v>
      </c>
      <c r="L33" s="95">
        <f>RTD("cqg.rtd", ,"ContractData",K33, "LastTradeorSettle",,"T")</f>
        <v>4181</v>
      </c>
      <c r="M33" s="97">
        <f>RTD("cqg.rtd", ,"ContractData",K33, "NetLastQuoteToday",,"T")</f>
        <v>-4.75</v>
      </c>
      <c r="N33" s="4">
        <f>RTD("cqg.rtd", ,"ContractData",K33, "PerCentNetLastQuote",,"T")/100</f>
        <v>-1.1348026040733439E-3</v>
      </c>
      <c r="O33" s="9">
        <f>RTD("cqg.rtd", ,"ContractData",K33, "PerCentNetLastQuote",,"T")/100</f>
        <v>-1.1348026040733439E-3</v>
      </c>
      <c r="P33" s="15">
        <f t="shared" si="4"/>
        <v>-0.8660254037844386</v>
      </c>
      <c r="Q33" s="35" t="s">
        <v>6</v>
      </c>
      <c r="R33" s="13">
        <f>RTD("cqg.rtd",,"StudyData", "Correlation("&amp;K33&amp;","&amp;$R$29&amp;",Period:="&amp;$L$40&amp;",InputChoice1:=Close,InputChoice2:=Close)", "Bar", "", "Close",$N$40, "0", "all","", "","True")/100</f>
        <v>-0.32</v>
      </c>
      <c r="S33" s="3">
        <f>RTD("cqg.rtd",,"StudyData", "Correlation("&amp;K33&amp;","&amp;$S$29&amp;",Period:="&amp;$L$40&amp;",InputChoice1:=Close,InputChoice2:=Close)", "FG", "", "Close",$N$40, "0", "all","", "","True","T")/100</f>
        <v>0.73934237130000002</v>
      </c>
      <c r="T33" s="16"/>
      <c r="U33" s="3">
        <f>RTD("cqg.rtd",,"StudyData", "Correlation("&amp;K33&amp;","&amp;$U$29&amp;",Period:="&amp;$L$40&amp;",InputChoice1:=Close,InputChoice2:=Close)", "FG", "", "Close",$N$40, "0", "all","", "","True","T")/100</f>
        <v>0.7405453205000001</v>
      </c>
      <c r="V33" s="3">
        <f>RTD("cqg.rtd",,"StudyData", "Correlation("&amp;K33&amp;","&amp;$V$29&amp;",Period:="&amp;$L$40&amp;",InputChoice1:=Close,InputChoice2:=Close)", "FG", "", "Close",$N$40, "0", "all","", "","True","T")/100</f>
        <v>0.95668860440000003</v>
      </c>
      <c r="W33" s="3">
        <f>RTD("cqg.rtd",,"StudyData", "Correlation("&amp;K33&amp;","&amp;$W$29&amp;",Period:="&amp;$L$40&amp;",InputChoice1:=Close,InputChoice2:=Close)", "FG", "", "Close",$N$40, "0", "all","", "","True","T")/100</f>
        <v>0.67217488910000001</v>
      </c>
      <c r="X33" s="3">
        <f>RTD("cqg.rtd",,"StudyData", "Correlation("&amp;K33&amp;","&amp;$X$29&amp;",Period:="&amp;$L$40&amp;",InputChoice1:=Close,InputChoice2:=Close)", "FG", "", "Close",$N$40, "0", "all","", "","True","T")/100</f>
        <v>0.97062949369999996</v>
      </c>
      <c r="Y33" s="3">
        <f>RTD("cqg.rtd",,"StudyData", "Correlation("&amp;K33&amp;","&amp;$Y$29&amp;",Period:="&amp;$L$40&amp;",InputChoice1:=Close,InputChoice2:=Close)", "FG", "", "Close",$N$40, "0", "all","", "","True","T")/100</f>
        <v>-0.26188260600000002</v>
      </c>
      <c r="Z33" s="12">
        <f>RTD("cqg.rtd",,"StudyData", "Correlation("&amp;K33&amp;","&amp;$Z$29&amp;",Period:="&amp;$L$40&amp;",InputChoice1:=Close,InputChoice2:=Close)", "FG", "", "Close",$N$40, "0", "all","", "","True","T")/100</f>
        <v>0.3868419266</v>
      </c>
      <c r="AA33" s="30">
        <f t="shared" si="5"/>
        <v>-0.8660254037844386</v>
      </c>
      <c r="AB33" s="30">
        <f xml:space="preserve"> RTD("cqg.rtd",,"StudyData", K33,  "FG",, "Close", $N$14,,,,,,"T")</f>
        <v>4181</v>
      </c>
      <c r="AC33" s="30">
        <f xml:space="preserve"> RTD("cqg.rtd",,"StudyData", K33,  "FG",, "Close", $N$14,"-1",,,,,"T")</f>
        <v>4181</v>
      </c>
      <c r="AD33" s="30">
        <f xml:space="preserve"> RTD("cqg.rtd",,"StudyData", K33,  "FG",, "Close", $N$14,"-2",,,,,"T")</f>
        <v>4195</v>
      </c>
      <c r="AE33" s="6"/>
      <c r="AF33" s="33"/>
      <c r="AG33" s="33"/>
      <c r="AH33" s="8"/>
      <c r="AI33" s="8"/>
      <c r="AJ33" s="8"/>
      <c r="AK33" s="8"/>
      <c r="AL33" s="8"/>
      <c r="AM33" s="8"/>
      <c r="AN33" s="8"/>
      <c r="AO33" s="33"/>
      <c r="AP33" s="33"/>
      <c r="AQ33" s="33"/>
      <c r="AR33" s="33"/>
    </row>
    <row r="34" spans="1:44" s="1" customFormat="1" ht="13.2" customHeight="1" thickBot="1" x14ac:dyDescent="0.3">
      <c r="A34" s="33"/>
      <c r="B34" s="47" t="s">
        <v>2</v>
      </c>
      <c r="C34" s="48" t="s">
        <v>32</v>
      </c>
      <c r="D34" s="48" t="s">
        <v>33</v>
      </c>
      <c r="E34" s="49" t="s">
        <v>34</v>
      </c>
      <c r="F34" s="125" t="s">
        <v>35</v>
      </c>
      <c r="G34" s="126"/>
      <c r="H34" s="44"/>
      <c r="I34" s="7" t="str">
        <f>RTD("cqg.rtd", ,"ContractData",K34, "LongDescription")</f>
        <v>Russell 2000 Index Mini, Mar 15</v>
      </c>
      <c r="J34" s="31"/>
      <c r="K34" s="2" t="str">
        <f t="shared" si="3"/>
        <v>TFE</v>
      </c>
      <c r="L34" s="95">
        <f>RTD("cqg.rtd", ,"ContractData",K34, "LastTradeorSettle",,"T")</f>
        <v>1176.5</v>
      </c>
      <c r="M34" s="97">
        <f>RTD("cqg.rtd", ,"ContractData",K34, "NetLastQuoteToday",,"T")</f>
        <v>-13.3</v>
      </c>
      <c r="N34" s="4">
        <f>RTD("cqg.rtd", ,"ContractData",K34, "PerCentNetLastQuote",,"T")/100</f>
        <v>-1.1178349302403766E-2</v>
      </c>
      <c r="O34" s="9">
        <f>RTD("cqg.rtd", ,"ContractData",K34, "PerCentNetLastQuote",,"T")/100</f>
        <v>-1.1178349302403766E-2</v>
      </c>
      <c r="P34" s="15">
        <f t="shared" si="4"/>
        <v>-0.82272330446035646</v>
      </c>
      <c r="Q34" s="35" t="s">
        <v>7</v>
      </c>
      <c r="R34" s="13">
        <f>RTD("cqg.rtd",,"StudyData", "Correlation("&amp;K34&amp;","&amp;$R$29&amp;",Period:="&amp;$L$40&amp;",InputChoice1:=Close,InputChoice2:=Close)", "Bar", "", "Close",$N$40, "0", "all","", "","True")/100</f>
        <v>0.4</v>
      </c>
      <c r="S34" s="3">
        <f>RTD("cqg.rtd",,"StudyData", "Correlation("&amp;K34&amp;","&amp;$S$29&amp;",Period:="&amp;$L$40&amp;",InputChoice1:=Close,InputChoice2:=Close)", "FG", "", "Close",$N$40, "0", "all","", "","True","T")/100</f>
        <v>0.83287989220000003</v>
      </c>
      <c r="T34" s="3">
        <f>RTD("cqg.rtd",,"StudyData", "Correlation("&amp;K34&amp;","&amp;$T$29&amp;",Period:="&amp;$L$40&amp;",InputChoice1:=Close,InputChoice2:=Close)", "FG", "", "Close",$N$40, "0", "all","", "","True","T")/100</f>
        <v>0.7405453205000001</v>
      </c>
      <c r="U34" s="16"/>
      <c r="V34" s="3">
        <f>RTD("cqg.rtd",,"StudyData", "Correlation("&amp;K34&amp;","&amp;$V$29&amp;",Period:="&amp;$L$40&amp;",InputChoice1:=Close,InputChoice2:=Close)", "FG", "", "Close",$N$40, "0", "all","", "","True","T")/100</f>
        <v>0.89010035970000001</v>
      </c>
      <c r="W34" s="3">
        <f>RTD("cqg.rtd",,"StudyData", "Correlation("&amp;K34&amp;","&amp;$W$29&amp;",Period:="&amp;$L$40&amp;",InputChoice1:=Close,InputChoice2:=Close)", "FG", "", "Close",$N$40, "0", "all","", "","True","T")/100</f>
        <v>0.87500509230000001</v>
      </c>
      <c r="X34" s="3">
        <f>RTD("cqg.rtd",,"StudyData", "Correlation("&amp;K34&amp;","&amp;$X$29&amp;",Period:="&amp;$L$40&amp;",InputChoice1:=Close,InputChoice2:=Close)", "FG", "", "Close",$N$40, "0", "all","", "","True","T")/100</f>
        <v>0.81583187409999991</v>
      </c>
      <c r="Y34" s="3">
        <f>RTD("cqg.rtd",,"StudyData", "Correlation("&amp;K34&amp;","&amp;$Y$29&amp;",Period:="&amp;$L$40&amp;",InputChoice1:=Close,InputChoice2:=Close)", "FG", "", "Close",$N$40, "0", "all","", "","True","T")/100</f>
        <v>-0.57294346159999998</v>
      </c>
      <c r="Z34" s="12">
        <f>RTD("cqg.rtd",,"StudyData", "Correlation("&amp;K34&amp;","&amp;$Z$29&amp;",Period:="&amp;$L$40&amp;",InputChoice1:=Close,InputChoice2:=Close)", "FG", "", "Close",$N$40, "0", "all","", "","True","T")/100</f>
        <v>0.66417097359999999</v>
      </c>
      <c r="AA34" s="30">
        <f t="shared" si="5"/>
        <v>-0.82272330446035646</v>
      </c>
      <c r="AB34" s="30">
        <f xml:space="preserve"> RTD("cqg.rtd",,"StudyData", K34,  "FG",, "Close", $N$14,,,,,,"T")</f>
        <v>1176.5</v>
      </c>
      <c r="AC34" s="30">
        <f xml:space="preserve"> RTD("cqg.rtd",,"StudyData", K34,  "FG",, "Close", $N$14,"-1",,,,,"T")</f>
        <v>1175.9000000000001</v>
      </c>
      <c r="AD34" s="30">
        <f xml:space="preserve"> RTD("cqg.rtd",,"StudyData", K34,  "FG",, "Close", $N$14,"-2",,,,,"T")</f>
        <v>1182.5999999999999</v>
      </c>
      <c r="AE34" s="6"/>
      <c r="AF34" s="33"/>
      <c r="AG34" s="33"/>
      <c r="AH34" s="8"/>
      <c r="AI34" s="8"/>
      <c r="AJ34" s="8"/>
      <c r="AK34" s="8"/>
      <c r="AL34" s="8"/>
      <c r="AM34" s="8"/>
      <c r="AN34" s="8"/>
      <c r="AO34" s="33"/>
      <c r="AP34" s="33"/>
      <c r="AQ34" s="33"/>
      <c r="AR34" s="33"/>
    </row>
    <row r="35" spans="1:44" s="1" customFormat="1" ht="13.2" customHeight="1" x14ac:dyDescent="0.25">
      <c r="A35" s="33"/>
      <c r="B35" s="127" t="s">
        <v>20</v>
      </c>
      <c r="C35" s="130" t="str">
        <f>IF(C38="T",RTD("cqg.rtd",,"ContractData",B35,C34,,"F"),TEXT(RTD("cqg.rtd",,"ContractData",B35,C34,,"T"),IF(C38=0,$F$62,IF(C38=1,$F$63,(IF(C38=2,$F$64,IF(C38=3,$F$65,IF(C38=4,$F$66))))))))</f>
        <v>1259.00</v>
      </c>
      <c r="D35" s="130" t="str">
        <f>IF(C38="T",RTD("cqg.rtd",,"ContractData",B35,D34,,"F"),TEXT(RTD("cqg.rtd",,"ContractData",B35,D34,,"T"),IF(C38=0,$F$62,IF(C38=1,$F$63,(IF(C38=2,$F$64,IF(C38=3,$F$65,IF(C38=4,$F$66))))))))</f>
        <v>1267.50</v>
      </c>
      <c r="E35" s="133" t="str">
        <f>IF(C38="T",RTD("cqg.rtd",,"ContractData",B35,E34,,"F"),TEXT(RTD("cqg.rtd",,"ContractData",B35,E34,,"T"),IF(C38=0,$F$62,IF(C38=1,$F$63,(IF(C38=2,$F$64,IF(C38=3,$F$65,IF(C38=4,$F$66))))))))</f>
        <v>1257.50</v>
      </c>
      <c r="F35" s="136" t="str">
        <f>IF(C38="T",RTD("cqg.rtd",,"ContractData",B35,"LastTrade",,"F"),TEXT(RTD("cqg.rtd",,"ContractData",B35,"LastTrade",,"T"),IF(C38=0,$F$62,IF(C38=1,$F$63,(IF(C38=2,$F$64,IF(C38=3,$F$65,IF(C38=4,$F$66))))))))</f>
        <v>1260.60</v>
      </c>
      <c r="G35" s="137"/>
      <c r="H35" s="45"/>
      <c r="I35" s="7" t="str">
        <f>RTD("cqg.rtd", ,"ContractData",K35, "LongDescription")</f>
        <v>E-mini Dow ($5), Mar 15</v>
      </c>
      <c r="J35" s="31"/>
      <c r="K35" s="2" t="str">
        <f t="shared" si="3"/>
        <v>YM</v>
      </c>
      <c r="L35" s="190">
        <f>RTD("cqg.rtd", ,"ContractData",K35, "LastTradeorSettle",,"T")</f>
        <v>17300</v>
      </c>
      <c r="M35" s="98">
        <f>RTD("cqg.rtd", ,"ContractData",K35, "NetLastQuoteToday",,"T")</f>
        <v>-133</v>
      </c>
      <c r="N35" s="4">
        <f>RTD("cqg.rtd", ,"ContractData",K35, "PerCentNetLastQuote",,"T")/100</f>
        <v>-7.6296466268930708E-3</v>
      </c>
      <c r="O35" s="9">
        <f>RTD("cqg.rtd", ,"ContractData",K35, "PerCentNetLastQuote",,"T")/100</f>
        <v>-7.6296466268930708E-3</v>
      </c>
      <c r="P35" s="15">
        <f t="shared" si="4"/>
        <v>-0.8660254037844386</v>
      </c>
      <c r="Q35" s="35" t="s">
        <v>9</v>
      </c>
      <c r="R35" s="13">
        <f>RTD("cqg.rtd",,"StudyData", "Correlation("&amp;K35&amp;","&amp;$R$29&amp;",Period:="&amp;$L$40&amp;",InputChoice1:=Close,InputChoice2:=Close)", "Bar", "", "Close",$N$40, "0", "all","", "","True")/100</f>
        <v>-0.01</v>
      </c>
      <c r="S35" s="3">
        <f>RTD("cqg.rtd",,"StudyData", "Correlation("&amp;K35&amp;","&amp;$S$29&amp;",Period:="&amp;$L$40&amp;",InputChoice1:=Close,InputChoice2:=Close)", "FG", "", "Close",$N$40, "0", "all","", "","True","T")/100</f>
        <v>0.94519815519999995</v>
      </c>
      <c r="T35" s="3">
        <f>RTD("cqg.rtd",,"StudyData", "Correlation("&amp;K35&amp;","&amp;$T$29&amp;",Period:="&amp;$L$40&amp;",InputChoice1:=Close,InputChoice2:=Close)", "FG", "", "Close",$N$40, "0", "all","", "","True","T")/100</f>
        <v>0.95668860440000003</v>
      </c>
      <c r="U35" s="3">
        <f>RTD("cqg.rtd",,"StudyData", "Correlation("&amp;K35&amp;","&amp;$U$29&amp;",Period:="&amp;$L$40&amp;",InputChoice1:=Close,InputChoice2:=Close)", "FG", "", "Close",$N$40, "0", "all","", "","True","T")/100</f>
        <v>0.89010035970000001</v>
      </c>
      <c r="V35" s="16"/>
      <c r="W35" s="3">
        <f>RTD("cqg.rtd",,"StudyData", "Correlation("&amp;K35&amp;","&amp;$W$29&amp;",Period:="&amp;$L$40&amp;",InputChoice1:=Close,InputChoice2:=Close)", "FG", "", "Close",$N$40, "0", "all","", "","True","T")/100</f>
        <v>0.92985182120000009</v>
      </c>
      <c r="X35" s="3">
        <f>RTD("cqg.rtd",,"StudyData", "Correlation("&amp;K35&amp;","&amp;$X$29&amp;",Period:="&amp;$L$40&amp;",InputChoice1:=Close,InputChoice2:=Close)", "FG", "", "Close",$N$40, "0", "all","", "","True","T")/100</f>
        <v>0.98103605509999992</v>
      </c>
      <c r="Y35" s="3">
        <f>RTD("cqg.rtd",,"StudyData", "Correlation("&amp;K35&amp;","&amp;$Y$29&amp;",Period:="&amp;$L$40&amp;",InputChoice1:=Close,InputChoice2:=Close)", "FG", "", "Close",$N$40, "0", "all","", "","True","T")/100</f>
        <v>-0.3397262835</v>
      </c>
      <c r="Z35" s="12">
        <f>RTD("cqg.rtd",,"StudyData", "Correlation("&amp;K35&amp;","&amp;$Z$29&amp;",Period:="&amp;$L$40&amp;",InputChoice1:=Close,InputChoice2:=Close)", "FG", "", "Close",$N$40, "0", "all","", "","True","T")/100</f>
        <v>0.49767681120000001</v>
      </c>
      <c r="AA35" s="30">
        <f t="shared" si="5"/>
        <v>-0.8660254037844386</v>
      </c>
      <c r="AB35" s="30">
        <f xml:space="preserve"> RTD("cqg.rtd",,"StudyData", K35,  "FG",, "Close", $N$14,,,,,,"T")</f>
        <v>17299</v>
      </c>
      <c r="AC35" s="30">
        <f xml:space="preserve"> RTD("cqg.rtd",,"StudyData", K35,  "FG",, "Close", $N$14,"-1",,,,,"T")</f>
        <v>17299</v>
      </c>
      <c r="AD35" s="30">
        <f xml:space="preserve"> RTD("cqg.rtd",,"StudyData", K35,  "FG",, "Close", $N$14,"-2",,,,,"T")</f>
        <v>17326</v>
      </c>
      <c r="AE35" s="6"/>
      <c r="AF35" s="33"/>
      <c r="AG35" s="33"/>
      <c r="AH35" s="42" t="s">
        <v>41</v>
      </c>
      <c r="AI35" s="33"/>
      <c r="AJ35" s="33"/>
      <c r="AK35" s="42" t="s">
        <v>33</v>
      </c>
      <c r="AL35" s="42" t="s">
        <v>34</v>
      </c>
      <c r="AM35" s="42" t="s">
        <v>3</v>
      </c>
      <c r="AN35" s="42" t="s">
        <v>32</v>
      </c>
      <c r="AO35" s="33"/>
      <c r="AP35" s="33"/>
      <c r="AQ35" s="33"/>
      <c r="AR35" s="33"/>
    </row>
    <row r="36" spans="1:44" s="1" customFormat="1" ht="13.2" customHeight="1" x14ac:dyDescent="0.25">
      <c r="A36" s="33"/>
      <c r="B36" s="128"/>
      <c r="C36" s="131"/>
      <c r="D36" s="131"/>
      <c r="E36" s="134"/>
      <c r="F36" s="136"/>
      <c r="G36" s="137"/>
      <c r="H36" s="45"/>
      <c r="I36" s="7" t="str">
        <f>RTD("cqg.rtd", ,"ContractData",K36, "LongDescription")</f>
        <v>Euro STOXX 50, Mar 15</v>
      </c>
      <c r="J36" s="31"/>
      <c r="K36" s="2" t="str">
        <f t="shared" si="3"/>
        <v>DSX</v>
      </c>
      <c r="L36" s="95">
        <f>RTD("cqg.rtd", ,"ContractData",K36, "LastTradeorSettle",,"T")</f>
        <v>3361</v>
      </c>
      <c r="M36" s="97">
        <f>RTD("cqg.rtd", ,"ContractData",K36, "NetLastQuoteToday",,"T")</f>
        <v>-11</v>
      </c>
      <c r="N36" s="4">
        <f>RTD("cqg.rtd", ,"ContractData",K36, "PerCentNetLastQuote",,"T")/100</f>
        <v>-3.262158956109134E-3</v>
      </c>
      <c r="O36" s="9">
        <f>RTD("cqg.rtd", ,"ContractData",K36, "PerCentNetLastQuote",,"T")/100</f>
        <v>-3.262158956109134E-3</v>
      </c>
      <c r="P36" s="15">
        <f t="shared" si="4"/>
        <v>-0.6546536707079772</v>
      </c>
      <c r="Q36" s="35" t="s">
        <v>8</v>
      </c>
      <c r="R36" s="13">
        <f>RTD("cqg.rtd",,"StudyData", "Correlation("&amp;K36&amp;","&amp;$R$29&amp;",Period:="&amp;$L$40&amp;",InputChoice1:=Close,InputChoice2:=Close)", "Bar", "", "Close",$N$40, "0", "all","", "","True")/100</f>
        <v>-0.47</v>
      </c>
      <c r="S36" s="3">
        <f>RTD("cqg.rtd",,"StudyData", "Correlation("&amp;K36&amp;","&amp;$S$29&amp;",Period:="&amp;$L$40&amp;",InputChoice1:=Close,InputChoice2:=Close)", "FG", "", "Close",$N$40, "0", "all","", "","True","T")/100</f>
        <v>0.98772065379999996</v>
      </c>
      <c r="T36" s="3">
        <f>RTD("cqg.rtd",,"StudyData", "Correlation("&amp;K36&amp;","&amp;$T$29&amp;",Period:="&amp;$L$40&amp;",InputChoice1:=Close,InputChoice2:=Close)", "FG", "", "Close",$N$40, "0", "all","", "","True","T")/100</f>
        <v>0.67217488910000001</v>
      </c>
      <c r="U36" s="3">
        <f>RTD("cqg.rtd",,"StudyData", "Correlation("&amp;K36&amp;","&amp;$U$29&amp;",Period:="&amp;$L$40&amp;",InputChoice1:=Close,InputChoice2:=Close)", "FG", "", "Close",$N$40, "0", "all","", "","True","T")/100</f>
        <v>0.87500509230000001</v>
      </c>
      <c r="V36" s="3">
        <f>RTD("cqg.rtd",,"StudyData", "Correlation("&amp;K36&amp;","&amp;$V$29&amp;",Period:="&amp;$L$40&amp;",InputChoice1:=Close,InputChoice2:=Close)", "FG", "", "Close",$N$40, "0", "all","", "","True","T")/100</f>
        <v>0.92985182120000009</v>
      </c>
      <c r="W36" s="16"/>
      <c r="X36" s="3">
        <f>RTD("cqg.rtd",,"StudyData", "Correlation("&amp;K36&amp;","&amp;$X$29&amp;",Period:="&amp;$L$40&amp;",InputChoice1:=Close,InputChoice2:=Close)", "FG", "", "Close",$N$40, "0", "all","", "","True","T")/100</f>
        <v>0.94652235340000002</v>
      </c>
      <c r="Y36" s="3">
        <f>RTD("cqg.rtd",,"StudyData", "Correlation("&amp;K36&amp;","&amp;$Y$29&amp;",Period:="&amp;$L$40&amp;",InputChoice1:=Close,InputChoice2:=Close)", "FG", "", "Close",$N$40, "0", "all","", "","True","T")/100</f>
        <v>-0.43915520260000002</v>
      </c>
      <c r="Z36" s="12">
        <f>RTD("cqg.rtd",,"StudyData", "Correlation("&amp;K36&amp;","&amp;$Z$29&amp;",Period:="&amp;$L$40&amp;",InputChoice1:=Close,InputChoice2:=Close)", "FG", "", "Close",$N$40, "0", "all","", "","True","T")/100</f>
        <v>0.2853839212</v>
      </c>
      <c r="AA36" s="30">
        <f t="shared" si="5"/>
        <v>-0.6546536707079772</v>
      </c>
      <c r="AB36" s="30">
        <f xml:space="preserve"> RTD("cqg.rtd",,"StudyData", K36,  "FG",, "Close", $N$14,,,,,,"T")</f>
        <v>3361</v>
      </c>
      <c r="AC36" s="30">
        <f xml:space="preserve"> RTD("cqg.rtd",,"StudyData", K36,  "FG",, "Close", $N$14,"-1",,,,,"T")</f>
        <v>3364</v>
      </c>
      <c r="AD36" s="30">
        <f xml:space="preserve"> RTD("cqg.rtd",,"StudyData", K36,  "FG",, "Close", $N$14,"-2",,,,,"T")</f>
        <v>3363</v>
      </c>
      <c r="AE36" s="6"/>
      <c r="AF36" s="33"/>
      <c r="AG36" s="33"/>
      <c r="AH36" s="8">
        <f>VALUE(RTD("cqg.rtd",,"ContractData",B35,"NetChange",,"T"))</f>
        <v>5</v>
      </c>
      <c r="AI36" s="8"/>
      <c r="AJ36" s="8"/>
      <c r="AK36" s="8">
        <f>VALUE(RTD("cqg.rtd",,"ContractData",B35,"High",,"T"))</f>
        <v>1267.5</v>
      </c>
      <c r="AL36" s="8">
        <f>VALUE(RTD("cqg.rtd",,"ContractData",B35,"Low",,"T"))</f>
        <v>1257.5</v>
      </c>
      <c r="AM36" s="8">
        <f>VALUE(RTD("cqg.rtd",,"ContractData",B35,"LastTrade",,"T"))</f>
        <v>1260.6000000000001</v>
      </c>
      <c r="AN36" s="8">
        <f>VALUE(RTD("cqg.rtd",,"ContractData",B35,"Open",,"T"))</f>
        <v>1259</v>
      </c>
      <c r="AO36" s="33"/>
      <c r="AP36" s="33"/>
      <c r="AQ36" s="33"/>
      <c r="AR36" s="33"/>
    </row>
    <row r="37" spans="1:44" s="1" customFormat="1" ht="13.2" customHeight="1" thickBot="1" x14ac:dyDescent="0.35">
      <c r="A37" s="33"/>
      <c r="B37" s="129"/>
      <c r="C37" s="132"/>
      <c r="D37" s="132"/>
      <c r="E37" s="135"/>
      <c r="F37" s="136"/>
      <c r="G37" s="137"/>
      <c r="H37" s="54"/>
      <c r="I37" s="7" t="str">
        <f>RTD("cqg.rtd", ,"ContractData",K37, "LongDescription")</f>
        <v>E-Mini S&amp;P 500, Mar 15</v>
      </c>
      <c r="J37" s="31"/>
      <c r="K37" s="2" t="str">
        <f t="shared" si="3"/>
        <v>EP</v>
      </c>
      <c r="L37" s="95">
        <f>RTD("cqg.rtd", ,"ContractData",K37, "LastTradeorSettle",,"T")</f>
        <v>2006.75</v>
      </c>
      <c r="M37" s="97">
        <f>RTD("cqg.rtd", ,"ContractData",K37, "NetLastQuoteToday",,"T")</f>
        <v>-11.75</v>
      </c>
      <c r="N37" s="4">
        <f>RTD("cqg.rtd", ,"ContractData",K37, "PerCentNetLastQuote",,"T")/100</f>
        <v>-5.8211543225167202E-3</v>
      </c>
      <c r="O37" s="9">
        <f>RTD("cqg.rtd", ,"ContractData",K37, "PerCentNetLastQuote",,"T")/100</f>
        <v>-5.8211543225167202E-3</v>
      </c>
      <c r="P37" s="15">
        <f t="shared" si="4"/>
        <v>-0.93325652525738279</v>
      </c>
      <c r="Q37" s="35" t="s">
        <v>0</v>
      </c>
      <c r="R37" s="13">
        <f>RTD("cqg.rtd",,"StudyData", "Correlation("&amp;K37&amp;","&amp;$R$29&amp;",Period:="&amp;$L$40&amp;",InputChoice1:=Close,InputChoice2:=Close)", "Bar", "", "Close",$N$40, "0", "all","", "","True")/100</f>
        <v>-0.15</v>
      </c>
      <c r="S37" s="3">
        <f>RTD("cqg.rtd",,"StudyData", "Correlation("&amp;K37&amp;","&amp;$S$29&amp;",Period:="&amp;$L$40&amp;",InputChoice1:=Close,InputChoice2:=Close)", "FG", "", "Close",$N$40, "0", "all","", "","True","T")/100</f>
        <v>0.94477188209999996</v>
      </c>
      <c r="T37" s="3">
        <f>RTD("cqg.rtd",,"StudyData", "Correlation("&amp;K37&amp;","&amp;$T$29&amp;",Period:="&amp;$L$40&amp;",InputChoice1:=Close,InputChoice2:=Close)", "FG", "", "Close",$N$40, "0", "all","", "","True","T")/100</f>
        <v>0.97062949369999996</v>
      </c>
      <c r="U37" s="3">
        <f>RTD("cqg.rtd",,"StudyData", "Correlation("&amp;K37&amp;","&amp;$U$29&amp;",Period:="&amp;$L$40&amp;",InputChoice1:=Close,InputChoice2:=Close)", "FG", "", "Close",$N$40, "0", "all","", "","True","T")/100</f>
        <v>0.81583187409999991</v>
      </c>
      <c r="V37" s="3">
        <f>RTD("cqg.rtd",,"StudyData", "Correlation("&amp;K37&amp;","&amp;$V$29&amp;",Period:="&amp;$L$40&amp;",InputChoice1:=Close,InputChoice2:=Close)", "FG", "", "Close",$N$40, "0", "all","", "","True","T")/100</f>
        <v>0.98103605509999992</v>
      </c>
      <c r="W37" s="3">
        <f>RTD("cqg.rtd",,"StudyData", "Correlation("&amp;K37&amp;","&amp;$W$29&amp;",Period:="&amp;$L$40&amp;",InputChoice1:=Close,InputChoice2:=Close)", "FG", "", "Close",$N$40, "0", "all","", "","True","T")/100</f>
        <v>0.94652235340000002</v>
      </c>
      <c r="X37" s="16"/>
      <c r="Y37" s="3">
        <f>RTD("cqg.rtd",,"StudyData", "Correlation("&amp;K37&amp;","&amp;$Y$29&amp;",Period:="&amp;$L$40&amp;",InputChoice1:=Close,InputChoice2:=Close)", "FG", "", "Close",$N$40, "0", "all","", "","True","T")/100</f>
        <v>-0.2361599871</v>
      </c>
      <c r="Z37" s="12">
        <f>RTD("cqg.rtd",,"StudyData", "Correlation("&amp;K37&amp;","&amp;$Z$29&amp;",Period:="&amp;$L$40&amp;",InputChoice1:=Close,InputChoice2:=Close)", "FG", "", "Close",$N$40, "0", "all","", "","True","T")/100</f>
        <v>0.45240023909999999</v>
      </c>
      <c r="AA37" s="30">
        <f t="shared" si="5"/>
        <v>-0.93325652525738279</v>
      </c>
      <c r="AB37" s="30">
        <f xml:space="preserve"> RTD("cqg.rtd",,"StudyData", K37,  "FG",, "Close", $N$14,,,,,,"T")</f>
        <v>2006.5</v>
      </c>
      <c r="AC37" s="30">
        <f xml:space="preserve"> RTD("cqg.rtd",,"StudyData", K37,  "FG",, "Close", $N$14,"-1",,,,,"T")</f>
        <v>2007</v>
      </c>
      <c r="AD37" s="30">
        <f xml:space="preserve"> RTD("cqg.rtd",,"StudyData", K37,  "FG",, "Close", $N$14,"-2",,,,,"T")</f>
        <v>2009.5</v>
      </c>
      <c r="AE37" s="6"/>
      <c r="AF37" s="33"/>
      <c r="AG37" s="33"/>
      <c r="AH37" s="8"/>
      <c r="AI37" s="8"/>
      <c r="AJ37" s="8"/>
      <c r="AK37" s="8"/>
      <c r="AL37" s="8"/>
      <c r="AM37" s="8"/>
      <c r="AN37" s="8"/>
      <c r="AO37" s="33"/>
      <c r="AP37" s="33"/>
      <c r="AQ37" s="33"/>
      <c r="AR37" s="33"/>
    </row>
    <row r="38" spans="1:44" s="1" customFormat="1" ht="15.6" thickBot="1" x14ac:dyDescent="0.3">
      <c r="A38" s="33"/>
      <c r="B38" s="50" t="s">
        <v>36</v>
      </c>
      <c r="C38" s="51">
        <v>2</v>
      </c>
      <c r="D38" s="52" t="s">
        <v>37</v>
      </c>
      <c r="E38" s="53">
        <v>2</v>
      </c>
      <c r="F38" s="101" t="str">
        <f>IF(AND(AH36&gt;0,C38="T"),RTD("cqg.rtd",,"ContractData",B35,"NetChange",,IF(C38="T","F","T")),IF(AH36&gt;0,"+"&amp;TEXT(RTD("cqg.rtd",,"ContractData",B35,"NetChange",,IF(C38=0,"F","T")),IF(C38=0,RTD("cqg.rtd",,"ContractData",B35,"NetChange",,"T"),IF(C38=1,$F$63,(IF(C38=2,$F$64,IF(C38=3,$F$65,IF(C38=4,$F$66))))))),IF(C38="T",RTD("cqg.rtd",,"ContractData",B35,"NetChange",,"F"),TEXT(RTD("cqg.rtd",,"ContractData",B35,"NetChange",,"T"),IF(C38=0,$F$62,IF(C38=1,$F$63,(IF(C38=2,$F$64,IF(C38=3,$F$65,IF(C38=4,$F$66))))))))))</f>
        <v>+5.00</v>
      </c>
      <c r="G38" s="102"/>
      <c r="H38" s="33"/>
      <c r="I38" s="7" t="str">
        <f>RTD("cqg.rtd", ,"ContractData",K38, "LongDescription")</f>
        <v>Crude Light (Globex), Mar 15</v>
      </c>
      <c r="J38" s="31"/>
      <c r="K38" s="2" t="str">
        <f t="shared" si="3"/>
        <v>CLE</v>
      </c>
      <c r="L38" s="95">
        <f>RTD("cqg.rtd", ,"ContractData",K38, "LastTradeorSettle",,"T")</f>
        <v>45.34</v>
      </c>
      <c r="M38" s="97">
        <f>RTD("cqg.rtd", ,"ContractData",K38, "NetLastQuoteToday",,"T")</f>
        <v>0.81</v>
      </c>
      <c r="N38" s="4">
        <f>RTD("cqg.rtd", ,"ContractData",K38, "PerCentNetLastQuote",,"T")/100</f>
        <v>1.8189984280260498E-2</v>
      </c>
      <c r="O38" s="9">
        <f>RTD("cqg.rtd", ,"ContractData",K38, "PerCentNetLastQuote",,"T")/100</f>
        <v>1.8189984280260498E-2</v>
      </c>
      <c r="P38" s="15">
        <f t="shared" si="4"/>
        <v>0.74875311634469111</v>
      </c>
      <c r="Q38" s="35" t="s">
        <v>15</v>
      </c>
      <c r="R38" s="13">
        <f>RTD("cqg.rtd",,"StudyData", "Correlation("&amp;K38&amp;","&amp;$R$29&amp;",Period:="&amp;$L$40&amp;",InputChoice1:=Close,InputChoice2:=Close)", "Bar", "", "Close",$N$40, "0", "all","", "","True")/100</f>
        <v>-0.49</v>
      </c>
      <c r="S38" s="3">
        <f>RTD("cqg.rtd",,"StudyData", "Correlation("&amp;K38&amp;","&amp;$S$29&amp;",Period:="&amp;$L$40&amp;",InputChoice1:=Close,InputChoice2:=Close)", "FG", "", "Close",$N$40, "0", "all","", "","True","T")/100</f>
        <v>-0.33329706850000002</v>
      </c>
      <c r="T38" s="3">
        <f>RTD("cqg.rtd",,"StudyData", "Correlation("&amp;K38&amp;","&amp;$T$29&amp;",Period:="&amp;$L$40&amp;",InputChoice1:=Close,InputChoice2:=Close)", "FG", "", "Close",$N$40, "0", "all","", "","True","T")/100</f>
        <v>-0.26188260600000002</v>
      </c>
      <c r="U38" s="3">
        <f>RTD("cqg.rtd",,"StudyData", "Correlation("&amp;K38&amp;","&amp;$U$29&amp;",Period:="&amp;$L$40&amp;",InputChoice1:=Close,InputChoice2:=Close)", "FG", "", "Close",$N$40, "0", "all","", "","True","T")/100</f>
        <v>-0.57294346159999998</v>
      </c>
      <c r="V38" s="3">
        <f>RTD("cqg.rtd",,"StudyData", "Correlation("&amp;K38&amp;","&amp;$V$29&amp;",Period:="&amp;$L$40&amp;",InputChoice1:=Close,InputChoice2:=Close)", "FG", "", "Close",$N$40, "0", "all","", "","True","T")/100</f>
        <v>-0.3397262835</v>
      </c>
      <c r="W38" s="3">
        <f>RTD("cqg.rtd",,"StudyData", "Correlation("&amp;K38&amp;","&amp;$W$29&amp;",Period:="&amp;$L$40&amp;",InputChoice1:=Close,InputChoice2:=Close)", "FG", "", "Close",$N$40, "0", "all","", "","True","T")/100</f>
        <v>-0.43915520260000002</v>
      </c>
      <c r="X38" s="3">
        <f>RTD("cqg.rtd",,"StudyData", "Correlation("&amp;K38&amp;","&amp;$X$29&amp;",Period:="&amp;$L$40&amp;",InputChoice1:=Close,InputChoice2:=Close)", "FG", "", "Close",$N$40, "0", "all","", "","True","T")/100</f>
        <v>-0.2361599871</v>
      </c>
      <c r="Y38" s="16"/>
      <c r="Z38" s="12">
        <f>RTD("cqg.rtd",,"StudyData", "Correlation("&amp;K38&amp;","&amp;$Z$29&amp;",Period:="&amp;$L$40&amp;",InputChoice1:=Close,InputChoice2:=Close)", "FG", "", "Close",$N$40, "0", "all","", "","True","T")/100</f>
        <v>-0.47764900859999998</v>
      </c>
      <c r="AA38" s="30">
        <f t="shared" si="5"/>
        <v>0.74875311634469111</v>
      </c>
      <c r="AB38" s="30">
        <f xml:space="preserve"> RTD("cqg.rtd",,"StudyData", K38,  "FG",, "Close", $N$14,,,,,,"T")</f>
        <v>45.34</v>
      </c>
      <c r="AC38" s="30">
        <f xml:space="preserve"> RTD("cqg.rtd",,"StudyData", K38,  "FG",, "Close", $N$14,"-1",,,,,"T")</f>
        <v>45.42</v>
      </c>
      <c r="AD38" s="30">
        <f xml:space="preserve"> RTD("cqg.rtd",,"StudyData", K38,  "FG",, "Close", $N$14,"-2",,,,,"T")</f>
        <v>45.04</v>
      </c>
      <c r="AE38" s="6"/>
      <c r="AF38" s="33"/>
      <c r="AG38" s="33"/>
      <c r="AH38" s="8"/>
      <c r="AI38" s="8"/>
      <c r="AJ38" s="8"/>
      <c r="AK38" s="8" t="s">
        <v>43</v>
      </c>
      <c r="AL38" s="8" t="s">
        <v>44</v>
      </c>
      <c r="AM38" s="8"/>
      <c r="AN38" s="8"/>
      <c r="AO38" s="33"/>
      <c r="AP38" s="33"/>
      <c r="AQ38" s="33"/>
      <c r="AR38" s="33"/>
    </row>
    <row r="39" spans="1:44" s="1" customFormat="1" ht="14.4" thickBot="1" x14ac:dyDescent="0.3">
      <c r="A39" s="33"/>
      <c r="B39" s="43" t="s">
        <v>38</v>
      </c>
      <c r="C39" s="46">
        <v>1650.25</v>
      </c>
      <c r="D39" s="103" t="str">
        <f>"Tdy Vol "&amp;RTD("cqg.rtd",,"ContractData",B35,"T_CVol")&amp;" vs Ydy Vol "&amp;RTD("cqg.rtd",,"ContractData",B35,"Y_CVol")</f>
        <v>Tdy Vol 76557 vs Ydy Vol 243648</v>
      </c>
      <c r="E39" s="104"/>
      <c r="F39" s="104"/>
      <c r="G39" s="104"/>
      <c r="H39" s="105"/>
      <c r="I39" s="59" t="str">
        <f>RTD("cqg.rtd", ,"ContractData",K39, "LongDescription")</f>
        <v>Euro FX (Globex), Mar 15</v>
      </c>
      <c r="J39" s="32"/>
      <c r="K39" s="60" t="str">
        <f t="shared" si="3"/>
        <v>EU6</v>
      </c>
      <c r="L39" s="191">
        <f>RTD("cqg.rtd", ,"ContractData",K39, "LastTradeorSettle",,"T")</f>
        <v>1.1309</v>
      </c>
      <c r="M39" s="99">
        <f>RTD("cqg.rtd", ,"ContractData",K39, "NetLastQuoteToday",,"T")</f>
        <v>-8.0000000000000004E-4</v>
      </c>
      <c r="N39" s="10">
        <f>RTD("cqg.rtd", ,"ContractData",K39, "PerCentNetLastQuote",,"T")/100</f>
        <v>-7.0690112220553141E-4</v>
      </c>
      <c r="O39" s="11">
        <f>RTD("cqg.rtd", ,"ContractData",K39, "PerCentNetLastQuote",,"T")/100</f>
        <v>-7.0690112220553141E-4</v>
      </c>
      <c r="P39" s="15">
        <f t="shared" si="4"/>
        <v>-0.5</v>
      </c>
      <c r="Q39" s="39" t="s">
        <v>14</v>
      </c>
      <c r="R39" s="13">
        <f>RTD("cqg.rtd",,"StudyData", "Correlation("&amp;K39&amp;","&amp;$R$29&amp;",Period:="&amp;$L$40&amp;",InputChoice1:=Close,InputChoice2:=Close)", "Bar", "", "Close",$N$40, "0", "all","", "","True")/100</f>
        <v>0.37</v>
      </c>
      <c r="S39" s="3">
        <f>RTD("cqg.rtd",,"StudyData", "Correlation("&amp;K39&amp;","&amp;$S$29&amp;",Period:="&amp;$L$40&amp;",InputChoice1:=Close,InputChoice2:=Close)", "FG", "", "Close",$N$40, "0", "all","", "","True","T")/100</f>
        <v>0.22288733499999999</v>
      </c>
      <c r="T39" s="3">
        <f>RTD("cqg.rtd",,"StudyData", "Correlation("&amp;K39&amp;","&amp;$T$29&amp;",Period:="&amp;$L$40&amp;",InputChoice1:=Close,InputChoice2:=Close)", "FG", "", "Close",$N$40, "0", "all","", "","True","T")/100</f>
        <v>0.3868419266</v>
      </c>
      <c r="U39" s="3">
        <f>RTD("cqg.rtd",,"StudyData", "Correlation("&amp;K39&amp;","&amp;$U$29&amp;",Period:="&amp;$L$40&amp;",InputChoice1:=Close,InputChoice2:=Close)", "FG", "", "Close",$N$40, "0", "all","", "","True","T")/100</f>
        <v>0.66417097359999999</v>
      </c>
      <c r="V39" s="3">
        <f>RTD("cqg.rtd",,"StudyData", "Correlation("&amp;K39&amp;","&amp;$V$29&amp;",Period:="&amp;$L$40&amp;",InputChoice1:=Close,InputChoice2:=Close)", "FG", "", "Close",$N$40, "0", "all","", "","True","T")/100</f>
        <v>0.49767681120000001</v>
      </c>
      <c r="W39" s="3">
        <f>RTD("cqg.rtd",,"StudyData", "Correlation("&amp;K39&amp;","&amp;$W$29&amp;",Period:="&amp;$L$40&amp;",InputChoice1:=Close,InputChoice2:=Close)", "FG", "", "Close",$N$40, "0", "all","", "","True","T")/100</f>
        <v>0.2853839212</v>
      </c>
      <c r="X39" s="3">
        <f>RTD("cqg.rtd",,"StudyData", "Correlation("&amp;K39&amp;","&amp;$X$29&amp;",Period:="&amp;$L$40&amp;",InputChoice1:=Close,InputChoice2:=Close)", "FG", "", "Close",$N$40, "0", "all","", "","True","T")/100</f>
        <v>0.45240023909999999</v>
      </c>
      <c r="Y39" s="3">
        <f>RTD("cqg.rtd",,"StudyData", "Correlation("&amp;K39&amp;","&amp;$Y$29&amp;",Period:="&amp;$L$40&amp;",InputChoice1:=Close,InputChoice2:=Close)", "FG", "", "Close",$N$40, "0", "all","", "","True","T")/100</f>
        <v>-0.47764900859999998</v>
      </c>
      <c r="Z39" s="16"/>
      <c r="AA39" s="30">
        <f t="shared" si="5"/>
        <v>-0.5</v>
      </c>
      <c r="AB39" s="30">
        <f xml:space="preserve"> RTD("cqg.rtd",,"StudyData", K39,  "FG",, "Close", $N$14,,,,,,"T")</f>
        <v>1.1309</v>
      </c>
      <c r="AC39" s="30">
        <f xml:space="preserve"> RTD("cqg.rtd",,"StudyData", K39,  "FG",, "Close", $N$14,"-1",,,,,"T")</f>
        <v>1.1308</v>
      </c>
      <c r="AD39" s="30">
        <f xml:space="preserve"> RTD("cqg.rtd",,"StudyData", K39,  "FG",, "Close", $N$14,"-2",,,,,"T")</f>
        <v>1.131</v>
      </c>
      <c r="AE39" s="6"/>
      <c r="AF39" s="33"/>
      <c r="AG39" s="33"/>
      <c r="AH39" s="8"/>
      <c r="AI39" s="8"/>
      <c r="AJ39" s="8"/>
      <c r="AK39" s="8">
        <f>RTD("cqg.rtd",,"ContractData",B35,"T_CVol")</f>
        <v>76557</v>
      </c>
      <c r="AL39" s="8">
        <f>RTD("cqg.rtd",,"ContractData",B35,"Y_CVol")</f>
        <v>243648</v>
      </c>
      <c r="AM39" s="8"/>
      <c r="AN39" s="8"/>
      <c r="AO39" s="33"/>
      <c r="AP39" s="33"/>
      <c r="AQ39" s="33"/>
      <c r="AR39" s="33"/>
    </row>
    <row r="40" spans="1:44" s="61" customFormat="1" ht="13.2" customHeight="1" thickBot="1" x14ac:dyDescent="0.3">
      <c r="B40" s="62"/>
      <c r="C40" s="63"/>
      <c r="D40" s="64"/>
      <c r="E40" s="64"/>
      <c r="F40" s="64"/>
      <c r="G40" s="64"/>
      <c r="H40" s="65"/>
      <c r="I40" s="185" t="s">
        <v>11</v>
      </c>
      <c r="J40" s="186"/>
      <c r="K40" s="187"/>
      <c r="L40" s="40">
        <v>10</v>
      </c>
      <c r="M40" s="86" t="s">
        <v>13</v>
      </c>
      <c r="N40" s="41">
        <v>60</v>
      </c>
      <c r="O40" s="87"/>
      <c r="P40" s="167" t="s">
        <v>42</v>
      </c>
      <c r="Q40" s="167"/>
      <c r="R40" s="168"/>
      <c r="S40" s="91">
        <v>15</v>
      </c>
      <c r="T40" s="76"/>
      <c r="U40" s="76"/>
      <c r="V40" s="76"/>
      <c r="W40" s="76"/>
      <c r="X40" s="76"/>
      <c r="Y40" s="76"/>
      <c r="Z40" s="77"/>
      <c r="AA40" s="69"/>
      <c r="AB40" s="69"/>
      <c r="AC40" s="69"/>
      <c r="AD40" s="69"/>
      <c r="AE40" s="66"/>
      <c r="AH40" s="90"/>
      <c r="AI40" s="90"/>
      <c r="AJ40" s="90"/>
      <c r="AK40" s="90">
        <f>IF(AK39/AL39&lt;0.75,1,0)</f>
        <v>1</v>
      </c>
      <c r="AL40" s="90"/>
      <c r="AM40" s="90"/>
      <c r="AN40" s="90"/>
    </row>
    <row r="41" spans="1:44" s="61" customFormat="1" ht="13.2" customHeight="1" thickBot="1" x14ac:dyDescent="0.3">
      <c r="B41" s="70"/>
      <c r="C41" s="71"/>
      <c r="D41" s="72"/>
      <c r="E41" s="72"/>
      <c r="F41" s="72"/>
      <c r="G41" s="72"/>
      <c r="H41" s="73"/>
      <c r="I41" s="88"/>
      <c r="J41" s="88"/>
      <c r="K41" s="88"/>
      <c r="L41" s="89"/>
      <c r="AA41" s="90"/>
      <c r="AB41" s="90">
        <f xml:space="preserve"> RTD("cqg.rtd",,"StudyData",Q31,  "Bar",, "Open", S40,"-2",,,,,"T")</f>
        <v>1262.7</v>
      </c>
      <c r="AC41" s="90">
        <f xml:space="preserve"> RTD("cqg.rtd",,"StudyData",Q31,  "Bar",, "High", S40,"-2",,,,,"T")</f>
        <v>1264.7</v>
      </c>
      <c r="AD41" s="90">
        <f xml:space="preserve"> RTD("cqg.rtd",,"StudyData",Q31,  "Bar",, "Low", S40,"-2",,,,,"T")</f>
        <v>1262.4000000000001</v>
      </c>
      <c r="AE41" s="90">
        <f xml:space="preserve"> RTD("cqg.rtd",,"StudyData",Q31,  "Bar",, "Last", S40,"-2",,,,,"T")</f>
        <v>1263</v>
      </c>
      <c r="AG41" s="90" t="s">
        <v>24</v>
      </c>
      <c r="AH41" s="90"/>
      <c r="AI41" s="90"/>
      <c r="AJ41" s="90"/>
      <c r="AK41" s="90">
        <f>IF(AND((AK39/AL39)&gt;0.75,(AK39/AL39)&lt;0.9),1,0)</f>
        <v>0</v>
      </c>
      <c r="AL41" s="90"/>
      <c r="AM41" s="90"/>
      <c r="AN41" s="90"/>
    </row>
    <row r="42" spans="1:44" s="1" customFormat="1" ht="13.2" customHeight="1" x14ac:dyDescent="0.25">
      <c r="A42" s="33"/>
      <c r="B42" s="140" t="str">
        <f>RTD("cqg.rtd", ,"ContractData", B48, "LongDescription")</f>
        <v>Crude Light (Globex), Mar 15</v>
      </c>
      <c r="C42" s="141"/>
      <c r="D42" s="141"/>
      <c r="E42" s="141"/>
      <c r="F42" s="141"/>
      <c r="G42" s="141"/>
      <c r="H42" s="142"/>
      <c r="I42" s="17"/>
      <c r="J42" s="17"/>
      <c r="K42" s="17"/>
      <c r="L42" s="18"/>
      <c r="AA42" s="33"/>
      <c r="AB42" s="8">
        <f xml:space="preserve"> RTD("cqg.rtd",,"StudyData",Q31,  "Bar",, "Open", S40,"-1",,,,,"T")</f>
        <v>1262.9000000000001</v>
      </c>
      <c r="AC42" s="8">
        <f xml:space="preserve"> RTD("cqg.rtd",,"StudyData",Q31,  "Bar",, "High", S40,"-1",,,,,"T")</f>
        <v>1262.9000000000001</v>
      </c>
      <c r="AD42" s="8">
        <f xml:space="preserve"> RTD("cqg.rtd",,"StudyData",Q31,  "Bar",, "Low", S40,"-1",,,,,"T")</f>
        <v>1259.2</v>
      </c>
      <c r="AE42" s="8">
        <f xml:space="preserve"> RTD("cqg.rtd",,"StudyData",Q31,  "Bar",, "Last", S40,"-1",,,,,"T")</f>
        <v>1260.7</v>
      </c>
      <c r="AF42" s="33"/>
      <c r="AG42" s="8" t="s">
        <v>23</v>
      </c>
      <c r="AH42" s="8"/>
      <c r="AI42" s="8"/>
      <c r="AJ42" s="8"/>
      <c r="AK42" s="8">
        <f>IF(AND((AK39/AL39)&gt;0.9,(AK39/AL39)&lt;1),1,0)</f>
        <v>0</v>
      </c>
      <c r="AL42" s="8"/>
      <c r="AM42" s="8"/>
      <c r="AN42" s="8"/>
      <c r="AO42" s="33"/>
      <c r="AP42" s="33"/>
      <c r="AQ42" s="33"/>
      <c r="AR42" s="33"/>
    </row>
    <row r="43" spans="1:44" s="1" customFormat="1" ht="13.2" customHeight="1" thickBot="1" x14ac:dyDescent="0.3">
      <c r="A43" s="33"/>
      <c r="B43" s="143"/>
      <c r="C43" s="144"/>
      <c r="D43" s="144"/>
      <c r="E43" s="144"/>
      <c r="F43" s="144"/>
      <c r="G43" s="144"/>
      <c r="H43" s="145"/>
      <c r="I43" s="24">
        <f>(RTD("cqg.rtd",,"StudyData",K31,  "FG",, "Close",$N$40,,,,,,"T")-RTD("cqg.rtd",,"StudyData",K31,  "FG",, "Close",$N$40,"-1",,,,,"T"))/RTD("cqg.rtd",,"StudyData",K31,  "FG",, "Close",$N$40,"-1",,,,,"T")</f>
        <v>-1.6631028747922201E-3</v>
      </c>
      <c r="J43" s="24"/>
      <c r="K43" s="17"/>
      <c r="L43" s="18"/>
      <c r="AA43" s="33"/>
      <c r="AB43" s="8">
        <f xml:space="preserve"> RTD("cqg.rtd",,"StudyData",Q31,  "Bar",, "Open", S40,,,,,,"T")</f>
        <v>1260.7</v>
      </c>
      <c r="AC43" s="8">
        <f xml:space="preserve"> RTD("cqg.rtd",,"StudyData",Q31,  "Bar",, "High", S40,,,,,,"T")</f>
        <v>1261.9000000000001</v>
      </c>
      <c r="AD43" s="8">
        <f xml:space="preserve"> RTD("cqg.rtd",,"StudyData",Q31,  "Bar",, "Low", S40,,,,,,"T")</f>
        <v>1260</v>
      </c>
      <c r="AE43" s="8">
        <f xml:space="preserve"> RTD("cqg.rtd",,"StudyData",Q31,  "Bar",, "Last", S40,,,,,,"T")</f>
        <v>1260.5999999999999</v>
      </c>
      <c r="AF43" s="33"/>
      <c r="AG43" s="8" t="s">
        <v>22</v>
      </c>
      <c r="AH43" s="8"/>
      <c r="AI43" s="8"/>
      <c r="AJ43" s="8"/>
      <c r="AK43" s="8">
        <f>IF(AK39&gt;AL39,1,0)</f>
        <v>0</v>
      </c>
      <c r="AL43" s="8"/>
      <c r="AM43" s="8"/>
      <c r="AN43" s="8"/>
      <c r="AO43" s="33"/>
      <c r="AP43" s="33"/>
      <c r="AQ43" s="33"/>
      <c r="AR43" s="33"/>
    </row>
    <row r="44" spans="1:44" s="1" customFormat="1" ht="13.2" customHeight="1" x14ac:dyDescent="0.25">
      <c r="A44" s="33"/>
      <c r="B44" s="110" t="s">
        <v>25</v>
      </c>
      <c r="C44" s="111"/>
      <c r="D44" s="112"/>
      <c r="E44" s="113" t="s">
        <v>26</v>
      </c>
      <c r="F44" s="113"/>
      <c r="G44" s="114"/>
      <c r="H44" s="33"/>
      <c r="I44" s="24">
        <f>(RTD("cqg.rtd",,"StudyData",K32,  "FG",, "Close",$N$40,,,,,,"T")-RTD("cqg.rtd",,"StudyData",K32,  "FG",, "Close",$N$40,"-1",,,,,"T"))/RTD("cqg.rtd",,"StudyData",K32,  "FG",, "Close",$N$40,"-1",,,,,"T")</f>
        <v>-8.8499697237877871E-4</v>
      </c>
      <c r="J44" s="24"/>
      <c r="K44" s="17"/>
      <c r="L44" s="18"/>
      <c r="AA44" s="33"/>
      <c r="AB44" s="8">
        <f xml:space="preserve"> RTD("cqg.rtd",,"StudyData",Q32,  "Bar",, "Open", S40,"-2",,,,,"T")</f>
        <v>10705</v>
      </c>
      <c r="AC44" s="8">
        <f xml:space="preserve"> RTD("cqg.rtd",,"StudyData",Q32,  "Bar",, "High", S40,"-2",,,,,"T")</f>
        <v>10749.5</v>
      </c>
      <c r="AD44" s="8">
        <f xml:space="preserve"> RTD("cqg.rtd",,"StudyData",Q32,  "Bar",, "Low", S40,"-2",,,,,"T")</f>
        <v>10691</v>
      </c>
      <c r="AE44" s="8">
        <f xml:space="preserve"> RTD("cqg.rtd",,"StudyData",Q32,  "Bar",, "Last", S40,"-2",,,,,"T")</f>
        <v>10733</v>
      </c>
      <c r="AF44" s="8"/>
      <c r="AG44" s="33"/>
      <c r="AH44" s="8"/>
      <c r="AI44" s="8"/>
      <c r="AJ44" s="8"/>
      <c r="AK44" s="8"/>
      <c r="AL44" s="8"/>
      <c r="AM44" s="8"/>
      <c r="AN44" s="8"/>
      <c r="AO44" s="33"/>
      <c r="AP44" s="33"/>
      <c r="AQ44" s="33"/>
      <c r="AR44" s="33"/>
    </row>
    <row r="45" spans="1:44" s="1" customFormat="1" ht="13.2" customHeight="1" x14ac:dyDescent="0.25">
      <c r="A45" s="33"/>
      <c r="B45" s="115">
        <f>RTD("cqg.rtd", ,"ContractData",B48, "VolumeLastBid")</f>
        <v>9</v>
      </c>
      <c r="C45" s="117" t="str">
        <f>IF(C51="T",TRUNC(RTD("cqg.rtd",,"ContractData",B48,"Bid",,"T"))&amp;"-"&amp;IF(((RTD("cqg.rtd",,"ContractData",B48,"Bid",,"T")-INT(RTD("cqg.rtd",,"ContractData",B48,"Bid",,"T")))*32)&lt;10,0,"")&amp;(RTD("cqg.rtd",,"ContractData",B48,"Bid",,"T")-INT(RTD("cqg.rtd",,"ContractData",B48,"Bid",,"T")))*32,TEXT(RTD("cqg.rtd",,"ContractData",B48,"Bid",,"T"),IF(C51=0,$F$62,IF(C51=1,$F$63,IF(C51=2,$F$64,IF(C51=3,$F$65,IF(C51=4,$F$66)))))))</f>
        <v>45.34</v>
      </c>
      <c r="D45" s="118"/>
      <c r="E45" s="121" t="str">
        <f>IF(C51="T",TRUNC(RTD("cqg.rtd",,"ContractData",B48,"Ask",,"T"))&amp;"-"&amp;IF(((RTD("cqg.rtd",,"ContractData",B48,"Ask",,"T")-INT(RTD("cqg.rtd",,"ContractData",B48,"Ask",,"T")))*32)&lt;10,0,"")&amp;(RTD("cqg.rtd",,"ContractData",B48,"Ask",,"T")-INT(RTD("cqg.rtd",,"ContractData",B48,"Ask",,"T")))*32,TEXT(RTD("cqg.rtd",,"ContractData",B48,"Ask",,"T"),IF(C51=0,$F$62,IF(C51=1,$F$63,(IF(C51=2,$F$64,IF(C51=3,$F$65,IF(C51=4,$F$66))))))))</f>
        <v>45.35</v>
      </c>
      <c r="F45" s="121"/>
      <c r="G45" s="123">
        <f>RTD("cqg.rtd", ,"ContractData",B48, "VolumeLastAsk")</f>
        <v>2</v>
      </c>
      <c r="H45" s="33"/>
      <c r="I45" s="24">
        <f>(RTD("cqg.rtd",,"StudyData",K33,  "FG",, "Close",$N$40,,,,,,"T")-RTD("cqg.rtd",,"StudyData",K33,  "FG",, "Close",$N$40,"-1",,,,,"T"))/RTD("cqg.rtd",,"StudyData",K33,  "FG",, "Close",$N$40,"-1",,,,,"T")</f>
        <v>1.8013690404707578E-3</v>
      </c>
      <c r="J45" s="24"/>
      <c r="K45" s="17"/>
      <c r="L45" s="18"/>
      <c r="AA45" s="33"/>
      <c r="AB45" s="8">
        <f xml:space="preserve"> RTD("cqg.rtd",,"StudyData",Q32,  "Bar",, "Open", S40,"-1",,,,,"T")</f>
        <v>10733</v>
      </c>
      <c r="AC45" s="8">
        <f xml:space="preserve"> RTD("cqg.rtd",,"StudyData",Q32,  "Bar",, "High", S40,"-1",,,,,"T")</f>
        <v>10770.5</v>
      </c>
      <c r="AD45" s="8">
        <f xml:space="preserve"> RTD("cqg.rtd",,"StudyData",Q32,  "Bar",, "Low", S40,"-1",,,,,"T")</f>
        <v>10716</v>
      </c>
      <c r="AE45" s="8">
        <f xml:space="preserve"> RTD("cqg.rtd",,"StudyData",Q32,  "Bar",, "Last", S40,"-1",,,,,"T")</f>
        <v>10734.5</v>
      </c>
      <c r="AF45" s="33"/>
      <c r="AG45" s="33"/>
      <c r="AH45" s="8"/>
      <c r="AI45" s="8"/>
      <c r="AJ45" s="8"/>
      <c r="AK45" s="8"/>
      <c r="AL45" s="8"/>
      <c r="AM45" s="8"/>
      <c r="AN45" s="8"/>
      <c r="AO45" s="33"/>
      <c r="AP45" s="33"/>
      <c r="AQ45" s="33"/>
      <c r="AR45" s="33"/>
    </row>
    <row r="46" spans="1:44" s="1" customFormat="1" ht="13.2" customHeight="1" thickBot="1" x14ac:dyDescent="0.3">
      <c r="A46" s="33"/>
      <c r="B46" s="116"/>
      <c r="C46" s="119"/>
      <c r="D46" s="120"/>
      <c r="E46" s="122"/>
      <c r="F46" s="122"/>
      <c r="G46" s="124"/>
      <c r="H46" s="33"/>
      <c r="I46" s="24">
        <f>(RTD("cqg.rtd",,"StudyData",K34,  "FG",, "Close",$N$40,,,,,,"T")-RTD("cqg.rtd",,"StudyData",K34,  "FG",, "Close",$N$40,"-1",,,,,"T"))/RTD("cqg.rtd",,"StudyData",K34,  "FG",, "Close",$N$40,"-1",,,,,"T")</f>
        <v>-2.9661016949152543E-3</v>
      </c>
      <c r="J46" s="24"/>
      <c r="K46" s="17"/>
      <c r="L46" s="18"/>
      <c r="AA46" s="33"/>
      <c r="AB46" s="8">
        <f xml:space="preserve"> RTD("cqg.rtd",,"StudyData",Q32,  "Bar",, "Open", S40,,,,,,"T")</f>
        <v>10733.5</v>
      </c>
      <c r="AC46" s="8">
        <f xml:space="preserve"> RTD("cqg.rtd",,"StudyData",Q32,  "Bar",, "High", S40,,,,,,"T")</f>
        <v>10738</v>
      </c>
      <c r="AD46" s="8">
        <f xml:space="preserve"> RTD("cqg.rtd",,"StudyData",Q32,  "Bar",, "Low", S40,,,,,,"T")</f>
        <v>10722</v>
      </c>
      <c r="AE46" s="8">
        <f xml:space="preserve"> RTD("cqg.rtd",,"StudyData",Q32,  "Bar",, "Last", S40,,,,,,"T")</f>
        <v>10725</v>
      </c>
      <c r="AF46" s="33"/>
      <c r="AG46" s="33"/>
      <c r="AH46" s="8"/>
      <c r="AI46" s="8"/>
      <c r="AJ46" s="8"/>
      <c r="AK46" s="8"/>
      <c r="AL46" s="8"/>
      <c r="AM46" s="8"/>
      <c r="AN46" s="8"/>
      <c r="AO46" s="33"/>
      <c r="AP46" s="33"/>
      <c r="AQ46" s="33"/>
      <c r="AR46" s="33"/>
    </row>
    <row r="47" spans="1:44" s="1" customFormat="1" ht="13.2" customHeight="1" thickBot="1" x14ac:dyDescent="0.3">
      <c r="A47" s="33"/>
      <c r="B47" s="47" t="s">
        <v>2</v>
      </c>
      <c r="C47" s="48" t="s">
        <v>32</v>
      </c>
      <c r="D47" s="48" t="s">
        <v>33</v>
      </c>
      <c r="E47" s="49" t="s">
        <v>34</v>
      </c>
      <c r="F47" s="125" t="s">
        <v>35</v>
      </c>
      <c r="G47" s="126"/>
      <c r="H47" s="44"/>
      <c r="I47" s="24">
        <f>(RTD("cqg.rtd",,"StudyData",K35,  "FG",, "Close",$N$40,,,,,,"T")-RTD("cqg.rtd",,"StudyData",K35,  "FG",, "Close",$N$40,"-1",,,,,"T"))/RTD("cqg.rtd",,"StudyData",K35,  "FG",, "Close",$N$40,"-1",,,,,"T")</f>
        <v>2.2615250797332559E-3</v>
      </c>
      <c r="J47" s="24"/>
      <c r="K47" s="17"/>
      <c r="L47" s="18"/>
      <c r="AA47" s="33"/>
      <c r="AB47" s="8">
        <f xml:space="preserve"> RTD("cqg.rtd",,"StudyData",Q33,  "Bar",, "Open", S40,"-2",,,,,"T")</f>
        <v>4170.75</v>
      </c>
      <c r="AC47" s="8">
        <f xml:space="preserve"> RTD("cqg.rtd",,"StudyData",Q33,  "Bar",, "High", S40,"-2",,,,,"T")</f>
        <v>4198.25</v>
      </c>
      <c r="AD47" s="8">
        <f xml:space="preserve"> RTD("cqg.rtd",,"StudyData",Q33,  "Bar",, "Low", S40,"-2",,,,,"T")</f>
        <v>4168.5</v>
      </c>
      <c r="AE47" s="8">
        <f xml:space="preserve"> RTD("cqg.rtd",,"StudyData",Q33,  "Bar",, "Last", S40,"-2",,,,,"T")</f>
        <v>4195</v>
      </c>
      <c r="AF47" s="33"/>
      <c r="AG47" s="33"/>
      <c r="AH47" s="8"/>
      <c r="AI47" s="8"/>
      <c r="AJ47" s="8"/>
      <c r="AK47" s="8"/>
      <c r="AL47" s="8"/>
      <c r="AM47" s="8"/>
      <c r="AN47" s="8"/>
      <c r="AO47" s="33"/>
      <c r="AP47" s="33"/>
      <c r="AQ47" s="33"/>
      <c r="AR47" s="33"/>
    </row>
    <row r="48" spans="1:44" s="1" customFormat="1" ht="13.2" customHeight="1" x14ac:dyDescent="0.25">
      <c r="A48" s="33"/>
      <c r="B48" s="127" t="s">
        <v>15</v>
      </c>
      <c r="C48" s="130" t="str">
        <f>IF(C51="T",RTD("cqg.rtd",,"ContractData",B48,C47,,"F"),TEXT(RTD("cqg.rtd",,"ContractData",B48,C47,,"T"),IF(C51=0,$F$62,IF(C51=1,$F$63,(IF(C51=2,$F$64,IF(C51=3,$F$65,IF(C51=4,$F$66))))))))</f>
        <v>44.63</v>
      </c>
      <c r="D48" s="130" t="str">
        <f>IF(C51="T",RTD("cqg.rtd",,"ContractData",B48,D47,,"F"),TEXT(RTD("cqg.rtd",,"ContractData",B48,D47,,"T"),IF(C51=0,$F$62,IF(C51=1,$F$63,(IF(C51=2,$F$64,IF(C51=3,$F$65,IF(C51=4,$F$66))))))))</f>
        <v>45.54</v>
      </c>
      <c r="E48" s="133" t="str">
        <f>IF(C51="T",RTD("cqg.rtd",,"ContractData",B48,E47,,"F"),TEXT(RTD("cqg.rtd",,"ContractData",B48,E47,,"T"),IF(C51=0,$F$62,IF(C51=1,$F$63,(IF(C51=2,$F$64,IF(C51=3,$F$65,IF(C51=4,$F$66))))))))</f>
        <v>44.31</v>
      </c>
      <c r="F48" s="136" t="str">
        <f>IF(C51="T",RTD("cqg.rtd",,"ContractData",B48,"LastTrade",,"F"),TEXT(RTD("cqg.rtd",,"ContractData",B48,"LastTrade",,"T"),IF(C51=0,$F$62,IF(C51=1,$F$63,(IF(C51=2,$F$64,IF(C51=3,$F$65,IF(C51=4,$F$66))))))))</f>
        <v>45.34</v>
      </c>
      <c r="G48" s="137"/>
      <c r="H48" s="45"/>
      <c r="I48" s="24">
        <f>(RTD("cqg.rtd",,"StudyData",K36,  "FG",, "Close",$N$40,,,,,,"T")-RTD("cqg.rtd",,"StudyData",K36,  "FG",, "Close",$N$40,"-1",,,,,"T"))/RTD("cqg.rtd",,"StudyData",K36,  "FG",, "Close",$N$40,"-1",,,,,"T")</f>
        <v>-8.9179548156956008E-4</v>
      </c>
      <c r="J48" s="24"/>
      <c r="K48" s="17"/>
      <c r="L48" s="18"/>
      <c r="AA48" s="33"/>
      <c r="AB48" s="8">
        <f xml:space="preserve"> RTD("cqg.rtd",,"StudyData",Q33,  "Bar",, "Open", S40,"-1",,,,,"T")</f>
        <v>4195.25</v>
      </c>
      <c r="AC48" s="8">
        <f xml:space="preserve"> RTD("cqg.rtd",,"StudyData",Q33,  "Bar",, "High", S40,"-1",,,,,"T")</f>
        <v>4203.25</v>
      </c>
      <c r="AD48" s="8">
        <f xml:space="preserve"> RTD("cqg.rtd",,"StudyData",Q33,  "Bar",, "Low", S40,"-1",,,,,"T")</f>
        <v>4180.25</v>
      </c>
      <c r="AE48" s="8">
        <f xml:space="preserve"> RTD("cqg.rtd",,"StudyData",Q33,  "Bar",, "Last", S40,"-1",,,,,"T")</f>
        <v>4181</v>
      </c>
      <c r="AF48" s="33"/>
      <c r="AG48" s="33"/>
      <c r="AH48" s="42" t="s">
        <v>41</v>
      </c>
      <c r="AI48" s="33"/>
      <c r="AJ48" s="33"/>
      <c r="AK48" s="42" t="s">
        <v>33</v>
      </c>
      <c r="AL48" s="42" t="s">
        <v>34</v>
      </c>
      <c r="AM48" s="42" t="s">
        <v>3</v>
      </c>
      <c r="AN48" s="42" t="s">
        <v>32</v>
      </c>
      <c r="AO48" s="33"/>
      <c r="AP48" s="33"/>
      <c r="AQ48" s="33"/>
      <c r="AR48" s="33"/>
    </row>
    <row r="49" spans="1:44" s="1" customFormat="1" ht="13.2" customHeight="1" x14ac:dyDescent="0.25">
      <c r="A49" s="33"/>
      <c r="B49" s="128"/>
      <c r="C49" s="131"/>
      <c r="D49" s="131"/>
      <c r="E49" s="134"/>
      <c r="F49" s="136"/>
      <c r="G49" s="137"/>
      <c r="H49" s="45"/>
      <c r="I49" s="24">
        <f>(RTD("cqg.rtd",,"StudyData",K37,  "FG",, "Close",$N$40,,,,,,"T")-RTD("cqg.rtd",,"StudyData",K37,  "FG",, "Close",$N$40,"-1",,,,,"T"))/RTD("cqg.rtd",,"StudyData",K37,  "FG",, "Close",$N$40,"-1",,,,,"T")</f>
        <v>1.6270337922403004E-3</v>
      </c>
      <c r="J49" s="24"/>
      <c r="K49" s="17"/>
      <c r="L49" s="18"/>
      <c r="AA49" s="33"/>
      <c r="AB49" s="8">
        <f xml:space="preserve"> RTD("cqg.rtd",,"StudyData",Q33,  "Bar",, "Open", S40,,,,,,"T")</f>
        <v>4180.25</v>
      </c>
      <c r="AC49" s="8">
        <f xml:space="preserve"> RTD("cqg.rtd",,"StudyData",Q33,  "Bar",, "High", S40,,,,,,"T")</f>
        <v>4184.5</v>
      </c>
      <c r="AD49" s="8">
        <f xml:space="preserve"> RTD("cqg.rtd",,"StudyData",Q33,  "Bar",, "Low", S40,,,,,,"T")</f>
        <v>4179</v>
      </c>
      <c r="AE49" s="8">
        <f xml:space="preserve"> RTD("cqg.rtd",,"StudyData",Q33,  "Bar",, "Last", S40,,,,,,"T")</f>
        <v>4181</v>
      </c>
      <c r="AF49" s="33"/>
      <c r="AG49" s="33"/>
      <c r="AH49" s="8">
        <f>VALUE(RTD("cqg.rtd",,"ContractData",B48,"NetChange",,"T"))</f>
        <v>0.81</v>
      </c>
      <c r="AI49" s="8"/>
      <c r="AJ49" s="8"/>
      <c r="AK49" s="8">
        <f>VALUE(RTD("cqg.rtd",,"ContractData",B48,"High",,"T"))</f>
        <v>45.54</v>
      </c>
      <c r="AL49" s="8">
        <f>VALUE(RTD("cqg.rtd",,"ContractData",B48,"Low",,"T"))</f>
        <v>44.31</v>
      </c>
      <c r="AM49" s="8">
        <f>VALUE(RTD("cqg.rtd",,"ContractData",B48,"LastTrade",,"T"))</f>
        <v>45.34</v>
      </c>
      <c r="AN49" s="8">
        <f>VALUE(RTD("cqg.rtd",,"ContractData",B48,"Open",,"T"))</f>
        <v>44.63</v>
      </c>
      <c r="AO49" s="33"/>
      <c r="AP49" s="33"/>
      <c r="AQ49" s="33"/>
      <c r="AR49" s="33"/>
    </row>
    <row r="50" spans="1:44" s="1" customFormat="1" ht="13.2" customHeight="1" thickBot="1" x14ac:dyDescent="0.35">
      <c r="A50" s="33"/>
      <c r="B50" s="129"/>
      <c r="C50" s="132"/>
      <c r="D50" s="132"/>
      <c r="E50" s="135"/>
      <c r="F50" s="136"/>
      <c r="G50" s="137"/>
      <c r="H50" s="54"/>
      <c r="I50" s="24">
        <f>(RTD("cqg.rtd",,"StudyData",K38,  "FG",, "Close",$N$40,,,,,,"T")-RTD("cqg.rtd",,"StudyData",K38,  "FG",, "Close",$N$40,"-1",,,,,"T"))/RTD("cqg.rtd",,"StudyData",K38,  "FG",, "Close",$N$40,"-1",,,,,"T")</f>
        <v>-1.7613386173491478E-3</v>
      </c>
      <c r="J50" s="24"/>
      <c r="K50" s="17"/>
      <c r="L50" s="18"/>
      <c r="AA50" s="33"/>
      <c r="AB50" s="8">
        <f xml:space="preserve"> RTD("cqg.rtd",,"StudyData",Q34,  "Bar",, "Open", S40,"-2",,,,,"T")</f>
        <v>1180</v>
      </c>
      <c r="AC50" s="8">
        <f xml:space="preserve"> RTD("cqg.rtd",,"StudyData",Q34,  "Bar",, "High", S40,"-2",,,,,"T")</f>
        <v>1184.0999999999999</v>
      </c>
      <c r="AD50" s="8">
        <f xml:space="preserve"> RTD("cqg.rtd",,"StudyData",Q34,  "Bar",, "Low", S40,"-2",,,,,"T")</f>
        <v>1179.8</v>
      </c>
      <c r="AE50" s="8">
        <f xml:space="preserve"> RTD("cqg.rtd",,"StudyData",Q34,  "Bar",, "Last", S40,"-2",,,,,"T")</f>
        <v>1182.5999999999999</v>
      </c>
      <c r="AF50" s="33"/>
      <c r="AG50" s="33"/>
      <c r="AH50" s="8"/>
      <c r="AI50" s="8"/>
      <c r="AJ50" s="8"/>
      <c r="AK50" s="8"/>
      <c r="AL50" s="8"/>
      <c r="AM50" s="8"/>
      <c r="AN50" s="8"/>
      <c r="AO50" s="33"/>
      <c r="AP50" s="33"/>
      <c r="AQ50" s="33"/>
      <c r="AR50" s="33"/>
    </row>
    <row r="51" spans="1:44" s="1" customFormat="1" ht="13.2" customHeight="1" thickBot="1" x14ac:dyDescent="0.3">
      <c r="A51" s="33"/>
      <c r="B51" s="50" t="s">
        <v>36</v>
      </c>
      <c r="C51" s="51">
        <v>2</v>
      </c>
      <c r="D51" s="52" t="s">
        <v>37</v>
      </c>
      <c r="E51" s="53">
        <v>0.75</v>
      </c>
      <c r="F51" s="101" t="str">
        <f>IF(AND(AH49&gt;0,C51="T"),RTD("cqg.rtd",,"ContractData",B48,"NetChange",,IF(C51="T","F","T")),IF(AH49&gt;0,"+"&amp;TEXT(RTD("cqg.rtd",,"ContractData",B48,"NetChange",,IF(C51=0,"F","T")),IF(C51=0,RTD("cqg.rtd",,"ContractData",B48,"NetChange",,"T"),IF(C51=1,$F$63,(IF(C51=2,$F$64,IF(C51=3,$F$65,IF(C51=4,$F$66))))))),IF(C51="T",RTD("cqg.rtd",,"ContractData",B48,"NetChange",,"F"),TEXT(RTD("cqg.rtd",,"ContractData",B48,"NetChange",,"T"),IF(C51=0,$F$62,IF(C51=1,$F$63,(IF(C51=2,$F$64,IF(C51=3,$F$65,IF(C51=4,$F$66))))))))))</f>
        <v>+.81</v>
      </c>
      <c r="G51" s="102"/>
      <c r="H51" s="33"/>
      <c r="I51" s="24">
        <f>(RTD("cqg.rtd",,"StudyData",K39,  "FG",, "Close",$N$40,,,,,,"T")-RTD("cqg.rtd",,"StudyData",K39,  "FG",, "Close",$N$40,"-1",,,,,"T"))/RTD("cqg.rtd",,"StudyData",K39,  "FG",, "Close",$N$40,"-1",,,,,"T")</f>
        <v>8.8432967810389972E-5</v>
      </c>
      <c r="J51" s="24"/>
      <c r="K51" s="17"/>
      <c r="L51" s="18"/>
      <c r="AA51" s="33"/>
      <c r="AB51" s="8">
        <f xml:space="preserve"> RTD("cqg.rtd",,"StudyData",Q34,  "Bar",, "Open", S40,"-1",,,,,"T")</f>
        <v>1182.7</v>
      </c>
      <c r="AC51" s="8">
        <f xml:space="preserve"> RTD("cqg.rtd",,"StudyData",Q34,  "Bar",, "High", S40,"-1",,,,,"T")</f>
        <v>1184.9000000000001</v>
      </c>
      <c r="AD51" s="8">
        <f xml:space="preserve"> RTD("cqg.rtd",,"StudyData",Q34,  "Bar",, "Low", S40,"-1",,,,,"T")</f>
        <v>1175.7</v>
      </c>
      <c r="AE51" s="8">
        <f xml:space="preserve"> RTD("cqg.rtd",,"StudyData",Q34,  "Bar",, "Last", S40,"-1",,,,,"T")</f>
        <v>1175.9000000000001</v>
      </c>
      <c r="AF51" s="33"/>
      <c r="AG51" s="33"/>
      <c r="AH51" s="8"/>
      <c r="AI51" s="8"/>
      <c r="AJ51" s="8"/>
      <c r="AK51" s="8" t="s">
        <v>43</v>
      </c>
      <c r="AL51" s="8" t="s">
        <v>44</v>
      </c>
      <c r="AM51" s="8"/>
      <c r="AN51" s="8"/>
      <c r="AO51" s="33"/>
      <c r="AP51" s="33"/>
      <c r="AQ51" s="33"/>
      <c r="AR51" s="33"/>
    </row>
    <row r="52" spans="1:44" s="1" customFormat="1" ht="13.2" customHeight="1" thickBot="1" x14ac:dyDescent="0.3">
      <c r="A52" s="33"/>
      <c r="B52" s="43" t="s">
        <v>38</v>
      </c>
      <c r="C52" s="58">
        <v>103.75</v>
      </c>
      <c r="D52" s="103" t="str">
        <f>"Tdy Vol "&amp;RTD("cqg.rtd",,"ContractData",B48,"T_CVol")&amp;" vs Ydy Vol "&amp;RTD("cqg.rtd",,"ContractData",B48,"Y_CVol")</f>
        <v>Tdy Vol 96587 vs Ydy Vol 300732</v>
      </c>
      <c r="E52" s="104"/>
      <c r="F52" s="104"/>
      <c r="G52" s="104"/>
      <c r="H52" s="105"/>
      <c r="I52" s="23"/>
      <c r="J52" s="23"/>
      <c r="K52" s="17"/>
      <c r="L52" s="18"/>
      <c r="AA52" s="33"/>
      <c r="AB52" s="8">
        <f xml:space="preserve"> RTD("cqg.rtd",,"StudyData",Q34,  "Bar",, "Open", S40,,,,,,"T")</f>
        <v>1175.7</v>
      </c>
      <c r="AC52" s="8">
        <f xml:space="preserve"> RTD("cqg.rtd",,"StudyData",Q34,  "Bar",, "High", S40,,,,,,"T")</f>
        <v>1177.3</v>
      </c>
      <c r="AD52" s="8">
        <f xml:space="preserve"> RTD("cqg.rtd",,"StudyData",Q34,  "Bar",, "Low", S40,,,,,,"T")</f>
        <v>1174.4000000000001</v>
      </c>
      <c r="AE52" s="8">
        <f xml:space="preserve"> RTD("cqg.rtd",,"StudyData",Q34,  "Bar",, "Last", S40,,,,,,"T")</f>
        <v>1176.5</v>
      </c>
      <c r="AF52" s="33"/>
      <c r="AG52" s="33"/>
      <c r="AH52" s="8"/>
      <c r="AI52" s="8"/>
      <c r="AJ52" s="8"/>
      <c r="AK52" s="8">
        <f>RTD("cqg.rtd",,"ContractData",B48,"T_CVol")</f>
        <v>96587</v>
      </c>
      <c r="AL52" s="8">
        <f>RTD("cqg.rtd",,"ContractData",B48,"Y_CVol")</f>
        <v>300732</v>
      </c>
      <c r="AM52" s="8"/>
      <c r="AN52" s="8"/>
      <c r="AO52" s="33"/>
      <c r="AP52" s="33"/>
      <c r="AQ52" s="33"/>
      <c r="AR52" s="33"/>
    </row>
    <row r="53" spans="1:44" s="1" customFormat="1" ht="14.4" customHeight="1" thickBot="1" x14ac:dyDescent="0.3">
      <c r="A53" s="33"/>
      <c r="B53" s="106">
        <f ca="1">NOW()</f>
        <v>42034.335566898146</v>
      </c>
      <c r="C53" s="107"/>
      <c r="D53" s="138" t="s">
        <v>39</v>
      </c>
      <c r="E53" s="138"/>
      <c r="F53" s="138"/>
      <c r="G53" s="138"/>
      <c r="H53" s="139"/>
      <c r="I53" s="56" t="str">
        <f>Q31</f>
        <v>GCE</v>
      </c>
      <c r="J53" s="108" t="str">
        <f>Q32</f>
        <v>DD</v>
      </c>
      <c r="K53" s="109"/>
      <c r="L53" s="109"/>
      <c r="M53" s="109" t="str">
        <f>Q33</f>
        <v>ENQ</v>
      </c>
      <c r="N53" s="109"/>
      <c r="O53" s="109" t="str">
        <f>Q34</f>
        <v>TFE</v>
      </c>
      <c r="P53" s="109"/>
      <c r="Q53" s="109" t="str">
        <f>Q35</f>
        <v>YM</v>
      </c>
      <c r="R53" s="109"/>
      <c r="S53" s="109" t="str">
        <f>Q36</f>
        <v>DSX</v>
      </c>
      <c r="T53" s="109"/>
      <c r="U53" s="109" t="str">
        <f>Q37</f>
        <v>EP</v>
      </c>
      <c r="V53" s="109"/>
      <c r="W53" s="109" t="str">
        <f>Q38</f>
        <v>CLE</v>
      </c>
      <c r="X53" s="109"/>
      <c r="Y53" s="109" t="str">
        <f>Q39</f>
        <v>EU6</v>
      </c>
      <c r="Z53" s="109"/>
      <c r="AA53" s="33"/>
      <c r="AB53" s="8">
        <f xml:space="preserve"> RTD("cqg.rtd",,"StudyData",Q35,  "Bar",, "Open", S40,"-2",,,,,"T")</f>
        <v>17283</v>
      </c>
      <c r="AC53" s="8">
        <f xml:space="preserve"> RTD("cqg.rtd",,"StudyData",Q35,  "Bar",, "High", S40,"-2",,,,,"T")</f>
        <v>17337</v>
      </c>
      <c r="AD53" s="8">
        <f xml:space="preserve"> RTD("cqg.rtd",,"StudyData",Q35,  "Bar",, "Low", S40,"-2",,,,,"T")</f>
        <v>17241</v>
      </c>
      <c r="AE53" s="8">
        <f xml:space="preserve"> RTD("cqg.rtd",,"StudyData",Q35,  "Bar",, "Last", S40,"-2",,,,,"T")</f>
        <v>17326</v>
      </c>
      <c r="AF53" s="33"/>
      <c r="AG53" s="33"/>
      <c r="AH53" s="8"/>
      <c r="AI53" s="8"/>
      <c r="AJ53" s="8"/>
      <c r="AK53" s="8">
        <f>IF(AK52/AL52&lt;0.75,1,0)</f>
        <v>1</v>
      </c>
      <c r="AL53" s="8"/>
      <c r="AM53" s="8"/>
      <c r="AN53" s="8"/>
      <c r="AO53" s="33"/>
      <c r="AP53" s="33"/>
      <c r="AQ53" s="33"/>
      <c r="AR53" s="33"/>
    </row>
    <row r="54" spans="1:44" s="1" customFormat="1" ht="15" customHeight="1" x14ac:dyDescent="0.25">
      <c r="A54" s="33"/>
      <c r="B54" s="33"/>
      <c r="C54" s="33"/>
      <c r="D54" s="33"/>
      <c r="E54" s="33"/>
      <c r="F54" s="33"/>
      <c r="G54" s="33"/>
      <c r="I54" s="55"/>
      <c r="J54" s="55"/>
      <c r="K54" s="34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8">
        <f xml:space="preserve"> RTD("cqg.rtd",,"StudyData",Q35,  "Bar",, "Open", S40,"-1",,,,,"T")</f>
        <v>17326</v>
      </c>
      <c r="AC54" s="8">
        <f xml:space="preserve"> RTD("cqg.rtd",,"StudyData",Q35,  "Bar",, "High", S40,"-1",,,,,"T")</f>
        <v>17352</v>
      </c>
      <c r="AD54" s="8">
        <f xml:space="preserve"> RTD("cqg.rtd",,"StudyData",Q35,  "Bar",, "Low", S40,"-1",,,,,"T")</f>
        <v>17299</v>
      </c>
      <c r="AE54" s="8">
        <f xml:space="preserve"> RTD("cqg.rtd",,"StudyData",Q35,  "Bar",, "Last", S40,"-1",,,,,"T")</f>
        <v>17299</v>
      </c>
      <c r="AF54" s="33"/>
      <c r="AG54" s="33"/>
      <c r="AH54" s="8"/>
      <c r="AI54" s="8"/>
      <c r="AJ54" s="8"/>
      <c r="AK54" s="8">
        <f>IF(AND((AK52/AL52)&gt;0.75,(AK52/AL52)&lt;0.9),1,0)</f>
        <v>0</v>
      </c>
      <c r="AL54" s="8"/>
      <c r="AM54" s="8"/>
      <c r="AN54" s="8"/>
      <c r="AO54" s="33"/>
      <c r="AP54" s="33"/>
      <c r="AQ54" s="33"/>
      <c r="AR54" s="33"/>
    </row>
    <row r="55" spans="1:44" s="1" customFormat="1" x14ac:dyDescent="0.25">
      <c r="A55" s="33"/>
      <c r="B55" s="33"/>
      <c r="C55" s="33"/>
      <c r="D55" s="33"/>
      <c r="E55" s="33"/>
      <c r="F55" s="33"/>
      <c r="G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8">
        <f xml:space="preserve"> RTD("cqg.rtd",,"StudyData",Q35,  "Bar",, "Open", S40,,,,,,"T")</f>
        <v>17301</v>
      </c>
      <c r="AC55" s="8">
        <f xml:space="preserve"> RTD("cqg.rtd",,"StudyData",Q35,  "Bar",, "High", S40,,,,,,"T")</f>
        <v>17311</v>
      </c>
      <c r="AD55" s="8">
        <f xml:space="preserve"> RTD("cqg.rtd",,"StudyData",Q35,  "Bar",, "Low", S40,,,,,,"T")</f>
        <v>17290</v>
      </c>
      <c r="AE55" s="8">
        <f xml:space="preserve"> RTD("cqg.rtd",,"StudyData",Q35,  "Bar",, "Last", S40,,,,,,"T")</f>
        <v>17299</v>
      </c>
      <c r="AF55" s="33"/>
      <c r="AG55" s="33"/>
      <c r="AH55" s="8"/>
      <c r="AI55" s="8"/>
      <c r="AJ55" s="8"/>
      <c r="AK55" s="8">
        <f>IF(AND((AK52/AL52)&gt;0.9,(AK52/AL52)&lt;1),1,0)</f>
        <v>0</v>
      </c>
      <c r="AL55" s="8"/>
      <c r="AM55" s="8"/>
      <c r="AN55" s="8"/>
      <c r="AO55" s="33"/>
      <c r="AP55" s="33"/>
      <c r="AQ55" s="33"/>
      <c r="AR55" s="33"/>
    </row>
    <row r="56" spans="1:44" s="1" customFormat="1" x14ac:dyDescent="0.25">
      <c r="A56" s="33"/>
      <c r="B56" s="33"/>
      <c r="C56" s="33"/>
      <c r="D56" s="33"/>
      <c r="E56" s="33"/>
      <c r="F56" s="33"/>
      <c r="G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8">
        <f xml:space="preserve"> RTD("cqg.rtd",,"StudyData",Q36,  "Bar",, "Open", S40,"-2",,,,,"T")</f>
        <v>3357</v>
      </c>
      <c r="AC56" s="8">
        <f xml:space="preserve"> RTD("cqg.rtd",,"StudyData",Q36,  "Bar",, "High", S40,"-2",,,,,"T")</f>
        <v>3371</v>
      </c>
      <c r="AD56" s="8">
        <f xml:space="preserve"> RTD("cqg.rtd",,"StudyData",Q36,  "Bar",, "Low", S40,"-2",,,,,"T")</f>
        <v>3351</v>
      </c>
      <c r="AE56" s="8">
        <f xml:space="preserve"> RTD("cqg.rtd",,"StudyData",Q36,  "Bar",, "Last", S40,"-2",,,,,"T")</f>
        <v>3363</v>
      </c>
      <c r="AF56" s="33"/>
      <c r="AG56" s="33"/>
      <c r="AH56" s="8"/>
      <c r="AI56" s="8"/>
      <c r="AJ56" s="8"/>
      <c r="AK56" s="8">
        <f>IF(AK52&gt;AL52,1,0)</f>
        <v>0</v>
      </c>
      <c r="AL56" s="8"/>
      <c r="AM56" s="8"/>
      <c r="AN56" s="8"/>
      <c r="AO56" s="33"/>
      <c r="AP56" s="33"/>
      <c r="AQ56" s="33"/>
      <c r="AR56" s="33"/>
    </row>
    <row r="57" spans="1:44" s="1" customFormat="1" ht="12.75" customHeight="1" x14ac:dyDescent="0.25">
      <c r="A57" s="33"/>
      <c r="B57" s="33"/>
      <c r="C57" s="33"/>
      <c r="D57" s="33"/>
      <c r="E57" s="33"/>
      <c r="F57" s="33"/>
      <c r="G57" s="33"/>
      <c r="AA57" s="33"/>
      <c r="AB57" s="8">
        <f xml:space="preserve"> RTD("cqg.rtd",,"StudyData",Q36,  "Bar",, "Open", S40,"-1",,,,,"T")</f>
        <v>3364</v>
      </c>
      <c r="AC57" s="8">
        <f xml:space="preserve"> RTD("cqg.rtd",,"StudyData",Q36,  "Bar",, "High", S40,"-1",,,,,"T")</f>
        <v>3375</v>
      </c>
      <c r="AD57" s="8">
        <f xml:space="preserve"> RTD("cqg.rtd",,"StudyData",Q36,  "Bar",, "Low", S40,"-1",,,,,"T")</f>
        <v>3356</v>
      </c>
      <c r="AE57" s="8">
        <f xml:space="preserve"> RTD("cqg.rtd",,"StudyData",Q36,  "Bar",, "Last", S40,"-1",,,,,"T")</f>
        <v>3364</v>
      </c>
      <c r="AF57" s="33"/>
      <c r="AG57" s="33"/>
      <c r="AH57" s="8"/>
      <c r="AI57" s="8"/>
      <c r="AJ57" s="8"/>
      <c r="AK57" s="8"/>
      <c r="AL57" s="8"/>
      <c r="AM57" s="8"/>
      <c r="AN57" s="8"/>
      <c r="AO57" s="33"/>
      <c r="AP57" s="33"/>
      <c r="AQ57" s="33"/>
      <c r="AR57" s="33"/>
    </row>
    <row r="58" spans="1:44" s="1" customFormat="1" ht="12.75" customHeight="1" x14ac:dyDescent="0.25">
      <c r="A58" s="33"/>
      <c r="B58" s="33"/>
      <c r="C58" s="33"/>
      <c r="D58" s="33"/>
      <c r="E58" s="33"/>
      <c r="F58" s="33"/>
      <c r="G58" s="33"/>
      <c r="AA58" s="33"/>
      <c r="AB58" s="8">
        <f xml:space="preserve"> RTD("cqg.rtd",,"StudyData",Q36,  "Bar",, "Open", S40,,,,,,"T")</f>
        <v>3364</v>
      </c>
      <c r="AC58" s="8">
        <f xml:space="preserve"> RTD("cqg.rtd",,"StudyData",Q36,  "Bar",, "High", S40,,,,,,"T")</f>
        <v>3365</v>
      </c>
      <c r="AD58" s="8">
        <f xml:space="preserve"> RTD("cqg.rtd",,"StudyData",Q36,  "Bar",, "Low", S40,,,,,,"T")</f>
        <v>3360</v>
      </c>
      <c r="AE58" s="8">
        <f xml:space="preserve"> RTD("cqg.rtd",,"StudyData",Q36,  "Bar",, "Last", S40,,,,,,"T")</f>
        <v>3361</v>
      </c>
      <c r="AF58" s="33"/>
      <c r="AG58" s="33"/>
      <c r="AH58" s="8"/>
      <c r="AI58" s="8"/>
      <c r="AJ58" s="8"/>
      <c r="AK58" s="8"/>
      <c r="AL58" s="8"/>
      <c r="AM58" s="8"/>
      <c r="AN58" s="8"/>
      <c r="AO58" s="33"/>
      <c r="AP58" s="33"/>
      <c r="AQ58" s="33"/>
      <c r="AR58" s="33"/>
    </row>
    <row r="59" spans="1:44" s="1" customFormat="1" x14ac:dyDescent="0.25">
      <c r="A59" s="33"/>
      <c r="B59" s="33"/>
      <c r="C59" s="33"/>
      <c r="D59" s="33"/>
      <c r="E59" s="33"/>
      <c r="F59" s="33"/>
      <c r="G59" s="33"/>
      <c r="AA59" s="33"/>
      <c r="AB59" s="8">
        <f xml:space="preserve"> RTD("cqg.rtd",,"StudyData",Q37,  "Bar",, "Open", S40,"-2",,,,,"T")</f>
        <v>2001</v>
      </c>
      <c r="AC59" s="8">
        <f xml:space="preserve"> RTD("cqg.rtd",,"StudyData",Q37,  "Bar",, "High", S40,"-2",,,,,"T")</f>
        <v>2010.5</v>
      </c>
      <c r="AD59" s="8">
        <f xml:space="preserve"> RTD("cqg.rtd",,"StudyData",Q37,  "Bar",, "Low", S40,"-2",,,,,"T")</f>
        <v>1999.25</v>
      </c>
      <c r="AE59" s="8">
        <f xml:space="preserve"> RTD("cqg.rtd",,"StudyData",Q37,  "Bar",, "Last", S40,"-2",,,,,"T")</f>
        <v>2009.5</v>
      </c>
      <c r="AF59" s="33"/>
      <c r="AG59" s="33"/>
      <c r="AH59" s="8"/>
      <c r="AI59" s="8"/>
      <c r="AJ59" s="8"/>
      <c r="AK59" s="8"/>
      <c r="AL59" s="8"/>
      <c r="AM59" s="8"/>
      <c r="AN59" s="8"/>
      <c r="AO59" s="33"/>
      <c r="AP59" s="33"/>
      <c r="AQ59" s="33"/>
      <c r="AR59" s="33"/>
    </row>
    <row r="60" spans="1:44" s="1" customFormat="1" x14ac:dyDescent="0.25">
      <c r="A60" s="33"/>
      <c r="B60" s="33"/>
      <c r="C60" s="33"/>
      <c r="D60" s="33"/>
      <c r="E60" s="33"/>
      <c r="F60" s="33"/>
      <c r="G60" s="33"/>
      <c r="AA60" s="33"/>
      <c r="AB60" s="8">
        <f xml:space="preserve"> RTD("cqg.rtd",,"StudyData",Q37,  "Bar",, "Open", S40,"-1",,,,,"T")</f>
        <v>2009.5</v>
      </c>
      <c r="AC60" s="8">
        <f xml:space="preserve"> RTD("cqg.rtd",,"StudyData",Q37,  "Bar",, "High", S40,"-1",,,,,"T")</f>
        <v>2012.5</v>
      </c>
      <c r="AD60" s="8">
        <f xml:space="preserve"> RTD("cqg.rtd",,"StudyData",Q37,  "Bar",, "Low", S40,"-1",,,,,"T")</f>
        <v>2007</v>
      </c>
      <c r="AE60" s="8">
        <f xml:space="preserve"> RTD("cqg.rtd",,"StudyData",Q37,  "Bar",, "Last", S40,"-1",,,,,"T")</f>
        <v>2007</v>
      </c>
      <c r="AF60" s="33"/>
      <c r="AG60" s="33"/>
      <c r="AH60" s="8"/>
      <c r="AI60" s="8"/>
      <c r="AJ60" s="8"/>
      <c r="AK60" s="8"/>
      <c r="AL60" s="8"/>
      <c r="AM60" s="8"/>
      <c r="AN60" s="8"/>
      <c r="AO60" s="33"/>
      <c r="AP60" s="33"/>
      <c r="AQ60" s="33"/>
      <c r="AR60" s="33"/>
    </row>
    <row r="61" spans="1:44" s="1" customFormat="1" x14ac:dyDescent="0.25">
      <c r="A61" s="33"/>
      <c r="B61" s="33"/>
      <c r="C61" s="33"/>
      <c r="D61" s="33"/>
      <c r="E61" s="33"/>
      <c r="F61" s="33"/>
      <c r="G61" s="33"/>
      <c r="AA61" s="33"/>
      <c r="AB61" s="8">
        <f xml:space="preserve"> RTD("cqg.rtd",,"StudyData",Q37,  "Bar",, "Open", S40,,,,,,"T")</f>
        <v>2007</v>
      </c>
      <c r="AC61" s="8">
        <f xml:space="preserve"> RTD("cqg.rtd",,"StudyData",Q37,  "Bar",, "High", S40,,,,,,"T")</f>
        <v>2008.75</v>
      </c>
      <c r="AD61" s="8">
        <f xml:space="preserve"> RTD("cqg.rtd",,"StudyData",Q37,  "Bar",, "Low", S40,,,,,,"T")</f>
        <v>2006.25</v>
      </c>
      <c r="AE61" s="8">
        <f xml:space="preserve"> RTD("cqg.rtd",,"StudyData",Q37,  "Bar",, "Last", S40,,,,,,"T")</f>
        <v>2006.5</v>
      </c>
      <c r="AF61" s="33"/>
      <c r="AG61" s="33"/>
      <c r="AH61" s="8"/>
      <c r="AI61" s="8"/>
      <c r="AJ61" s="8"/>
      <c r="AK61" s="8"/>
      <c r="AL61" s="8"/>
      <c r="AM61" s="8"/>
      <c r="AN61" s="8"/>
      <c r="AO61" s="33"/>
      <c r="AP61" s="33"/>
      <c r="AQ61" s="33"/>
      <c r="AR61" s="33"/>
    </row>
    <row r="62" spans="1:44" s="1" customFormat="1" ht="13.8" x14ac:dyDescent="0.25">
      <c r="A62" s="33"/>
      <c r="B62" s="33"/>
      <c r="C62" s="33"/>
      <c r="D62" s="33"/>
      <c r="E62" s="33"/>
      <c r="F62" s="42" t="s">
        <v>27</v>
      </c>
      <c r="G62" s="33"/>
      <c r="AA62" s="33"/>
      <c r="AB62" s="8">
        <f xml:space="preserve"> RTD("cqg.rtd",,"StudyData",Q38,  "Bar",, "Open", S40,"-2",,,,,"T")</f>
        <v>44.74</v>
      </c>
      <c r="AC62" s="8">
        <f xml:space="preserve"> RTD("cqg.rtd",,"StudyData",Q38,  "Bar",, "High", S40,"-2",,,,,"T")</f>
        <v>45.11</v>
      </c>
      <c r="AD62" s="8">
        <f xml:space="preserve"> RTD("cqg.rtd",,"StudyData",Q38,  "Bar",, "Low", S40,"-2",,,,,"T")</f>
        <v>44.72</v>
      </c>
      <c r="AE62" s="8">
        <f xml:space="preserve"> RTD("cqg.rtd",,"StudyData",Q38,  "Bar",, "Last", S40,"-2",,,,,"T")</f>
        <v>45.04</v>
      </c>
      <c r="AF62" s="33"/>
      <c r="AG62" s="33"/>
      <c r="AH62" s="8"/>
      <c r="AI62" s="8"/>
      <c r="AJ62" s="8"/>
      <c r="AK62" s="8"/>
      <c r="AL62" s="8"/>
      <c r="AM62" s="8"/>
      <c r="AN62" s="8"/>
      <c r="AO62" s="33"/>
      <c r="AP62" s="33"/>
      <c r="AQ62" s="33"/>
      <c r="AR62" s="33"/>
    </row>
    <row r="63" spans="1:44" s="1" customFormat="1" ht="13.8" x14ac:dyDescent="0.25">
      <c r="A63" s="33"/>
      <c r="B63" s="33"/>
      <c r="C63" s="33"/>
      <c r="D63" s="33"/>
      <c r="E63" s="33"/>
      <c r="F63" s="42" t="s">
        <v>28</v>
      </c>
      <c r="G63" s="33"/>
      <c r="AA63" s="33"/>
      <c r="AB63" s="8">
        <f xml:space="preserve"> RTD("cqg.rtd",,"StudyData",Q38,  "Bar",, "Open", S40,"-1",,,,,"T")</f>
        <v>45.03</v>
      </c>
      <c r="AC63" s="8">
        <f xml:space="preserve"> RTD("cqg.rtd",,"StudyData",Q38,  "Bar",, "High", S40,"-1",,,,,"T")</f>
        <v>45.54</v>
      </c>
      <c r="AD63" s="8">
        <f xml:space="preserve"> RTD("cqg.rtd",,"StudyData",Q38,  "Bar",, "Low", S40,"-1",,,,,"T")</f>
        <v>44.95</v>
      </c>
      <c r="AE63" s="8">
        <f xml:space="preserve"> RTD("cqg.rtd",,"StudyData",Q38,  "Bar",, "Last", S40,"-1",,,,,"T")</f>
        <v>45.42</v>
      </c>
      <c r="AF63" s="33"/>
      <c r="AG63" s="33"/>
      <c r="AH63" s="8"/>
      <c r="AI63" s="8"/>
      <c r="AJ63" s="8"/>
      <c r="AK63" s="8"/>
      <c r="AL63" s="8"/>
      <c r="AM63" s="8"/>
      <c r="AN63" s="8"/>
      <c r="AO63" s="33"/>
      <c r="AP63" s="33"/>
      <c r="AQ63" s="33"/>
      <c r="AR63" s="33"/>
    </row>
    <row r="64" spans="1:44" s="1" customFormat="1" ht="13.8" x14ac:dyDescent="0.25">
      <c r="A64" s="33"/>
      <c r="B64" s="33"/>
      <c r="C64" s="33"/>
      <c r="D64" s="33"/>
      <c r="E64" s="33"/>
      <c r="F64" s="42" t="s">
        <v>29</v>
      </c>
      <c r="G64" s="33"/>
      <c r="AA64" s="33"/>
      <c r="AB64" s="8">
        <f xml:space="preserve"> RTD("cqg.rtd",,"StudyData",Q38,  "Bar",, "Open", S40,,,,,,"T")</f>
        <v>45.43</v>
      </c>
      <c r="AC64" s="8">
        <f xml:space="preserve"> RTD("cqg.rtd",,"StudyData",Q38,  "Bar",, "High", S40,,,,,,"T")</f>
        <v>45.54</v>
      </c>
      <c r="AD64" s="8">
        <f xml:space="preserve"> RTD("cqg.rtd",,"StudyData",Q38,  "Bar",, "Low", S40,,,,,,"T")</f>
        <v>45.33</v>
      </c>
      <c r="AE64" s="8">
        <f xml:space="preserve"> RTD("cqg.rtd",,"StudyData",Q38,  "Bar",, "Last", S40,,,,,,"T")</f>
        <v>45.34</v>
      </c>
      <c r="AF64" s="33"/>
      <c r="AG64" s="33"/>
      <c r="AH64" s="8"/>
      <c r="AI64" s="8"/>
      <c r="AJ64" s="8"/>
      <c r="AK64" s="8"/>
      <c r="AL64" s="8"/>
      <c r="AM64" s="8"/>
      <c r="AN64" s="8"/>
      <c r="AO64" s="33"/>
      <c r="AP64" s="33"/>
      <c r="AQ64" s="33"/>
      <c r="AR64" s="33"/>
    </row>
    <row r="65" spans="1:44" s="1" customFormat="1" ht="13.8" x14ac:dyDescent="0.25">
      <c r="A65" s="33"/>
      <c r="B65" s="33"/>
      <c r="C65" s="33"/>
      <c r="D65" s="33"/>
      <c r="E65" s="33"/>
      <c r="F65" s="42" t="s">
        <v>30</v>
      </c>
      <c r="G65" s="33"/>
      <c r="AA65" s="33"/>
      <c r="AB65" s="8">
        <f xml:space="preserve"> RTD("cqg.rtd",,"StudyData",Q39,  "Bar",, "Open", S40,"-2",,,,,"T")</f>
        <v>1.1315999999999999</v>
      </c>
      <c r="AC65" s="8">
        <f xml:space="preserve"> RTD("cqg.rtd",,"StudyData",Q39,  "Bar",, "High", S40,"-2",,,,,"T")</f>
        <v>1.1326000000000001</v>
      </c>
      <c r="AD65" s="8">
        <f xml:space="preserve"> RTD("cqg.rtd",,"StudyData",Q39,  "Bar",, "Low", S40,"-2",,,,,"T")</f>
        <v>1.1309</v>
      </c>
      <c r="AE65" s="8">
        <f xml:space="preserve"> RTD("cqg.rtd",,"StudyData",Q39,  "Bar",, "Last", S40,"-2",,,,,"T")</f>
        <v>1.131</v>
      </c>
      <c r="AF65" s="33"/>
      <c r="AG65" s="33"/>
      <c r="AH65" s="8"/>
      <c r="AI65" s="8"/>
      <c r="AJ65" s="8"/>
      <c r="AK65" s="8"/>
      <c r="AL65" s="8"/>
      <c r="AM65" s="8"/>
      <c r="AN65" s="8"/>
      <c r="AO65" s="33"/>
      <c r="AP65" s="33"/>
      <c r="AQ65" s="33"/>
      <c r="AR65" s="33"/>
    </row>
    <row r="66" spans="1:44" s="1" customFormat="1" ht="13.8" x14ac:dyDescent="0.25">
      <c r="A66" s="33"/>
      <c r="B66" s="33"/>
      <c r="C66" s="33"/>
      <c r="D66" s="33"/>
      <c r="E66" s="33"/>
      <c r="F66" s="42" t="s">
        <v>31</v>
      </c>
      <c r="G66" s="33"/>
      <c r="AA66" s="33"/>
      <c r="AB66" s="8">
        <f xml:space="preserve"> RTD("cqg.rtd",,"StudyData",Q39,  "Bar",, "Open", S40,"-1",,,,,"T")</f>
        <v>1.1309</v>
      </c>
      <c r="AC66" s="8">
        <f xml:space="preserve"> RTD("cqg.rtd",,"StudyData",Q39,  "Bar",, "High", S40,"-1",,,,,"T")</f>
        <v>1.1313</v>
      </c>
      <c r="AD66" s="8">
        <f xml:space="preserve"> RTD("cqg.rtd",,"StudyData",Q39,  "Bar",, "Low", S40,"-1",,,,,"T")</f>
        <v>1.1302000000000001</v>
      </c>
      <c r="AE66" s="8">
        <f xml:space="preserve"> RTD("cqg.rtd",,"StudyData",Q39,  "Bar",, "Last", S40,"-1",,,,,"T")</f>
        <v>1.1308</v>
      </c>
      <c r="AF66" s="33"/>
      <c r="AG66" s="33"/>
      <c r="AH66" s="8"/>
      <c r="AI66" s="8"/>
      <c r="AJ66" s="8"/>
      <c r="AK66" s="8"/>
      <c r="AL66" s="8"/>
      <c r="AM66" s="8"/>
      <c r="AN66" s="8"/>
      <c r="AO66" s="33"/>
      <c r="AP66" s="33"/>
      <c r="AQ66" s="33"/>
      <c r="AR66" s="33"/>
    </row>
    <row r="67" spans="1:44" s="1" customFormat="1" x14ac:dyDescent="0.25">
      <c r="A67" s="33"/>
      <c r="B67" s="33"/>
      <c r="C67" s="33"/>
      <c r="D67" s="33"/>
      <c r="E67" s="33"/>
      <c r="F67" s="33"/>
      <c r="G67" s="33"/>
      <c r="AA67" s="33"/>
      <c r="AB67" s="8">
        <f xml:space="preserve"> RTD("cqg.rtd",,"StudyData",Q39,  "Bar",, "Open", S40,,,,,,"T")</f>
        <v>1.1309</v>
      </c>
      <c r="AC67" s="8">
        <f xml:space="preserve"> RTD("cqg.rtd",,"StudyData",Q39,  "Bar",, "High", S40,,,,,,"T")</f>
        <v>1.1315999999999999</v>
      </c>
      <c r="AD67" s="8">
        <f xml:space="preserve"> RTD("cqg.rtd",,"StudyData",Q39,  "Bar",, "Low", S40,,,,,,"T")</f>
        <v>1.1306</v>
      </c>
      <c r="AE67" s="8">
        <f xml:space="preserve"> RTD("cqg.rtd",,"StudyData",Q39,  "Bar",, "Last", S40,,,,,,"T")</f>
        <v>1.1309</v>
      </c>
      <c r="AF67" s="33"/>
      <c r="AG67" s="33"/>
      <c r="AH67" s="8"/>
      <c r="AI67" s="8"/>
      <c r="AJ67" s="8"/>
      <c r="AK67" s="8"/>
      <c r="AL67" s="8"/>
      <c r="AM67" s="8"/>
      <c r="AN67" s="8"/>
      <c r="AO67" s="33"/>
      <c r="AP67" s="33"/>
      <c r="AQ67" s="33"/>
      <c r="AR67" s="33"/>
    </row>
    <row r="68" spans="1:44" s="1" customFormat="1" x14ac:dyDescent="0.25">
      <c r="A68" s="33"/>
      <c r="B68" s="33"/>
      <c r="C68" s="33"/>
      <c r="D68" s="33"/>
      <c r="E68" s="33"/>
      <c r="F68" s="33"/>
      <c r="G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</row>
    <row r="69" spans="1:44" s="1" customFormat="1" x14ac:dyDescent="0.25">
      <c r="A69" s="33"/>
      <c r="B69" s="33"/>
      <c r="C69" s="33"/>
      <c r="D69" s="33"/>
      <c r="E69" s="33"/>
      <c r="F69" s="33"/>
      <c r="G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</row>
    <row r="70" spans="1:44" s="1" customFormat="1" x14ac:dyDescent="0.25">
      <c r="A70" s="33"/>
      <c r="B70" s="33"/>
      <c r="C70" s="33"/>
      <c r="D70" s="33"/>
      <c r="E70" s="33"/>
      <c r="F70" s="33"/>
      <c r="G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</row>
    <row r="71" spans="1:44" s="1" customFormat="1" x14ac:dyDescent="0.25">
      <c r="A71" s="33"/>
      <c r="B71" s="33"/>
      <c r="C71" s="33"/>
      <c r="D71" s="33"/>
      <c r="E71" s="33"/>
      <c r="F71" s="33"/>
      <c r="G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</row>
    <row r="72" spans="1:44" s="1" customFormat="1" x14ac:dyDescent="0.25">
      <c r="A72" s="33"/>
      <c r="B72" s="33"/>
      <c r="C72" s="33"/>
      <c r="D72" s="33"/>
      <c r="E72" s="33"/>
      <c r="F72" s="33"/>
      <c r="G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</row>
    <row r="73" spans="1:44" s="1" customFormat="1" x14ac:dyDescent="0.25">
      <c r="A73" s="33"/>
      <c r="B73" s="33"/>
      <c r="C73" s="33"/>
      <c r="D73" s="33"/>
      <c r="E73" s="33"/>
      <c r="F73" s="33"/>
      <c r="G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</row>
    <row r="74" spans="1:44" s="1" customFormat="1" x14ac:dyDescent="0.25">
      <c r="A74" s="33"/>
      <c r="B74" s="33"/>
      <c r="C74" s="33"/>
      <c r="D74" s="33"/>
      <c r="E74" s="33"/>
      <c r="F74" s="33"/>
      <c r="G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</row>
    <row r="75" spans="1:44" s="1" customFormat="1" x14ac:dyDescent="0.25">
      <c r="A75" s="33"/>
      <c r="B75" s="33"/>
      <c r="C75" s="33"/>
      <c r="D75" s="33"/>
      <c r="E75" s="33"/>
      <c r="F75" s="33"/>
      <c r="G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</row>
    <row r="76" spans="1:44" s="1" customFormat="1" x14ac:dyDescent="0.25">
      <c r="A76" s="33"/>
      <c r="B76" s="33"/>
      <c r="C76" s="33"/>
      <c r="D76" s="33"/>
      <c r="E76" s="33"/>
      <c r="F76" s="33"/>
      <c r="G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</row>
    <row r="77" spans="1:44" s="1" customFormat="1" x14ac:dyDescent="0.25">
      <c r="A77" s="33"/>
      <c r="B77" s="33"/>
      <c r="C77" s="33"/>
      <c r="D77" s="33"/>
      <c r="E77" s="33"/>
      <c r="F77" s="33"/>
      <c r="G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</row>
    <row r="78" spans="1:44" s="1" customFormat="1" x14ac:dyDescent="0.25">
      <c r="A78" s="33"/>
      <c r="B78" s="33"/>
      <c r="C78" s="33"/>
      <c r="D78" s="33"/>
      <c r="E78" s="33"/>
      <c r="F78" s="33"/>
      <c r="G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</row>
    <row r="79" spans="1:44" s="1" customFormat="1" x14ac:dyDescent="0.25">
      <c r="A79" s="33"/>
      <c r="B79" s="33"/>
      <c r="C79" s="33"/>
      <c r="D79" s="33"/>
      <c r="E79" s="33"/>
      <c r="F79" s="33"/>
      <c r="G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</row>
    <row r="80" spans="1:44" s="1" customFormat="1" x14ac:dyDescent="0.25">
      <c r="A80" s="33"/>
      <c r="B80" s="33"/>
      <c r="C80" s="33"/>
      <c r="D80" s="33"/>
      <c r="E80" s="33"/>
      <c r="F80" s="33"/>
      <c r="G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</row>
    <row r="81" spans="1:44" s="1" customFormat="1" x14ac:dyDescent="0.25">
      <c r="A81" s="33"/>
      <c r="B81" s="33"/>
      <c r="C81" s="33"/>
      <c r="D81" s="33"/>
      <c r="E81" s="33"/>
      <c r="F81" s="33"/>
      <c r="G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</row>
    <row r="82" spans="1:44" s="1" customFormat="1" x14ac:dyDescent="0.25">
      <c r="A82" s="33"/>
      <c r="B82" s="33"/>
      <c r="C82" s="33"/>
      <c r="D82" s="33"/>
      <c r="E82" s="33"/>
      <c r="F82" s="33"/>
      <c r="G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</row>
    <row r="83" spans="1:44" s="1" customFormat="1" x14ac:dyDescent="0.25">
      <c r="A83" s="33"/>
      <c r="B83" s="33"/>
      <c r="C83" s="33"/>
      <c r="D83" s="33"/>
      <c r="E83" s="33"/>
      <c r="F83" s="33"/>
      <c r="G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</row>
    <row r="84" spans="1:44" s="1" customFormat="1" x14ac:dyDescent="0.25">
      <c r="A84" s="33"/>
      <c r="B84" s="33"/>
      <c r="C84" s="33"/>
      <c r="D84" s="33"/>
      <c r="E84" s="33"/>
      <c r="F84" s="33"/>
      <c r="G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</row>
    <row r="85" spans="1:44" s="1" customFormat="1" x14ac:dyDescent="0.25">
      <c r="A85" s="33"/>
      <c r="B85" s="33"/>
      <c r="C85" s="33"/>
      <c r="D85" s="33"/>
      <c r="E85" s="33"/>
      <c r="F85" s="33"/>
      <c r="G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</row>
    <row r="86" spans="1:44" s="1" customFormat="1" x14ac:dyDescent="0.25">
      <c r="A86" s="33"/>
      <c r="B86" s="33"/>
      <c r="C86" s="33"/>
      <c r="D86" s="33"/>
      <c r="E86" s="33"/>
      <c r="F86" s="33"/>
      <c r="G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</row>
    <row r="87" spans="1:44" s="1" customFormat="1" x14ac:dyDescent="0.25">
      <c r="A87" s="33"/>
      <c r="B87" s="33"/>
      <c r="C87" s="33"/>
      <c r="D87" s="33"/>
      <c r="E87" s="33"/>
      <c r="F87" s="33"/>
      <c r="G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</row>
    <row r="88" spans="1:44" s="1" customFormat="1" x14ac:dyDescent="0.25">
      <c r="A88" s="33"/>
      <c r="B88" s="33"/>
      <c r="C88" s="33"/>
      <c r="D88" s="33"/>
      <c r="E88" s="33"/>
      <c r="F88" s="33"/>
      <c r="G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</row>
    <row r="89" spans="1:44" s="1" customFormat="1" x14ac:dyDescent="0.25">
      <c r="A89" s="33"/>
      <c r="B89" s="33"/>
      <c r="C89" s="33"/>
      <c r="D89" s="33"/>
      <c r="E89" s="33"/>
      <c r="F89" s="33"/>
      <c r="G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</row>
    <row r="90" spans="1:44" s="1" customFormat="1" x14ac:dyDescent="0.25">
      <c r="A90" s="33"/>
      <c r="B90" s="33"/>
      <c r="C90" s="33"/>
      <c r="D90" s="33"/>
      <c r="E90" s="33"/>
      <c r="F90" s="33"/>
      <c r="G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</row>
    <row r="91" spans="1:44" s="1" customFormat="1" x14ac:dyDescent="0.25">
      <c r="A91" s="33"/>
      <c r="B91" s="33"/>
      <c r="C91" s="33"/>
      <c r="D91" s="33"/>
      <c r="E91" s="33"/>
      <c r="F91" s="33"/>
      <c r="G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</row>
    <row r="92" spans="1:44" s="1" customFormat="1" x14ac:dyDescent="0.25">
      <c r="A92" s="33"/>
      <c r="B92" s="33"/>
      <c r="C92" s="33"/>
      <c r="D92" s="33"/>
      <c r="E92" s="33"/>
      <c r="F92" s="33"/>
      <c r="G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</row>
    <row r="93" spans="1:44" s="1" customFormat="1" x14ac:dyDescent="0.25">
      <c r="A93" s="33"/>
      <c r="B93" s="33"/>
      <c r="C93" s="33"/>
      <c r="D93" s="33"/>
      <c r="E93" s="33"/>
      <c r="F93" s="33"/>
      <c r="G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</row>
    <row r="94" spans="1:44" s="1" customFormat="1" x14ac:dyDescent="0.25">
      <c r="A94" s="33"/>
      <c r="B94" s="33"/>
      <c r="C94" s="33"/>
      <c r="D94" s="33"/>
      <c r="E94" s="33"/>
      <c r="F94" s="33"/>
      <c r="G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</row>
    <row r="95" spans="1:44" s="1" customFormat="1" x14ac:dyDescent="0.25">
      <c r="A95" s="33"/>
      <c r="B95" s="33"/>
      <c r="C95" s="33"/>
      <c r="D95" s="33"/>
      <c r="E95" s="33"/>
      <c r="F95" s="33"/>
      <c r="G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</row>
    <row r="96" spans="1:44" s="1" customFormat="1" x14ac:dyDescent="0.25">
      <c r="A96" s="33"/>
      <c r="B96" s="33"/>
      <c r="C96" s="33"/>
      <c r="D96" s="33"/>
      <c r="E96" s="33"/>
      <c r="F96" s="33"/>
      <c r="G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</row>
    <row r="97" spans="1:44" s="1" customFormat="1" x14ac:dyDescent="0.25">
      <c r="A97" s="33"/>
      <c r="B97" s="33"/>
      <c r="C97" s="33"/>
      <c r="D97" s="33"/>
      <c r="E97" s="33"/>
      <c r="F97" s="33"/>
      <c r="G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</row>
    <row r="98" spans="1:44" s="1" customFormat="1" x14ac:dyDescent="0.25">
      <c r="A98" s="33"/>
      <c r="B98" s="33"/>
      <c r="C98" s="33"/>
      <c r="D98" s="33"/>
      <c r="E98" s="33"/>
      <c r="F98" s="33"/>
      <c r="G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</row>
    <row r="99" spans="1:44" s="1" customFormat="1" x14ac:dyDescent="0.25">
      <c r="A99" s="33"/>
      <c r="B99" s="33"/>
      <c r="C99" s="33"/>
      <c r="D99" s="33"/>
      <c r="E99" s="33"/>
      <c r="F99" s="33"/>
      <c r="G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</row>
    <row r="100" spans="1:44" s="1" customFormat="1" x14ac:dyDescent="0.25">
      <c r="A100" s="33"/>
      <c r="B100" s="33"/>
      <c r="C100" s="33"/>
      <c r="D100" s="33"/>
      <c r="E100" s="33"/>
      <c r="F100" s="33"/>
      <c r="G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</row>
    <row r="101" spans="1:44" s="1" customFormat="1" x14ac:dyDescent="0.25">
      <c r="A101" s="33"/>
      <c r="B101" s="33"/>
      <c r="C101" s="33"/>
      <c r="D101" s="33"/>
      <c r="E101" s="33"/>
      <c r="F101" s="33"/>
      <c r="G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</row>
    <row r="102" spans="1:44" s="1" customFormat="1" x14ac:dyDescent="0.25">
      <c r="A102" s="33"/>
      <c r="B102" s="33"/>
      <c r="C102" s="33"/>
      <c r="D102" s="33"/>
      <c r="E102" s="33"/>
      <c r="F102" s="33"/>
      <c r="G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</row>
    <row r="103" spans="1:44" s="1" customFormat="1" x14ac:dyDescent="0.25">
      <c r="A103" s="33"/>
      <c r="B103" s="33"/>
      <c r="C103" s="33"/>
      <c r="D103" s="33"/>
      <c r="E103" s="33"/>
      <c r="F103" s="33"/>
      <c r="G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</row>
    <row r="104" spans="1:44" s="1" customFormat="1" x14ac:dyDescent="0.25">
      <c r="A104" s="33"/>
      <c r="B104" s="33"/>
      <c r="C104" s="33"/>
      <c r="D104" s="33"/>
      <c r="E104" s="33"/>
      <c r="F104" s="33"/>
      <c r="G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</row>
    <row r="105" spans="1:44" s="1" customFormat="1" x14ac:dyDescent="0.25">
      <c r="A105" s="33"/>
      <c r="B105" s="33"/>
      <c r="C105" s="33"/>
      <c r="D105" s="33"/>
      <c r="E105" s="33"/>
      <c r="F105" s="33"/>
      <c r="G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</row>
    <row r="106" spans="1:44" s="1" customFormat="1" x14ac:dyDescent="0.25">
      <c r="A106" s="33"/>
      <c r="B106" s="33"/>
      <c r="C106" s="33"/>
      <c r="D106" s="33"/>
      <c r="E106" s="33"/>
      <c r="F106" s="33"/>
      <c r="G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</row>
    <row r="107" spans="1:44" s="1" customFormat="1" x14ac:dyDescent="0.25">
      <c r="A107" s="33"/>
      <c r="B107" s="33"/>
      <c r="C107" s="33"/>
      <c r="D107" s="33"/>
      <c r="E107" s="33"/>
      <c r="F107" s="33"/>
      <c r="G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</row>
    <row r="108" spans="1:44" s="1" customFormat="1" x14ac:dyDescent="0.25">
      <c r="A108" s="33"/>
      <c r="B108" s="33"/>
      <c r="C108" s="33"/>
      <c r="D108" s="33"/>
      <c r="E108" s="33"/>
      <c r="F108" s="33"/>
      <c r="G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</row>
    <row r="109" spans="1:44" s="1" customFormat="1" x14ac:dyDescent="0.25">
      <c r="A109" s="33"/>
      <c r="B109" s="33"/>
      <c r="C109" s="33"/>
      <c r="D109" s="33"/>
      <c r="E109" s="33"/>
      <c r="F109" s="33"/>
      <c r="G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</row>
    <row r="110" spans="1:44" s="1" customFormat="1" x14ac:dyDescent="0.25">
      <c r="A110" s="33"/>
      <c r="B110" s="33"/>
      <c r="C110" s="33"/>
      <c r="D110" s="33"/>
      <c r="E110" s="33"/>
      <c r="F110" s="33"/>
      <c r="G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</row>
    <row r="111" spans="1:44" s="1" customFormat="1" x14ac:dyDescent="0.25">
      <c r="A111" s="33"/>
      <c r="B111" s="33"/>
      <c r="C111" s="33"/>
      <c r="D111" s="33"/>
      <c r="E111" s="33"/>
      <c r="F111" s="33"/>
      <c r="G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</row>
    <row r="112" spans="1:44" s="1" customFormat="1" x14ac:dyDescent="0.25">
      <c r="A112" s="33"/>
      <c r="B112" s="33"/>
      <c r="C112" s="33"/>
      <c r="D112" s="33"/>
      <c r="E112" s="33"/>
      <c r="F112" s="33"/>
      <c r="G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</row>
    <row r="113" spans="1:44" s="1" customFormat="1" x14ac:dyDescent="0.25">
      <c r="A113" s="33"/>
      <c r="B113" s="33"/>
      <c r="C113" s="33"/>
      <c r="D113" s="33"/>
      <c r="E113" s="33"/>
      <c r="F113" s="33"/>
      <c r="G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</row>
    <row r="114" spans="1:44" s="1" customFormat="1" x14ac:dyDescent="0.25">
      <c r="A114" s="33"/>
      <c r="B114" s="33"/>
      <c r="C114" s="33"/>
      <c r="D114" s="33"/>
      <c r="E114" s="33"/>
      <c r="F114" s="33"/>
      <c r="G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</row>
    <row r="115" spans="1:44" s="1" customFormat="1" x14ac:dyDescent="0.25">
      <c r="A115" s="33"/>
      <c r="B115" s="33"/>
      <c r="C115" s="33"/>
      <c r="D115" s="33"/>
      <c r="E115" s="33"/>
      <c r="F115" s="33"/>
      <c r="G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</row>
    <row r="116" spans="1:44" s="1" customFormat="1" x14ac:dyDescent="0.25">
      <c r="A116" s="33"/>
      <c r="B116" s="33"/>
      <c r="C116" s="33"/>
      <c r="D116" s="33"/>
      <c r="E116" s="33"/>
      <c r="F116" s="33"/>
      <c r="G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</row>
    <row r="117" spans="1:44" s="1" customFormat="1" x14ac:dyDescent="0.25">
      <c r="A117" s="33"/>
      <c r="B117" s="33"/>
      <c r="C117" s="33"/>
      <c r="D117" s="33"/>
      <c r="E117" s="33"/>
      <c r="F117" s="33"/>
      <c r="G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</row>
    <row r="118" spans="1:44" s="1" customFormat="1" x14ac:dyDescent="0.25">
      <c r="A118" s="33"/>
      <c r="B118" s="33"/>
      <c r="C118" s="33"/>
      <c r="D118" s="33"/>
      <c r="E118" s="33"/>
      <c r="F118" s="33"/>
      <c r="G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</row>
    <row r="119" spans="1:44" s="1" customFormat="1" x14ac:dyDescent="0.25">
      <c r="A119" s="33"/>
      <c r="B119" s="33"/>
      <c r="C119" s="33"/>
      <c r="D119" s="33"/>
      <c r="E119" s="33"/>
      <c r="F119" s="33"/>
      <c r="G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</row>
    <row r="120" spans="1:44" s="1" customFormat="1" x14ac:dyDescent="0.25">
      <c r="A120" s="33"/>
      <c r="B120" s="33"/>
      <c r="C120" s="33"/>
      <c r="D120" s="33"/>
      <c r="E120" s="33"/>
      <c r="F120" s="33"/>
      <c r="G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</row>
    <row r="121" spans="1:44" s="1" customFormat="1" x14ac:dyDescent="0.25">
      <c r="A121" s="33"/>
      <c r="B121" s="33"/>
      <c r="C121" s="33"/>
      <c r="D121" s="33"/>
      <c r="E121" s="33"/>
      <c r="F121" s="33"/>
      <c r="G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</row>
    <row r="122" spans="1:44" s="1" customFormat="1" x14ac:dyDescent="0.25">
      <c r="A122" s="33"/>
      <c r="B122" s="33"/>
      <c r="C122" s="33"/>
      <c r="D122" s="33"/>
      <c r="E122" s="33"/>
      <c r="F122" s="33"/>
      <c r="G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</row>
    <row r="123" spans="1:44" s="1" customFormat="1" x14ac:dyDescent="0.25">
      <c r="A123" s="33"/>
      <c r="B123" s="33"/>
      <c r="C123" s="33"/>
      <c r="D123" s="33"/>
      <c r="E123" s="33"/>
      <c r="F123" s="33"/>
      <c r="G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</row>
    <row r="124" spans="1:44" s="1" customFormat="1" x14ac:dyDescent="0.25">
      <c r="A124" s="33"/>
      <c r="B124" s="33"/>
      <c r="C124" s="33"/>
      <c r="D124" s="33"/>
      <c r="E124" s="33"/>
      <c r="F124" s="33"/>
      <c r="G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</row>
    <row r="125" spans="1:44" s="1" customFormat="1" x14ac:dyDescent="0.25">
      <c r="A125" s="33"/>
      <c r="B125" s="33"/>
      <c r="C125" s="33"/>
      <c r="D125" s="33"/>
      <c r="E125" s="33"/>
      <c r="F125" s="33"/>
      <c r="G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</row>
    <row r="126" spans="1:44" s="1" customFormat="1" x14ac:dyDescent="0.25">
      <c r="A126" s="33"/>
      <c r="B126" s="33"/>
      <c r="C126" s="33"/>
      <c r="D126" s="33"/>
      <c r="E126" s="33"/>
      <c r="F126" s="33"/>
      <c r="G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</row>
    <row r="127" spans="1:44" s="1" customFormat="1" x14ac:dyDescent="0.25">
      <c r="A127" s="33"/>
      <c r="B127" s="33"/>
      <c r="C127" s="33"/>
      <c r="D127" s="33"/>
      <c r="E127" s="33"/>
      <c r="F127" s="33"/>
      <c r="G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</row>
    <row r="128" spans="1:44" s="1" customFormat="1" x14ac:dyDescent="0.25">
      <c r="A128" s="33"/>
      <c r="B128" s="33"/>
      <c r="C128" s="33"/>
      <c r="D128" s="33"/>
      <c r="E128" s="33"/>
      <c r="F128" s="33"/>
      <c r="G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</row>
    <row r="129" spans="1:44" s="1" customFormat="1" x14ac:dyDescent="0.25">
      <c r="A129" s="33"/>
      <c r="B129" s="33"/>
      <c r="C129" s="33"/>
      <c r="D129" s="33"/>
      <c r="E129" s="33"/>
      <c r="F129" s="33"/>
      <c r="G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</row>
    <row r="130" spans="1:44" s="1" customFormat="1" x14ac:dyDescent="0.25">
      <c r="A130" s="33"/>
      <c r="B130" s="33"/>
      <c r="C130" s="33"/>
      <c r="D130" s="33"/>
      <c r="E130" s="33"/>
      <c r="F130" s="33"/>
      <c r="G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</row>
    <row r="131" spans="1:44" s="1" customFormat="1" x14ac:dyDescent="0.25">
      <c r="A131" s="33"/>
      <c r="B131" s="33"/>
      <c r="C131" s="33"/>
      <c r="D131" s="33"/>
      <c r="E131" s="33"/>
      <c r="F131" s="33"/>
      <c r="G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</row>
    <row r="132" spans="1:44" s="1" customFormat="1" x14ac:dyDescent="0.25">
      <c r="A132" s="33"/>
      <c r="B132" s="33"/>
      <c r="C132" s="33"/>
      <c r="D132" s="33"/>
      <c r="E132" s="33"/>
      <c r="F132" s="33"/>
      <c r="G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</row>
    <row r="133" spans="1:44" s="1" customFormat="1" x14ac:dyDescent="0.25">
      <c r="A133" s="33"/>
      <c r="B133" s="33"/>
      <c r="C133" s="33"/>
      <c r="D133" s="33"/>
      <c r="E133" s="33"/>
      <c r="F133" s="33"/>
      <c r="G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</row>
    <row r="134" spans="1:44" s="1" customFormat="1" x14ac:dyDescent="0.25">
      <c r="A134" s="33"/>
      <c r="B134" s="33"/>
      <c r="C134" s="33"/>
      <c r="D134" s="33"/>
      <c r="E134" s="33"/>
      <c r="F134" s="33"/>
      <c r="G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</row>
    <row r="135" spans="1:44" s="1" customFormat="1" x14ac:dyDescent="0.25">
      <c r="A135" s="33"/>
      <c r="B135" s="33"/>
      <c r="C135" s="33"/>
      <c r="D135" s="33"/>
      <c r="E135" s="33"/>
      <c r="F135" s="33"/>
      <c r="G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</row>
    <row r="136" spans="1:44" s="1" customFormat="1" x14ac:dyDescent="0.25">
      <c r="A136" s="33"/>
      <c r="B136" s="33"/>
      <c r="C136" s="33"/>
      <c r="D136" s="33"/>
      <c r="E136" s="33"/>
      <c r="F136" s="33"/>
      <c r="G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</row>
    <row r="137" spans="1:44" s="1" customFormat="1" x14ac:dyDescent="0.25">
      <c r="A137" s="33"/>
      <c r="B137" s="33"/>
      <c r="C137" s="33"/>
      <c r="D137" s="33"/>
      <c r="E137" s="33"/>
      <c r="F137" s="33"/>
      <c r="G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</row>
    <row r="138" spans="1:44" s="1" customFormat="1" x14ac:dyDescent="0.25">
      <c r="A138" s="33"/>
      <c r="B138" s="33"/>
      <c r="C138" s="33"/>
      <c r="D138" s="33"/>
      <c r="E138" s="33"/>
      <c r="F138" s="33"/>
      <c r="G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</row>
    <row r="139" spans="1:44" s="1" customFormat="1" x14ac:dyDescent="0.25">
      <c r="A139" s="33"/>
      <c r="B139" s="33"/>
      <c r="C139" s="33"/>
      <c r="D139" s="33"/>
      <c r="E139" s="33"/>
      <c r="F139" s="33"/>
      <c r="G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</row>
    <row r="140" spans="1:44" s="1" customFormat="1" x14ac:dyDescent="0.25">
      <c r="A140" s="33"/>
      <c r="B140" s="33"/>
      <c r="C140" s="33"/>
      <c r="D140" s="33"/>
      <c r="E140" s="33"/>
      <c r="F140" s="33"/>
      <c r="G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</row>
    <row r="141" spans="1:44" s="1" customFormat="1" x14ac:dyDescent="0.25">
      <c r="A141" s="33"/>
      <c r="B141" s="33"/>
      <c r="C141" s="33"/>
      <c r="D141" s="33"/>
      <c r="E141" s="33"/>
      <c r="F141" s="33"/>
      <c r="G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</row>
    <row r="142" spans="1:44" s="1" customFormat="1" x14ac:dyDescent="0.25">
      <c r="A142" s="33"/>
      <c r="B142" s="33"/>
      <c r="C142" s="33"/>
      <c r="D142" s="33"/>
      <c r="E142" s="33"/>
      <c r="F142" s="33"/>
      <c r="G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</row>
    <row r="143" spans="1:44" s="1" customFormat="1" x14ac:dyDescent="0.25">
      <c r="A143" s="33"/>
      <c r="B143" s="33"/>
      <c r="C143" s="33"/>
      <c r="D143" s="33"/>
      <c r="E143" s="33"/>
      <c r="F143" s="33"/>
      <c r="G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</row>
    <row r="144" spans="1:44" s="1" customFormat="1" x14ac:dyDescent="0.25">
      <c r="A144" s="33"/>
      <c r="B144" s="33"/>
      <c r="C144" s="33"/>
      <c r="D144" s="33"/>
      <c r="E144" s="33"/>
      <c r="F144" s="33"/>
      <c r="G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</row>
    <row r="145" spans="1:44" s="1" customFormat="1" x14ac:dyDescent="0.25">
      <c r="A145" s="33"/>
      <c r="B145" s="33"/>
      <c r="C145" s="33"/>
      <c r="D145" s="33"/>
      <c r="E145" s="33"/>
      <c r="F145" s="33"/>
      <c r="G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</row>
    <row r="146" spans="1:44" s="1" customFormat="1" x14ac:dyDescent="0.25">
      <c r="A146" s="33"/>
      <c r="B146" s="33"/>
      <c r="C146" s="33"/>
      <c r="D146" s="33"/>
      <c r="E146" s="33"/>
      <c r="F146" s="33"/>
      <c r="G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</row>
    <row r="147" spans="1:44" s="1" customFormat="1" x14ac:dyDescent="0.25">
      <c r="A147" s="33"/>
      <c r="B147" s="33"/>
      <c r="C147" s="33"/>
      <c r="D147" s="33"/>
      <c r="E147" s="33"/>
      <c r="F147" s="33"/>
      <c r="G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</row>
    <row r="148" spans="1:44" s="1" customFormat="1" x14ac:dyDescent="0.25">
      <c r="A148" s="33"/>
      <c r="B148" s="33"/>
      <c r="C148" s="33"/>
      <c r="D148" s="33"/>
      <c r="E148" s="33"/>
      <c r="F148" s="33"/>
      <c r="G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</row>
    <row r="149" spans="1:44" s="1" customFormat="1" x14ac:dyDescent="0.25">
      <c r="A149" s="33"/>
      <c r="B149" s="33"/>
      <c r="C149" s="33"/>
      <c r="D149" s="33"/>
      <c r="E149" s="33"/>
      <c r="F149" s="33"/>
      <c r="G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</row>
    <row r="150" spans="1:44" s="1" customFormat="1" x14ac:dyDescent="0.25">
      <c r="A150" s="33"/>
      <c r="B150" s="33"/>
      <c r="C150" s="33"/>
      <c r="D150" s="33"/>
      <c r="E150" s="33"/>
      <c r="F150" s="33"/>
      <c r="G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</row>
    <row r="151" spans="1:44" s="1" customFormat="1" x14ac:dyDescent="0.25">
      <c r="A151" s="33"/>
      <c r="B151" s="33"/>
      <c r="C151" s="33"/>
      <c r="D151" s="33"/>
      <c r="E151" s="33"/>
      <c r="F151" s="33"/>
      <c r="G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</row>
    <row r="152" spans="1:44" s="1" customFormat="1" x14ac:dyDescent="0.25">
      <c r="A152" s="33"/>
      <c r="B152" s="33"/>
      <c r="C152" s="33"/>
      <c r="D152" s="33"/>
      <c r="E152" s="33"/>
      <c r="F152" s="33"/>
      <c r="G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</row>
    <row r="153" spans="1:44" s="1" customFormat="1" x14ac:dyDescent="0.25">
      <c r="A153" s="33"/>
      <c r="B153" s="33"/>
      <c r="C153" s="33"/>
      <c r="D153" s="33"/>
      <c r="E153" s="33"/>
      <c r="F153" s="33"/>
      <c r="G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</row>
    <row r="154" spans="1:44" s="1" customFormat="1" x14ac:dyDescent="0.25">
      <c r="A154" s="33"/>
      <c r="B154" s="33"/>
      <c r="C154" s="33"/>
      <c r="D154" s="33"/>
      <c r="E154" s="33"/>
      <c r="F154" s="33"/>
      <c r="G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</row>
    <row r="155" spans="1:44" s="1" customFormat="1" x14ac:dyDescent="0.25">
      <c r="A155" s="33"/>
      <c r="B155" s="33"/>
      <c r="C155" s="33"/>
      <c r="D155" s="33"/>
      <c r="E155" s="33"/>
      <c r="F155" s="33"/>
      <c r="G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</row>
    <row r="156" spans="1:44" s="1" customFormat="1" x14ac:dyDescent="0.25">
      <c r="A156" s="33"/>
      <c r="B156" s="33"/>
      <c r="C156" s="33"/>
      <c r="D156" s="33"/>
      <c r="E156" s="33"/>
      <c r="F156" s="33"/>
      <c r="G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</row>
    <row r="157" spans="1:44" s="1" customFormat="1" x14ac:dyDescent="0.25">
      <c r="A157" s="33"/>
      <c r="B157" s="33"/>
      <c r="C157" s="33"/>
      <c r="D157" s="33"/>
      <c r="E157" s="33"/>
      <c r="F157" s="33"/>
      <c r="G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</row>
    <row r="158" spans="1:44" s="1" customFormat="1" x14ac:dyDescent="0.25">
      <c r="A158" s="33"/>
      <c r="B158" s="33"/>
      <c r="C158" s="33"/>
      <c r="D158" s="33"/>
      <c r="E158" s="33"/>
      <c r="F158" s="33"/>
      <c r="G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</row>
    <row r="159" spans="1:44" s="1" customFormat="1" x14ac:dyDescent="0.25">
      <c r="A159" s="33"/>
      <c r="B159" s="33"/>
      <c r="C159" s="33"/>
      <c r="D159" s="33"/>
      <c r="E159" s="33"/>
      <c r="F159" s="33"/>
      <c r="G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</row>
    <row r="160" spans="1:44" s="1" customFormat="1" x14ac:dyDescent="0.25">
      <c r="A160" s="33"/>
      <c r="B160" s="33"/>
      <c r="C160" s="33"/>
      <c r="D160" s="33"/>
      <c r="E160" s="33"/>
      <c r="F160" s="33"/>
      <c r="G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</row>
    <row r="161" spans="1:44" s="1" customFormat="1" x14ac:dyDescent="0.25">
      <c r="A161" s="33"/>
      <c r="B161" s="33"/>
      <c r="C161" s="33"/>
      <c r="D161" s="33"/>
      <c r="E161" s="33"/>
      <c r="F161" s="33"/>
      <c r="G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</row>
    <row r="162" spans="1:44" s="1" customFormat="1" x14ac:dyDescent="0.25">
      <c r="A162" s="33"/>
      <c r="B162" s="33"/>
      <c r="C162" s="33"/>
      <c r="D162" s="33"/>
      <c r="E162" s="33"/>
      <c r="F162" s="33"/>
      <c r="G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</row>
    <row r="163" spans="1:44" s="1" customFormat="1" x14ac:dyDescent="0.25">
      <c r="A163" s="33"/>
      <c r="B163" s="33"/>
      <c r="C163" s="33"/>
      <c r="D163" s="33"/>
      <c r="E163" s="33"/>
      <c r="F163" s="33"/>
      <c r="G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</row>
    <row r="164" spans="1:44" s="1" customFormat="1" x14ac:dyDescent="0.25">
      <c r="A164" s="33"/>
      <c r="B164" s="33"/>
      <c r="C164" s="33"/>
      <c r="D164" s="33"/>
      <c r="E164" s="33"/>
      <c r="F164" s="33"/>
      <c r="G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</row>
    <row r="165" spans="1:44" s="1" customFormat="1" x14ac:dyDescent="0.25">
      <c r="A165" s="33"/>
      <c r="B165" s="33"/>
      <c r="C165" s="33"/>
      <c r="D165" s="33"/>
      <c r="E165" s="33"/>
      <c r="F165" s="33"/>
      <c r="G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</row>
    <row r="166" spans="1:44" s="1" customFormat="1" x14ac:dyDescent="0.25">
      <c r="A166" s="33"/>
      <c r="B166" s="33"/>
      <c r="C166" s="33"/>
      <c r="D166" s="33"/>
      <c r="E166" s="33"/>
      <c r="F166" s="33"/>
      <c r="G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</row>
    <row r="167" spans="1:44" s="1" customFormat="1" x14ac:dyDescent="0.25">
      <c r="A167" s="33"/>
      <c r="B167" s="33"/>
      <c r="C167" s="33"/>
      <c r="D167" s="33"/>
      <c r="E167" s="33"/>
      <c r="F167" s="33"/>
      <c r="G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</row>
    <row r="168" spans="1:44" s="1" customFormat="1" x14ac:dyDescent="0.25">
      <c r="A168" s="33"/>
      <c r="B168" s="33"/>
      <c r="C168" s="33"/>
      <c r="D168" s="33"/>
      <c r="E168" s="33"/>
      <c r="F168" s="33"/>
      <c r="G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</row>
    <row r="169" spans="1:44" s="1" customFormat="1" x14ac:dyDescent="0.25">
      <c r="A169" s="33"/>
      <c r="B169" s="33"/>
      <c r="C169" s="33"/>
      <c r="D169" s="33"/>
      <c r="E169" s="33"/>
      <c r="F169" s="33"/>
      <c r="G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</row>
    <row r="170" spans="1:44" s="1" customFormat="1" x14ac:dyDescent="0.25">
      <c r="A170" s="33"/>
      <c r="B170" s="33"/>
      <c r="C170" s="33"/>
      <c r="D170" s="33"/>
      <c r="E170" s="33"/>
      <c r="F170" s="33"/>
      <c r="G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</row>
    <row r="171" spans="1:44" s="1" customFormat="1" x14ac:dyDescent="0.25">
      <c r="A171" s="33"/>
      <c r="B171" s="33"/>
      <c r="C171" s="33"/>
      <c r="D171" s="33"/>
      <c r="E171" s="33"/>
      <c r="F171" s="33"/>
      <c r="G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</row>
    <row r="172" spans="1:44" s="1" customFormat="1" x14ac:dyDescent="0.25">
      <c r="A172" s="33"/>
      <c r="B172" s="33"/>
      <c r="C172" s="33"/>
      <c r="D172" s="33"/>
      <c r="E172" s="33"/>
      <c r="F172" s="33"/>
      <c r="G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</row>
    <row r="173" spans="1:44" s="1" customFormat="1" x14ac:dyDescent="0.25">
      <c r="A173" s="33"/>
      <c r="B173" s="33"/>
      <c r="C173" s="33"/>
      <c r="D173" s="33"/>
      <c r="E173" s="33"/>
      <c r="F173" s="33"/>
      <c r="G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</row>
    <row r="174" spans="1:44" s="1" customFormat="1" x14ac:dyDescent="0.25">
      <c r="A174" s="33"/>
      <c r="B174" s="33"/>
      <c r="C174" s="33"/>
      <c r="D174" s="33"/>
      <c r="E174" s="33"/>
      <c r="F174" s="33"/>
      <c r="G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</row>
    <row r="175" spans="1:44" s="1" customFormat="1" x14ac:dyDescent="0.25">
      <c r="A175" s="33"/>
      <c r="B175" s="33"/>
      <c r="C175" s="33"/>
      <c r="D175" s="33"/>
      <c r="E175" s="33"/>
      <c r="F175" s="33"/>
      <c r="G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</row>
    <row r="176" spans="1:44" s="1" customFormat="1" x14ac:dyDescent="0.25">
      <c r="A176" s="33"/>
      <c r="B176" s="33"/>
      <c r="C176" s="33"/>
      <c r="D176" s="33"/>
      <c r="E176" s="33"/>
      <c r="F176" s="33"/>
      <c r="G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</row>
    <row r="177" spans="1:44" s="1" customFormat="1" x14ac:dyDescent="0.25">
      <c r="A177" s="33"/>
      <c r="B177" s="33"/>
      <c r="C177" s="33"/>
      <c r="D177" s="33"/>
      <c r="E177" s="33"/>
      <c r="F177" s="33"/>
      <c r="G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</row>
    <row r="178" spans="1:44" s="1" customFormat="1" x14ac:dyDescent="0.25">
      <c r="A178" s="33"/>
      <c r="B178" s="33"/>
      <c r="C178" s="33"/>
      <c r="D178" s="33"/>
      <c r="E178" s="33"/>
      <c r="F178" s="33"/>
      <c r="G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</row>
    <row r="179" spans="1:44" s="1" customFormat="1" x14ac:dyDescent="0.25">
      <c r="A179" s="33"/>
      <c r="B179" s="33"/>
      <c r="C179" s="33"/>
      <c r="D179" s="33"/>
      <c r="E179" s="33"/>
      <c r="F179" s="33"/>
      <c r="G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</row>
    <row r="180" spans="1:44" s="1" customFormat="1" x14ac:dyDescent="0.25">
      <c r="A180" s="33"/>
      <c r="B180" s="33"/>
      <c r="C180" s="33"/>
      <c r="D180" s="33"/>
      <c r="E180" s="33"/>
      <c r="F180" s="33"/>
      <c r="G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</row>
    <row r="181" spans="1:44" s="1" customFormat="1" x14ac:dyDescent="0.25">
      <c r="A181" s="33"/>
      <c r="B181" s="33"/>
      <c r="C181" s="33"/>
      <c r="D181" s="33"/>
      <c r="E181" s="33"/>
      <c r="F181" s="33"/>
      <c r="G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</row>
    <row r="182" spans="1:44" s="1" customFormat="1" x14ac:dyDescent="0.25">
      <c r="A182" s="33"/>
      <c r="B182" s="33"/>
      <c r="C182" s="33"/>
      <c r="D182" s="33"/>
      <c r="E182" s="33"/>
      <c r="F182" s="33"/>
      <c r="G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</row>
    <row r="183" spans="1:44" s="1" customFormat="1" x14ac:dyDescent="0.25">
      <c r="A183" s="33"/>
      <c r="B183" s="33"/>
      <c r="C183" s="33"/>
      <c r="D183" s="33"/>
      <c r="E183" s="33"/>
      <c r="F183" s="33"/>
      <c r="G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</row>
    <row r="184" spans="1:44" s="1" customFormat="1" x14ac:dyDescent="0.25">
      <c r="A184" s="33"/>
      <c r="B184" s="33"/>
      <c r="C184" s="33"/>
      <c r="D184" s="33"/>
      <c r="E184" s="33"/>
      <c r="F184" s="33"/>
      <c r="G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</row>
    <row r="185" spans="1:44" s="1" customFormat="1" x14ac:dyDescent="0.25">
      <c r="A185" s="33"/>
      <c r="B185" s="33"/>
      <c r="C185" s="33"/>
      <c r="D185" s="33"/>
      <c r="E185" s="33"/>
      <c r="F185" s="33"/>
      <c r="G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</row>
    <row r="186" spans="1:44" s="1" customFormat="1" x14ac:dyDescent="0.25">
      <c r="A186" s="33"/>
      <c r="B186" s="33"/>
      <c r="C186" s="33"/>
      <c r="D186" s="33"/>
      <c r="E186" s="33"/>
      <c r="F186" s="33"/>
      <c r="G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</row>
    <row r="187" spans="1:44" s="1" customFormat="1" x14ac:dyDescent="0.25">
      <c r="A187" s="33"/>
      <c r="B187" s="33"/>
      <c r="C187" s="33"/>
      <c r="D187" s="33"/>
      <c r="E187" s="33"/>
      <c r="F187" s="33"/>
      <c r="G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</row>
    <row r="188" spans="1:44" s="1" customFormat="1" x14ac:dyDescent="0.25">
      <c r="A188" s="33"/>
      <c r="B188" s="33"/>
      <c r="C188" s="33"/>
      <c r="D188" s="33"/>
      <c r="E188" s="33"/>
      <c r="F188" s="33"/>
      <c r="G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</row>
    <row r="189" spans="1:44" s="1" customFormat="1" x14ac:dyDescent="0.25">
      <c r="A189" s="33"/>
      <c r="B189" s="33"/>
      <c r="C189" s="33"/>
      <c r="D189" s="33"/>
      <c r="E189" s="33"/>
      <c r="F189" s="33"/>
      <c r="G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</row>
    <row r="190" spans="1:44" s="1" customFormat="1" x14ac:dyDescent="0.25">
      <c r="A190" s="33"/>
      <c r="B190" s="33"/>
      <c r="C190" s="33"/>
      <c r="D190" s="33"/>
      <c r="E190" s="33"/>
      <c r="F190" s="33"/>
      <c r="G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</row>
    <row r="191" spans="1:44" s="1" customFormat="1" x14ac:dyDescent="0.25">
      <c r="A191" s="33"/>
      <c r="B191" s="33"/>
      <c r="C191" s="33"/>
      <c r="D191" s="33"/>
      <c r="E191" s="33"/>
      <c r="F191" s="33"/>
      <c r="G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</row>
    <row r="192" spans="1:44" s="1" customFormat="1" x14ac:dyDescent="0.25">
      <c r="A192" s="33"/>
      <c r="B192" s="33"/>
      <c r="C192" s="33"/>
      <c r="D192" s="33"/>
      <c r="E192" s="33"/>
      <c r="F192" s="33"/>
      <c r="G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</row>
    <row r="193" spans="1:44" s="1" customFormat="1" x14ac:dyDescent="0.25">
      <c r="A193" s="33"/>
      <c r="B193" s="33"/>
      <c r="C193" s="33"/>
      <c r="D193" s="33"/>
      <c r="E193" s="33"/>
      <c r="F193" s="33"/>
      <c r="G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</row>
    <row r="194" spans="1:44" s="1" customFormat="1" x14ac:dyDescent="0.25">
      <c r="A194" s="33"/>
      <c r="B194" s="33"/>
      <c r="C194" s="33"/>
      <c r="D194" s="33"/>
      <c r="E194" s="33"/>
      <c r="F194" s="33"/>
      <c r="G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</row>
    <row r="195" spans="1:44" s="1" customFormat="1" x14ac:dyDescent="0.25">
      <c r="A195" s="33"/>
      <c r="B195" s="33"/>
      <c r="C195" s="33"/>
      <c r="D195" s="33"/>
      <c r="E195" s="33"/>
      <c r="F195" s="33"/>
      <c r="G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</row>
    <row r="196" spans="1:44" s="1" customFormat="1" x14ac:dyDescent="0.25">
      <c r="A196" s="33"/>
      <c r="B196" s="33"/>
      <c r="C196" s="33"/>
      <c r="D196" s="33"/>
      <c r="E196" s="33"/>
      <c r="F196" s="33"/>
      <c r="G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</row>
    <row r="197" spans="1:44" s="1" customFormat="1" x14ac:dyDescent="0.25">
      <c r="A197" s="33"/>
      <c r="B197" s="33"/>
      <c r="C197" s="33"/>
      <c r="D197" s="33"/>
      <c r="E197" s="33"/>
      <c r="F197" s="33"/>
      <c r="G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</row>
    <row r="198" spans="1:44" s="1" customFormat="1" x14ac:dyDescent="0.25">
      <c r="A198" s="33"/>
      <c r="B198" s="33"/>
      <c r="C198" s="33"/>
      <c r="D198" s="33"/>
      <c r="E198" s="33"/>
      <c r="F198" s="33"/>
      <c r="G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</row>
    <row r="199" spans="1:44" s="1" customFormat="1" x14ac:dyDescent="0.25">
      <c r="A199" s="33"/>
      <c r="B199" s="33"/>
      <c r="C199" s="33"/>
      <c r="D199" s="33"/>
      <c r="E199" s="33"/>
      <c r="F199" s="33"/>
      <c r="G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</row>
    <row r="200" spans="1:44" s="1" customFormat="1" x14ac:dyDescent="0.25">
      <c r="A200" s="33"/>
      <c r="B200" s="33"/>
      <c r="C200" s="33"/>
      <c r="D200" s="33"/>
      <c r="E200" s="33"/>
      <c r="F200" s="33"/>
      <c r="G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</row>
    <row r="201" spans="1:44" s="1" customFormat="1" x14ac:dyDescent="0.25">
      <c r="A201" s="33"/>
      <c r="B201" s="33"/>
      <c r="C201" s="33"/>
      <c r="D201" s="33"/>
      <c r="E201" s="33"/>
      <c r="F201" s="33"/>
      <c r="G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</row>
    <row r="202" spans="1:44" s="1" customFormat="1" x14ac:dyDescent="0.25">
      <c r="A202" s="33"/>
      <c r="B202" s="33"/>
      <c r="C202" s="33"/>
      <c r="D202" s="33"/>
      <c r="E202" s="33"/>
      <c r="F202" s="33"/>
      <c r="G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</row>
    <row r="203" spans="1:44" s="1" customFormat="1" x14ac:dyDescent="0.25">
      <c r="A203" s="33"/>
      <c r="B203" s="33"/>
      <c r="C203" s="33"/>
      <c r="D203" s="33"/>
      <c r="E203" s="33"/>
      <c r="F203" s="33"/>
      <c r="G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</row>
    <row r="204" spans="1:44" s="1" customFormat="1" x14ac:dyDescent="0.25">
      <c r="A204" s="33"/>
      <c r="B204" s="33"/>
      <c r="C204" s="33"/>
      <c r="D204" s="33"/>
      <c r="E204" s="33"/>
      <c r="F204" s="33"/>
      <c r="G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</row>
    <row r="205" spans="1:44" s="1" customFormat="1" x14ac:dyDescent="0.25">
      <c r="A205" s="33"/>
      <c r="B205" s="33"/>
      <c r="C205" s="33"/>
      <c r="D205" s="33"/>
      <c r="E205" s="33"/>
      <c r="F205" s="33"/>
      <c r="G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</row>
    <row r="206" spans="1:44" s="1" customFormat="1" x14ac:dyDescent="0.25">
      <c r="A206" s="33"/>
      <c r="B206" s="33"/>
      <c r="C206" s="33"/>
      <c r="D206" s="33"/>
      <c r="E206" s="33"/>
      <c r="F206" s="33"/>
      <c r="G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</row>
    <row r="207" spans="1:44" s="1" customFormat="1" x14ac:dyDescent="0.25">
      <c r="A207" s="33"/>
      <c r="B207" s="33"/>
      <c r="C207" s="33"/>
      <c r="D207" s="33"/>
      <c r="E207" s="33"/>
      <c r="F207" s="33"/>
      <c r="G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</row>
    <row r="208" spans="1:44" s="1" customFormat="1" x14ac:dyDescent="0.25">
      <c r="A208" s="33"/>
      <c r="B208" s="33"/>
      <c r="C208" s="33"/>
      <c r="D208" s="33"/>
      <c r="E208" s="33"/>
      <c r="F208" s="33"/>
      <c r="G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</row>
    <row r="209" spans="1:44" s="1" customFormat="1" x14ac:dyDescent="0.25">
      <c r="A209" s="33"/>
      <c r="B209" s="33"/>
      <c r="C209" s="33"/>
      <c r="D209" s="33"/>
      <c r="E209" s="33"/>
      <c r="F209" s="33"/>
      <c r="G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</row>
    <row r="210" spans="1:44" s="1" customFormat="1" x14ac:dyDescent="0.25">
      <c r="A210" s="33"/>
      <c r="B210" s="33"/>
      <c r="C210" s="33"/>
      <c r="D210" s="33"/>
      <c r="E210" s="33"/>
      <c r="F210" s="33"/>
      <c r="G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</row>
    <row r="211" spans="1:44" s="1" customFormat="1" x14ac:dyDescent="0.25">
      <c r="A211" s="33"/>
      <c r="B211" s="33"/>
      <c r="C211" s="33"/>
      <c r="D211" s="33"/>
      <c r="E211" s="33"/>
      <c r="F211" s="33"/>
      <c r="G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</row>
    <row r="212" spans="1:44" s="1" customFormat="1" x14ac:dyDescent="0.25">
      <c r="A212" s="33"/>
      <c r="B212" s="33"/>
      <c r="C212" s="33"/>
      <c r="D212" s="33"/>
      <c r="E212" s="33"/>
      <c r="F212" s="33"/>
      <c r="G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</row>
    <row r="213" spans="1:44" s="1" customFormat="1" x14ac:dyDescent="0.25">
      <c r="A213" s="33"/>
      <c r="B213" s="33"/>
      <c r="C213" s="33"/>
      <c r="D213" s="33"/>
      <c r="E213" s="33"/>
      <c r="F213" s="33"/>
      <c r="G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</row>
    <row r="214" spans="1:44" s="1" customFormat="1" x14ac:dyDescent="0.25">
      <c r="A214" s="33"/>
      <c r="B214" s="33"/>
      <c r="C214" s="33"/>
      <c r="D214" s="33"/>
      <c r="E214" s="33"/>
      <c r="F214" s="33"/>
      <c r="G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</row>
    <row r="215" spans="1:44" s="1" customFormat="1" x14ac:dyDescent="0.25">
      <c r="A215" s="33"/>
      <c r="B215" s="33"/>
      <c r="C215" s="33"/>
      <c r="D215" s="33"/>
      <c r="E215" s="33"/>
      <c r="F215" s="33"/>
      <c r="G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</row>
    <row r="216" spans="1:44" s="1" customFormat="1" x14ac:dyDescent="0.25">
      <c r="A216" s="33"/>
      <c r="B216" s="33"/>
      <c r="C216" s="33"/>
      <c r="D216" s="33"/>
      <c r="E216" s="33"/>
      <c r="F216" s="33"/>
      <c r="G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</row>
    <row r="217" spans="1:44" s="1" customFormat="1" x14ac:dyDescent="0.25">
      <c r="A217" s="33"/>
      <c r="B217" s="33"/>
      <c r="C217" s="33"/>
      <c r="D217" s="33"/>
      <c r="E217" s="33"/>
      <c r="F217" s="33"/>
      <c r="G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</row>
    <row r="218" spans="1:44" s="1" customFormat="1" x14ac:dyDescent="0.25">
      <c r="A218" s="33"/>
      <c r="B218" s="33"/>
      <c r="C218" s="33"/>
      <c r="D218" s="33"/>
      <c r="E218" s="33"/>
      <c r="F218" s="33"/>
      <c r="G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</row>
    <row r="219" spans="1:44" s="1" customFormat="1" x14ac:dyDescent="0.25">
      <c r="A219" s="33"/>
      <c r="B219" s="33"/>
      <c r="C219" s="33"/>
      <c r="D219" s="33"/>
      <c r="E219" s="33"/>
      <c r="F219" s="33"/>
      <c r="G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</row>
    <row r="220" spans="1:44" s="1" customFormat="1" x14ac:dyDescent="0.25">
      <c r="A220" s="33"/>
      <c r="B220" s="33"/>
      <c r="C220" s="33"/>
      <c r="D220" s="33"/>
      <c r="E220" s="33"/>
      <c r="F220" s="33"/>
      <c r="G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</row>
    <row r="221" spans="1:44" s="1" customFormat="1" x14ac:dyDescent="0.25">
      <c r="A221" s="33"/>
      <c r="B221" s="33"/>
      <c r="C221" s="33"/>
      <c r="D221" s="33"/>
      <c r="E221" s="33"/>
      <c r="F221" s="33"/>
      <c r="G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</row>
    <row r="222" spans="1:44" s="1" customFormat="1" x14ac:dyDescent="0.25">
      <c r="A222" s="33"/>
      <c r="B222" s="33"/>
      <c r="C222" s="33"/>
      <c r="D222" s="33"/>
      <c r="E222" s="33"/>
      <c r="F222" s="33"/>
      <c r="G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</row>
    <row r="223" spans="1:44" s="1" customFormat="1" x14ac:dyDescent="0.25">
      <c r="A223" s="33"/>
      <c r="B223" s="33"/>
      <c r="C223" s="33"/>
      <c r="D223" s="33"/>
      <c r="E223" s="33"/>
      <c r="F223" s="33"/>
      <c r="G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</row>
    <row r="224" spans="1:44" s="1" customFormat="1" x14ac:dyDescent="0.25">
      <c r="A224" s="33"/>
      <c r="B224" s="33"/>
      <c r="C224" s="33"/>
      <c r="D224" s="33"/>
      <c r="E224" s="33"/>
      <c r="F224" s="33"/>
      <c r="G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</row>
    <row r="225" spans="1:44" s="1" customFormat="1" x14ac:dyDescent="0.25">
      <c r="A225" s="33"/>
      <c r="B225" s="33"/>
      <c r="C225" s="33"/>
      <c r="D225" s="33"/>
      <c r="E225" s="33"/>
      <c r="F225" s="33"/>
      <c r="G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</row>
    <row r="226" spans="1:44" s="1" customFormat="1" x14ac:dyDescent="0.25">
      <c r="A226" s="33"/>
      <c r="B226" s="33"/>
      <c r="C226" s="33"/>
      <c r="D226" s="33"/>
      <c r="E226" s="33"/>
      <c r="F226" s="33"/>
      <c r="G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</row>
    <row r="227" spans="1:44" s="1" customFormat="1" x14ac:dyDescent="0.25">
      <c r="A227" s="33"/>
      <c r="B227" s="33"/>
      <c r="C227" s="33"/>
      <c r="D227" s="33"/>
      <c r="E227" s="33"/>
      <c r="F227" s="33"/>
      <c r="G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</row>
    <row r="228" spans="1:44" s="1" customFormat="1" x14ac:dyDescent="0.25">
      <c r="A228" s="33"/>
      <c r="B228" s="33"/>
      <c r="C228" s="33"/>
      <c r="D228" s="33"/>
      <c r="E228" s="33"/>
      <c r="F228" s="33"/>
      <c r="G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</row>
    <row r="229" spans="1:44" s="1" customFormat="1" x14ac:dyDescent="0.25">
      <c r="A229" s="33"/>
      <c r="B229" s="33"/>
      <c r="C229" s="33"/>
      <c r="D229" s="33"/>
      <c r="E229" s="33"/>
      <c r="F229" s="33"/>
      <c r="G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</row>
    <row r="230" spans="1:44" s="1" customFormat="1" x14ac:dyDescent="0.25">
      <c r="A230" s="33"/>
      <c r="B230" s="33"/>
      <c r="C230" s="33"/>
      <c r="D230" s="33"/>
      <c r="E230" s="33"/>
      <c r="F230" s="33"/>
      <c r="G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</row>
    <row r="231" spans="1:44" s="1" customFormat="1" x14ac:dyDescent="0.25">
      <c r="A231" s="33"/>
      <c r="B231" s="33"/>
      <c r="C231" s="33"/>
      <c r="D231" s="33"/>
      <c r="E231" s="33"/>
      <c r="F231" s="33"/>
      <c r="G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</row>
    <row r="232" spans="1:44" s="1" customFormat="1" x14ac:dyDescent="0.25">
      <c r="A232" s="33"/>
      <c r="B232" s="33"/>
      <c r="C232" s="33"/>
      <c r="D232" s="33"/>
      <c r="E232" s="33"/>
      <c r="F232" s="33"/>
      <c r="G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</row>
    <row r="233" spans="1:44" s="1" customFormat="1" x14ac:dyDescent="0.25">
      <c r="A233" s="33"/>
      <c r="B233" s="33"/>
      <c r="C233" s="33"/>
      <c r="D233" s="33"/>
      <c r="E233" s="33"/>
      <c r="F233" s="33"/>
      <c r="G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</row>
    <row r="234" spans="1:44" s="1" customFormat="1" x14ac:dyDescent="0.25">
      <c r="A234" s="33"/>
      <c r="B234" s="33"/>
      <c r="C234" s="33"/>
      <c r="D234" s="33"/>
      <c r="E234" s="33"/>
      <c r="F234" s="33"/>
      <c r="G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</row>
    <row r="235" spans="1:44" s="1" customFormat="1" x14ac:dyDescent="0.25">
      <c r="A235" s="33"/>
      <c r="B235" s="33"/>
      <c r="C235" s="33"/>
      <c r="D235" s="33"/>
      <c r="E235" s="33"/>
      <c r="F235" s="33"/>
      <c r="G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</row>
    <row r="236" spans="1:44" s="1" customFormat="1" x14ac:dyDescent="0.25">
      <c r="A236" s="33"/>
      <c r="B236" s="33"/>
      <c r="C236" s="33"/>
      <c r="D236" s="33"/>
      <c r="E236" s="33"/>
      <c r="F236" s="33"/>
      <c r="G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</row>
    <row r="237" spans="1:44" s="1" customFormat="1" x14ac:dyDescent="0.25">
      <c r="A237" s="33"/>
      <c r="B237" s="33"/>
      <c r="C237" s="33"/>
      <c r="D237" s="33"/>
      <c r="E237" s="33"/>
      <c r="F237" s="33"/>
      <c r="G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</row>
    <row r="238" spans="1:44" s="1" customFormat="1" x14ac:dyDescent="0.25">
      <c r="A238" s="33"/>
      <c r="B238" s="33"/>
      <c r="C238" s="33"/>
      <c r="D238" s="33"/>
      <c r="E238" s="33"/>
      <c r="F238" s="33"/>
      <c r="G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</row>
    <row r="239" spans="1:44" s="1" customFormat="1" x14ac:dyDescent="0.25">
      <c r="A239" s="33"/>
      <c r="B239" s="33"/>
      <c r="C239" s="33"/>
      <c r="D239" s="33"/>
      <c r="E239" s="33"/>
      <c r="F239" s="33"/>
      <c r="G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</row>
    <row r="240" spans="1:44" s="1" customFormat="1" x14ac:dyDescent="0.25">
      <c r="A240" s="33"/>
      <c r="B240" s="33"/>
      <c r="C240" s="33"/>
      <c r="D240" s="33"/>
      <c r="E240" s="33"/>
      <c r="F240" s="33"/>
      <c r="G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</row>
    <row r="241" spans="2:7" x14ac:dyDescent="0.25">
      <c r="B241" s="33"/>
      <c r="C241" s="33"/>
      <c r="D241" s="33"/>
      <c r="E241" s="33"/>
      <c r="F241" s="33"/>
      <c r="G241" s="33"/>
    </row>
    <row r="242" spans="2:7" x14ac:dyDescent="0.25">
      <c r="B242" s="33"/>
      <c r="C242" s="33"/>
      <c r="D242" s="33"/>
      <c r="E242" s="33"/>
      <c r="F242" s="33"/>
      <c r="G242" s="33"/>
    </row>
    <row r="243" spans="2:7" x14ac:dyDescent="0.25">
      <c r="B243" s="33"/>
      <c r="C243" s="33"/>
      <c r="D243" s="33"/>
      <c r="E243" s="33"/>
      <c r="F243" s="33"/>
      <c r="G243" s="33"/>
    </row>
    <row r="244" spans="2:7" x14ac:dyDescent="0.25">
      <c r="B244" s="33"/>
      <c r="C244" s="33"/>
      <c r="D244" s="33"/>
      <c r="E244" s="33"/>
      <c r="F244" s="33"/>
      <c r="G244" s="33"/>
    </row>
    <row r="245" spans="2:7" x14ac:dyDescent="0.25">
      <c r="B245" s="33"/>
      <c r="C245" s="33"/>
      <c r="D245" s="33"/>
      <c r="E245" s="33"/>
      <c r="F245" s="33"/>
      <c r="G245" s="33"/>
    </row>
    <row r="246" spans="2:7" x14ac:dyDescent="0.25">
      <c r="B246" s="33"/>
      <c r="C246" s="33"/>
      <c r="D246" s="33"/>
      <c r="E246" s="33"/>
      <c r="F246" s="33"/>
      <c r="G246" s="33"/>
    </row>
  </sheetData>
  <sheetProtection algorithmName="SHA-512" hashValue="kVuUAUHmIWzQOh1Aj0M+/dWRDnqXyXLXLtPTotIeYTRF1z+qesGT++ST7XUgdydL5m60rrWQ6IHkVQm2euWg0A==" saltValue="zrQpYsBST5bF3kXcxNID1A==" spinCount="100000" sheet="1" objects="1" scenarios="1" selectLockedCells="1"/>
  <mergeCells count="102">
    <mergeCell ref="I15:J15"/>
    <mergeCell ref="Z29:Z30"/>
    <mergeCell ref="Z3:Z4"/>
    <mergeCell ref="U53:V53"/>
    <mergeCell ref="W53:X53"/>
    <mergeCell ref="Y53:Z53"/>
    <mergeCell ref="U29:U30"/>
    <mergeCell ref="T3:T4"/>
    <mergeCell ref="U3:U4"/>
    <mergeCell ref="I3:J4"/>
    <mergeCell ref="K3:K4"/>
    <mergeCell ref="L3:O3"/>
    <mergeCell ref="P3:P4"/>
    <mergeCell ref="R3:R4"/>
    <mergeCell ref="I14:K14"/>
    <mergeCell ref="K29:K30"/>
    <mergeCell ref="L29:O29"/>
    <mergeCell ref="P29:P30"/>
    <mergeCell ref="R29:R30"/>
    <mergeCell ref="I29:J30"/>
    <mergeCell ref="S29:S30"/>
    <mergeCell ref="T29:T30"/>
    <mergeCell ref="I40:K40"/>
    <mergeCell ref="Q53:R53"/>
    <mergeCell ref="S53:T53"/>
    <mergeCell ref="Q3:Q4"/>
    <mergeCell ref="V29:V30"/>
    <mergeCell ref="X29:X30"/>
    <mergeCell ref="Y29:Y30"/>
    <mergeCell ref="S3:S4"/>
    <mergeCell ref="V3:V4"/>
    <mergeCell ref="W3:W4"/>
    <mergeCell ref="W29:W30"/>
    <mergeCell ref="X3:X4"/>
    <mergeCell ref="Y3:Y4"/>
    <mergeCell ref="Q29:Q30"/>
    <mergeCell ref="P40:R40"/>
    <mergeCell ref="F8:G8"/>
    <mergeCell ref="D13:H13"/>
    <mergeCell ref="B9:B11"/>
    <mergeCell ref="C9:C11"/>
    <mergeCell ref="D9:D11"/>
    <mergeCell ref="E9:E11"/>
    <mergeCell ref="F12:G12"/>
    <mergeCell ref="F9:G11"/>
    <mergeCell ref="B3:H4"/>
    <mergeCell ref="C6:D7"/>
    <mergeCell ref="B5:D5"/>
    <mergeCell ref="B6:B7"/>
    <mergeCell ref="E6:F7"/>
    <mergeCell ref="G6:G7"/>
    <mergeCell ref="E5:G5"/>
    <mergeCell ref="B16:H17"/>
    <mergeCell ref="B18:D18"/>
    <mergeCell ref="E18:G18"/>
    <mergeCell ref="B19:B20"/>
    <mergeCell ref="C19:D20"/>
    <mergeCell ref="E19:F20"/>
    <mergeCell ref="G19:G20"/>
    <mergeCell ref="F21:G21"/>
    <mergeCell ref="B22:B24"/>
    <mergeCell ref="C22:C24"/>
    <mergeCell ref="D22:D24"/>
    <mergeCell ref="E22:E24"/>
    <mergeCell ref="F22:G24"/>
    <mergeCell ref="F25:G25"/>
    <mergeCell ref="D26:H26"/>
    <mergeCell ref="B29:H30"/>
    <mergeCell ref="B31:D31"/>
    <mergeCell ref="E31:G31"/>
    <mergeCell ref="B32:B33"/>
    <mergeCell ref="C32:D33"/>
    <mergeCell ref="E32:F33"/>
    <mergeCell ref="G32:G33"/>
    <mergeCell ref="F34:G34"/>
    <mergeCell ref="B35:B37"/>
    <mergeCell ref="C35:C37"/>
    <mergeCell ref="D35:D37"/>
    <mergeCell ref="E35:E37"/>
    <mergeCell ref="F35:G37"/>
    <mergeCell ref="F38:G38"/>
    <mergeCell ref="D39:H39"/>
    <mergeCell ref="B42:H43"/>
    <mergeCell ref="F51:G51"/>
    <mergeCell ref="D52:H52"/>
    <mergeCell ref="B53:C53"/>
    <mergeCell ref="J53:L53"/>
    <mergeCell ref="M53:N53"/>
    <mergeCell ref="O53:P53"/>
    <mergeCell ref="B44:D44"/>
    <mergeCell ref="E44:G44"/>
    <mergeCell ref="B45:B46"/>
    <mergeCell ref="C45:D46"/>
    <mergeCell ref="E45:F46"/>
    <mergeCell ref="G45:G46"/>
    <mergeCell ref="F47:G47"/>
    <mergeCell ref="B48:B50"/>
    <mergeCell ref="C48:C50"/>
    <mergeCell ref="D48:D50"/>
    <mergeCell ref="E48:E50"/>
    <mergeCell ref="F48:G50"/>
    <mergeCell ref="D53:H53"/>
  </mergeCells>
  <conditionalFormatting sqref="N5:N13">
    <cfRule type="dataBar" priority="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{E667EDB4-42B2-4ACB-8F99-9058C2EACB77}</x14:id>
        </ext>
      </extLst>
    </cfRule>
  </conditionalFormatting>
  <conditionalFormatting sqref="O5:O13">
    <cfRule type="colorScale" priority="98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1:N39">
    <cfRule type="dataBar" priority="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{38C1B93B-7C56-49F0-9D04-13357A0E547F}</x14:id>
        </ext>
      </extLst>
    </cfRule>
  </conditionalFormatting>
  <conditionalFormatting sqref="O31:O39">
    <cfRule type="colorScale" priority="94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R5:Z13">
    <cfRule type="top10" dxfId="51" priority="77" bottom="1" rank="5"/>
    <cfRule type="top10" dxfId="50" priority="89" rank="5"/>
  </conditionalFormatting>
  <conditionalFormatting sqref="R31:Z39">
    <cfRule type="top10" dxfId="49" priority="51" bottom="1" rank="5"/>
    <cfRule type="top10" dxfId="48" priority="52" rank="5"/>
  </conditionalFormatting>
  <conditionalFormatting sqref="F12:G12">
    <cfRule type="expression" dxfId="47" priority="50">
      <formula>$AH$10&lt;0</formula>
    </cfRule>
  </conditionalFormatting>
  <conditionalFormatting sqref="E8">
    <cfRule type="expression" dxfId="46" priority="49">
      <formula>$AM$10-$AL$10&lt;=$E$12</formula>
    </cfRule>
  </conditionalFormatting>
  <conditionalFormatting sqref="E9:E11">
    <cfRule type="expression" dxfId="45" priority="48">
      <formula>$AM$10-$AL$10&lt;=$E$12</formula>
    </cfRule>
  </conditionalFormatting>
  <conditionalFormatting sqref="D8">
    <cfRule type="expression" dxfId="44" priority="47">
      <formula>$AK$10-$AM$10&lt;=$E$12</formula>
    </cfRule>
  </conditionalFormatting>
  <conditionalFormatting sqref="D9:D11">
    <cfRule type="expression" dxfId="43" priority="46">
      <formula>$AK$10-$AM$10&lt;=$E$12</formula>
    </cfRule>
  </conditionalFormatting>
  <conditionalFormatting sqref="C8">
    <cfRule type="expression" dxfId="42" priority="45">
      <formula>$AM$10=$AN$10</formula>
    </cfRule>
  </conditionalFormatting>
  <conditionalFormatting sqref="C9:C11">
    <cfRule type="expression" dxfId="41" priority="44">
      <formula>$AM$10=$AN$10</formula>
    </cfRule>
  </conditionalFormatting>
  <conditionalFormatting sqref="C13">
    <cfRule type="expression" dxfId="40" priority="43">
      <formula>$C$13=$AM$10</formula>
    </cfRule>
  </conditionalFormatting>
  <conditionalFormatting sqref="F9:G11">
    <cfRule type="expression" dxfId="39" priority="42">
      <formula>$C$13=$AM$10</formula>
    </cfRule>
  </conditionalFormatting>
  <conditionalFormatting sqref="D13:H13">
    <cfRule type="expression" dxfId="38" priority="38">
      <formula>$AK$17=1</formula>
    </cfRule>
    <cfRule type="expression" dxfId="37" priority="40">
      <formula>$AK$16=1</formula>
    </cfRule>
    <cfRule type="expression" dxfId="36" priority="41">
      <formula>$AK$15=1</formula>
    </cfRule>
  </conditionalFormatting>
  <conditionalFormatting sqref="F25:G25">
    <cfRule type="expression" dxfId="35" priority="37">
      <formula>$AH$23&lt;0</formula>
    </cfRule>
  </conditionalFormatting>
  <conditionalFormatting sqref="F38:G38">
    <cfRule type="expression" dxfId="34" priority="36">
      <formula>$AH$36&lt;0</formula>
    </cfRule>
  </conditionalFormatting>
  <conditionalFormatting sqref="F51:G51">
    <cfRule type="expression" dxfId="33" priority="35">
      <formula>$AH$49&lt;0</formula>
    </cfRule>
  </conditionalFormatting>
  <conditionalFormatting sqref="E21">
    <cfRule type="expression" dxfId="32" priority="34">
      <formula>$AM$23-$AL$23&lt;=$E$25</formula>
    </cfRule>
  </conditionalFormatting>
  <conditionalFormatting sqref="E22:E24">
    <cfRule type="expression" dxfId="31" priority="33">
      <formula>$AM$23-$AL$23&lt;=$E$25</formula>
    </cfRule>
  </conditionalFormatting>
  <conditionalFormatting sqref="D21">
    <cfRule type="expression" dxfId="30" priority="31">
      <formula>$AK$23-$AM$23&lt;=$E$25</formula>
    </cfRule>
  </conditionalFormatting>
  <conditionalFormatting sqref="D22:D24">
    <cfRule type="expression" dxfId="29" priority="30">
      <formula>$AK$23-$AM$23&lt;=$E$25</formula>
    </cfRule>
  </conditionalFormatting>
  <conditionalFormatting sqref="C21">
    <cfRule type="expression" dxfId="28" priority="29">
      <formula>$AM$23=$AN$23</formula>
    </cfRule>
  </conditionalFormatting>
  <conditionalFormatting sqref="C22:C24">
    <cfRule type="expression" dxfId="27" priority="28">
      <formula>$AM$23=$AN$23</formula>
    </cfRule>
  </conditionalFormatting>
  <conditionalFormatting sqref="F22:G24">
    <cfRule type="expression" dxfId="26" priority="27">
      <formula>$C$26=$AM$23</formula>
    </cfRule>
  </conditionalFormatting>
  <conditionalFormatting sqref="D26:H26">
    <cfRule type="expression" dxfId="25" priority="24">
      <formula>$AK$30=1</formula>
    </cfRule>
    <cfRule type="expression" dxfId="24" priority="25">
      <formula>$AK$29=1</formula>
    </cfRule>
    <cfRule type="expression" dxfId="23" priority="26">
      <formula>$AK$28=1</formula>
    </cfRule>
  </conditionalFormatting>
  <conditionalFormatting sqref="C26">
    <cfRule type="expression" dxfId="22" priority="23">
      <formula>$C$26=$AM$23</formula>
    </cfRule>
  </conditionalFormatting>
  <conditionalFormatting sqref="E34">
    <cfRule type="expression" dxfId="21" priority="22">
      <formula>$AM$36-$AL$36&lt;=$E$38</formula>
    </cfRule>
  </conditionalFormatting>
  <conditionalFormatting sqref="D34">
    <cfRule type="expression" dxfId="20" priority="21">
      <formula>$AK$36-$AM$36&lt;=$E$38</formula>
    </cfRule>
  </conditionalFormatting>
  <conditionalFormatting sqref="C34">
    <cfRule type="expression" dxfId="19" priority="20">
      <formula>$AM$36=$AN$36</formula>
    </cfRule>
  </conditionalFormatting>
  <conditionalFormatting sqref="C35:C37">
    <cfRule type="expression" dxfId="18" priority="19">
      <formula>$AM$36=$AN$36</formula>
    </cfRule>
  </conditionalFormatting>
  <conditionalFormatting sqref="D35:D37">
    <cfRule type="expression" dxfId="17" priority="18">
      <formula>$AK$36-$AM$36&lt;=$E$38</formula>
    </cfRule>
  </conditionalFormatting>
  <conditionalFormatting sqref="E35:E37">
    <cfRule type="expression" dxfId="16" priority="17">
      <formula>$AM$36-$AL$36&lt;=$E$38</formula>
    </cfRule>
  </conditionalFormatting>
  <conditionalFormatting sqref="D39:H39">
    <cfRule type="expression" dxfId="15" priority="14">
      <formula>$AK$43=1</formula>
    </cfRule>
    <cfRule type="expression" dxfId="14" priority="15">
      <formula>$AK$42=1</formula>
    </cfRule>
    <cfRule type="expression" dxfId="13" priority="16">
      <formula>$AK$41=1</formula>
    </cfRule>
  </conditionalFormatting>
  <conditionalFormatting sqref="F35:G37">
    <cfRule type="expression" dxfId="12" priority="13">
      <formula>$C$39=$AM$36</formula>
    </cfRule>
  </conditionalFormatting>
  <conditionalFormatting sqref="C39">
    <cfRule type="expression" dxfId="11" priority="12">
      <formula>$C$39=$AM$36</formula>
    </cfRule>
  </conditionalFormatting>
  <conditionalFormatting sqref="E47">
    <cfRule type="expression" dxfId="10" priority="11">
      <formula>$AM$49-$AL$49&lt;=$E$51</formula>
    </cfRule>
  </conditionalFormatting>
  <conditionalFormatting sqref="E48:E50">
    <cfRule type="expression" dxfId="9" priority="10">
      <formula>$AM$49-$AL$49&lt;=$E$51</formula>
    </cfRule>
  </conditionalFormatting>
  <conditionalFormatting sqref="D47">
    <cfRule type="expression" dxfId="8" priority="9">
      <formula>$AK$49-$AM$49&lt;=$E$51</formula>
    </cfRule>
  </conditionalFormatting>
  <conditionalFormatting sqref="D48:D50">
    <cfRule type="expression" dxfId="7" priority="8">
      <formula>$AK$49-$AM$49&lt;=$E$51</formula>
    </cfRule>
  </conditionalFormatting>
  <conditionalFormatting sqref="C47">
    <cfRule type="expression" dxfId="6" priority="7">
      <formula>$AM$49=$AN$49</formula>
    </cfRule>
  </conditionalFormatting>
  <conditionalFormatting sqref="C48:C50">
    <cfRule type="expression" dxfId="5" priority="6">
      <formula>$AM$49=$AN$49</formula>
    </cfRule>
  </conditionalFormatting>
  <conditionalFormatting sqref="F48:G50">
    <cfRule type="expression" dxfId="4" priority="5">
      <formula>$C$52=$AM$49</formula>
    </cfRule>
  </conditionalFormatting>
  <conditionalFormatting sqref="C52">
    <cfRule type="expression" dxfId="3" priority="4">
      <formula>$C$52=$AM$49</formula>
    </cfRule>
  </conditionalFormatting>
  <conditionalFormatting sqref="D52:H52">
    <cfRule type="expression" dxfId="2" priority="1">
      <formula>$AK$56=1</formula>
    </cfRule>
    <cfRule type="expression" dxfId="1" priority="2">
      <formula>$AK$55=1</formula>
    </cfRule>
    <cfRule type="expression" dxfId="0" priority="3">
      <formula>$AK$54=1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7EDB4-42B2-4ACB-8F99-9058C2EACB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N5:N13</xm:sqref>
        </x14:conditionalFormatting>
        <x14:conditionalFormatting xmlns:xm="http://schemas.microsoft.com/office/excel/2006/main">
          <x14:cfRule type="dataBar" id="{38C1B93B-7C56-49F0-9D04-13357A0E54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N31:N39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85"/>
  <sheetViews>
    <sheetView workbookViewId="0">
      <selection sqref="A1:XFD1048576"/>
    </sheetView>
  </sheetViews>
  <sheetFormatPr defaultRowHeight="13.8" x14ac:dyDescent="0.25"/>
  <cols>
    <col min="1" max="1" width="9.296875" style="42" bestFit="1" customWidth="1"/>
    <col min="2" max="3" width="8.796875" style="42"/>
    <col min="4" max="4" width="11.3984375" style="42" customWidth="1"/>
    <col min="5" max="8" width="8.796875" style="42"/>
    <col min="9" max="9" width="10" style="42" customWidth="1"/>
    <col min="10" max="10" width="16.09765625" style="42" customWidth="1"/>
    <col min="11" max="12" width="8.796875" style="42"/>
    <col min="13" max="14" width="8.796875" style="42" customWidth="1"/>
    <col min="15" max="15" width="10" style="42" customWidth="1"/>
    <col min="16" max="32" width="8.796875" style="42" customWidth="1"/>
    <col min="33" max="16384" width="8.796875" style="42"/>
  </cols>
  <sheetData>
    <row r="1" spans="1:40" x14ac:dyDescent="0.25">
      <c r="A1" s="188">
        <f ca="1">DAY(TODAY())</f>
        <v>30</v>
      </c>
      <c r="B1" s="42">
        <f ca="1">MONTH(TODAY())</f>
        <v>1</v>
      </c>
      <c r="H1" s="188">
        <v>5</v>
      </c>
      <c r="I1" s="42" t="str">
        <f>K1&amp;":"&amp;AN1</f>
        <v>8:30</v>
      </c>
      <c r="J1" s="42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"","True",,"EndOfBar")</f>
        <v>4485</v>
      </c>
      <c r="K1" s="42">
        <v>8</v>
      </c>
      <c r="L1" s="42">
        <v>30</v>
      </c>
      <c r="M1" s="42">
        <f ca="1">(J1-$H$2)/$H$2</f>
        <v>7.1861666292387157E-3</v>
      </c>
      <c r="N1" s="189">
        <f ca="1">IF(ISERROR(M1),NA(),M1)</f>
        <v>7.1861666292387157E-3</v>
      </c>
      <c r="O1" s="188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"","True",,"EndOfBar")</f>
        <v>15987</v>
      </c>
      <c r="P1" s="42">
        <f ca="1">(O1-$H$3)/$H$3</f>
        <v>-3.7390166386240421E-3</v>
      </c>
      <c r="Q1" s="189">
        <f ca="1">IF(ISERROR(P1),NA(),P1)</f>
        <v>-3.7390166386240421E-3</v>
      </c>
      <c r="R1" s="188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"","True",,"EndOfBar")</f>
        <v>13941</v>
      </c>
      <c r="S1" s="42">
        <f ca="1">(R1-$H$4)/$H$4</f>
        <v>2.0125062890821535E-3</v>
      </c>
      <c r="T1" s="189">
        <f ca="1">IF(ISERROR(S1),NA(),S1)</f>
        <v>2.0125062890821535E-3</v>
      </c>
      <c r="U1" s="188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"","True",,"EndOfBar")</f>
        <v>4923</v>
      </c>
      <c r="V1" s="42">
        <f ca="1">(U1-$H$5)/$H$5</f>
        <v>2.0354162426216163E-3</v>
      </c>
      <c r="W1" s="189">
        <f ca="1">IF(ISERROR(V1),NA(),V1)</f>
        <v>2.0354162426216163E-3</v>
      </c>
      <c r="X1" s="188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"","True",,"EndOfBar")</f>
        <v>2674</v>
      </c>
      <c r="Y1" s="42">
        <f ca="1">(X1-$H$6)/$H$6</f>
        <v>-1.655020228025009E-2</v>
      </c>
      <c r="Z1" s="189">
        <f ca="1">IF(ISERROR(Y1),NA(),Y1)</f>
        <v>-1.655020228025009E-2</v>
      </c>
      <c r="AA1" s="188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"","True",,"EndOfBar")</f>
        <v>12630</v>
      </c>
      <c r="AB1" s="42">
        <f ca="1">(AA1-$H$7)/$H$7</f>
        <v>5.6533163468429019E-3</v>
      </c>
      <c r="AC1" s="189">
        <f ca="1">IF(ISERROR(AB1),NA(),AB1)</f>
        <v>5.6533163468429019E-3</v>
      </c>
      <c r="AD1" s="188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"","True",,"EndOfBar")</f>
        <v>16895</v>
      </c>
      <c r="AE1" s="42">
        <f ca="1">(AD1-$H$8)/$H$8</f>
        <v>7.2735944672986351E-3</v>
      </c>
      <c r="AF1" s="189">
        <f ca="1">IF(ISERROR(AE1),NA(),AE1)</f>
        <v>7.2735944672986351E-3</v>
      </c>
      <c r="AG1" s="188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"","True",,"EndOfBar")</f>
        <v>200725</v>
      </c>
      <c r="AH1" s="42">
        <f ca="1">(AG1-$H$9)/$H$9</f>
        <v>-5.8197127290737991E-3</v>
      </c>
      <c r="AI1" s="189">
        <f ca="1">IF(ISERROR(AH1),NA(),AH1)</f>
        <v>-5.8197127290737991E-3</v>
      </c>
      <c r="AJ1" s="188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"","True",,"EndOfBar")</f>
        <v>11321</v>
      </c>
      <c r="AK1" s="42">
        <f ca="1">(AJ1-$H$10)/$H$10</f>
        <v>3.5345056110276576E-4</v>
      </c>
      <c r="AL1" s="189">
        <f ca="1">IF(ISERROR(AK1),NA(),AK1)</f>
        <v>3.5345056110276576E-4</v>
      </c>
      <c r="AN1" s="42">
        <f>IF(L1=0,"00",IF(L1=5,"05",L1))</f>
        <v>30</v>
      </c>
    </row>
    <row r="2" spans="1:40" x14ac:dyDescent="0.25">
      <c r="B2" s="42" t="s">
        <v>16</v>
      </c>
      <c r="G2" s="42" t="str">
        <f>Sheet1!Q5</f>
        <v>CLE</v>
      </c>
      <c r="H2" s="42">
        <f xml:space="preserve"> RTD("cqg.rtd",,"StudyData",G2,  "Bar",, "Close", "D","-1","primaryOnly")</f>
        <v>4453</v>
      </c>
      <c r="I2" s="42" t="str">
        <f t="shared" ref="I2:I65" si="0">K2&amp;":"&amp;AN2</f>
        <v>8:35</v>
      </c>
      <c r="J2" s="42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"","True",,"EndOfBar")</f>
        <v>4494</v>
      </c>
      <c r="K2" s="42">
        <f>IF(L2=0,K1+1,K1)</f>
        <v>8</v>
      </c>
      <c r="L2" s="42">
        <f>IF((L1+$H$1)=60,0,(L1+$H$1))</f>
        <v>35</v>
      </c>
      <c r="M2" s="42">
        <f t="shared" ref="M2:M65" ca="1" si="1">(J2-$H$2)/$H$2</f>
        <v>9.2072759937121048E-3</v>
      </c>
      <c r="N2" s="189">
        <f t="shared" ref="N2:N65" ca="1" si="2">IF(ISERROR(M2),NA(),M2)</f>
        <v>9.2072759937121048E-3</v>
      </c>
      <c r="O2" s="188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"","True",,"EndOfBar")</f>
        <v>15973</v>
      </c>
      <c r="P2" s="42">
        <f t="shared" ref="P2:P65" ca="1" si="3">(O2-$H$3)/$H$3</f>
        <v>-4.6114538543029849E-3</v>
      </c>
      <c r="Q2" s="189">
        <f t="shared" ref="Q2:Q65" ca="1" si="4">IF(ISERROR(P2),NA(),P2)</f>
        <v>-4.6114538543029849E-3</v>
      </c>
      <c r="R2" s="188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"","True",,"EndOfBar")</f>
        <v>13944</v>
      </c>
      <c r="S2" s="42">
        <f t="shared" ref="S2:S65" ca="1" si="5">(R2-$H$4)/$H$4</f>
        <v>2.2281319629123839E-3</v>
      </c>
      <c r="T2" s="189">
        <f t="shared" ref="T2:T65" ca="1" si="6">IF(ISERROR(S2),NA(),S2)</f>
        <v>2.2281319629123839E-3</v>
      </c>
      <c r="U2" s="188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"","True",,"EndOfBar")</f>
        <v>4926</v>
      </c>
      <c r="V2" s="42">
        <f ca="1">(U2-$H$5)/$H$5</f>
        <v>2.6460411154081011E-3</v>
      </c>
      <c r="W2" s="189">
        <f t="shared" ref="W2:W65" ca="1" si="7">IF(ISERROR(V2),NA(),V2)</f>
        <v>2.6460411154081011E-3</v>
      </c>
      <c r="X2" s="188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"","True",,"EndOfBar")</f>
        <v>2676</v>
      </c>
      <c r="Y2" s="42">
        <f ca="1">(X2-$H$6)/$H$6</f>
        <v>-1.58146377344612E-2</v>
      </c>
      <c r="Z2" s="189">
        <f t="shared" ref="Z2:Z65" ca="1" si="8">IF(ISERROR(Y2),NA(),Y2)</f>
        <v>-1.58146377344612E-2</v>
      </c>
      <c r="AA2" s="188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"","True",,"EndOfBar")</f>
        <v>12604</v>
      </c>
      <c r="AB2" s="42">
        <f ca="1">(AA2-$H$7)/$H$7</f>
        <v>3.583087825463811E-3</v>
      </c>
      <c r="AC2" s="189">
        <f t="shared" ref="AC2:AC65" ca="1" si="9">IF(ISERROR(AB2),NA(),AB2)</f>
        <v>3.583087825463811E-3</v>
      </c>
      <c r="AD2" s="188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"","True",,"EndOfBar")</f>
        <v>16825</v>
      </c>
      <c r="AE2" s="42">
        <f ca="1">(AD2-$H$8)/$H$8</f>
        <v>3.1002205926190904E-3</v>
      </c>
      <c r="AF2" s="189">
        <f t="shared" ref="AF2:AF65" ca="1" si="10">IF(ISERROR(AE2),NA(),AE2)</f>
        <v>3.1002205926190904E-3</v>
      </c>
      <c r="AG2" s="188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"","True",,"EndOfBar")</f>
        <v>200650</v>
      </c>
      <c r="AH2" s="42">
        <f t="shared" ref="AH2:AH65" ca="1" si="11">(AG2-$H$9)/$H$9</f>
        <v>-6.1911837543338283E-3</v>
      </c>
      <c r="AI2" s="189">
        <f t="shared" ref="AI2:AI65" ca="1" si="12">IF(ISERROR(AH2),NA(),AH2)</f>
        <v>-6.1911837543338283E-3</v>
      </c>
      <c r="AJ2" s="188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"","True",,"EndOfBar")</f>
        <v>11318</v>
      </c>
      <c r="AK2" s="42">
        <f ca="1">(AJ2-$H$10)/$H$10</f>
        <v>8.8362640275691439E-5</v>
      </c>
      <c r="AL2" s="189">
        <f t="shared" ref="AL2:AL65" ca="1" si="13">IF(ISERROR(AK2),NA(),AK2)</f>
        <v>8.8362640275691439E-5</v>
      </c>
      <c r="AN2" s="42">
        <f>IF(L2=0,"00",IF(L2=5,"05",L2))</f>
        <v>35</v>
      </c>
    </row>
    <row r="3" spans="1:40" x14ac:dyDescent="0.25">
      <c r="G3" s="42" t="str">
        <f>Sheet1!Q6</f>
        <v>HOE</v>
      </c>
      <c r="H3" s="42">
        <f xml:space="preserve"> RTD("cqg.rtd",,"StudyData",G3,  "Bar",, "Close", "D","-1","primaryOnly")</f>
        <v>16047</v>
      </c>
      <c r="I3" s="42" t="str">
        <f t="shared" si="0"/>
        <v>8:40</v>
      </c>
      <c r="J3" s="42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"","True",,"EndOfBar")</f>
        <v>4504</v>
      </c>
      <c r="K3" s="42">
        <f>IF(L3=0,K2+1,K2)</f>
        <v>8</v>
      </c>
      <c r="L3" s="42">
        <f t="shared" ref="L3:L53" si="14">IF((L2+$H$1)=60,0,(L2+$H$1))</f>
        <v>40</v>
      </c>
      <c r="M3" s="42">
        <f t="shared" ca="1" si="1"/>
        <v>1.1452953065349204E-2</v>
      </c>
      <c r="N3" s="189">
        <f t="shared" ca="1" si="2"/>
        <v>1.1452953065349204E-2</v>
      </c>
      <c r="O3" s="188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"","True",,"EndOfBar")</f>
        <v>15973</v>
      </c>
      <c r="P3" s="42">
        <f t="shared" ca="1" si="3"/>
        <v>-4.6114538543029849E-3</v>
      </c>
      <c r="Q3" s="189">
        <f t="shared" ca="1" si="4"/>
        <v>-4.6114538543029849E-3</v>
      </c>
      <c r="R3" s="188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"","True",,"EndOfBar")</f>
        <v>13930</v>
      </c>
      <c r="S3" s="42">
        <f t="shared" ca="1" si="5"/>
        <v>1.2218788183713074E-3</v>
      </c>
      <c r="T3" s="189">
        <f t="shared" ca="1" si="6"/>
        <v>1.2218788183713074E-3</v>
      </c>
      <c r="U3" s="188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"","True",,"EndOfBar")</f>
        <v>4927</v>
      </c>
      <c r="V3" s="42">
        <f t="shared" ref="V3:V66" ca="1" si="15">(U3-$H$5)/$H$5</f>
        <v>2.8495827396702628E-3</v>
      </c>
      <c r="W3" s="189">
        <f t="shared" ca="1" si="7"/>
        <v>2.8495827396702628E-3</v>
      </c>
      <c r="X3" s="188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"","True",,"EndOfBar")</f>
        <v>2687</v>
      </c>
      <c r="Y3" s="42">
        <f t="shared" ref="Y3:Y66" ca="1" si="16">(X3-$H$6)/$H$6</f>
        <v>-1.1769032732622288E-2</v>
      </c>
      <c r="Z3" s="189">
        <f t="shared" ca="1" si="8"/>
        <v>-1.1769032732622288E-2</v>
      </c>
      <c r="AA3" s="188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"","True",,"EndOfBar")</f>
        <v>12604</v>
      </c>
      <c r="AB3" s="42">
        <f t="shared" ref="AB3:AB66" ca="1" si="17">(AA3-$H$7)/$H$7</f>
        <v>3.583087825463811E-3</v>
      </c>
      <c r="AC3" s="189">
        <f t="shared" ca="1" si="9"/>
        <v>3.583087825463811E-3</v>
      </c>
      <c r="AD3" s="188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"","True",,"EndOfBar")</f>
        <v>16860</v>
      </c>
      <c r="AE3" s="42">
        <f t="shared" ref="AE3:AE66" ca="1" si="18">(AD3-$H$8)/$H$8</f>
        <v>5.1869075299588625E-3</v>
      </c>
      <c r="AF3" s="189">
        <f t="shared" ca="1" si="10"/>
        <v>5.1869075299588625E-3</v>
      </c>
      <c r="AG3" s="188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"","True",,"EndOfBar")</f>
        <v>200950</v>
      </c>
      <c r="AH3" s="42">
        <f t="shared" ca="1" si="11"/>
        <v>-4.7052996532937095E-3</v>
      </c>
      <c r="AI3" s="189">
        <f t="shared" ca="1" si="12"/>
        <v>-4.7052996532937095E-3</v>
      </c>
      <c r="AJ3" s="188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"","True",,"EndOfBar")</f>
        <v>11310</v>
      </c>
      <c r="AK3" s="42">
        <f t="shared" ref="AK3:AK66" ca="1" si="19">(AJ3-$H$10)/$H$10</f>
        <v>-6.1853848192984008E-4</v>
      </c>
      <c r="AL3" s="189">
        <f t="shared" ca="1" si="13"/>
        <v>-6.1853848192984008E-4</v>
      </c>
      <c r="AN3" s="42">
        <f t="shared" ref="AN2:AN65" si="20">IF(L3=0,"00",IF(L3=5,"05",L3))</f>
        <v>40</v>
      </c>
    </row>
    <row r="4" spans="1:40" x14ac:dyDescent="0.25">
      <c r="B4" s="42" t="s">
        <v>21</v>
      </c>
      <c r="G4" s="42" t="str">
        <f>Sheet1!Q7</f>
        <v>RBE</v>
      </c>
      <c r="H4" s="42">
        <f xml:space="preserve"> RTD("cqg.rtd",,"StudyData",G4,  "Bar",, "Close", "D","-1","primaryOnly")</f>
        <v>13913</v>
      </c>
      <c r="I4" s="42" t="str">
        <f t="shared" si="0"/>
        <v>8:45</v>
      </c>
      <c r="J4" s="42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"","True",,"EndOfBar")</f>
        <v>4502</v>
      </c>
      <c r="K4" s="42">
        <f t="shared" ref="K4:K14" si="21">IF(L4=0,K3+1,K3)</f>
        <v>8</v>
      </c>
      <c r="L4" s="42">
        <f t="shared" si="14"/>
        <v>45</v>
      </c>
      <c r="M4" s="42">
        <f t="shared" ca="1" si="1"/>
        <v>1.1003817651021782E-2</v>
      </c>
      <c r="N4" s="189">
        <f t="shared" ca="1" si="2"/>
        <v>1.1003817651021782E-2</v>
      </c>
      <c r="O4" s="188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"","True",,"EndOfBar")</f>
        <v>15978</v>
      </c>
      <c r="P4" s="42">
        <f t="shared" ca="1" si="3"/>
        <v>-4.2998691344176485E-3</v>
      </c>
      <c r="Q4" s="189">
        <f t="shared" ca="1" si="4"/>
        <v>-4.2998691344176485E-3</v>
      </c>
      <c r="R4" s="188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"","True",,"EndOfBar")</f>
        <v>13915</v>
      </c>
      <c r="S4" s="42">
        <f t="shared" ca="1" si="5"/>
        <v>1.437504492201538E-4</v>
      </c>
      <c r="T4" s="189">
        <f t="shared" ca="1" si="6"/>
        <v>1.437504492201538E-4</v>
      </c>
      <c r="U4" s="188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"","True",,"EndOfBar")</f>
        <v>4921</v>
      </c>
      <c r="V4" s="42">
        <f t="shared" ca="1" si="15"/>
        <v>1.6283329940972929E-3</v>
      </c>
      <c r="W4" s="189">
        <f t="shared" ca="1" si="7"/>
        <v>1.6283329940972929E-3</v>
      </c>
      <c r="X4" s="188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"","True",,"EndOfBar")</f>
        <v>2698</v>
      </c>
      <c r="Y4" s="42">
        <f t="shared" ca="1" si="16"/>
        <v>-7.7234277307833762E-3</v>
      </c>
      <c r="Z4" s="189">
        <f t="shared" ca="1" si="8"/>
        <v>-7.7234277307833762E-3</v>
      </c>
      <c r="AA4" s="188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"","True",,"EndOfBar")</f>
        <v>12607</v>
      </c>
      <c r="AB4" s="42">
        <f t="shared" ca="1" si="17"/>
        <v>3.8219603471613983E-3</v>
      </c>
      <c r="AC4" s="189">
        <f t="shared" ca="1" si="9"/>
        <v>3.8219603471613983E-3</v>
      </c>
      <c r="AD4" s="188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"","True",,"EndOfBar")</f>
        <v>16895</v>
      </c>
      <c r="AE4" s="42">
        <f t="shared" ca="1" si="18"/>
        <v>7.2735944672986351E-3</v>
      </c>
      <c r="AF4" s="189">
        <f t="shared" ca="1" si="10"/>
        <v>7.2735944672986351E-3</v>
      </c>
      <c r="AG4" s="188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"","True",,"EndOfBar")</f>
        <v>200875</v>
      </c>
      <c r="AH4" s="42">
        <f t="shared" ca="1" si="11"/>
        <v>-5.0767706785537397E-3</v>
      </c>
      <c r="AI4" s="189">
        <f t="shared" ca="1" si="12"/>
        <v>-5.0767706785537397E-3</v>
      </c>
      <c r="AJ4" s="188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"","True",,"EndOfBar")</f>
        <v>11307</v>
      </c>
      <c r="AK4" s="42">
        <f t="shared" ca="1" si="19"/>
        <v>-8.8362640275691439E-4</v>
      </c>
      <c r="AL4" s="189">
        <f t="shared" ca="1" si="13"/>
        <v>-8.8362640275691439E-4</v>
      </c>
      <c r="AN4" s="42">
        <f t="shared" si="20"/>
        <v>45</v>
      </c>
    </row>
    <row r="5" spans="1:40" x14ac:dyDescent="0.25">
      <c r="G5" s="42" t="str">
        <f>Sheet1!Q8</f>
        <v>QO</v>
      </c>
      <c r="H5" s="42">
        <f xml:space="preserve"> RTD("cqg.rtd",,"StudyData",G5,  "Bar",, "Close", "D","-1","primaryOnly")</f>
        <v>4913</v>
      </c>
      <c r="I5" s="42" t="str">
        <f t="shared" si="0"/>
        <v>8:50</v>
      </c>
      <c r="J5" s="42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"","True",,"EndOfBar")</f>
        <v>4504</v>
      </c>
      <c r="K5" s="42">
        <f t="shared" si="21"/>
        <v>8</v>
      </c>
      <c r="L5" s="42">
        <f t="shared" si="14"/>
        <v>50</v>
      </c>
      <c r="M5" s="42">
        <f t="shared" ca="1" si="1"/>
        <v>1.1452953065349204E-2</v>
      </c>
      <c r="N5" s="189">
        <f t="shared" ca="1" si="2"/>
        <v>1.1452953065349204E-2</v>
      </c>
      <c r="O5" s="188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"","True",,"EndOfBar")</f>
        <v>15998</v>
      </c>
      <c r="P5" s="42">
        <f t="shared" ca="1" si="3"/>
        <v>-3.0535302548763007E-3</v>
      </c>
      <c r="Q5" s="189">
        <f t="shared" ca="1" si="4"/>
        <v>-3.0535302548763007E-3</v>
      </c>
      <c r="R5" s="188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"","True",,"EndOfBar")</f>
        <v>13908</v>
      </c>
      <c r="S5" s="42">
        <f t="shared" ca="1" si="5"/>
        <v>-3.5937612305038451E-4</v>
      </c>
      <c r="T5" s="189">
        <f t="shared" ca="1" si="6"/>
        <v>-3.5937612305038451E-4</v>
      </c>
      <c r="U5" s="188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"","True",,"EndOfBar")</f>
        <v>4923</v>
      </c>
      <c r="V5" s="42">
        <f t="shared" ca="1" si="15"/>
        <v>2.0354162426216163E-3</v>
      </c>
      <c r="W5" s="189">
        <f t="shared" ca="1" si="7"/>
        <v>2.0354162426216163E-3</v>
      </c>
      <c r="X5" s="188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"","True",,"EndOfBar")</f>
        <v>2713</v>
      </c>
      <c r="Y5" s="42">
        <f t="shared" ca="1" si="16"/>
        <v>-2.206693637366679E-3</v>
      </c>
      <c r="Z5" s="189">
        <f t="shared" ca="1" si="8"/>
        <v>-2.206693637366679E-3</v>
      </c>
      <c r="AA5" s="188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"","True",,"EndOfBar")</f>
        <v>12613</v>
      </c>
      <c r="AB5" s="42">
        <f t="shared" ca="1" si="17"/>
        <v>4.2997053905565732E-3</v>
      </c>
      <c r="AC5" s="189">
        <f t="shared" ca="1" si="9"/>
        <v>4.2997053905565732E-3</v>
      </c>
      <c r="AD5" s="188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"","True",,"EndOfBar")</f>
        <v>16880</v>
      </c>
      <c r="AE5" s="42">
        <f t="shared" ca="1" si="18"/>
        <v>6.3793000655815897E-3</v>
      </c>
      <c r="AF5" s="189">
        <f t="shared" ca="1" si="10"/>
        <v>6.3793000655815897E-3</v>
      </c>
      <c r="AG5" s="188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"","True",,"EndOfBar")</f>
        <v>200950</v>
      </c>
      <c r="AH5" s="42">
        <f t="shared" ca="1" si="11"/>
        <v>-4.7052996532937095E-3</v>
      </c>
      <c r="AI5" s="189">
        <f t="shared" ca="1" si="12"/>
        <v>-4.7052996532937095E-3</v>
      </c>
      <c r="AJ5" s="188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"","True",,"EndOfBar")</f>
        <v>11308</v>
      </c>
      <c r="AK5" s="42">
        <f t="shared" ca="1" si="19"/>
        <v>-7.9526376248122295E-4</v>
      </c>
      <c r="AL5" s="189">
        <f t="shared" ca="1" si="13"/>
        <v>-7.9526376248122295E-4</v>
      </c>
      <c r="AN5" s="42">
        <f t="shared" si="20"/>
        <v>50</v>
      </c>
    </row>
    <row r="6" spans="1:40" x14ac:dyDescent="0.25">
      <c r="B6" s="42" t="s">
        <v>17</v>
      </c>
      <c r="G6" s="42" t="str">
        <f>Sheet1!Q9</f>
        <v>NGE</v>
      </c>
      <c r="H6" s="42">
        <f xml:space="preserve"> RTD("cqg.rtd",,"StudyData",G6,  "Bar",, "Close", "D","-1","primaryOnly")</f>
        <v>2719</v>
      </c>
      <c r="I6" s="42" t="str">
        <f t="shared" si="0"/>
        <v>8:55</v>
      </c>
      <c r="J6" s="42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"","True",,"EndOfBar")</f>
        <v>4542</v>
      </c>
      <c r="K6" s="42">
        <f t="shared" si="21"/>
        <v>8</v>
      </c>
      <c r="L6" s="42">
        <f t="shared" si="14"/>
        <v>55</v>
      </c>
      <c r="M6" s="42">
        <f t="shared" ca="1" si="1"/>
        <v>1.9986525937570176E-2</v>
      </c>
      <c r="N6" s="189">
        <f t="shared" ca="1" si="2"/>
        <v>1.9986525937570176E-2</v>
      </c>
      <c r="O6" s="188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"","True",,"EndOfBar")</f>
        <v>16084</v>
      </c>
      <c r="P6" s="42">
        <f t="shared" ca="1" si="3"/>
        <v>2.3057269271514924E-3</v>
      </c>
      <c r="Q6" s="189">
        <f t="shared" ca="1" si="4"/>
        <v>2.3057269271514924E-3</v>
      </c>
      <c r="R6" s="188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"","True",,"EndOfBar")</f>
        <v>13980</v>
      </c>
      <c r="S6" s="42">
        <f t="shared" ca="1" si="5"/>
        <v>4.8156400488751526E-3</v>
      </c>
      <c r="T6" s="189">
        <f t="shared" ca="1" si="6"/>
        <v>4.8156400488751526E-3</v>
      </c>
      <c r="U6" s="188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"","True",,"EndOfBar")</f>
        <v>4955</v>
      </c>
      <c r="V6" s="42">
        <f t="shared" ca="1" si="15"/>
        <v>8.548748219010787E-3</v>
      </c>
      <c r="W6" s="189">
        <f t="shared" ca="1" si="7"/>
        <v>8.548748219010787E-3</v>
      </c>
      <c r="X6" s="188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"","True",,"EndOfBar")</f>
        <v>2713</v>
      </c>
      <c r="Y6" s="42">
        <f t="shared" ca="1" si="16"/>
        <v>-2.206693637366679E-3</v>
      </c>
      <c r="Z6" s="189">
        <f t="shared" ca="1" si="8"/>
        <v>-2.206693637366679E-3</v>
      </c>
      <c r="AA6" s="188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"","True",,"EndOfBar")</f>
        <v>12609</v>
      </c>
      <c r="AB6" s="42">
        <f t="shared" ca="1" si="17"/>
        <v>3.9812086949597902E-3</v>
      </c>
      <c r="AC6" s="189">
        <f t="shared" ca="1" si="9"/>
        <v>3.9812086949597902E-3</v>
      </c>
      <c r="AD6" s="188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"","True",,"EndOfBar")</f>
        <v>16865</v>
      </c>
      <c r="AE6" s="42">
        <f t="shared" ca="1" si="18"/>
        <v>5.4850056638645443E-3</v>
      </c>
      <c r="AF6" s="189">
        <f t="shared" ca="1" si="10"/>
        <v>5.4850056638645443E-3</v>
      </c>
      <c r="AG6" s="188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"","True",,"EndOfBar")</f>
        <v>200700</v>
      </c>
      <c r="AH6" s="42">
        <f t="shared" ca="1" si="11"/>
        <v>-5.9435364041604752E-3</v>
      </c>
      <c r="AI6" s="189">
        <f t="shared" ca="1" si="12"/>
        <v>-5.9435364041604752E-3</v>
      </c>
      <c r="AJ6" s="188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"","True",,"EndOfBar")</f>
        <v>11308</v>
      </c>
      <c r="AK6" s="42">
        <f t="shared" ca="1" si="19"/>
        <v>-7.9526376248122295E-4</v>
      </c>
      <c r="AL6" s="189">
        <f t="shared" ca="1" si="13"/>
        <v>-7.9526376248122295E-4</v>
      </c>
      <c r="AN6" s="42">
        <f t="shared" si="20"/>
        <v>55</v>
      </c>
    </row>
    <row r="7" spans="1:40" x14ac:dyDescent="0.25">
      <c r="G7" s="42" t="str">
        <f>Sheet1!Q10</f>
        <v>GCE</v>
      </c>
      <c r="H7" s="42">
        <f xml:space="preserve"> RTD("cqg.rtd",,"StudyData",G7,  "Bar",, "Close", "D","-1","primaryOnly")</f>
        <v>12559</v>
      </c>
      <c r="I7" s="42" t="str">
        <f t="shared" si="0"/>
        <v>9:00</v>
      </c>
      <c r="J7" s="42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"","True",,"EndOfBar")</f>
        <v>4542</v>
      </c>
      <c r="K7" s="42">
        <f t="shared" si="21"/>
        <v>9</v>
      </c>
      <c r="L7" s="42">
        <f t="shared" si="14"/>
        <v>0</v>
      </c>
      <c r="M7" s="42">
        <f t="shared" ca="1" si="1"/>
        <v>1.9986525937570176E-2</v>
      </c>
      <c r="N7" s="189">
        <f t="shared" ca="1" si="2"/>
        <v>1.9986525937570176E-2</v>
      </c>
      <c r="O7" s="188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"","True",,"EndOfBar")</f>
        <v>16084</v>
      </c>
      <c r="P7" s="42">
        <f t="shared" ca="1" si="3"/>
        <v>2.3057269271514924E-3</v>
      </c>
      <c r="Q7" s="189">
        <f t="shared" ca="1" si="4"/>
        <v>2.3057269271514924E-3</v>
      </c>
      <c r="R7" s="188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"","True",,"EndOfBar")</f>
        <v>13980</v>
      </c>
      <c r="S7" s="42">
        <f t="shared" ca="1" si="5"/>
        <v>4.8156400488751526E-3</v>
      </c>
      <c r="T7" s="189">
        <f t="shared" ca="1" si="6"/>
        <v>4.8156400488751526E-3</v>
      </c>
      <c r="U7" s="188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"","True",,"EndOfBar")</f>
        <v>4955</v>
      </c>
      <c r="V7" s="42">
        <f t="shared" ca="1" si="15"/>
        <v>8.548748219010787E-3</v>
      </c>
      <c r="W7" s="189">
        <f t="shared" ca="1" si="7"/>
        <v>8.548748219010787E-3</v>
      </c>
      <c r="X7" s="188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"","True",,"EndOfBar")</f>
        <v>2713</v>
      </c>
      <c r="Y7" s="42">
        <f t="shared" ca="1" si="16"/>
        <v>-2.206693637366679E-3</v>
      </c>
      <c r="Z7" s="189">
        <f t="shared" ca="1" si="8"/>
        <v>-2.206693637366679E-3</v>
      </c>
      <c r="AA7" s="188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"","True",,"EndOfBar")</f>
        <v>12609</v>
      </c>
      <c r="AB7" s="42">
        <f t="shared" ca="1" si="17"/>
        <v>3.9812086949597902E-3</v>
      </c>
      <c r="AC7" s="189">
        <f t="shared" ca="1" si="9"/>
        <v>3.9812086949597902E-3</v>
      </c>
      <c r="AD7" s="188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"","True",,"EndOfBar")</f>
        <v>16865</v>
      </c>
      <c r="AE7" s="42">
        <f t="shared" ca="1" si="18"/>
        <v>5.4850056638645443E-3</v>
      </c>
      <c r="AF7" s="189">
        <f t="shared" ca="1" si="10"/>
        <v>5.4850056638645443E-3</v>
      </c>
      <c r="AG7" s="188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"","True",,"EndOfBar")</f>
        <v>200700</v>
      </c>
      <c r="AH7" s="42">
        <f t="shared" ca="1" si="11"/>
        <v>-5.9435364041604752E-3</v>
      </c>
      <c r="AI7" s="189">
        <f t="shared" ca="1" si="12"/>
        <v>-5.9435364041604752E-3</v>
      </c>
      <c r="AJ7" s="188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"","True",,"EndOfBar")</f>
        <v>11308</v>
      </c>
      <c r="AK7" s="42">
        <f t="shared" ca="1" si="19"/>
        <v>-7.9526376248122295E-4</v>
      </c>
      <c r="AL7" s="189">
        <f t="shared" ca="1" si="13"/>
        <v>-7.9526376248122295E-4</v>
      </c>
      <c r="AN7" s="42" t="str">
        <f t="shared" si="20"/>
        <v>00</v>
      </c>
    </row>
    <row r="8" spans="1:40" x14ac:dyDescent="0.25">
      <c r="B8" s="42" t="s">
        <v>19</v>
      </c>
      <c r="G8" s="42" t="str">
        <f>Sheet1!Q11</f>
        <v>SIE</v>
      </c>
      <c r="H8" s="42">
        <f xml:space="preserve"> RTD("cqg.rtd",,"StudyData",G8,  "Bar",, "Close", "D","-1","primaryOnly")</f>
        <v>16773</v>
      </c>
      <c r="I8" s="42" t="str">
        <f t="shared" si="0"/>
        <v>9:05</v>
      </c>
      <c r="J8" s="42" t="str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"","True",,"EndOfBar")</f>
        <v/>
      </c>
      <c r="K8" s="42">
        <f t="shared" si="21"/>
        <v>9</v>
      </c>
      <c r="L8" s="42">
        <f t="shared" si="14"/>
        <v>5</v>
      </c>
      <c r="M8" s="42" t="e">
        <f t="shared" ca="1" si="1"/>
        <v>#VALUE!</v>
      </c>
      <c r="N8" s="189" t="e">
        <f t="shared" ca="1" si="2"/>
        <v>#N/A</v>
      </c>
      <c r="O8" s="188" t="str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"","True",,"EndOfBar")</f>
        <v/>
      </c>
      <c r="P8" s="42" t="e">
        <f t="shared" ca="1" si="3"/>
        <v>#VALUE!</v>
      </c>
      <c r="Q8" s="189" t="e">
        <f t="shared" ca="1" si="4"/>
        <v>#N/A</v>
      </c>
      <c r="R8" s="188" t="str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"","True",,"EndOfBar")</f>
        <v/>
      </c>
      <c r="S8" s="42" t="e">
        <f t="shared" ca="1" si="5"/>
        <v>#VALUE!</v>
      </c>
      <c r="T8" s="189" t="e">
        <f t="shared" ca="1" si="6"/>
        <v>#N/A</v>
      </c>
      <c r="U8" s="188" t="str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"","True",,"EndOfBar")</f>
        <v/>
      </c>
      <c r="V8" s="42" t="e">
        <f t="shared" ca="1" si="15"/>
        <v>#VALUE!</v>
      </c>
      <c r="W8" s="189" t="e">
        <f t="shared" ca="1" si="7"/>
        <v>#N/A</v>
      </c>
      <c r="X8" s="188" t="str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"","True",,"EndOfBar")</f>
        <v/>
      </c>
      <c r="Y8" s="42" t="e">
        <f t="shared" ca="1" si="16"/>
        <v>#VALUE!</v>
      </c>
      <c r="Z8" s="189" t="e">
        <f t="shared" ca="1" si="8"/>
        <v>#N/A</v>
      </c>
      <c r="AA8" s="188" t="str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"","True",,"EndOfBar")</f>
        <v/>
      </c>
      <c r="AB8" s="42" t="e">
        <f t="shared" ca="1" si="17"/>
        <v>#VALUE!</v>
      </c>
      <c r="AC8" s="189" t="e">
        <f t="shared" ca="1" si="9"/>
        <v>#N/A</v>
      </c>
      <c r="AD8" s="188" t="str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"","True",,"EndOfBar")</f>
        <v/>
      </c>
      <c r="AE8" s="42" t="e">
        <f t="shared" ca="1" si="18"/>
        <v>#VALUE!</v>
      </c>
      <c r="AF8" s="189" t="e">
        <f t="shared" ca="1" si="10"/>
        <v>#N/A</v>
      </c>
      <c r="AG8" s="188" t="str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"","True",,"EndOfBar")</f>
        <v/>
      </c>
      <c r="AH8" s="42" t="e">
        <f t="shared" ca="1" si="11"/>
        <v>#VALUE!</v>
      </c>
      <c r="AI8" s="189" t="e">
        <f t="shared" ca="1" si="12"/>
        <v>#N/A</v>
      </c>
      <c r="AJ8" s="188" t="str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"","True",,"EndOfBar")</f>
        <v/>
      </c>
      <c r="AK8" s="42" t="e">
        <f t="shared" ca="1" si="19"/>
        <v>#VALUE!</v>
      </c>
      <c r="AL8" s="189" t="e">
        <f t="shared" ca="1" si="13"/>
        <v>#N/A</v>
      </c>
      <c r="AN8" s="42" t="str">
        <f t="shared" si="20"/>
        <v>05</v>
      </c>
    </row>
    <row r="9" spans="1:40" x14ac:dyDescent="0.25">
      <c r="G9" s="42" t="str">
        <f>Sheet1!Q12</f>
        <v>EP</v>
      </c>
      <c r="H9" s="42">
        <f xml:space="preserve"> RTD("cqg.rtd",,"StudyData",G9,  "Bar",, "Close", "D","-1","primaryOnly")</f>
        <v>201900</v>
      </c>
      <c r="I9" s="42" t="str">
        <f t="shared" si="0"/>
        <v>9:10</v>
      </c>
      <c r="J9" s="42" t="str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"","True",,"EndOfBar")</f>
        <v/>
      </c>
      <c r="K9" s="42">
        <f t="shared" si="21"/>
        <v>9</v>
      </c>
      <c r="L9" s="42">
        <f t="shared" si="14"/>
        <v>10</v>
      </c>
      <c r="M9" s="42" t="e">
        <f t="shared" ca="1" si="1"/>
        <v>#VALUE!</v>
      </c>
      <c r="N9" s="189" t="e">
        <f t="shared" ca="1" si="2"/>
        <v>#N/A</v>
      </c>
      <c r="O9" s="188" t="str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"","True",,"EndOfBar")</f>
        <v/>
      </c>
      <c r="P9" s="42" t="e">
        <f t="shared" ca="1" si="3"/>
        <v>#VALUE!</v>
      </c>
      <c r="Q9" s="189" t="e">
        <f t="shared" ca="1" si="4"/>
        <v>#N/A</v>
      </c>
      <c r="R9" s="188" t="str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"","True",,"EndOfBar")</f>
        <v/>
      </c>
      <c r="S9" s="42" t="e">
        <f t="shared" ca="1" si="5"/>
        <v>#VALUE!</v>
      </c>
      <c r="T9" s="189" t="e">
        <f t="shared" ca="1" si="6"/>
        <v>#N/A</v>
      </c>
      <c r="U9" s="188" t="str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"","True",,"EndOfBar")</f>
        <v/>
      </c>
      <c r="V9" s="42" t="e">
        <f t="shared" ca="1" si="15"/>
        <v>#VALUE!</v>
      </c>
      <c r="W9" s="189" t="e">
        <f t="shared" ca="1" si="7"/>
        <v>#N/A</v>
      </c>
      <c r="X9" s="188" t="str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"","True",,"EndOfBar")</f>
        <v/>
      </c>
      <c r="Y9" s="42" t="e">
        <f t="shared" ca="1" si="16"/>
        <v>#VALUE!</v>
      </c>
      <c r="Z9" s="189" t="e">
        <f t="shared" ca="1" si="8"/>
        <v>#N/A</v>
      </c>
      <c r="AA9" s="188" t="str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"","True",,"EndOfBar")</f>
        <v/>
      </c>
      <c r="AB9" s="42" t="e">
        <f t="shared" ca="1" si="17"/>
        <v>#VALUE!</v>
      </c>
      <c r="AC9" s="189" t="e">
        <f t="shared" ca="1" si="9"/>
        <v>#N/A</v>
      </c>
      <c r="AD9" s="188" t="str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"","True",,"EndOfBar")</f>
        <v/>
      </c>
      <c r="AE9" s="42" t="e">
        <f t="shared" ca="1" si="18"/>
        <v>#VALUE!</v>
      </c>
      <c r="AF9" s="189" t="e">
        <f t="shared" ca="1" si="10"/>
        <v>#N/A</v>
      </c>
      <c r="AG9" s="188" t="str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"","True",,"EndOfBar")</f>
        <v/>
      </c>
      <c r="AH9" s="42" t="e">
        <f t="shared" ca="1" si="11"/>
        <v>#VALUE!</v>
      </c>
      <c r="AI9" s="189" t="e">
        <f t="shared" ca="1" si="12"/>
        <v>#N/A</v>
      </c>
      <c r="AJ9" s="188" t="str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"","True",,"EndOfBar")</f>
        <v/>
      </c>
      <c r="AK9" s="42" t="e">
        <f t="shared" ca="1" si="19"/>
        <v>#VALUE!</v>
      </c>
      <c r="AL9" s="189" t="e">
        <f t="shared" ca="1" si="13"/>
        <v>#N/A</v>
      </c>
      <c r="AN9" s="42">
        <f t="shared" si="20"/>
        <v>10</v>
      </c>
    </row>
    <row r="10" spans="1:40" x14ac:dyDescent="0.25">
      <c r="B10" s="42" t="s">
        <v>17</v>
      </c>
      <c r="G10" s="42" t="str">
        <f>Sheet1!Q13</f>
        <v>EU6</v>
      </c>
      <c r="H10" s="42">
        <f xml:space="preserve"> RTD("cqg.rtd",,"StudyData",G10,  "Bar",, "Close", "D","-1","primaryOnly")</f>
        <v>11317</v>
      </c>
      <c r="I10" s="42" t="str">
        <f t="shared" si="0"/>
        <v>9:15</v>
      </c>
      <c r="J10" s="42" t="str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"","True",,"EndOfBar")</f>
        <v/>
      </c>
      <c r="K10" s="42">
        <f t="shared" si="21"/>
        <v>9</v>
      </c>
      <c r="L10" s="42">
        <f t="shared" si="14"/>
        <v>15</v>
      </c>
      <c r="M10" s="42" t="e">
        <f ca="1">(J10-$H$2)/$H$2</f>
        <v>#VALUE!</v>
      </c>
      <c r="N10" s="189" t="e">
        <f t="shared" ca="1" si="2"/>
        <v>#N/A</v>
      </c>
      <c r="O10" s="188" t="str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"","True",,"EndOfBar")</f>
        <v/>
      </c>
      <c r="P10" s="42" t="e">
        <f t="shared" ca="1" si="3"/>
        <v>#VALUE!</v>
      </c>
      <c r="Q10" s="189" t="e">
        <f t="shared" ca="1" si="4"/>
        <v>#N/A</v>
      </c>
      <c r="R10" s="188" t="str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"","True",,"EndOfBar")</f>
        <v/>
      </c>
      <c r="S10" s="42" t="e">
        <f t="shared" ca="1" si="5"/>
        <v>#VALUE!</v>
      </c>
      <c r="T10" s="189" t="e">
        <f t="shared" ca="1" si="6"/>
        <v>#N/A</v>
      </c>
      <c r="U10" s="188" t="str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"","True",,"EndOfBar")</f>
        <v/>
      </c>
      <c r="V10" s="42" t="e">
        <f t="shared" ca="1" si="15"/>
        <v>#VALUE!</v>
      </c>
      <c r="W10" s="189" t="e">
        <f t="shared" ca="1" si="7"/>
        <v>#N/A</v>
      </c>
      <c r="X10" s="188" t="str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"","True",,"EndOfBar")</f>
        <v/>
      </c>
      <c r="Y10" s="42" t="e">
        <f t="shared" ca="1" si="16"/>
        <v>#VALUE!</v>
      </c>
      <c r="Z10" s="189" t="e">
        <f t="shared" ca="1" si="8"/>
        <v>#N/A</v>
      </c>
      <c r="AA10" s="188" t="str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"","True",,"EndOfBar")</f>
        <v/>
      </c>
      <c r="AB10" s="42" t="e">
        <f t="shared" ca="1" si="17"/>
        <v>#VALUE!</v>
      </c>
      <c r="AC10" s="189" t="e">
        <f t="shared" ca="1" si="9"/>
        <v>#N/A</v>
      </c>
      <c r="AD10" s="188" t="str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"","True",,"EndOfBar")</f>
        <v/>
      </c>
      <c r="AE10" s="42" t="e">
        <f t="shared" ca="1" si="18"/>
        <v>#VALUE!</v>
      </c>
      <c r="AF10" s="189" t="e">
        <f t="shared" ca="1" si="10"/>
        <v>#N/A</v>
      </c>
      <c r="AG10" s="188" t="str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"","True",,"EndOfBar")</f>
        <v/>
      </c>
      <c r="AH10" s="42" t="e">
        <f t="shared" ca="1" si="11"/>
        <v>#VALUE!</v>
      </c>
      <c r="AI10" s="189" t="e">
        <f t="shared" ca="1" si="12"/>
        <v>#N/A</v>
      </c>
      <c r="AJ10" s="188" t="str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"","True",,"EndOfBar")</f>
        <v/>
      </c>
      <c r="AK10" s="42" t="e">
        <f t="shared" ca="1" si="19"/>
        <v>#VALUE!</v>
      </c>
      <c r="AL10" s="189" t="e">
        <f t="shared" ca="1" si="13"/>
        <v>#N/A</v>
      </c>
      <c r="AN10" s="42">
        <f t="shared" si="20"/>
        <v>15</v>
      </c>
    </row>
    <row r="11" spans="1:40" x14ac:dyDescent="0.25">
      <c r="I11" s="42" t="str">
        <f t="shared" si="0"/>
        <v>9:20</v>
      </c>
      <c r="J11" s="42" t="str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"","True",,"EndOfBar")</f>
        <v/>
      </c>
      <c r="K11" s="42">
        <f t="shared" si="21"/>
        <v>9</v>
      </c>
      <c r="L11" s="42">
        <f t="shared" si="14"/>
        <v>20</v>
      </c>
      <c r="M11" s="42" t="e">
        <f t="shared" ca="1" si="1"/>
        <v>#VALUE!</v>
      </c>
      <c r="N11" s="189" t="e">
        <f t="shared" ca="1" si="2"/>
        <v>#N/A</v>
      </c>
      <c r="O11" s="188" t="str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"","True",,"EndOfBar")</f>
        <v/>
      </c>
      <c r="P11" s="42" t="e">
        <f t="shared" ca="1" si="3"/>
        <v>#VALUE!</v>
      </c>
      <c r="Q11" s="189" t="e">
        <f t="shared" ca="1" si="4"/>
        <v>#N/A</v>
      </c>
      <c r="R11" s="188" t="str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"","True",,"EndOfBar")</f>
        <v/>
      </c>
      <c r="S11" s="42" t="e">
        <f t="shared" ca="1" si="5"/>
        <v>#VALUE!</v>
      </c>
      <c r="T11" s="189" t="e">
        <f t="shared" ca="1" si="6"/>
        <v>#N/A</v>
      </c>
      <c r="U11" s="188" t="str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"","True",,"EndOfBar")</f>
        <v/>
      </c>
      <c r="V11" s="42" t="e">
        <f t="shared" ca="1" si="15"/>
        <v>#VALUE!</v>
      </c>
      <c r="W11" s="189" t="e">
        <f t="shared" ca="1" si="7"/>
        <v>#N/A</v>
      </c>
      <c r="X11" s="188" t="str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"","True",,"EndOfBar")</f>
        <v/>
      </c>
      <c r="Y11" s="42" t="e">
        <f t="shared" ca="1" si="16"/>
        <v>#VALUE!</v>
      </c>
      <c r="Z11" s="189" t="e">
        <f t="shared" ca="1" si="8"/>
        <v>#N/A</v>
      </c>
      <c r="AA11" s="188" t="str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"","True",,"EndOfBar")</f>
        <v/>
      </c>
      <c r="AB11" s="42" t="e">
        <f t="shared" ca="1" si="17"/>
        <v>#VALUE!</v>
      </c>
      <c r="AC11" s="189" t="e">
        <f t="shared" ca="1" si="9"/>
        <v>#N/A</v>
      </c>
      <c r="AD11" s="188" t="str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"","True",,"EndOfBar")</f>
        <v/>
      </c>
      <c r="AE11" s="42" t="e">
        <f t="shared" ca="1" si="18"/>
        <v>#VALUE!</v>
      </c>
      <c r="AF11" s="189" t="e">
        <f t="shared" ca="1" si="10"/>
        <v>#N/A</v>
      </c>
      <c r="AG11" s="188" t="str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"","True",,"EndOfBar")</f>
        <v/>
      </c>
      <c r="AH11" s="42" t="e">
        <f t="shared" ca="1" si="11"/>
        <v>#VALUE!</v>
      </c>
      <c r="AI11" s="189" t="e">
        <f t="shared" ca="1" si="12"/>
        <v>#N/A</v>
      </c>
      <c r="AJ11" s="188" t="str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"","True",,"EndOfBar")</f>
        <v/>
      </c>
      <c r="AK11" s="42" t="e">
        <f t="shared" ca="1" si="19"/>
        <v>#VALUE!</v>
      </c>
      <c r="AL11" s="189" t="e">
        <f t="shared" ca="1" si="13"/>
        <v>#N/A</v>
      </c>
      <c r="AN11" s="42">
        <f t="shared" si="20"/>
        <v>20</v>
      </c>
    </row>
    <row r="12" spans="1:40" x14ac:dyDescent="0.25">
      <c r="B12" s="42" t="s">
        <v>18</v>
      </c>
      <c r="I12" s="42" t="str">
        <f t="shared" si="0"/>
        <v>9:25</v>
      </c>
      <c r="J12" s="42" t="str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"","True",,"EndOfBar")</f>
        <v/>
      </c>
      <c r="K12" s="42">
        <f t="shared" si="21"/>
        <v>9</v>
      </c>
      <c r="L12" s="42">
        <f t="shared" si="14"/>
        <v>25</v>
      </c>
      <c r="M12" s="42" t="e">
        <f t="shared" ca="1" si="1"/>
        <v>#VALUE!</v>
      </c>
      <c r="N12" s="189" t="e">
        <f t="shared" ca="1" si="2"/>
        <v>#N/A</v>
      </c>
      <c r="O12" s="188" t="str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"","True",,"EndOfBar")</f>
        <v/>
      </c>
      <c r="P12" s="42" t="e">
        <f t="shared" ca="1" si="3"/>
        <v>#VALUE!</v>
      </c>
      <c r="Q12" s="189" t="e">
        <f t="shared" ca="1" si="4"/>
        <v>#N/A</v>
      </c>
      <c r="R12" s="188" t="str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"","True",,"EndOfBar")</f>
        <v/>
      </c>
      <c r="S12" s="42" t="e">
        <f t="shared" ca="1" si="5"/>
        <v>#VALUE!</v>
      </c>
      <c r="T12" s="189" t="e">
        <f t="shared" ca="1" si="6"/>
        <v>#N/A</v>
      </c>
      <c r="U12" s="188" t="str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"","True",,"EndOfBar")</f>
        <v/>
      </c>
      <c r="V12" s="42" t="e">
        <f t="shared" ca="1" si="15"/>
        <v>#VALUE!</v>
      </c>
      <c r="W12" s="189" t="e">
        <f t="shared" ca="1" si="7"/>
        <v>#N/A</v>
      </c>
      <c r="X12" s="188" t="str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"","True",,"EndOfBar")</f>
        <v/>
      </c>
      <c r="Y12" s="42" t="e">
        <f t="shared" ca="1" si="16"/>
        <v>#VALUE!</v>
      </c>
      <c r="Z12" s="189" t="e">
        <f t="shared" ca="1" si="8"/>
        <v>#N/A</v>
      </c>
      <c r="AA12" s="188" t="str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"","True",,"EndOfBar")</f>
        <v/>
      </c>
      <c r="AB12" s="42" t="e">
        <f t="shared" ca="1" si="17"/>
        <v>#VALUE!</v>
      </c>
      <c r="AC12" s="189" t="e">
        <f t="shared" ca="1" si="9"/>
        <v>#N/A</v>
      </c>
      <c r="AD12" s="188" t="str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"","True",,"EndOfBar")</f>
        <v/>
      </c>
      <c r="AE12" s="42" t="e">
        <f t="shared" ca="1" si="18"/>
        <v>#VALUE!</v>
      </c>
      <c r="AF12" s="189" t="e">
        <f t="shared" ca="1" si="10"/>
        <v>#N/A</v>
      </c>
      <c r="AG12" s="188" t="str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"","True",,"EndOfBar")</f>
        <v/>
      </c>
      <c r="AH12" s="42" t="e">
        <f t="shared" ca="1" si="11"/>
        <v>#VALUE!</v>
      </c>
      <c r="AI12" s="189" t="e">
        <f t="shared" ca="1" si="12"/>
        <v>#N/A</v>
      </c>
      <c r="AJ12" s="188" t="str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"","True",,"EndOfBar")</f>
        <v/>
      </c>
      <c r="AK12" s="42" t="e">
        <f t="shared" ca="1" si="19"/>
        <v>#VALUE!</v>
      </c>
      <c r="AL12" s="189" t="e">
        <f t="shared" ca="1" si="13"/>
        <v>#N/A</v>
      </c>
      <c r="AN12" s="42">
        <f t="shared" si="20"/>
        <v>25</v>
      </c>
    </row>
    <row r="13" spans="1:40" x14ac:dyDescent="0.25">
      <c r="I13" s="42" t="str">
        <f t="shared" si="0"/>
        <v>9:30</v>
      </c>
      <c r="J13" s="42" t="str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"","True",,"EndOfBar")</f>
        <v/>
      </c>
      <c r="K13" s="42">
        <f t="shared" si="21"/>
        <v>9</v>
      </c>
      <c r="L13" s="42">
        <f t="shared" si="14"/>
        <v>30</v>
      </c>
      <c r="M13" s="42" t="e">
        <f t="shared" ca="1" si="1"/>
        <v>#VALUE!</v>
      </c>
      <c r="N13" s="189" t="e">
        <f t="shared" ca="1" si="2"/>
        <v>#N/A</v>
      </c>
      <c r="O13" s="188" t="str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"","True",,"EndOfBar")</f>
        <v/>
      </c>
      <c r="P13" s="42" t="e">
        <f t="shared" ca="1" si="3"/>
        <v>#VALUE!</v>
      </c>
      <c r="Q13" s="189" t="e">
        <f t="shared" ca="1" si="4"/>
        <v>#N/A</v>
      </c>
      <c r="R13" s="188" t="str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"","True",,"EndOfBar")</f>
        <v/>
      </c>
      <c r="S13" s="42" t="e">
        <f t="shared" ca="1" si="5"/>
        <v>#VALUE!</v>
      </c>
      <c r="T13" s="189" t="e">
        <f t="shared" ca="1" si="6"/>
        <v>#N/A</v>
      </c>
      <c r="U13" s="188" t="str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"","True",,"EndOfBar")</f>
        <v/>
      </c>
      <c r="V13" s="42" t="e">
        <f t="shared" ca="1" si="15"/>
        <v>#VALUE!</v>
      </c>
      <c r="W13" s="189" t="e">
        <f t="shared" ca="1" si="7"/>
        <v>#N/A</v>
      </c>
      <c r="X13" s="188" t="str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"","True",,"EndOfBar")</f>
        <v/>
      </c>
      <c r="Y13" s="42" t="e">
        <f t="shared" ca="1" si="16"/>
        <v>#VALUE!</v>
      </c>
      <c r="Z13" s="189" t="e">
        <f t="shared" ca="1" si="8"/>
        <v>#N/A</v>
      </c>
      <c r="AA13" s="188" t="str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"","True",,"EndOfBar")</f>
        <v/>
      </c>
      <c r="AB13" s="42" t="e">
        <f t="shared" ca="1" si="17"/>
        <v>#VALUE!</v>
      </c>
      <c r="AC13" s="189" t="e">
        <f t="shared" ca="1" si="9"/>
        <v>#N/A</v>
      </c>
      <c r="AD13" s="188" t="str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"","True",,"EndOfBar")</f>
        <v/>
      </c>
      <c r="AE13" s="42" t="e">
        <f t="shared" ca="1" si="18"/>
        <v>#VALUE!</v>
      </c>
      <c r="AF13" s="189" t="e">
        <f t="shared" ca="1" si="10"/>
        <v>#N/A</v>
      </c>
      <c r="AG13" s="188" t="str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"","True",,"EndOfBar")</f>
        <v/>
      </c>
      <c r="AH13" s="42" t="e">
        <f t="shared" ca="1" si="11"/>
        <v>#VALUE!</v>
      </c>
      <c r="AI13" s="189" t="e">
        <f t="shared" ca="1" si="12"/>
        <v>#N/A</v>
      </c>
      <c r="AJ13" s="188" t="str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"","True",,"EndOfBar")</f>
        <v/>
      </c>
      <c r="AK13" s="42" t="e">
        <f t="shared" ca="1" si="19"/>
        <v>#VALUE!</v>
      </c>
      <c r="AL13" s="189" t="e">
        <f t="shared" ca="1" si="13"/>
        <v>#N/A</v>
      </c>
      <c r="AN13" s="42">
        <f t="shared" si="20"/>
        <v>30</v>
      </c>
    </row>
    <row r="14" spans="1:40" x14ac:dyDescent="0.25">
      <c r="I14" s="42" t="str">
        <f t="shared" si="0"/>
        <v>9:35</v>
      </c>
      <c r="J14" s="42" t="str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"","True",,"EndOfBar")</f>
        <v/>
      </c>
      <c r="K14" s="42">
        <f t="shared" si="21"/>
        <v>9</v>
      </c>
      <c r="L14" s="42">
        <f t="shared" si="14"/>
        <v>35</v>
      </c>
      <c r="M14" s="42" t="e">
        <f t="shared" ca="1" si="1"/>
        <v>#VALUE!</v>
      </c>
      <c r="N14" s="189" t="e">
        <f t="shared" ca="1" si="2"/>
        <v>#N/A</v>
      </c>
      <c r="O14" s="188" t="str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"","True",,"EndOfBar")</f>
        <v/>
      </c>
      <c r="P14" s="42" t="e">
        <f t="shared" ca="1" si="3"/>
        <v>#VALUE!</v>
      </c>
      <c r="Q14" s="189" t="e">
        <f t="shared" ca="1" si="4"/>
        <v>#N/A</v>
      </c>
      <c r="R14" s="188" t="str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"","True",,"EndOfBar")</f>
        <v/>
      </c>
      <c r="S14" s="42" t="e">
        <f t="shared" ca="1" si="5"/>
        <v>#VALUE!</v>
      </c>
      <c r="T14" s="189" t="e">
        <f t="shared" ca="1" si="6"/>
        <v>#N/A</v>
      </c>
      <c r="U14" s="188" t="str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"","True",,"EndOfBar")</f>
        <v/>
      </c>
      <c r="V14" s="42" t="e">
        <f t="shared" ca="1" si="15"/>
        <v>#VALUE!</v>
      </c>
      <c r="W14" s="189" t="e">
        <f t="shared" ca="1" si="7"/>
        <v>#N/A</v>
      </c>
      <c r="X14" s="188" t="str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"","True",,"EndOfBar")</f>
        <v/>
      </c>
      <c r="Y14" s="42" t="e">
        <f t="shared" ca="1" si="16"/>
        <v>#VALUE!</v>
      </c>
      <c r="Z14" s="189" t="e">
        <f t="shared" ca="1" si="8"/>
        <v>#N/A</v>
      </c>
      <c r="AA14" s="188" t="str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"","True",,"EndOfBar")</f>
        <v/>
      </c>
      <c r="AB14" s="42" t="e">
        <f t="shared" ca="1" si="17"/>
        <v>#VALUE!</v>
      </c>
      <c r="AC14" s="189" t="e">
        <f t="shared" ca="1" si="9"/>
        <v>#N/A</v>
      </c>
      <c r="AD14" s="188" t="str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"","True",,"EndOfBar")</f>
        <v/>
      </c>
      <c r="AE14" s="42" t="e">
        <f t="shared" ca="1" si="18"/>
        <v>#VALUE!</v>
      </c>
      <c r="AF14" s="189" t="e">
        <f t="shared" ca="1" si="10"/>
        <v>#N/A</v>
      </c>
      <c r="AG14" s="188" t="str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"","True",,"EndOfBar")</f>
        <v/>
      </c>
      <c r="AH14" s="42" t="e">
        <f t="shared" ca="1" si="11"/>
        <v>#VALUE!</v>
      </c>
      <c r="AI14" s="189" t="e">
        <f t="shared" ca="1" si="12"/>
        <v>#N/A</v>
      </c>
      <c r="AJ14" s="188" t="str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"","True",,"EndOfBar")</f>
        <v/>
      </c>
      <c r="AK14" s="42" t="e">
        <f t="shared" ca="1" si="19"/>
        <v>#VALUE!</v>
      </c>
      <c r="AL14" s="189" t="e">
        <f t="shared" ca="1" si="13"/>
        <v>#N/A</v>
      </c>
      <c r="AN14" s="42">
        <f t="shared" si="20"/>
        <v>35</v>
      </c>
    </row>
    <row r="15" spans="1:40" x14ac:dyDescent="0.25">
      <c r="I15" s="42" t="str">
        <f t="shared" si="0"/>
        <v>9:40</v>
      </c>
      <c r="J15" s="42" t="str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"","True",,"EndOfBar")</f>
        <v/>
      </c>
      <c r="K15" s="42">
        <f t="shared" ref="K15:K27" si="22">IF(L15=0,K14+1,K14)</f>
        <v>9</v>
      </c>
      <c r="L15" s="42">
        <f t="shared" si="14"/>
        <v>40</v>
      </c>
      <c r="M15" s="42" t="e">
        <f t="shared" ca="1" si="1"/>
        <v>#VALUE!</v>
      </c>
      <c r="N15" s="189" t="e">
        <f t="shared" ca="1" si="2"/>
        <v>#N/A</v>
      </c>
      <c r="O15" s="188" t="str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"","True",,"EndOfBar")</f>
        <v/>
      </c>
      <c r="P15" s="42" t="e">
        <f t="shared" ca="1" si="3"/>
        <v>#VALUE!</v>
      </c>
      <c r="Q15" s="189" t="e">
        <f t="shared" ca="1" si="4"/>
        <v>#N/A</v>
      </c>
      <c r="R15" s="188" t="str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"","True",,"EndOfBar")</f>
        <v/>
      </c>
      <c r="S15" s="42" t="e">
        <f t="shared" ca="1" si="5"/>
        <v>#VALUE!</v>
      </c>
      <c r="T15" s="189" t="e">
        <f t="shared" ca="1" si="6"/>
        <v>#N/A</v>
      </c>
      <c r="U15" s="188" t="str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"","True",,"EndOfBar")</f>
        <v/>
      </c>
      <c r="V15" s="42" t="e">
        <f t="shared" ca="1" si="15"/>
        <v>#VALUE!</v>
      </c>
      <c r="W15" s="189" t="e">
        <f t="shared" ca="1" si="7"/>
        <v>#N/A</v>
      </c>
      <c r="X15" s="188" t="str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"","True",,"EndOfBar")</f>
        <v/>
      </c>
      <c r="Y15" s="42" t="e">
        <f t="shared" ca="1" si="16"/>
        <v>#VALUE!</v>
      </c>
      <c r="Z15" s="189" t="e">
        <f t="shared" ca="1" si="8"/>
        <v>#N/A</v>
      </c>
      <c r="AA15" s="188" t="str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"","True",,"EndOfBar")</f>
        <v/>
      </c>
      <c r="AB15" s="42" t="e">
        <f t="shared" ca="1" si="17"/>
        <v>#VALUE!</v>
      </c>
      <c r="AC15" s="189" t="e">
        <f t="shared" ca="1" si="9"/>
        <v>#N/A</v>
      </c>
      <c r="AD15" s="188" t="str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"","True",,"EndOfBar")</f>
        <v/>
      </c>
      <c r="AE15" s="42" t="e">
        <f t="shared" ca="1" si="18"/>
        <v>#VALUE!</v>
      </c>
      <c r="AF15" s="189" t="e">
        <f t="shared" ca="1" si="10"/>
        <v>#N/A</v>
      </c>
      <c r="AG15" s="188" t="str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"","True",,"EndOfBar")</f>
        <v/>
      </c>
      <c r="AH15" s="42" t="e">
        <f t="shared" ca="1" si="11"/>
        <v>#VALUE!</v>
      </c>
      <c r="AI15" s="189" t="e">
        <f t="shared" ca="1" si="12"/>
        <v>#N/A</v>
      </c>
      <c r="AJ15" s="188" t="str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"","True",,"EndOfBar")</f>
        <v/>
      </c>
      <c r="AK15" s="42" t="e">
        <f t="shared" ca="1" si="19"/>
        <v>#VALUE!</v>
      </c>
      <c r="AL15" s="189" t="e">
        <f t="shared" ca="1" si="13"/>
        <v>#N/A</v>
      </c>
      <c r="AN15" s="42">
        <f t="shared" si="20"/>
        <v>40</v>
      </c>
    </row>
    <row r="16" spans="1:40" x14ac:dyDescent="0.25">
      <c r="I16" s="42" t="str">
        <f t="shared" si="0"/>
        <v>9:45</v>
      </c>
      <c r="J16" s="42" t="str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"","True",,"EndOfBar")</f>
        <v/>
      </c>
      <c r="K16" s="42">
        <f t="shared" si="22"/>
        <v>9</v>
      </c>
      <c r="L16" s="42">
        <f t="shared" si="14"/>
        <v>45</v>
      </c>
      <c r="M16" s="42" t="e">
        <f t="shared" ca="1" si="1"/>
        <v>#VALUE!</v>
      </c>
      <c r="N16" s="189" t="e">
        <f t="shared" ca="1" si="2"/>
        <v>#N/A</v>
      </c>
      <c r="O16" s="188" t="str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"","True",,"EndOfBar")</f>
        <v/>
      </c>
      <c r="P16" s="42" t="e">
        <f t="shared" ca="1" si="3"/>
        <v>#VALUE!</v>
      </c>
      <c r="Q16" s="189" t="e">
        <f t="shared" ca="1" si="4"/>
        <v>#N/A</v>
      </c>
      <c r="R16" s="188" t="str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"","True",,"EndOfBar")</f>
        <v/>
      </c>
      <c r="S16" s="42" t="e">
        <f t="shared" ca="1" si="5"/>
        <v>#VALUE!</v>
      </c>
      <c r="T16" s="189" t="e">
        <f t="shared" ca="1" si="6"/>
        <v>#N/A</v>
      </c>
      <c r="U16" s="188" t="str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"","True",,"EndOfBar")</f>
        <v/>
      </c>
      <c r="V16" s="42" t="e">
        <f t="shared" ca="1" si="15"/>
        <v>#VALUE!</v>
      </c>
      <c r="W16" s="189" t="e">
        <f t="shared" ca="1" si="7"/>
        <v>#N/A</v>
      </c>
      <c r="X16" s="188" t="str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"","True",,"EndOfBar")</f>
        <v/>
      </c>
      <c r="Y16" s="42" t="e">
        <f t="shared" ca="1" si="16"/>
        <v>#VALUE!</v>
      </c>
      <c r="Z16" s="189" t="e">
        <f t="shared" ca="1" si="8"/>
        <v>#N/A</v>
      </c>
      <c r="AA16" s="188" t="str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"","True",,"EndOfBar")</f>
        <v/>
      </c>
      <c r="AB16" s="42" t="e">
        <f t="shared" ca="1" si="17"/>
        <v>#VALUE!</v>
      </c>
      <c r="AC16" s="189" t="e">
        <f t="shared" ca="1" si="9"/>
        <v>#N/A</v>
      </c>
      <c r="AD16" s="188" t="str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"","True",,"EndOfBar")</f>
        <v/>
      </c>
      <c r="AE16" s="42" t="e">
        <f t="shared" ca="1" si="18"/>
        <v>#VALUE!</v>
      </c>
      <c r="AF16" s="189" t="e">
        <f t="shared" ca="1" si="10"/>
        <v>#N/A</v>
      </c>
      <c r="AG16" s="188" t="str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"","True",,"EndOfBar")</f>
        <v/>
      </c>
      <c r="AH16" s="42" t="e">
        <f t="shared" ca="1" si="11"/>
        <v>#VALUE!</v>
      </c>
      <c r="AI16" s="189" t="e">
        <f t="shared" ca="1" si="12"/>
        <v>#N/A</v>
      </c>
      <c r="AJ16" s="188" t="str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"","True",,"EndOfBar")</f>
        <v/>
      </c>
      <c r="AK16" s="42" t="e">
        <f t="shared" ca="1" si="19"/>
        <v>#VALUE!</v>
      </c>
      <c r="AL16" s="189" t="e">
        <f t="shared" ca="1" si="13"/>
        <v>#N/A</v>
      </c>
      <c r="AN16" s="42">
        <f t="shared" si="20"/>
        <v>45</v>
      </c>
    </row>
    <row r="17" spans="9:40" x14ac:dyDescent="0.25">
      <c r="I17" s="42" t="str">
        <f t="shared" si="0"/>
        <v>9:50</v>
      </c>
      <c r="J17" s="42" t="str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"","True",,"EndOfBar")</f>
        <v/>
      </c>
      <c r="K17" s="42">
        <f t="shared" si="22"/>
        <v>9</v>
      </c>
      <c r="L17" s="42">
        <f t="shared" si="14"/>
        <v>50</v>
      </c>
      <c r="M17" s="42" t="e">
        <f t="shared" ca="1" si="1"/>
        <v>#VALUE!</v>
      </c>
      <c r="N17" s="189" t="e">
        <f t="shared" ca="1" si="2"/>
        <v>#N/A</v>
      </c>
      <c r="O17" s="188" t="str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"","True",,"EndOfBar")</f>
        <v/>
      </c>
      <c r="P17" s="42" t="e">
        <f t="shared" ca="1" si="3"/>
        <v>#VALUE!</v>
      </c>
      <c r="Q17" s="189" t="e">
        <f t="shared" ca="1" si="4"/>
        <v>#N/A</v>
      </c>
      <c r="R17" s="188" t="str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"","True",,"EndOfBar")</f>
        <v/>
      </c>
      <c r="S17" s="42" t="e">
        <f t="shared" ca="1" si="5"/>
        <v>#VALUE!</v>
      </c>
      <c r="T17" s="189" t="e">
        <f t="shared" ca="1" si="6"/>
        <v>#N/A</v>
      </c>
      <c r="U17" s="188" t="str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"","True",,"EndOfBar")</f>
        <v/>
      </c>
      <c r="V17" s="42" t="e">
        <f t="shared" ca="1" si="15"/>
        <v>#VALUE!</v>
      </c>
      <c r="W17" s="189" t="e">
        <f t="shared" ca="1" si="7"/>
        <v>#N/A</v>
      </c>
      <c r="X17" s="188" t="str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"","True",,"EndOfBar")</f>
        <v/>
      </c>
      <c r="Y17" s="42" t="e">
        <f t="shared" ca="1" si="16"/>
        <v>#VALUE!</v>
      </c>
      <c r="Z17" s="189" t="e">
        <f t="shared" ca="1" si="8"/>
        <v>#N/A</v>
      </c>
      <c r="AA17" s="188" t="str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"","True",,"EndOfBar")</f>
        <v/>
      </c>
      <c r="AB17" s="42" t="e">
        <f t="shared" ca="1" si="17"/>
        <v>#VALUE!</v>
      </c>
      <c r="AC17" s="189" t="e">
        <f t="shared" ca="1" si="9"/>
        <v>#N/A</v>
      </c>
      <c r="AD17" s="188" t="str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"","True",,"EndOfBar")</f>
        <v/>
      </c>
      <c r="AE17" s="42" t="e">
        <f t="shared" ca="1" si="18"/>
        <v>#VALUE!</v>
      </c>
      <c r="AF17" s="189" t="e">
        <f t="shared" ca="1" si="10"/>
        <v>#N/A</v>
      </c>
      <c r="AG17" s="188" t="str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"","True",,"EndOfBar")</f>
        <v/>
      </c>
      <c r="AH17" s="42" t="e">
        <f t="shared" ca="1" si="11"/>
        <v>#VALUE!</v>
      </c>
      <c r="AI17" s="189" t="e">
        <f t="shared" ca="1" si="12"/>
        <v>#N/A</v>
      </c>
      <c r="AJ17" s="188" t="str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"","True",,"EndOfBar")</f>
        <v/>
      </c>
      <c r="AK17" s="42" t="e">
        <f t="shared" ca="1" si="19"/>
        <v>#VALUE!</v>
      </c>
      <c r="AL17" s="189" t="e">
        <f t="shared" ca="1" si="13"/>
        <v>#N/A</v>
      </c>
      <c r="AN17" s="42">
        <f t="shared" si="20"/>
        <v>50</v>
      </c>
    </row>
    <row r="18" spans="9:40" x14ac:dyDescent="0.25">
      <c r="I18" s="42" t="str">
        <f t="shared" si="0"/>
        <v>9:55</v>
      </c>
      <c r="J18" s="42" t="str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"","True",,"EndOfBar")</f>
        <v/>
      </c>
      <c r="K18" s="42">
        <f t="shared" si="22"/>
        <v>9</v>
      </c>
      <c r="L18" s="42">
        <f t="shared" si="14"/>
        <v>55</v>
      </c>
      <c r="M18" s="42" t="e">
        <f t="shared" ca="1" si="1"/>
        <v>#VALUE!</v>
      </c>
      <c r="N18" s="189" t="e">
        <f t="shared" ca="1" si="2"/>
        <v>#N/A</v>
      </c>
      <c r="O18" s="188" t="str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"","True",,"EndOfBar")</f>
        <v/>
      </c>
      <c r="P18" s="42" t="e">
        <f t="shared" ca="1" si="3"/>
        <v>#VALUE!</v>
      </c>
      <c r="Q18" s="189" t="e">
        <f t="shared" ca="1" si="4"/>
        <v>#N/A</v>
      </c>
      <c r="R18" s="188" t="str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"","True",,"EndOfBar")</f>
        <v/>
      </c>
      <c r="S18" s="42" t="e">
        <f t="shared" ca="1" si="5"/>
        <v>#VALUE!</v>
      </c>
      <c r="T18" s="189" t="e">
        <f t="shared" ca="1" si="6"/>
        <v>#N/A</v>
      </c>
      <c r="U18" s="188" t="str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"","True",,"EndOfBar")</f>
        <v/>
      </c>
      <c r="V18" s="42" t="e">
        <f t="shared" ca="1" si="15"/>
        <v>#VALUE!</v>
      </c>
      <c r="W18" s="189" t="e">
        <f t="shared" ca="1" si="7"/>
        <v>#N/A</v>
      </c>
      <c r="X18" s="188" t="str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"","True",,"EndOfBar")</f>
        <v/>
      </c>
      <c r="Y18" s="42" t="e">
        <f t="shared" ca="1" si="16"/>
        <v>#VALUE!</v>
      </c>
      <c r="Z18" s="189" t="e">
        <f t="shared" ca="1" si="8"/>
        <v>#N/A</v>
      </c>
      <c r="AA18" s="188" t="str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"","True",,"EndOfBar")</f>
        <v/>
      </c>
      <c r="AB18" s="42" t="e">
        <f t="shared" ca="1" si="17"/>
        <v>#VALUE!</v>
      </c>
      <c r="AC18" s="189" t="e">
        <f t="shared" ca="1" si="9"/>
        <v>#N/A</v>
      </c>
      <c r="AD18" s="188" t="str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"","True",,"EndOfBar")</f>
        <v/>
      </c>
      <c r="AE18" s="42" t="e">
        <f t="shared" ca="1" si="18"/>
        <v>#VALUE!</v>
      </c>
      <c r="AF18" s="189" t="e">
        <f t="shared" ca="1" si="10"/>
        <v>#N/A</v>
      </c>
      <c r="AG18" s="188" t="str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"","True",,"EndOfBar")</f>
        <v/>
      </c>
      <c r="AH18" s="42" t="e">
        <f t="shared" ca="1" si="11"/>
        <v>#VALUE!</v>
      </c>
      <c r="AI18" s="189" t="e">
        <f t="shared" ca="1" si="12"/>
        <v>#N/A</v>
      </c>
      <c r="AJ18" s="188" t="str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"","True",,"EndOfBar")</f>
        <v/>
      </c>
      <c r="AK18" s="42" t="e">
        <f t="shared" ca="1" si="19"/>
        <v>#VALUE!</v>
      </c>
      <c r="AL18" s="189" t="e">
        <f t="shared" ca="1" si="13"/>
        <v>#N/A</v>
      </c>
      <c r="AN18" s="42">
        <f t="shared" si="20"/>
        <v>55</v>
      </c>
    </row>
    <row r="19" spans="9:40" x14ac:dyDescent="0.25">
      <c r="I19" s="42" t="str">
        <f t="shared" si="0"/>
        <v>10:00</v>
      </c>
      <c r="J19" s="42" t="str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"","True",,"EndOfBar")</f>
        <v/>
      </c>
      <c r="K19" s="42">
        <f t="shared" si="22"/>
        <v>10</v>
      </c>
      <c r="L19" s="42">
        <f t="shared" si="14"/>
        <v>0</v>
      </c>
      <c r="M19" s="42" t="e">
        <f t="shared" ca="1" si="1"/>
        <v>#VALUE!</v>
      </c>
      <c r="N19" s="189" t="e">
        <f t="shared" ca="1" si="2"/>
        <v>#N/A</v>
      </c>
      <c r="O19" s="188" t="str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"","True",,"EndOfBar")</f>
        <v/>
      </c>
      <c r="P19" s="42" t="e">
        <f t="shared" ca="1" si="3"/>
        <v>#VALUE!</v>
      </c>
      <c r="Q19" s="189" t="e">
        <f t="shared" ca="1" si="4"/>
        <v>#N/A</v>
      </c>
      <c r="R19" s="188" t="str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"","True",,"EndOfBar")</f>
        <v/>
      </c>
      <c r="S19" s="42" t="e">
        <f t="shared" ca="1" si="5"/>
        <v>#VALUE!</v>
      </c>
      <c r="T19" s="189" t="e">
        <f t="shared" ca="1" si="6"/>
        <v>#N/A</v>
      </c>
      <c r="U19" s="188" t="str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"","True",,"EndOfBar")</f>
        <v/>
      </c>
      <c r="V19" s="42" t="e">
        <f t="shared" ca="1" si="15"/>
        <v>#VALUE!</v>
      </c>
      <c r="W19" s="189" t="e">
        <f t="shared" ca="1" si="7"/>
        <v>#N/A</v>
      </c>
      <c r="X19" s="188" t="str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"","True",,"EndOfBar")</f>
        <v/>
      </c>
      <c r="Y19" s="42" t="e">
        <f t="shared" ca="1" si="16"/>
        <v>#VALUE!</v>
      </c>
      <c r="Z19" s="189" t="e">
        <f t="shared" ca="1" si="8"/>
        <v>#N/A</v>
      </c>
      <c r="AA19" s="188" t="str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"","True",,"EndOfBar")</f>
        <v/>
      </c>
      <c r="AB19" s="42" t="e">
        <f t="shared" ca="1" si="17"/>
        <v>#VALUE!</v>
      </c>
      <c r="AC19" s="189" t="e">
        <f t="shared" ca="1" si="9"/>
        <v>#N/A</v>
      </c>
      <c r="AD19" s="188" t="str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"","True",,"EndOfBar")</f>
        <v/>
      </c>
      <c r="AE19" s="42" t="e">
        <f t="shared" ca="1" si="18"/>
        <v>#VALUE!</v>
      </c>
      <c r="AF19" s="189" t="e">
        <f t="shared" ca="1" si="10"/>
        <v>#N/A</v>
      </c>
      <c r="AG19" s="188" t="str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"","True",,"EndOfBar")</f>
        <v/>
      </c>
      <c r="AH19" s="42" t="e">
        <f t="shared" ca="1" si="11"/>
        <v>#VALUE!</v>
      </c>
      <c r="AI19" s="189" t="e">
        <f t="shared" ca="1" si="12"/>
        <v>#N/A</v>
      </c>
      <c r="AJ19" s="188" t="str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"","True",,"EndOfBar")</f>
        <v/>
      </c>
      <c r="AK19" s="42" t="e">
        <f t="shared" ca="1" si="19"/>
        <v>#VALUE!</v>
      </c>
      <c r="AL19" s="189" t="e">
        <f t="shared" ca="1" si="13"/>
        <v>#N/A</v>
      </c>
      <c r="AN19" s="42" t="str">
        <f t="shared" si="20"/>
        <v>00</v>
      </c>
    </row>
    <row r="20" spans="9:40" x14ac:dyDescent="0.25">
      <c r="I20" s="42" t="str">
        <f t="shared" si="0"/>
        <v>10:05</v>
      </c>
      <c r="J20" s="42" t="str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"","True",,"EndOfBar")</f>
        <v/>
      </c>
      <c r="K20" s="42">
        <f t="shared" si="22"/>
        <v>10</v>
      </c>
      <c r="L20" s="42">
        <f t="shared" si="14"/>
        <v>5</v>
      </c>
      <c r="M20" s="42" t="e">
        <f t="shared" ca="1" si="1"/>
        <v>#VALUE!</v>
      </c>
      <c r="N20" s="189" t="e">
        <f t="shared" ca="1" si="2"/>
        <v>#N/A</v>
      </c>
      <c r="O20" s="188" t="str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"","True",,"EndOfBar")</f>
        <v/>
      </c>
      <c r="P20" s="42" t="e">
        <f t="shared" ca="1" si="3"/>
        <v>#VALUE!</v>
      </c>
      <c r="Q20" s="189" t="e">
        <f t="shared" ca="1" si="4"/>
        <v>#N/A</v>
      </c>
      <c r="R20" s="188" t="str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"","True",,"EndOfBar")</f>
        <v/>
      </c>
      <c r="S20" s="42" t="e">
        <f t="shared" ca="1" si="5"/>
        <v>#VALUE!</v>
      </c>
      <c r="T20" s="189" t="e">
        <f t="shared" ca="1" si="6"/>
        <v>#N/A</v>
      </c>
      <c r="U20" s="188" t="str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"","True",,"EndOfBar")</f>
        <v/>
      </c>
      <c r="V20" s="42" t="e">
        <f t="shared" ca="1" si="15"/>
        <v>#VALUE!</v>
      </c>
      <c r="W20" s="189" t="e">
        <f t="shared" ca="1" si="7"/>
        <v>#N/A</v>
      </c>
      <c r="X20" s="188" t="str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"","True",,"EndOfBar")</f>
        <v/>
      </c>
      <c r="Y20" s="42" t="e">
        <f t="shared" ca="1" si="16"/>
        <v>#VALUE!</v>
      </c>
      <c r="Z20" s="189" t="e">
        <f t="shared" ca="1" si="8"/>
        <v>#N/A</v>
      </c>
      <c r="AA20" s="188" t="str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"","True",,"EndOfBar")</f>
        <v/>
      </c>
      <c r="AB20" s="42" t="e">
        <f t="shared" ca="1" si="17"/>
        <v>#VALUE!</v>
      </c>
      <c r="AC20" s="189" t="e">
        <f t="shared" ca="1" si="9"/>
        <v>#N/A</v>
      </c>
      <c r="AD20" s="188" t="str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"","True",,"EndOfBar")</f>
        <v/>
      </c>
      <c r="AE20" s="42" t="e">
        <f t="shared" ca="1" si="18"/>
        <v>#VALUE!</v>
      </c>
      <c r="AF20" s="189" t="e">
        <f t="shared" ca="1" si="10"/>
        <v>#N/A</v>
      </c>
      <c r="AG20" s="188" t="str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"","True",,"EndOfBar")</f>
        <v/>
      </c>
      <c r="AH20" s="42" t="e">
        <f t="shared" ca="1" si="11"/>
        <v>#VALUE!</v>
      </c>
      <c r="AI20" s="189" t="e">
        <f t="shared" ca="1" si="12"/>
        <v>#N/A</v>
      </c>
      <c r="AJ20" s="188" t="str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"","True",,"EndOfBar")</f>
        <v/>
      </c>
      <c r="AK20" s="42" t="e">
        <f t="shared" ca="1" si="19"/>
        <v>#VALUE!</v>
      </c>
      <c r="AL20" s="189" t="e">
        <f t="shared" ca="1" si="13"/>
        <v>#N/A</v>
      </c>
      <c r="AN20" s="42" t="str">
        <f t="shared" si="20"/>
        <v>05</v>
      </c>
    </row>
    <row r="21" spans="9:40" x14ac:dyDescent="0.25">
      <c r="I21" s="42" t="str">
        <f t="shared" si="0"/>
        <v>10:10</v>
      </c>
      <c r="J21" s="42" t="str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"","True",,"EndOfBar")</f>
        <v/>
      </c>
      <c r="K21" s="42">
        <f t="shared" si="22"/>
        <v>10</v>
      </c>
      <c r="L21" s="42">
        <f t="shared" si="14"/>
        <v>10</v>
      </c>
      <c r="M21" s="42" t="e">
        <f t="shared" ca="1" si="1"/>
        <v>#VALUE!</v>
      </c>
      <c r="N21" s="189" t="e">
        <f t="shared" ca="1" si="2"/>
        <v>#N/A</v>
      </c>
      <c r="O21" s="188" t="str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"","True",,"EndOfBar")</f>
        <v/>
      </c>
      <c r="P21" s="42" t="e">
        <f t="shared" ca="1" si="3"/>
        <v>#VALUE!</v>
      </c>
      <c r="Q21" s="189" t="e">
        <f t="shared" ca="1" si="4"/>
        <v>#N/A</v>
      </c>
      <c r="R21" s="188" t="str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"","True",,"EndOfBar")</f>
        <v/>
      </c>
      <c r="S21" s="42" t="e">
        <f t="shared" ca="1" si="5"/>
        <v>#VALUE!</v>
      </c>
      <c r="T21" s="189" t="e">
        <f t="shared" ca="1" si="6"/>
        <v>#N/A</v>
      </c>
      <c r="U21" s="188" t="str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"","True",,"EndOfBar")</f>
        <v/>
      </c>
      <c r="V21" s="42" t="e">
        <f t="shared" ca="1" si="15"/>
        <v>#VALUE!</v>
      </c>
      <c r="W21" s="189" t="e">
        <f t="shared" ca="1" si="7"/>
        <v>#N/A</v>
      </c>
      <c r="X21" s="188" t="str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"","True",,"EndOfBar")</f>
        <v/>
      </c>
      <c r="Y21" s="42" t="e">
        <f t="shared" ca="1" si="16"/>
        <v>#VALUE!</v>
      </c>
      <c r="Z21" s="189" t="e">
        <f t="shared" ca="1" si="8"/>
        <v>#N/A</v>
      </c>
      <c r="AA21" s="188" t="str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"","True",,"EndOfBar")</f>
        <v/>
      </c>
      <c r="AB21" s="42" t="e">
        <f t="shared" ca="1" si="17"/>
        <v>#VALUE!</v>
      </c>
      <c r="AC21" s="189" t="e">
        <f t="shared" ca="1" si="9"/>
        <v>#N/A</v>
      </c>
      <c r="AD21" s="188" t="str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"","True",,"EndOfBar")</f>
        <v/>
      </c>
      <c r="AE21" s="42" t="e">
        <f t="shared" ca="1" si="18"/>
        <v>#VALUE!</v>
      </c>
      <c r="AF21" s="189" t="e">
        <f t="shared" ca="1" si="10"/>
        <v>#N/A</v>
      </c>
      <c r="AG21" s="188" t="str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"","True",,"EndOfBar")</f>
        <v/>
      </c>
      <c r="AH21" s="42" t="e">
        <f t="shared" ca="1" si="11"/>
        <v>#VALUE!</v>
      </c>
      <c r="AI21" s="189" t="e">
        <f t="shared" ca="1" si="12"/>
        <v>#N/A</v>
      </c>
      <c r="AJ21" s="188" t="str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"","True",,"EndOfBar")</f>
        <v/>
      </c>
      <c r="AK21" s="42" t="e">
        <f t="shared" ca="1" si="19"/>
        <v>#VALUE!</v>
      </c>
      <c r="AL21" s="189" t="e">
        <f t="shared" ca="1" si="13"/>
        <v>#N/A</v>
      </c>
      <c r="AN21" s="42">
        <f t="shared" si="20"/>
        <v>10</v>
      </c>
    </row>
    <row r="22" spans="9:40" x14ac:dyDescent="0.25">
      <c r="I22" s="42" t="str">
        <f t="shared" si="0"/>
        <v>10:15</v>
      </c>
      <c r="J22" s="42" t="str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"","True",,"EndOfBar")</f>
        <v/>
      </c>
      <c r="K22" s="42">
        <f t="shared" si="22"/>
        <v>10</v>
      </c>
      <c r="L22" s="42">
        <f t="shared" si="14"/>
        <v>15</v>
      </c>
      <c r="M22" s="42" t="e">
        <f t="shared" ca="1" si="1"/>
        <v>#VALUE!</v>
      </c>
      <c r="N22" s="189" t="e">
        <f t="shared" ca="1" si="2"/>
        <v>#N/A</v>
      </c>
      <c r="O22" s="188" t="str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"","True",,"EndOfBar")</f>
        <v/>
      </c>
      <c r="P22" s="42" t="e">
        <f t="shared" ca="1" si="3"/>
        <v>#VALUE!</v>
      </c>
      <c r="Q22" s="189" t="e">
        <f t="shared" ca="1" si="4"/>
        <v>#N/A</v>
      </c>
      <c r="R22" s="188" t="str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"","True",,"EndOfBar")</f>
        <v/>
      </c>
      <c r="S22" s="42" t="e">
        <f t="shared" ca="1" si="5"/>
        <v>#VALUE!</v>
      </c>
      <c r="T22" s="189" t="e">
        <f t="shared" ca="1" si="6"/>
        <v>#N/A</v>
      </c>
      <c r="U22" s="188" t="str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"","True",,"EndOfBar")</f>
        <v/>
      </c>
      <c r="V22" s="42" t="e">
        <f t="shared" ca="1" si="15"/>
        <v>#VALUE!</v>
      </c>
      <c r="W22" s="189" t="e">
        <f t="shared" ca="1" si="7"/>
        <v>#N/A</v>
      </c>
      <c r="X22" s="188" t="str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"","True",,"EndOfBar")</f>
        <v/>
      </c>
      <c r="Y22" s="42" t="e">
        <f t="shared" ca="1" si="16"/>
        <v>#VALUE!</v>
      </c>
      <c r="Z22" s="189" t="e">
        <f t="shared" ca="1" si="8"/>
        <v>#N/A</v>
      </c>
      <c r="AA22" s="188" t="str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"","True",,"EndOfBar")</f>
        <v/>
      </c>
      <c r="AB22" s="42" t="e">
        <f t="shared" ca="1" si="17"/>
        <v>#VALUE!</v>
      </c>
      <c r="AC22" s="189" t="e">
        <f t="shared" ca="1" si="9"/>
        <v>#N/A</v>
      </c>
      <c r="AD22" s="188" t="str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"","True",,"EndOfBar")</f>
        <v/>
      </c>
      <c r="AE22" s="42" t="e">
        <f t="shared" ca="1" si="18"/>
        <v>#VALUE!</v>
      </c>
      <c r="AF22" s="189" t="e">
        <f t="shared" ca="1" si="10"/>
        <v>#N/A</v>
      </c>
      <c r="AG22" s="188" t="str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"","True",,"EndOfBar")</f>
        <v/>
      </c>
      <c r="AH22" s="42" t="e">
        <f t="shared" ca="1" si="11"/>
        <v>#VALUE!</v>
      </c>
      <c r="AI22" s="189" t="e">
        <f t="shared" ca="1" si="12"/>
        <v>#N/A</v>
      </c>
      <c r="AJ22" s="188" t="str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"","True",,"EndOfBar")</f>
        <v/>
      </c>
      <c r="AK22" s="42" t="e">
        <f t="shared" ca="1" si="19"/>
        <v>#VALUE!</v>
      </c>
      <c r="AL22" s="189" t="e">
        <f t="shared" ca="1" si="13"/>
        <v>#N/A</v>
      </c>
      <c r="AN22" s="42">
        <f t="shared" si="20"/>
        <v>15</v>
      </c>
    </row>
    <row r="23" spans="9:40" x14ac:dyDescent="0.25">
      <c r="I23" s="42" t="str">
        <f t="shared" si="0"/>
        <v>10:20</v>
      </c>
      <c r="J23" s="42" t="str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"","True",,"EndOfBar")</f>
        <v/>
      </c>
      <c r="K23" s="42">
        <f t="shared" si="22"/>
        <v>10</v>
      </c>
      <c r="L23" s="42">
        <f t="shared" si="14"/>
        <v>20</v>
      </c>
      <c r="M23" s="42" t="e">
        <f t="shared" ca="1" si="1"/>
        <v>#VALUE!</v>
      </c>
      <c r="N23" s="189" t="e">
        <f t="shared" ca="1" si="2"/>
        <v>#N/A</v>
      </c>
      <c r="O23" s="188" t="str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"","True",,"EndOfBar")</f>
        <v/>
      </c>
      <c r="P23" s="42" t="e">
        <f t="shared" ca="1" si="3"/>
        <v>#VALUE!</v>
      </c>
      <c r="Q23" s="189" t="e">
        <f t="shared" ca="1" si="4"/>
        <v>#N/A</v>
      </c>
      <c r="R23" s="188" t="str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"","True",,"EndOfBar")</f>
        <v/>
      </c>
      <c r="S23" s="42" t="e">
        <f t="shared" ca="1" si="5"/>
        <v>#VALUE!</v>
      </c>
      <c r="T23" s="189" t="e">
        <f t="shared" ca="1" si="6"/>
        <v>#N/A</v>
      </c>
      <c r="U23" s="188" t="str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"","True",,"EndOfBar")</f>
        <v/>
      </c>
      <c r="V23" s="42" t="e">
        <f t="shared" ca="1" si="15"/>
        <v>#VALUE!</v>
      </c>
      <c r="W23" s="189" t="e">
        <f t="shared" ca="1" si="7"/>
        <v>#N/A</v>
      </c>
      <c r="X23" s="188" t="str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"","True",,"EndOfBar")</f>
        <v/>
      </c>
      <c r="Y23" s="42" t="e">
        <f t="shared" ca="1" si="16"/>
        <v>#VALUE!</v>
      </c>
      <c r="Z23" s="189" t="e">
        <f t="shared" ca="1" si="8"/>
        <v>#N/A</v>
      </c>
      <c r="AA23" s="188" t="str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"","True",,"EndOfBar")</f>
        <v/>
      </c>
      <c r="AB23" s="42" t="e">
        <f t="shared" ca="1" si="17"/>
        <v>#VALUE!</v>
      </c>
      <c r="AC23" s="189" t="e">
        <f t="shared" ca="1" si="9"/>
        <v>#N/A</v>
      </c>
      <c r="AD23" s="188" t="str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"","True",,"EndOfBar")</f>
        <v/>
      </c>
      <c r="AE23" s="42" t="e">
        <f t="shared" ca="1" si="18"/>
        <v>#VALUE!</v>
      </c>
      <c r="AF23" s="189" t="e">
        <f t="shared" ca="1" si="10"/>
        <v>#N/A</v>
      </c>
      <c r="AG23" s="188" t="str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"","True",,"EndOfBar")</f>
        <v/>
      </c>
      <c r="AH23" s="42" t="e">
        <f t="shared" ca="1" si="11"/>
        <v>#VALUE!</v>
      </c>
      <c r="AI23" s="189" t="e">
        <f t="shared" ca="1" si="12"/>
        <v>#N/A</v>
      </c>
      <c r="AJ23" s="188" t="str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"","True",,"EndOfBar")</f>
        <v/>
      </c>
      <c r="AK23" s="42" t="e">
        <f t="shared" ca="1" si="19"/>
        <v>#VALUE!</v>
      </c>
      <c r="AL23" s="189" t="e">
        <f t="shared" ca="1" si="13"/>
        <v>#N/A</v>
      </c>
      <c r="AN23" s="42">
        <f t="shared" si="20"/>
        <v>20</v>
      </c>
    </row>
    <row r="24" spans="9:40" x14ac:dyDescent="0.25">
      <c r="I24" s="42" t="str">
        <f t="shared" si="0"/>
        <v>10:25</v>
      </c>
      <c r="J24" s="42" t="str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"","True",,"EndOfBar")</f>
        <v/>
      </c>
      <c r="K24" s="42">
        <f t="shared" si="22"/>
        <v>10</v>
      </c>
      <c r="L24" s="42">
        <f t="shared" si="14"/>
        <v>25</v>
      </c>
      <c r="M24" s="42" t="e">
        <f t="shared" ca="1" si="1"/>
        <v>#VALUE!</v>
      </c>
      <c r="N24" s="189" t="e">
        <f t="shared" ca="1" si="2"/>
        <v>#N/A</v>
      </c>
      <c r="O24" s="188" t="str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"","True",,"EndOfBar")</f>
        <v/>
      </c>
      <c r="P24" s="42" t="e">
        <f t="shared" ca="1" si="3"/>
        <v>#VALUE!</v>
      </c>
      <c r="Q24" s="189" t="e">
        <f t="shared" ca="1" si="4"/>
        <v>#N/A</v>
      </c>
      <c r="R24" s="188" t="str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"","True",,"EndOfBar")</f>
        <v/>
      </c>
      <c r="S24" s="42" t="e">
        <f t="shared" ca="1" si="5"/>
        <v>#VALUE!</v>
      </c>
      <c r="T24" s="189" t="e">
        <f t="shared" ca="1" si="6"/>
        <v>#N/A</v>
      </c>
      <c r="U24" s="188" t="str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"","True",,"EndOfBar")</f>
        <v/>
      </c>
      <c r="V24" s="42" t="e">
        <f t="shared" ca="1" si="15"/>
        <v>#VALUE!</v>
      </c>
      <c r="W24" s="189" t="e">
        <f t="shared" ca="1" si="7"/>
        <v>#N/A</v>
      </c>
      <c r="X24" s="188" t="str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"","True",,"EndOfBar")</f>
        <v/>
      </c>
      <c r="Y24" s="42" t="e">
        <f t="shared" ca="1" si="16"/>
        <v>#VALUE!</v>
      </c>
      <c r="Z24" s="189" t="e">
        <f t="shared" ca="1" si="8"/>
        <v>#N/A</v>
      </c>
      <c r="AA24" s="188" t="str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"","True",,"EndOfBar")</f>
        <v/>
      </c>
      <c r="AB24" s="42" t="e">
        <f t="shared" ca="1" si="17"/>
        <v>#VALUE!</v>
      </c>
      <c r="AC24" s="189" t="e">
        <f t="shared" ca="1" si="9"/>
        <v>#N/A</v>
      </c>
      <c r="AD24" s="188" t="str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"","True",,"EndOfBar")</f>
        <v/>
      </c>
      <c r="AE24" s="42" t="e">
        <f t="shared" ca="1" si="18"/>
        <v>#VALUE!</v>
      </c>
      <c r="AF24" s="189" t="e">
        <f t="shared" ca="1" si="10"/>
        <v>#N/A</v>
      </c>
      <c r="AG24" s="188" t="str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"","True",,"EndOfBar")</f>
        <v/>
      </c>
      <c r="AH24" s="42" t="e">
        <f t="shared" ca="1" si="11"/>
        <v>#VALUE!</v>
      </c>
      <c r="AI24" s="189" t="e">
        <f t="shared" ca="1" si="12"/>
        <v>#N/A</v>
      </c>
      <c r="AJ24" s="188" t="str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"","True",,"EndOfBar")</f>
        <v/>
      </c>
      <c r="AK24" s="42" t="e">
        <f t="shared" ca="1" si="19"/>
        <v>#VALUE!</v>
      </c>
      <c r="AL24" s="189" t="e">
        <f t="shared" ca="1" si="13"/>
        <v>#N/A</v>
      </c>
      <c r="AN24" s="42">
        <f t="shared" si="20"/>
        <v>25</v>
      </c>
    </row>
    <row r="25" spans="9:40" x14ac:dyDescent="0.25">
      <c r="I25" s="42" t="str">
        <f t="shared" si="0"/>
        <v>10:30</v>
      </c>
      <c r="J25" s="42" t="str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"","True",,"EndOfBar")</f>
        <v/>
      </c>
      <c r="K25" s="42">
        <f t="shared" si="22"/>
        <v>10</v>
      </c>
      <c r="L25" s="42">
        <f t="shared" si="14"/>
        <v>30</v>
      </c>
      <c r="M25" s="42" t="e">
        <f t="shared" ca="1" si="1"/>
        <v>#VALUE!</v>
      </c>
      <c r="N25" s="189" t="e">
        <f t="shared" ca="1" si="2"/>
        <v>#N/A</v>
      </c>
      <c r="O25" s="188" t="str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"","True",,"EndOfBar")</f>
        <v/>
      </c>
      <c r="P25" s="42" t="e">
        <f t="shared" ca="1" si="3"/>
        <v>#VALUE!</v>
      </c>
      <c r="Q25" s="189" t="e">
        <f t="shared" ca="1" si="4"/>
        <v>#N/A</v>
      </c>
      <c r="R25" s="188" t="str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"","True",,"EndOfBar")</f>
        <v/>
      </c>
      <c r="S25" s="42" t="e">
        <f t="shared" ca="1" si="5"/>
        <v>#VALUE!</v>
      </c>
      <c r="T25" s="189" t="e">
        <f t="shared" ca="1" si="6"/>
        <v>#N/A</v>
      </c>
      <c r="U25" s="188" t="str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"","True",,"EndOfBar")</f>
        <v/>
      </c>
      <c r="V25" s="42" t="e">
        <f t="shared" ca="1" si="15"/>
        <v>#VALUE!</v>
      </c>
      <c r="W25" s="189" t="e">
        <f t="shared" ca="1" si="7"/>
        <v>#N/A</v>
      </c>
      <c r="X25" s="188" t="str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"","True",,"EndOfBar")</f>
        <v/>
      </c>
      <c r="Y25" s="42" t="e">
        <f t="shared" ca="1" si="16"/>
        <v>#VALUE!</v>
      </c>
      <c r="Z25" s="189" t="e">
        <f t="shared" ca="1" si="8"/>
        <v>#N/A</v>
      </c>
      <c r="AA25" s="188" t="str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"","True",,"EndOfBar")</f>
        <v/>
      </c>
      <c r="AB25" s="42" t="e">
        <f t="shared" ca="1" si="17"/>
        <v>#VALUE!</v>
      </c>
      <c r="AC25" s="189" t="e">
        <f t="shared" ca="1" si="9"/>
        <v>#N/A</v>
      </c>
      <c r="AD25" s="188" t="str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"","True",,"EndOfBar")</f>
        <v/>
      </c>
      <c r="AE25" s="42" t="e">
        <f t="shared" ca="1" si="18"/>
        <v>#VALUE!</v>
      </c>
      <c r="AF25" s="189" t="e">
        <f t="shared" ca="1" si="10"/>
        <v>#N/A</v>
      </c>
      <c r="AG25" s="188" t="str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"","True",,"EndOfBar")</f>
        <v/>
      </c>
      <c r="AH25" s="42" t="e">
        <f t="shared" ca="1" si="11"/>
        <v>#VALUE!</v>
      </c>
      <c r="AI25" s="189" t="e">
        <f t="shared" ca="1" si="12"/>
        <v>#N/A</v>
      </c>
      <c r="AJ25" s="188" t="str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"","True",,"EndOfBar")</f>
        <v/>
      </c>
      <c r="AK25" s="42" t="e">
        <f t="shared" ca="1" si="19"/>
        <v>#VALUE!</v>
      </c>
      <c r="AL25" s="189" t="e">
        <f t="shared" ca="1" si="13"/>
        <v>#N/A</v>
      </c>
      <c r="AN25" s="42">
        <f t="shared" si="20"/>
        <v>30</v>
      </c>
    </row>
    <row r="26" spans="9:40" x14ac:dyDescent="0.25">
      <c r="I26" s="42" t="str">
        <f t="shared" si="0"/>
        <v>10:35</v>
      </c>
      <c r="J26" s="42" t="str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"","True",,"EndOfBar")</f>
        <v/>
      </c>
      <c r="K26" s="42">
        <f t="shared" si="22"/>
        <v>10</v>
      </c>
      <c r="L26" s="42">
        <f t="shared" si="14"/>
        <v>35</v>
      </c>
      <c r="M26" s="42" t="e">
        <f t="shared" ca="1" si="1"/>
        <v>#VALUE!</v>
      </c>
      <c r="N26" s="189" t="e">
        <f t="shared" ca="1" si="2"/>
        <v>#N/A</v>
      </c>
      <c r="O26" s="188" t="str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"","True",,"EndOfBar")</f>
        <v/>
      </c>
      <c r="P26" s="42" t="e">
        <f t="shared" ca="1" si="3"/>
        <v>#VALUE!</v>
      </c>
      <c r="Q26" s="189" t="e">
        <f t="shared" ca="1" si="4"/>
        <v>#N/A</v>
      </c>
      <c r="R26" s="188" t="str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"","True",,"EndOfBar")</f>
        <v/>
      </c>
      <c r="S26" s="42" t="e">
        <f t="shared" ca="1" si="5"/>
        <v>#VALUE!</v>
      </c>
      <c r="T26" s="189" t="e">
        <f t="shared" ca="1" si="6"/>
        <v>#N/A</v>
      </c>
      <c r="U26" s="188" t="str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"","True",,"EndOfBar")</f>
        <v/>
      </c>
      <c r="V26" s="42" t="e">
        <f t="shared" ca="1" si="15"/>
        <v>#VALUE!</v>
      </c>
      <c r="W26" s="189" t="e">
        <f t="shared" ca="1" si="7"/>
        <v>#N/A</v>
      </c>
      <c r="X26" s="188" t="str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"","True",,"EndOfBar")</f>
        <v/>
      </c>
      <c r="Y26" s="42" t="e">
        <f t="shared" ca="1" si="16"/>
        <v>#VALUE!</v>
      </c>
      <c r="Z26" s="189" t="e">
        <f t="shared" ca="1" si="8"/>
        <v>#N/A</v>
      </c>
      <c r="AA26" s="188" t="str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"","True",,"EndOfBar")</f>
        <v/>
      </c>
      <c r="AB26" s="42" t="e">
        <f t="shared" ca="1" si="17"/>
        <v>#VALUE!</v>
      </c>
      <c r="AC26" s="189" t="e">
        <f t="shared" ca="1" si="9"/>
        <v>#N/A</v>
      </c>
      <c r="AD26" s="188" t="str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"","True",,"EndOfBar")</f>
        <v/>
      </c>
      <c r="AE26" s="42" t="e">
        <f t="shared" ca="1" si="18"/>
        <v>#VALUE!</v>
      </c>
      <c r="AF26" s="189" t="e">
        <f t="shared" ca="1" si="10"/>
        <v>#N/A</v>
      </c>
      <c r="AG26" s="188" t="str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"","True",,"EndOfBar")</f>
        <v/>
      </c>
      <c r="AH26" s="42" t="e">
        <f t="shared" ca="1" si="11"/>
        <v>#VALUE!</v>
      </c>
      <c r="AI26" s="189" t="e">
        <f t="shared" ca="1" si="12"/>
        <v>#N/A</v>
      </c>
      <c r="AJ26" s="188" t="str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"","True",,"EndOfBar")</f>
        <v/>
      </c>
      <c r="AK26" s="42" t="e">
        <f t="shared" ca="1" si="19"/>
        <v>#VALUE!</v>
      </c>
      <c r="AL26" s="189" t="e">
        <f t="shared" ca="1" si="13"/>
        <v>#N/A</v>
      </c>
      <c r="AN26" s="42">
        <f t="shared" si="20"/>
        <v>35</v>
      </c>
    </row>
    <row r="27" spans="9:40" x14ac:dyDescent="0.25">
      <c r="I27" s="42" t="str">
        <f t="shared" si="0"/>
        <v>10:40</v>
      </c>
      <c r="J27" s="42" t="str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"","True",,"EndOfBar")</f>
        <v/>
      </c>
      <c r="K27" s="42">
        <f t="shared" si="22"/>
        <v>10</v>
      </c>
      <c r="L27" s="42">
        <f t="shared" si="14"/>
        <v>40</v>
      </c>
      <c r="M27" s="42" t="e">
        <f t="shared" ca="1" si="1"/>
        <v>#VALUE!</v>
      </c>
      <c r="N27" s="189" t="e">
        <f t="shared" ca="1" si="2"/>
        <v>#N/A</v>
      </c>
      <c r="O27" s="188" t="str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"","True",,"EndOfBar")</f>
        <v/>
      </c>
      <c r="P27" s="42" t="e">
        <f t="shared" ca="1" si="3"/>
        <v>#VALUE!</v>
      </c>
      <c r="Q27" s="189" t="e">
        <f t="shared" ca="1" si="4"/>
        <v>#N/A</v>
      </c>
      <c r="R27" s="188" t="str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"","True",,"EndOfBar")</f>
        <v/>
      </c>
      <c r="S27" s="42" t="e">
        <f t="shared" ca="1" si="5"/>
        <v>#VALUE!</v>
      </c>
      <c r="T27" s="189" t="e">
        <f t="shared" ca="1" si="6"/>
        <v>#N/A</v>
      </c>
      <c r="U27" s="188" t="str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"","True",,"EndOfBar")</f>
        <v/>
      </c>
      <c r="V27" s="42" t="e">
        <f t="shared" ca="1" si="15"/>
        <v>#VALUE!</v>
      </c>
      <c r="W27" s="189" t="e">
        <f t="shared" ca="1" si="7"/>
        <v>#N/A</v>
      </c>
      <c r="X27" s="188" t="str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"","True",,"EndOfBar")</f>
        <v/>
      </c>
      <c r="Y27" s="42" t="e">
        <f t="shared" ca="1" si="16"/>
        <v>#VALUE!</v>
      </c>
      <c r="Z27" s="189" t="e">
        <f t="shared" ca="1" si="8"/>
        <v>#N/A</v>
      </c>
      <c r="AA27" s="188" t="str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"","True",,"EndOfBar")</f>
        <v/>
      </c>
      <c r="AB27" s="42" t="e">
        <f t="shared" ca="1" si="17"/>
        <v>#VALUE!</v>
      </c>
      <c r="AC27" s="189" t="e">
        <f t="shared" ca="1" si="9"/>
        <v>#N/A</v>
      </c>
      <c r="AD27" s="188" t="str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"","True",,"EndOfBar")</f>
        <v/>
      </c>
      <c r="AE27" s="42" t="e">
        <f t="shared" ca="1" si="18"/>
        <v>#VALUE!</v>
      </c>
      <c r="AF27" s="189" t="e">
        <f t="shared" ca="1" si="10"/>
        <v>#N/A</v>
      </c>
      <c r="AG27" s="188" t="str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"","True",,"EndOfBar")</f>
        <v/>
      </c>
      <c r="AH27" s="42" t="e">
        <f t="shared" ca="1" si="11"/>
        <v>#VALUE!</v>
      </c>
      <c r="AI27" s="189" t="e">
        <f t="shared" ca="1" si="12"/>
        <v>#N/A</v>
      </c>
      <c r="AJ27" s="188" t="str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"","True",,"EndOfBar")</f>
        <v/>
      </c>
      <c r="AK27" s="42" t="e">
        <f t="shared" ca="1" si="19"/>
        <v>#VALUE!</v>
      </c>
      <c r="AL27" s="189" t="e">
        <f t="shared" ca="1" si="13"/>
        <v>#N/A</v>
      </c>
      <c r="AN27" s="42">
        <f t="shared" si="20"/>
        <v>40</v>
      </c>
    </row>
    <row r="28" spans="9:40" x14ac:dyDescent="0.25">
      <c r="I28" s="42" t="str">
        <f t="shared" si="0"/>
        <v>10:45</v>
      </c>
      <c r="J28" s="42" t="str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"","True",,"EndOfBar")</f>
        <v/>
      </c>
      <c r="K28" s="42">
        <f t="shared" ref="K28:K30" si="23">IF(L28=0,K27+1,K27)</f>
        <v>10</v>
      </c>
      <c r="L28" s="42">
        <f t="shared" si="14"/>
        <v>45</v>
      </c>
      <c r="M28" s="42" t="e">
        <f t="shared" ca="1" si="1"/>
        <v>#VALUE!</v>
      </c>
      <c r="N28" s="189" t="e">
        <f t="shared" ca="1" si="2"/>
        <v>#N/A</v>
      </c>
      <c r="O28" s="188" t="str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"","True",,"EndOfBar")</f>
        <v/>
      </c>
      <c r="P28" s="42" t="e">
        <f t="shared" ca="1" si="3"/>
        <v>#VALUE!</v>
      </c>
      <c r="Q28" s="189" t="e">
        <f t="shared" ca="1" si="4"/>
        <v>#N/A</v>
      </c>
      <c r="R28" s="188" t="str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"","True",,"EndOfBar")</f>
        <v/>
      </c>
      <c r="S28" s="42" t="e">
        <f t="shared" ca="1" si="5"/>
        <v>#VALUE!</v>
      </c>
      <c r="T28" s="189" t="e">
        <f t="shared" ca="1" si="6"/>
        <v>#N/A</v>
      </c>
      <c r="U28" s="188" t="str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"","True",,"EndOfBar")</f>
        <v/>
      </c>
      <c r="V28" s="42" t="e">
        <f t="shared" ca="1" si="15"/>
        <v>#VALUE!</v>
      </c>
      <c r="W28" s="189" t="e">
        <f t="shared" ca="1" si="7"/>
        <v>#N/A</v>
      </c>
      <c r="X28" s="188" t="str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"","True",,"EndOfBar")</f>
        <v/>
      </c>
      <c r="Y28" s="42" t="e">
        <f t="shared" ca="1" si="16"/>
        <v>#VALUE!</v>
      </c>
      <c r="Z28" s="189" t="e">
        <f t="shared" ca="1" si="8"/>
        <v>#N/A</v>
      </c>
      <c r="AA28" s="188" t="str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"","True",,"EndOfBar")</f>
        <v/>
      </c>
      <c r="AB28" s="42" t="e">
        <f t="shared" ca="1" si="17"/>
        <v>#VALUE!</v>
      </c>
      <c r="AC28" s="189" t="e">
        <f t="shared" ca="1" si="9"/>
        <v>#N/A</v>
      </c>
      <c r="AD28" s="188" t="str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"","True",,"EndOfBar")</f>
        <v/>
      </c>
      <c r="AE28" s="42" t="e">
        <f t="shared" ca="1" si="18"/>
        <v>#VALUE!</v>
      </c>
      <c r="AF28" s="189" t="e">
        <f t="shared" ca="1" si="10"/>
        <v>#N/A</v>
      </c>
      <c r="AG28" s="188" t="str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"","True",,"EndOfBar")</f>
        <v/>
      </c>
      <c r="AH28" s="42" t="e">
        <f t="shared" ca="1" si="11"/>
        <v>#VALUE!</v>
      </c>
      <c r="AI28" s="189" t="e">
        <f t="shared" ca="1" si="12"/>
        <v>#N/A</v>
      </c>
      <c r="AJ28" s="188" t="str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"","True",,"EndOfBar")</f>
        <v/>
      </c>
      <c r="AK28" s="42" t="e">
        <f t="shared" ca="1" si="19"/>
        <v>#VALUE!</v>
      </c>
      <c r="AL28" s="189" t="e">
        <f t="shared" ca="1" si="13"/>
        <v>#N/A</v>
      </c>
      <c r="AN28" s="42">
        <f t="shared" si="20"/>
        <v>45</v>
      </c>
    </row>
    <row r="29" spans="9:40" x14ac:dyDescent="0.25">
      <c r="I29" s="42" t="str">
        <f t="shared" si="0"/>
        <v>10:50</v>
      </c>
      <c r="J29" s="42" t="str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"","True",,"EndOfBar")</f>
        <v/>
      </c>
      <c r="K29" s="42">
        <f t="shared" si="23"/>
        <v>10</v>
      </c>
      <c r="L29" s="42">
        <f t="shared" si="14"/>
        <v>50</v>
      </c>
      <c r="M29" s="42" t="e">
        <f t="shared" ca="1" si="1"/>
        <v>#VALUE!</v>
      </c>
      <c r="N29" s="189" t="e">
        <f t="shared" ca="1" si="2"/>
        <v>#N/A</v>
      </c>
      <c r="O29" s="188" t="str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"","True",,"EndOfBar")</f>
        <v/>
      </c>
      <c r="P29" s="42" t="e">
        <f t="shared" ca="1" si="3"/>
        <v>#VALUE!</v>
      </c>
      <c r="Q29" s="189" t="e">
        <f t="shared" ca="1" si="4"/>
        <v>#N/A</v>
      </c>
      <c r="R29" s="188" t="str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"","True",,"EndOfBar")</f>
        <v/>
      </c>
      <c r="S29" s="42" t="e">
        <f t="shared" ca="1" si="5"/>
        <v>#VALUE!</v>
      </c>
      <c r="T29" s="189" t="e">
        <f t="shared" ca="1" si="6"/>
        <v>#N/A</v>
      </c>
      <c r="U29" s="188" t="str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"","True",,"EndOfBar")</f>
        <v/>
      </c>
      <c r="V29" s="42" t="e">
        <f t="shared" ca="1" si="15"/>
        <v>#VALUE!</v>
      </c>
      <c r="W29" s="189" t="e">
        <f t="shared" ca="1" si="7"/>
        <v>#N/A</v>
      </c>
      <c r="X29" s="188" t="str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"","True",,"EndOfBar")</f>
        <v/>
      </c>
      <c r="Y29" s="42" t="e">
        <f t="shared" ca="1" si="16"/>
        <v>#VALUE!</v>
      </c>
      <c r="Z29" s="189" t="e">
        <f t="shared" ca="1" si="8"/>
        <v>#N/A</v>
      </c>
      <c r="AA29" s="188" t="str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"","True",,"EndOfBar")</f>
        <v/>
      </c>
      <c r="AB29" s="42" t="e">
        <f t="shared" ca="1" si="17"/>
        <v>#VALUE!</v>
      </c>
      <c r="AC29" s="189" t="e">
        <f t="shared" ca="1" si="9"/>
        <v>#N/A</v>
      </c>
      <c r="AD29" s="188" t="str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"","True",,"EndOfBar")</f>
        <v/>
      </c>
      <c r="AE29" s="42" t="e">
        <f t="shared" ca="1" si="18"/>
        <v>#VALUE!</v>
      </c>
      <c r="AF29" s="189" t="e">
        <f t="shared" ca="1" si="10"/>
        <v>#N/A</v>
      </c>
      <c r="AG29" s="188" t="str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"","True",,"EndOfBar")</f>
        <v/>
      </c>
      <c r="AH29" s="42" t="e">
        <f t="shared" ca="1" si="11"/>
        <v>#VALUE!</v>
      </c>
      <c r="AI29" s="189" t="e">
        <f t="shared" ca="1" si="12"/>
        <v>#N/A</v>
      </c>
      <c r="AJ29" s="188" t="str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"","True",,"EndOfBar")</f>
        <v/>
      </c>
      <c r="AK29" s="42" t="e">
        <f t="shared" ca="1" si="19"/>
        <v>#VALUE!</v>
      </c>
      <c r="AL29" s="189" t="e">
        <f t="shared" ca="1" si="13"/>
        <v>#N/A</v>
      </c>
      <c r="AN29" s="42">
        <f t="shared" si="20"/>
        <v>50</v>
      </c>
    </row>
    <row r="30" spans="9:40" x14ac:dyDescent="0.25">
      <c r="I30" s="42" t="str">
        <f t="shared" si="0"/>
        <v>10:55</v>
      </c>
      <c r="J30" s="42" t="str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"","True",,"EndOfBar")</f>
        <v/>
      </c>
      <c r="K30" s="42">
        <f t="shared" si="23"/>
        <v>10</v>
      </c>
      <c r="L30" s="42">
        <f t="shared" si="14"/>
        <v>55</v>
      </c>
      <c r="M30" s="42" t="e">
        <f t="shared" ca="1" si="1"/>
        <v>#VALUE!</v>
      </c>
      <c r="N30" s="189" t="e">
        <f t="shared" ca="1" si="2"/>
        <v>#N/A</v>
      </c>
      <c r="O30" s="188" t="str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"","True",,"EndOfBar")</f>
        <v/>
      </c>
      <c r="P30" s="42" t="e">
        <f t="shared" ca="1" si="3"/>
        <v>#VALUE!</v>
      </c>
      <c r="Q30" s="189" t="e">
        <f t="shared" ca="1" si="4"/>
        <v>#N/A</v>
      </c>
      <c r="R30" s="188" t="str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"","True",,"EndOfBar")</f>
        <v/>
      </c>
      <c r="S30" s="42" t="e">
        <f t="shared" ca="1" si="5"/>
        <v>#VALUE!</v>
      </c>
      <c r="T30" s="189" t="e">
        <f t="shared" ca="1" si="6"/>
        <v>#N/A</v>
      </c>
      <c r="U30" s="188" t="str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"","True",,"EndOfBar")</f>
        <v/>
      </c>
      <c r="V30" s="42" t="e">
        <f t="shared" ca="1" si="15"/>
        <v>#VALUE!</v>
      </c>
      <c r="W30" s="189" t="e">
        <f t="shared" ca="1" si="7"/>
        <v>#N/A</v>
      </c>
      <c r="X30" s="188" t="str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"","True",,"EndOfBar")</f>
        <v/>
      </c>
      <c r="Y30" s="42" t="e">
        <f t="shared" ca="1" si="16"/>
        <v>#VALUE!</v>
      </c>
      <c r="Z30" s="189" t="e">
        <f t="shared" ca="1" si="8"/>
        <v>#N/A</v>
      </c>
      <c r="AA30" s="188" t="str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"","True",,"EndOfBar")</f>
        <v/>
      </c>
      <c r="AB30" s="42" t="e">
        <f t="shared" ca="1" si="17"/>
        <v>#VALUE!</v>
      </c>
      <c r="AC30" s="189" t="e">
        <f t="shared" ca="1" si="9"/>
        <v>#N/A</v>
      </c>
      <c r="AD30" s="188" t="str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"","True",,"EndOfBar")</f>
        <v/>
      </c>
      <c r="AE30" s="42" t="e">
        <f t="shared" ca="1" si="18"/>
        <v>#VALUE!</v>
      </c>
      <c r="AF30" s="189" t="e">
        <f t="shared" ca="1" si="10"/>
        <v>#N/A</v>
      </c>
      <c r="AG30" s="188" t="str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"","True",,"EndOfBar")</f>
        <v/>
      </c>
      <c r="AH30" s="42" t="e">
        <f t="shared" ca="1" si="11"/>
        <v>#VALUE!</v>
      </c>
      <c r="AI30" s="189" t="e">
        <f t="shared" ca="1" si="12"/>
        <v>#N/A</v>
      </c>
      <c r="AJ30" s="188" t="str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"","True",,"EndOfBar")</f>
        <v/>
      </c>
      <c r="AK30" s="42" t="e">
        <f t="shared" ca="1" si="19"/>
        <v>#VALUE!</v>
      </c>
      <c r="AL30" s="189" t="e">
        <f t="shared" ca="1" si="13"/>
        <v>#N/A</v>
      </c>
      <c r="AN30" s="42">
        <f t="shared" si="20"/>
        <v>55</v>
      </c>
    </row>
    <row r="31" spans="9:40" x14ac:dyDescent="0.25">
      <c r="I31" s="42" t="str">
        <f t="shared" si="0"/>
        <v>11:00</v>
      </c>
      <c r="J31" s="42" t="str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"","True",,"EndOfBar")</f>
        <v/>
      </c>
      <c r="K31" s="42">
        <f t="shared" ref="K31:K40" si="24">IF(L31=0,K30+1,K30)</f>
        <v>11</v>
      </c>
      <c r="L31" s="42">
        <f t="shared" si="14"/>
        <v>0</v>
      </c>
      <c r="M31" s="42" t="e">
        <f t="shared" ca="1" si="1"/>
        <v>#VALUE!</v>
      </c>
      <c r="N31" s="189" t="e">
        <f t="shared" ca="1" si="2"/>
        <v>#N/A</v>
      </c>
      <c r="O31" s="188" t="str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"","True",,"EndOfBar")</f>
        <v/>
      </c>
      <c r="P31" s="42" t="e">
        <f t="shared" ca="1" si="3"/>
        <v>#VALUE!</v>
      </c>
      <c r="Q31" s="189" t="e">
        <f t="shared" ca="1" si="4"/>
        <v>#N/A</v>
      </c>
      <c r="R31" s="188" t="str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"","True",,"EndOfBar")</f>
        <v/>
      </c>
      <c r="S31" s="42" t="e">
        <f t="shared" ca="1" si="5"/>
        <v>#VALUE!</v>
      </c>
      <c r="T31" s="189" t="e">
        <f t="shared" ca="1" si="6"/>
        <v>#N/A</v>
      </c>
      <c r="U31" s="188" t="str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"","True",,"EndOfBar")</f>
        <v/>
      </c>
      <c r="V31" s="42" t="e">
        <f t="shared" ca="1" si="15"/>
        <v>#VALUE!</v>
      </c>
      <c r="W31" s="189" t="e">
        <f t="shared" ca="1" si="7"/>
        <v>#N/A</v>
      </c>
      <c r="X31" s="188" t="str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"","True",,"EndOfBar")</f>
        <v/>
      </c>
      <c r="Y31" s="42" t="e">
        <f t="shared" ca="1" si="16"/>
        <v>#VALUE!</v>
      </c>
      <c r="Z31" s="189" t="e">
        <f t="shared" ca="1" si="8"/>
        <v>#N/A</v>
      </c>
      <c r="AA31" s="188" t="str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"","True",,"EndOfBar")</f>
        <v/>
      </c>
      <c r="AB31" s="42" t="e">
        <f t="shared" ca="1" si="17"/>
        <v>#VALUE!</v>
      </c>
      <c r="AC31" s="189" t="e">
        <f t="shared" ca="1" si="9"/>
        <v>#N/A</v>
      </c>
      <c r="AD31" s="188" t="str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"","True",,"EndOfBar")</f>
        <v/>
      </c>
      <c r="AE31" s="42" t="e">
        <f t="shared" ca="1" si="18"/>
        <v>#VALUE!</v>
      </c>
      <c r="AF31" s="189" t="e">
        <f t="shared" ca="1" si="10"/>
        <v>#N/A</v>
      </c>
      <c r="AG31" s="188" t="str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"","True",,"EndOfBar")</f>
        <v/>
      </c>
      <c r="AH31" s="42" t="e">
        <f t="shared" ca="1" si="11"/>
        <v>#VALUE!</v>
      </c>
      <c r="AI31" s="189" t="e">
        <f t="shared" ca="1" si="12"/>
        <v>#N/A</v>
      </c>
      <c r="AJ31" s="188" t="str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"","True",,"EndOfBar")</f>
        <v/>
      </c>
      <c r="AK31" s="42" t="e">
        <f t="shared" ca="1" si="19"/>
        <v>#VALUE!</v>
      </c>
      <c r="AL31" s="189" t="e">
        <f t="shared" ca="1" si="13"/>
        <v>#N/A</v>
      </c>
      <c r="AN31" s="42" t="str">
        <f t="shared" si="20"/>
        <v>00</v>
      </c>
    </row>
    <row r="32" spans="9:40" x14ac:dyDescent="0.25">
      <c r="I32" s="42" t="str">
        <f t="shared" si="0"/>
        <v>11:05</v>
      </c>
      <c r="J32" s="42" t="str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"","True",,"EndOfBar")</f>
        <v/>
      </c>
      <c r="K32" s="42">
        <f t="shared" si="24"/>
        <v>11</v>
      </c>
      <c r="L32" s="42">
        <f t="shared" si="14"/>
        <v>5</v>
      </c>
      <c r="M32" s="42" t="e">
        <f t="shared" ca="1" si="1"/>
        <v>#VALUE!</v>
      </c>
      <c r="N32" s="189" t="e">
        <f t="shared" ca="1" si="2"/>
        <v>#N/A</v>
      </c>
      <c r="O32" s="188" t="str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"","True",,"EndOfBar")</f>
        <v/>
      </c>
      <c r="P32" s="42" t="e">
        <f t="shared" ca="1" si="3"/>
        <v>#VALUE!</v>
      </c>
      <c r="Q32" s="189" t="e">
        <f t="shared" ca="1" si="4"/>
        <v>#N/A</v>
      </c>
      <c r="R32" s="188" t="str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"","True",,"EndOfBar")</f>
        <v/>
      </c>
      <c r="S32" s="42" t="e">
        <f t="shared" ca="1" si="5"/>
        <v>#VALUE!</v>
      </c>
      <c r="T32" s="189" t="e">
        <f t="shared" ca="1" si="6"/>
        <v>#N/A</v>
      </c>
      <c r="U32" s="188" t="str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"","True",,"EndOfBar")</f>
        <v/>
      </c>
      <c r="V32" s="42" t="e">
        <f t="shared" ca="1" si="15"/>
        <v>#VALUE!</v>
      </c>
      <c r="W32" s="189" t="e">
        <f t="shared" ca="1" si="7"/>
        <v>#N/A</v>
      </c>
      <c r="X32" s="188" t="str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"","True",,"EndOfBar")</f>
        <v/>
      </c>
      <c r="Y32" s="42" t="e">
        <f t="shared" ca="1" si="16"/>
        <v>#VALUE!</v>
      </c>
      <c r="Z32" s="189" t="e">
        <f t="shared" ca="1" si="8"/>
        <v>#N/A</v>
      </c>
      <c r="AA32" s="188" t="str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"","True",,"EndOfBar")</f>
        <v/>
      </c>
      <c r="AB32" s="42" t="e">
        <f t="shared" ca="1" si="17"/>
        <v>#VALUE!</v>
      </c>
      <c r="AC32" s="189" t="e">
        <f t="shared" ca="1" si="9"/>
        <v>#N/A</v>
      </c>
      <c r="AD32" s="188" t="str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"","True",,"EndOfBar")</f>
        <v/>
      </c>
      <c r="AE32" s="42" t="e">
        <f t="shared" ca="1" si="18"/>
        <v>#VALUE!</v>
      </c>
      <c r="AF32" s="189" t="e">
        <f t="shared" ca="1" si="10"/>
        <v>#N/A</v>
      </c>
      <c r="AG32" s="188" t="str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"","True",,"EndOfBar")</f>
        <v/>
      </c>
      <c r="AH32" s="42" t="e">
        <f t="shared" ca="1" si="11"/>
        <v>#VALUE!</v>
      </c>
      <c r="AI32" s="189" t="e">
        <f t="shared" ca="1" si="12"/>
        <v>#N/A</v>
      </c>
      <c r="AJ32" s="188" t="str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"","True",,"EndOfBar")</f>
        <v/>
      </c>
      <c r="AK32" s="42" t="e">
        <f t="shared" ca="1" si="19"/>
        <v>#VALUE!</v>
      </c>
      <c r="AL32" s="189" t="e">
        <f t="shared" ca="1" si="13"/>
        <v>#N/A</v>
      </c>
      <c r="AN32" s="42" t="str">
        <f t="shared" si="20"/>
        <v>05</v>
      </c>
    </row>
    <row r="33" spans="9:40" x14ac:dyDescent="0.25">
      <c r="I33" s="42" t="str">
        <f t="shared" si="0"/>
        <v>11:10</v>
      </c>
      <c r="J33" s="42" t="str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"","True",,"EndOfBar")</f>
        <v/>
      </c>
      <c r="K33" s="42">
        <f t="shared" si="24"/>
        <v>11</v>
      </c>
      <c r="L33" s="42">
        <f t="shared" si="14"/>
        <v>10</v>
      </c>
      <c r="M33" s="42" t="e">
        <f t="shared" ca="1" si="1"/>
        <v>#VALUE!</v>
      </c>
      <c r="N33" s="189" t="e">
        <f t="shared" ca="1" si="2"/>
        <v>#N/A</v>
      </c>
      <c r="O33" s="188" t="str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"","True",,"EndOfBar")</f>
        <v/>
      </c>
      <c r="P33" s="42" t="e">
        <f t="shared" ca="1" si="3"/>
        <v>#VALUE!</v>
      </c>
      <c r="Q33" s="189" t="e">
        <f t="shared" ca="1" si="4"/>
        <v>#N/A</v>
      </c>
      <c r="R33" s="188" t="str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"","True",,"EndOfBar")</f>
        <v/>
      </c>
      <c r="S33" s="42" t="e">
        <f t="shared" ca="1" si="5"/>
        <v>#VALUE!</v>
      </c>
      <c r="T33" s="189" t="e">
        <f t="shared" ca="1" si="6"/>
        <v>#N/A</v>
      </c>
      <c r="U33" s="188" t="str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"","True",,"EndOfBar")</f>
        <v/>
      </c>
      <c r="V33" s="42" t="e">
        <f t="shared" ca="1" si="15"/>
        <v>#VALUE!</v>
      </c>
      <c r="W33" s="189" t="e">
        <f t="shared" ca="1" si="7"/>
        <v>#N/A</v>
      </c>
      <c r="X33" s="188" t="str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"","True",,"EndOfBar")</f>
        <v/>
      </c>
      <c r="Y33" s="42" t="e">
        <f t="shared" ca="1" si="16"/>
        <v>#VALUE!</v>
      </c>
      <c r="Z33" s="189" t="e">
        <f t="shared" ca="1" si="8"/>
        <v>#N/A</v>
      </c>
      <c r="AA33" s="188" t="str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"","True",,"EndOfBar")</f>
        <v/>
      </c>
      <c r="AB33" s="42" t="e">
        <f t="shared" ca="1" si="17"/>
        <v>#VALUE!</v>
      </c>
      <c r="AC33" s="189" t="e">
        <f t="shared" ca="1" si="9"/>
        <v>#N/A</v>
      </c>
      <c r="AD33" s="188" t="str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"","True",,"EndOfBar")</f>
        <v/>
      </c>
      <c r="AE33" s="42" t="e">
        <f t="shared" ca="1" si="18"/>
        <v>#VALUE!</v>
      </c>
      <c r="AF33" s="189" t="e">
        <f t="shared" ca="1" si="10"/>
        <v>#N/A</v>
      </c>
      <c r="AG33" s="188" t="str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"","True",,"EndOfBar")</f>
        <v/>
      </c>
      <c r="AH33" s="42" t="e">
        <f t="shared" ca="1" si="11"/>
        <v>#VALUE!</v>
      </c>
      <c r="AI33" s="189" t="e">
        <f t="shared" ca="1" si="12"/>
        <v>#N/A</v>
      </c>
      <c r="AJ33" s="188" t="str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"","True",,"EndOfBar")</f>
        <v/>
      </c>
      <c r="AK33" s="42" t="e">
        <f t="shared" ca="1" si="19"/>
        <v>#VALUE!</v>
      </c>
      <c r="AL33" s="189" t="e">
        <f t="shared" ca="1" si="13"/>
        <v>#N/A</v>
      </c>
      <c r="AN33" s="42">
        <f t="shared" si="20"/>
        <v>10</v>
      </c>
    </row>
    <row r="34" spans="9:40" x14ac:dyDescent="0.25">
      <c r="I34" s="42" t="str">
        <f t="shared" si="0"/>
        <v>11:15</v>
      </c>
      <c r="J34" s="42" t="str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"","True",,"EndOfBar")</f>
        <v/>
      </c>
      <c r="K34" s="42">
        <f t="shared" si="24"/>
        <v>11</v>
      </c>
      <c r="L34" s="42">
        <f t="shared" si="14"/>
        <v>15</v>
      </c>
      <c r="M34" s="42" t="e">
        <f t="shared" ca="1" si="1"/>
        <v>#VALUE!</v>
      </c>
      <c r="N34" s="189" t="e">
        <f t="shared" ca="1" si="2"/>
        <v>#N/A</v>
      </c>
      <c r="O34" s="188" t="str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"","True",,"EndOfBar")</f>
        <v/>
      </c>
      <c r="P34" s="42" t="e">
        <f t="shared" ca="1" si="3"/>
        <v>#VALUE!</v>
      </c>
      <c r="Q34" s="189" t="e">
        <f t="shared" ca="1" si="4"/>
        <v>#N/A</v>
      </c>
      <c r="R34" s="188" t="str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"","True",,"EndOfBar")</f>
        <v/>
      </c>
      <c r="S34" s="42" t="e">
        <f t="shared" ca="1" si="5"/>
        <v>#VALUE!</v>
      </c>
      <c r="T34" s="189" t="e">
        <f t="shared" ca="1" si="6"/>
        <v>#N/A</v>
      </c>
      <c r="U34" s="188" t="str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"","True",,"EndOfBar")</f>
        <v/>
      </c>
      <c r="V34" s="42" t="e">
        <f t="shared" ca="1" si="15"/>
        <v>#VALUE!</v>
      </c>
      <c r="W34" s="189" t="e">
        <f t="shared" ca="1" si="7"/>
        <v>#N/A</v>
      </c>
      <c r="X34" s="188" t="str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"","True",,"EndOfBar")</f>
        <v/>
      </c>
      <c r="Y34" s="42" t="e">
        <f t="shared" ca="1" si="16"/>
        <v>#VALUE!</v>
      </c>
      <c r="Z34" s="189" t="e">
        <f t="shared" ca="1" si="8"/>
        <v>#N/A</v>
      </c>
      <c r="AA34" s="188" t="str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"","True",,"EndOfBar")</f>
        <v/>
      </c>
      <c r="AB34" s="42" t="e">
        <f t="shared" ca="1" si="17"/>
        <v>#VALUE!</v>
      </c>
      <c r="AC34" s="189" t="e">
        <f t="shared" ca="1" si="9"/>
        <v>#N/A</v>
      </c>
      <c r="AD34" s="188" t="str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"","True",,"EndOfBar")</f>
        <v/>
      </c>
      <c r="AE34" s="42" t="e">
        <f t="shared" ca="1" si="18"/>
        <v>#VALUE!</v>
      </c>
      <c r="AF34" s="189" t="e">
        <f t="shared" ca="1" si="10"/>
        <v>#N/A</v>
      </c>
      <c r="AG34" s="188" t="str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"","True",,"EndOfBar")</f>
        <v/>
      </c>
      <c r="AH34" s="42" t="e">
        <f t="shared" ca="1" si="11"/>
        <v>#VALUE!</v>
      </c>
      <c r="AI34" s="189" t="e">
        <f t="shared" ca="1" si="12"/>
        <v>#N/A</v>
      </c>
      <c r="AJ34" s="188" t="str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"","True",,"EndOfBar")</f>
        <v/>
      </c>
      <c r="AK34" s="42" t="e">
        <f t="shared" ca="1" si="19"/>
        <v>#VALUE!</v>
      </c>
      <c r="AL34" s="189" t="e">
        <f t="shared" ca="1" si="13"/>
        <v>#N/A</v>
      </c>
      <c r="AN34" s="42">
        <f t="shared" si="20"/>
        <v>15</v>
      </c>
    </row>
    <row r="35" spans="9:40" x14ac:dyDescent="0.25">
      <c r="I35" s="42" t="str">
        <f t="shared" si="0"/>
        <v>11:20</v>
      </c>
      <c r="J35" s="42" t="str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"","True",,"EndOfBar")</f>
        <v/>
      </c>
      <c r="K35" s="42">
        <f t="shared" si="24"/>
        <v>11</v>
      </c>
      <c r="L35" s="42">
        <f t="shared" si="14"/>
        <v>20</v>
      </c>
      <c r="M35" s="42" t="e">
        <f t="shared" ca="1" si="1"/>
        <v>#VALUE!</v>
      </c>
      <c r="N35" s="189" t="e">
        <f t="shared" ca="1" si="2"/>
        <v>#N/A</v>
      </c>
      <c r="O35" s="188" t="str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"","True",,"EndOfBar")</f>
        <v/>
      </c>
      <c r="P35" s="42" t="e">
        <f t="shared" ca="1" si="3"/>
        <v>#VALUE!</v>
      </c>
      <c r="Q35" s="189" t="e">
        <f t="shared" ca="1" si="4"/>
        <v>#N/A</v>
      </c>
      <c r="R35" s="188" t="str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"","True",,"EndOfBar")</f>
        <v/>
      </c>
      <c r="S35" s="42" t="e">
        <f t="shared" ca="1" si="5"/>
        <v>#VALUE!</v>
      </c>
      <c r="T35" s="189" t="e">
        <f t="shared" ca="1" si="6"/>
        <v>#N/A</v>
      </c>
      <c r="U35" s="188" t="str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"","True",,"EndOfBar")</f>
        <v/>
      </c>
      <c r="V35" s="42" t="e">
        <f t="shared" ca="1" si="15"/>
        <v>#VALUE!</v>
      </c>
      <c r="W35" s="189" t="e">
        <f t="shared" ca="1" si="7"/>
        <v>#N/A</v>
      </c>
      <c r="X35" s="188" t="str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"","True",,"EndOfBar")</f>
        <v/>
      </c>
      <c r="Y35" s="42" t="e">
        <f t="shared" ca="1" si="16"/>
        <v>#VALUE!</v>
      </c>
      <c r="Z35" s="189" t="e">
        <f t="shared" ca="1" si="8"/>
        <v>#N/A</v>
      </c>
      <c r="AA35" s="188" t="str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"","True",,"EndOfBar")</f>
        <v/>
      </c>
      <c r="AB35" s="42" t="e">
        <f t="shared" ca="1" si="17"/>
        <v>#VALUE!</v>
      </c>
      <c r="AC35" s="189" t="e">
        <f t="shared" ca="1" si="9"/>
        <v>#N/A</v>
      </c>
      <c r="AD35" s="188" t="str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"","True",,"EndOfBar")</f>
        <v/>
      </c>
      <c r="AE35" s="42" t="e">
        <f t="shared" ca="1" si="18"/>
        <v>#VALUE!</v>
      </c>
      <c r="AF35" s="189" t="e">
        <f t="shared" ca="1" si="10"/>
        <v>#N/A</v>
      </c>
      <c r="AG35" s="188" t="str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"","True",,"EndOfBar")</f>
        <v/>
      </c>
      <c r="AH35" s="42" t="e">
        <f t="shared" ca="1" si="11"/>
        <v>#VALUE!</v>
      </c>
      <c r="AI35" s="189" t="e">
        <f t="shared" ca="1" si="12"/>
        <v>#N/A</v>
      </c>
      <c r="AJ35" s="188" t="str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"","True",,"EndOfBar")</f>
        <v/>
      </c>
      <c r="AK35" s="42" t="e">
        <f t="shared" ca="1" si="19"/>
        <v>#VALUE!</v>
      </c>
      <c r="AL35" s="189" t="e">
        <f t="shared" ca="1" si="13"/>
        <v>#N/A</v>
      </c>
      <c r="AN35" s="42">
        <f t="shared" si="20"/>
        <v>20</v>
      </c>
    </row>
    <row r="36" spans="9:40" x14ac:dyDescent="0.25">
      <c r="I36" s="42" t="str">
        <f t="shared" si="0"/>
        <v>11:25</v>
      </c>
      <c r="J36" s="42" t="str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"","True",,"EndOfBar")</f>
        <v/>
      </c>
      <c r="K36" s="42">
        <f t="shared" si="24"/>
        <v>11</v>
      </c>
      <c r="L36" s="42">
        <f t="shared" si="14"/>
        <v>25</v>
      </c>
      <c r="M36" s="42" t="e">
        <f t="shared" ca="1" si="1"/>
        <v>#VALUE!</v>
      </c>
      <c r="N36" s="189" t="e">
        <f t="shared" ca="1" si="2"/>
        <v>#N/A</v>
      </c>
      <c r="O36" s="188" t="str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"","True",,"EndOfBar")</f>
        <v/>
      </c>
      <c r="P36" s="42" t="e">
        <f t="shared" ca="1" si="3"/>
        <v>#VALUE!</v>
      </c>
      <c r="Q36" s="189" t="e">
        <f t="shared" ca="1" si="4"/>
        <v>#N/A</v>
      </c>
      <c r="R36" s="188" t="str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"","True",,"EndOfBar")</f>
        <v/>
      </c>
      <c r="S36" s="42" t="e">
        <f t="shared" ca="1" si="5"/>
        <v>#VALUE!</v>
      </c>
      <c r="T36" s="189" t="e">
        <f t="shared" ca="1" si="6"/>
        <v>#N/A</v>
      </c>
      <c r="U36" s="188" t="str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"","True",,"EndOfBar")</f>
        <v/>
      </c>
      <c r="V36" s="42" t="e">
        <f t="shared" ca="1" si="15"/>
        <v>#VALUE!</v>
      </c>
      <c r="W36" s="189" t="e">
        <f t="shared" ca="1" si="7"/>
        <v>#N/A</v>
      </c>
      <c r="X36" s="188" t="str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"","True",,"EndOfBar")</f>
        <v/>
      </c>
      <c r="Y36" s="42" t="e">
        <f t="shared" ca="1" si="16"/>
        <v>#VALUE!</v>
      </c>
      <c r="Z36" s="189" t="e">
        <f t="shared" ca="1" si="8"/>
        <v>#N/A</v>
      </c>
      <c r="AA36" s="188" t="str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"","True",,"EndOfBar")</f>
        <v/>
      </c>
      <c r="AB36" s="42" t="e">
        <f t="shared" ca="1" si="17"/>
        <v>#VALUE!</v>
      </c>
      <c r="AC36" s="189" t="e">
        <f t="shared" ca="1" si="9"/>
        <v>#N/A</v>
      </c>
      <c r="AD36" s="188" t="str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"","True",,"EndOfBar")</f>
        <v/>
      </c>
      <c r="AE36" s="42" t="e">
        <f t="shared" ca="1" si="18"/>
        <v>#VALUE!</v>
      </c>
      <c r="AF36" s="189" t="e">
        <f t="shared" ca="1" si="10"/>
        <v>#N/A</v>
      </c>
      <c r="AG36" s="188" t="str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"","True",,"EndOfBar")</f>
        <v/>
      </c>
      <c r="AH36" s="42" t="e">
        <f t="shared" ca="1" si="11"/>
        <v>#VALUE!</v>
      </c>
      <c r="AI36" s="189" t="e">
        <f t="shared" ca="1" si="12"/>
        <v>#N/A</v>
      </c>
      <c r="AJ36" s="188" t="str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"","True",,"EndOfBar")</f>
        <v/>
      </c>
      <c r="AK36" s="42" t="e">
        <f t="shared" ca="1" si="19"/>
        <v>#VALUE!</v>
      </c>
      <c r="AL36" s="189" t="e">
        <f t="shared" ca="1" si="13"/>
        <v>#N/A</v>
      </c>
      <c r="AN36" s="42">
        <f t="shared" si="20"/>
        <v>25</v>
      </c>
    </row>
    <row r="37" spans="9:40" x14ac:dyDescent="0.25">
      <c r="I37" s="42" t="str">
        <f t="shared" si="0"/>
        <v>11:30</v>
      </c>
      <c r="J37" s="42" t="str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"","True",,"EndOfBar")</f>
        <v/>
      </c>
      <c r="K37" s="42">
        <f t="shared" si="24"/>
        <v>11</v>
      </c>
      <c r="L37" s="42">
        <f t="shared" si="14"/>
        <v>30</v>
      </c>
      <c r="M37" s="42" t="e">
        <f t="shared" ca="1" si="1"/>
        <v>#VALUE!</v>
      </c>
      <c r="N37" s="189" t="e">
        <f t="shared" ca="1" si="2"/>
        <v>#N/A</v>
      </c>
      <c r="O37" s="188" t="str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"","True",,"EndOfBar")</f>
        <v/>
      </c>
      <c r="P37" s="42" t="e">
        <f t="shared" ca="1" si="3"/>
        <v>#VALUE!</v>
      </c>
      <c r="Q37" s="189" t="e">
        <f t="shared" ca="1" si="4"/>
        <v>#N/A</v>
      </c>
      <c r="R37" s="188" t="str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"","True",,"EndOfBar")</f>
        <v/>
      </c>
      <c r="S37" s="42" t="e">
        <f t="shared" ca="1" si="5"/>
        <v>#VALUE!</v>
      </c>
      <c r="T37" s="189" t="e">
        <f t="shared" ca="1" si="6"/>
        <v>#N/A</v>
      </c>
      <c r="U37" s="188" t="str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"","True",,"EndOfBar")</f>
        <v/>
      </c>
      <c r="V37" s="42" t="e">
        <f t="shared" ca="1" si="15"/>
        <v>#VALUE!</v>
      </c>
      <c r="W37" s="189" t="e">
        <f t="shared" ca="1" si="7"/>
        <v>#N/A</v>
      </c>
      <c r="X37" s="188" t="str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"","True",,"EndOfBar")</f>
        <v/>
      </c>
      <c r="Y37" s="42" t="e">
        <f t="shared" ca="1" si="16"/>
        <v>#VALUE!</v>
      </c>
      <c r="Z37" s="189" t="e">
        <f t="shared" ca="1" si="8"/>
        <v>#N/A</v>
      </c>
      <c r="AA37" s="188" t="str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"","True",,"EndOfBar")</f>
        <v/>
      </c>
      <c r="AB37" s="42" t="e">
        <f t="shared" ca="1" si="17"/>
        <v>#VALUE!</v>
      </c>
      <c r="AC37" s="189" t="e">
        <f t="shared" ca="1" si="9"/>
        <v>#N/A</v>
      </c>
      <c r="AD37" s="188" t="str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"","True",,"EndOfBar")</f>
        <v/>
      </c>
      <c r="AE37" s="42" t="e">
        <f t="shared" ca="1" si="18"/>
        <v>#VALUE!</v>
      </c>
      <c r="AF37" s="189" t="e">
        <f t="shared" ca="1" si="10"/>
        <v>#N/A</v>
      </c>
      <c r="AG37" s="188" t="str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"","True",,"EndOfBar")</f>
        <v/>
      </c>
      <c r="AH37" s="42" t="e">
        <f t="shared" ca="1" si="11"/>
        <v>#VALUE!</v>
      </c>
      <c r="AI37" s="189" t="e">
        <f t="shared" ca="1" si="12"/>
        <v>#N/A</v>
      </c>
      <c r="AJ37" s="188" t="str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"","True",,"EndOfBar")</f>
        <v/>
      </c>
      <c r="AK37" s="42" t="e">
        <f t="shared" ca="1" si="19"/>
        <v>#VALUE!</v>
      </c>
      <c r="AL37" s="189" t="e">
        <f t="shared" ca="1" si="13"/>
        <v>#N/A</v>
      </c>
      <c r="AN37" s="42">
        <f t="shared" si="20"/>
        <v>30</v>
      </c>
    </row>
    <row r="38" spans="9:40" x14ac:dyDescent="0.25">
      <c r="I38" s="42" t="str">
        <f t="shared" si="0"/>
        <v>11:35</v>
      </c>
      <c r="J38" s="42" t="str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"","True",,"EndOfBar")</f>
        <v/>
      </c>
      <c r="K38" s="42">
        <f t="shared" si="24"/>
        <v>11</v>
      </c>
      <c r="L38" s="42">
        <f t="shared" si="14"/>
        <v>35</v>
      </c>
      <c r="M38" s="42" t="e">
        <f t="shared" ca="1" si="1"/>
        <v>#VALUE!</v>
      </c>
      <c r="N38" s="189" t="e">
        <f t="shared" ca="1" si="2"/>
        <v>#N/A</v>
      </c>
      <c r="O38" s="188" t="str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"","True",,"EndOfBar")</f>
        <v/>
      </c>
      <c r="P38" s="42" t="e">
        <f t="shared" ca="1" si="3"/>
        <v>#VALUE!</v>
      </c>
      <c r="Q38" s="189" t="e">
        <f t="shared" ca="1" si="4"/>
        <v>#N/A</v>
      </c>
      <c r="R38" s="188" t="str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"","True",,"EndOfBar")</f>
        <v/>
      </c>
      <c r="S38" s="42" t="e">
        <f t="shared" ca="1" si="5"/>
        <v>#VALUE!</v>
      </c>
      <c r="T38" s="189" t="e">
        <f t="shared" ca="1" si="6"/>
        <v>#N/A</v>
      </c>
      <c r="U38" s="188" t="str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"","True",,"EndOfBar")</f>
        <v/>
      </c>
      <c r="V38" s="42" t="e">
        <f t="shared" ca="1" si="15"/>
        <v>#VALUE!</v>
      </c>
      <c r="W38" s="189" t="e">
        <f t="shared" ca="1" si="7"/>
        <v>#N/A</v>
      </c>
      <c r="X38" s="188" t="str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"","True",,"EndOfBar")</f>
        <v/>
      </c>
      <c r="Y38" s="42" t="e">
        <f t="shared" ca="1" si="16"/>
        <v>#VALUE!</v>
      </c>
      <c r="Z38" s="189" t="e">
        <f t="shared" ca="1" si="8"/>
        <v>#N/A</v>
      </c>
      <c r="AA38" s="188" t="str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"","True",,"EndOfBar")</f>
        <v/>
      </c>
      <c r="AB38" s="42" t="e">
        <f t="shared" ca="1" si="17"/>
        <v>#VALUE!</v>
      </c>
      <c r="AC38" s="189" t="e">
        <f t="shared" ca="1" si="9"/>
        <v>#N/A</v>
      </c>
      <c r="AD38" s="188" t="str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"","True",,"EndOfBar")</f>
        <v/>
      </c>
      <c r="AE38" s="42" t="e">
        <f t="shared" ca="1" si="18"/>
        <v>#VALUE!</v>
      </c>
      <c r="AF38" s="189" t="e">
        <f t="shared" ca="1" si="10"/>
        <v>#N/A</v>
      </c>
      <c r="AG38" s="188" t="str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"","True",,"EndOfBar")</f>
        <v/>
      </c>
      <c r="AH38" s="42" t="e">
        <f t="shared" ca="1" si="11"/>
        <v>#VALUE!</v>
      </c>
      <c r="AI38" s="189" t="e">
        <f t="shared" ca="1" si="12"/>
        <v>#N/A</v>
      </c>
      <c r="AJ38" s="188" t="str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"","True",,"EndOfBar")</f>
        <v/>
      </c>
      <c r="AK38" s="42" t="e">
        <f t="shared" ca="1" si="19"/>
        <v>#VALUE!</v>
      </c>
      <c r="AL38" s="189" t="e">
        <f t="shared" ca="1" si="13"/>
        <v>#N/A</v>
      </c>
      <c r="AN38" s="42">
        <f t="shared" si="20"/>
        <v>35</v>
      </c>
    </row>
    <row r="39" spans="9:40" x14ac:dyDescent="0.25">
      <c r="I39" s="42" t="str">
        <f t="shared" si="0"/>
        <v>11:40</v>
      </c>
      <c r="J39" s="42" t="str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"","True",,"EndOfBar")</f>
        <v/>
      </c>
      <c r="K39" s="42">
        <f t="shared" si="24"/>
        <v>11</v>
      </c>
      <c r="L39" s="42">
        <f t="shared" si="14"/>
        <v>40</v>
      </c>
      <c r="M39" s="42" t="e">
        <f t="shared" ca="1" si="1"/>
        <v>#VALUE!</v>
      </c>
      <c r="N39" s="189" t="e">
        <f t="shared" ca="1" si="2"/>
        <v>#N/A</v>
      </c>
      <c r="O39" s="188" t="str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"","True",,"EndOfBar")</f>
        <v/>
      </c>
      <c r="P39" s="42" t="e">
        <f t="shared" ca="1" si="3"/>
        <v>#VALUE!</v>
      </c>
      <c r="Q39" s="189" t="e">
        <f t="shared" ca="1" si="4"/>
        <v>#N/A</v>
      </c>
      <c r="R39" s="188" t="str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"","True",,"EndOfBar")</f>
        <v/>
      </c>
      <c r="S39" s="42" t="e">
        <f t="shared" ca="1" si="5"/>
        <v>#VALUE!</v>
      </c>
      <c r="T39" s="189" t="e">
        <f t="shared" ca="1" si="6"/>
        <v>#N/A</v>
      </c>
      <c r="U39" s="188" t="str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"","True",,"EndOfBar")</f>
        <v/>
      </c>
      <c r="V39" s="42" t="e">
        <f t="shared" ca="1" si="15"/>
        <v>#VALUE!</v>
      </c>
      <c r="W39" s="189" t="e">
        <f t="shared" ca="1" si="7"/>
        <v>#N/A</v>
      </c>
      <c r="X39" s="188" t="str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"","True",,"EndOfBar")</f>
        <v/>
      </c>
      <c r="Y39" s="42" t="e">
        <f t="shared" ca="1" si="16"/>
        <v>#VALUE!</v>
      </c>
      <c r="Z39" s="189" t="e">
        <f t="shared" ca="1" si="8"/>
        <v>#N/A</v>
      </c>
      <c r="AA39" s="188" t="str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"","True",,"EndOfBar")</f>
        <v/>
      </c>
      <c r="AB39" s="42" t="e">
        <f t="shared" ca="1" si="17"/>
        <v>#VALUE!</v>
      </c>
      <c r="AC39" s="189" t="e">
        <f t="shared" ca="1" si="9"/>
        <v>#N/A</v>
      </c>
      <c r="AD39" s="188" t="str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"","True",,"EndOfBar")</f>
        <v/>
      </c>
      <c r="AE39" s="42" t="e">
        <f t="shared" ca="1" si="18"/>
        <v>#VALUE!</v>
      </c>
      <c r="AF39" s="189" t="e">
        <f t="shared" ca="1" si="10"/>
        <v>#N/A</v>
      </c>
      <c r="AG39" s="188" t="str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"","True",,"EndOfBar")</f>
        <v/>
      </c>
      <c r="AH39" s="42" t="e">
        <f t="shared" ca="1" si="11"/>
        <v>#VALUE!</v>
      </c>
      <c r="AI39" s="189" t="e">
        <f t="shared" ca="1" si="12"/>
        <v>#N/A</v>
      </c>
      <c r="AJ39" s="188" t="str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"","True",,"EndOfBar")</f>
        <v/>
      </c>
      <c r="AK39" s="42" t="e">
        <f t="shared" ca="1" si="19"/>
        <v>#VALUE!</v>
      </c>
      <c r="AL39" s="189" t="e">
        <f t="shared" ca="1" si="13"/>
        <v>#N/A</v>
      </c>
      <c r="AN39" s="42">
        <f t="shared" si="20"/>
        <v>40</v>
      </c>
    </row>
    <row r="40" spans="9:40" x14ac:dyDescent="0.25">
      <c r="I40" s="42" t="str">
        <f t="shared" si="0"/>
        <v>11:45</v>
      </c>
      <c r="J40" s="42" t="str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"","True",,"EndOfBar")</f>
        <v/>
      </c>
      <c r="K40" s="42">
        <f t="shared" si="24"/>
        <v>11</v>
      </c>
      <c r="L40" s="42">
        <f t="shared" si="14"/>
        <v>45</v>
      </c>
      <c r="M40" s="42" t="e">
        <f t="shared" ca="1" si="1"/>
        <v>#VALUE!</v>
      </c>
      <c r="N40" s="189" t="e">
        <f t="shared" ca="1" si="2"/>
        <v>#N/A</v>
      </c>
      <c r="O40" s="188" t="str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"","True",,"EndOfBar")</f>
        <v/>
      </c>
      <c r="P40" s="42" t="e">
        <f t="shared" ca="1" si="3"/>
        <v>#VALUE!</v>
      </c>
      <c r="Q40" s="189" t="e">
        <f t="shared" ca="1" si="4"/>
        <v>#N/A</v>
      </c>
      <c r="R40" s="188" t="str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"","True",,"EndOfBar")</f>
        <v/>
      </c>
      <c r="S40" s="42" t="e">
        <f t="shared" ca="1" si="5"/>
        <v>#VALUE!</v>
      </c>
      <c r="T40" s="189" t="e">
        <f t="shared" ca="1" si="6"/>
        <v>#N/A</v>
      </c>
      <c r="U40" s="188" t="str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"","True",,"EndOfBar")</f>
        <v/>
      </c>
      <c r="V40" s="42" t="e">
        <f t="shared" ca="1" si="15"/>
        <v>#VALUE!</v>
      </c>
      <c r="W40" s="189" t="e">
        <f t="shared" ca="1" si="7"/>
        <v>#N/A</v>
      </c>
      <c r="X40" s="188" t="str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"","True",,"EndOfBar")</f>
        <v/>
      </c>
      <c r="Y40" s="42" t="e">
        <f t="shared" ca="1" si="16"/>
        <v>#VALUE!</v>
      </c>
      <c r="Z40" s="189" t="e">
        <f t="shared" ca="1" si="8"/>
        <v>#N/A</v>
      </c>
      <c r="AA40" s="188" t="str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"","True",,"EndOfBar")</f>
        <v/>
      </c>
      <c r="AB40" s="42" t="e">
        <f t="shared" ca="1" si="17"/>
        <v>#VALUE!</v>
      </c>
      <c r="AC40" s="189" t="e">
        <f t="shared" ca="1" si="9"/>
        <v>#N/A</v>
      </c>
      <c r="AD40" s="188" t="str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"","True",,"EndOfBar")</f>
        <v/>
      </c>
      <c r="AE40" s="42" t="e">
        <f t="shared" ca="1" si="18"/>
        <v>#VALUE!</v>
      </c>
      <c r="AF40" s="189" t="e">
        <f t="shared" ca="1" si="10"/>
        <v>#N/A</v>
      </c>
      <c r="AG40" s="188" t="str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"","True",,"EndOfBar")</f>
        <v/>
      </c>
      <c r="AH40" s="42" t="e">
        <f t="shared" ca="1" si="11"/>
        <v>#VALUE!</v>
      </c>
      <c r="AI40" s="189" t="e">
        <f t="shared" ca="1" si="12"/>
        <v>#N/A</v>
      </c>
      <c r="AJ40" s="188" t="str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"","True",,"EndOfBar")</f>
        <v/>
      </c>
      <c r="AK40" s="42" t="e">
        <f t="shared" ca="1" si="19"/>
        <v>#VALUE!</v>
      </c>
      <c r="AL40" s="189" t="e">
        <f t="shared" ca="1" si="13"/>
        <v>#N/A</v>
      </c>
      <c r="AN40" s="42">
        <f t="shared" si="20"/>
        <v>45</v>
      </c>
    </row>
    <row r="41" spans="9:40" x14ac:dyDescent="0.25">
      <c r="I41" s="42" t="str">
        <f t="shared" si="0"/>
        <v>11:50</v>
      </c>
      <c r="J41" s="42" t="str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"","True",,"EndOfBar")</f>
        <v/>
      </c>
      <c r="K41" s="42">
        <f t="shared" ref="K41:K53" si="25">IF(L41=0,K40+1,K40)</f>
        <v>11</v>
      </c>
      <c r="L41" s="42">
        <f t="shared" si="14"/>
        <v>50</v>
      </c>
      <c r="M41" s="42" t="e">
        <f t="shared" ca="1" si="1"/>
        <v>#VALUE!</v>
      </c>
      <c r="N41" s="189" t="e">
        <f t="shared" ca="1" si="2"/>
        <v>#N/A</v>
      </c>
      <c r="O41" s="188" t="str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"","True",,"EndOfBar")</f>
        <v/>
      </c>
      <c r="P41" s="42" t="e">
        <f t="shared" ca="1" si="3"/>
        <v>#VALUE!</v>
      </c>
      <c r="Q41" s="189" t="e">
        <f t="shared" ca="1" si="4"/>
        <v>#N/A</v>
      </c>
      <c r="R41" s="188" t="str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"","True",,"EndOfBar")</f>
        <v/>
      </c>
      <c r="S41" s="42" t="e">
        <f t="shared" ca="1" si="5"/>
        <v>#VALUE!</v>
      </c>
      <c r="T41" s="189" t="e">
        <f t="shared" ca="1" si="6"/>
        <v>#N/A</v>
      </c>
      <c r="U41" s="188" t="str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"","True",,"EndOfBar")</f>
        <v/>
      </c>
      <c r="V41" s="42" t="e">
        <f t="shared" ca="1" si="15"/>
        <v>#VALUE!</v>
      </c>
      <c r="W41" s="189" t="e">
        <f t="shared" ca="1" si="7"/>
        <v>#N/A</v>
      </c>
      <c r="X41" s="188" t="str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"","True",,"EndOfBar")</f>
        <v/>
      </c>
      <c r="Y41" s="42" t="e">
        <f t="shared" ca="1" si="16"/>
        <v>#VALUE!</v>
      </c>
      <c r="Z41" s="189" t="e">
        <f t="shared" ca="1" si="8"/>
        <v>#N/A</v>
      </c>
      <c r="AA41" s="188" t="str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"","True",,"EndOfBar")</f>
        <v/>
      </c>
      <c r="AB41" s="42" t="e">
        <f t="shared" ca="1" si="17"/>
        <v>#VALUE!</v>
      </c>
      <c r="AC41" s="189" t="e">
        <f t="shared" ca="1" si="9"/>
        <v>#N/A</v>
      </c>
      <c r="AD41" s="188" t="str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"","True",,"EndOfBar")</f>
        <v/>
      </c>
      <c r="AE41" s="42" t="e">
        <f t="shared" ca="1" si="18"/>
        <v>#VALUE!</v>
      </c>
      <c r="AF41" s="189" t="e">
        <f t="shared" ca="1" si="10"/>
        <v>#N/A</v>
      </c>
      <c r="AG41" s="188" t="str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"","True",,"EndOfBar")</f>
        <v/>
      </c>
      <c r="AH41" s="42" t="e">
        <f t="shared" ca="1" si="11"/>
        <v>#VALUE!</v>
      </c>
      <c r="AI41" s="189" t="e">
        <f t="shared" ca="1" si="12"/>
        <v>#N/A</v>
      </c>
      <c r="AJ41" s="188" t="str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"","True",,"EndOfBar")</f>
        <v/>
      </c>
      <c r="AK41" s="42" t="e">
        <f t="shared" ca="1" si="19"/>
        <v>#VALUE!</v>
      </c>
      <c r="AL41" s="189" t="e">
        <f t="shared" ca="1" si="13"/>
        <v>#N/A</v>
      </c>
      <c r="AN41" s="42">
        <f t="shared" si="20"/>
        <v>50</v>
      </c>
    </row>
    <row r="42" spans="9:40" x14ac:dyDescent="0.25">
      <c r="I42" s="42" t="str">
        <f t="shared" si="0"/>
        <v>11:55</v>
      </c>
      <c r="J42" s="42" t="str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"","True",,"EndOfBar")</f>
        <v/>
      </c>
      <c r="K42" s="42">
        <f t="shared" si="25"/>
        <v>11</v>
      </c>
      <c r="L42" s="42">
        <f t="shared" si="14"/>
        <v>55</v>
      </c>
      <c r="M42" s="42" t="e">
        <f t="shared" ca="1" si="1"/>
        <v>#VALUE!</v>
      </c>
      <c r="N42" s="189" t="e">
        <f t="shared" ca="1" si="2"/>
        <v>#N/A</v>
      </c>
      <c r="O42" s="188" t="str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"","True",,"EndOfBar")</f>
        <v/>
      </c>
      <c r="P42" s="42" t="e">
        <f t="shared" ca="1" si="3"/>
        <v>#VALUE!</v>
      </c>
      <c r="Q42" s="189" t="e">
        <f t="shared" ca="1" si="4"/>
        <v>#N/A</v>
      </c>
      <c r="R42" s="188" t="str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"","True",,"EndOfBar")</f>
        <v/>
      </c>
      <c r="S42" s="42" t="e">
        <f t="shared" ca="1" si="5"/>
        <v>#VALUE!</v>
      </c>
      <c r="T42" s="189" t="e">
        <f t="shared" ca="1" si="6"/>
        <v>#N/A</v>
      </c>
      <c r="U42" s="188" t="str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"","True",,"EndOfBar")</f>
        <v/>
      </c>
      <c r="V42" s="42" t="e">
        <f t="shared" ca="1" si="15"/>
        <v>#VALUE!</v>
      </c>
      <c r="W42" s="189" t="e">
        <f t="shared" ca="1" si="7"/>
        <v>#N/A</v>
      </c>
      <c r="X42" s="188" t="str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"","True",,"EndOfBar")</f>
        <v/>
      </c>
      <c r="Y42" s="42" t="e">
        <f t="shared" ca="1" si="16"/>
        <v>#VALUE!</v>
      </c>
      <c r="Z42" s="189" t="e">
        <f t="shared" ca="1" si="8"/>
        <v>#N/A</v>
      </c>
      <c r="AA42" s="188" t="str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"","True",,"EndOfBar")</f>
        <v/>
      </c>
      <c r="AB42" s="42" t="e">
        <f t="shared" ca="1" si="17"/>
        <v>#VALUE!</v>
      </c>
      <c r="AC42" s="189" t="e">
        <f t="shared" ca="1" si="9"/>
        <v>#N/A</v>
      </c>
      <c r="AD42" s="188" t="str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"","True",,"EndOfBar")</f>
        <v/>
      </c>
      <c r="AE42" s="42" t="e">
        <f t="shared" ca="1" si="18"/>
        <v>#VALUE!</v>
      </c>
      <c r="AF42" s="189" t="e">
        <f t="shared" ca="1" si="10"/>
        <v>#N/A</v>
      </c>
      <c r="AG42" s="188" t="str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"","True",,"EndOfBar")</f>
        <v/>
      </c>
      <c r="AH42" s="42" t="e">
        <f t="shared" ca="1" si="11"/>
        <v>#VALUE!</v>
      </c>
      <c r="AI42" s="189" t="e">
        <f t="shared" ca="1" si="12"/>
        <v>#N/A</v>
      </c>
      <c r="AJ42" s="188" t="str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"","True",,"EndOfBar")</f>
        <v/>
      </c>
      <c r="AK42" s="42" t="e">
        <f t="shared" ca="1" si="19"/>
        <v>#VALUE!</v>
      </c>
      <c r="AL42" s="189" t="e">
        <f t="shared" ca="1" si="13"/>
        <v>#N/A</v>
      </c>
      <c r="AN42" s="42">
        <f t="shared" si="20"/>
        <v>55</v>
      </c>
    </row>
    <row r="43" spans="9:40" x14ac:dyDescent="0.25">
      <c r="I43" s="42" t="str">
        <f t="shared" si="0"/>
        <v>12:00</v>
      </c>
      <c r="J43" s="42" t="str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"","True",,"EndOfBar")</f>
        <v/>
      </c>
      <c r="K43" s="42">
        <f t="shared" si="25"/>
        <v>12</v>
      </c>
      <c r="L43" s="42">
        <f t="shared" si="14"/>
        <v>0</v>
      </c>
      <c r="M43" s="42" t="e">
        <f t="shared" ca="1" si="1"/>
        <v>#VALUE!</v>
      </c>
      <c r="N43" s="189" t="e">
        <f t="shared" ca="1" si="2"/>
        <v>#N/A</v>
      </c>
      <c r="O43" s="188" t="str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"","True",,"EndOfBar")</f>
        <v/>
      </c>
      <c r="P43" s="42" t="e">
        <f t="shared" ca="1" si="3"/>
        <v>#VALUE!</v>
      </c>
      <c r="Q43" s="189" t="e">
        <f t="shared" ca="1" si="4"/>
        <v>#N/A</v>
      </c>
      <c r="R43" s="188" t="str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"","True",,"EndOfBar")</f>
        <v/>
      </c>
      <c r="S43" s="42" t="e">
        <f t="shared" ca="1" si="5"/>
        <v>#VALUE!</v>
      </c>
      <c r="T43" s="189" t="e">
        <f t="shared" ca="1" si="6"/>
        <v>#N/A</v>
      </c>
      <c r="U43" s="188" t="str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"","True",,"EndOfBar")</f>
        <v/>
      </c>
      <c r="V43" s="42" t="e">
        <f t="shared" ca="1" si="15"/>
        <v>#VALUE!</v>
      </c>
      <c r="W43" s="189" t="e">
        <f t="shared" ca="1" si="7"/>
        <v>#N/A</v>
      </c>
      <c r="X43" s="188" t="str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"","True",,"EndOfBar")</f>
        <v/>
      </c>
      <c r="Y43" s="42" t="e">
        <f t="shared" ca="1" si="16"/>
        <v>#VALUE!</v>
      </c>
      <c r="Z43" s="189" t="e">
        <f t="shared" ca="1" si="8"/>
        <v>#N/A</v>
      </c>
      <c r="AA43" s="188" t="str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"","True",,"EndOfBar")</f>
        <v/>
      </c>
      <c r="AB43" s="42" t="e">
        <f t="shared" ca="1" si="17"/>
        <v>#VALUE!</v>
      </c>
      <c r="AC43" s="189" t="e">
        <f t="shared" ca="1" si="9"/>
        <v>#N/A</v>
      </c>
      <c r="AD43" s="188" t="str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"","True",,"EndOfBar")</f>
        <v/>
      </c>
      <c r="AE43" s="42" t="e">
        <f t="shared" ca="1" si="18"/>
        <v>#VALUE!</v>
      </c>
      <c r="AF43" s="189" t="e">
        <f t="shared" ca="1" si="10"/>
        <v>#N/A</v>
      </c>
      <c r="AG43" s="188" t="str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"","True",,"EndOfBar")</f>
        <v/>
      </c>
      <c r="AH43" s="42" t="e">
        <f t="shared" ca="1" si="11"/>
        <v>#VALUE!</v>
      </c>
      <c r="AI43" s="189" t="e">
        <f t="shared" ca="1" si="12"/>
        <v>#N/A</v>
      </c>
      <c r="AJ43" s="188" t="str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"","True",,"EndOfBar")</f>
        <v/>
      </c>
      <c r="AK43" s="42" t="e">
        <f t="shared" ca="1" si="19"/>
        <v>#VALUE!</v>
      </c>
      <c r="AL43" s="189" t="e">
        <f t="shared" ca="1" si="13"/>
        <v>#N/A</v>
      </c>
      <c r="AN43" s="42" t="str">
        <f t="shared" si="20"/>
        <v>00</v>
      </c>
    </row>
    <row r="44" spans="9:40" x14ac:dyDescent="0.25">
      <c r="I44" s="42" t="str">
        <f t="shared" si="0"/>
        <v>12:05</v>
      </c>
      <c r="J44" s="42" t="str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"","True",,"EndOfBar")</f>
        <v/>
      </c>
      <c r="K44" s="42">
        <f t="shared" si="25"/>
        <v>12</v>
      </c>
      <c r="L44" s="42">
        <f t="shared" si="14"/>
        <v>5</v>
      </c>
      <c r="M44" s="42" t="e">
        <f t="shared" ca="1" si="1"/>
        <v>#VALUE!</v>
      </c>
      <c r="N44" s="189" t="e">
        <f t="shared" ca="1" si="2"/>
        <v>#N/A</v>
      </c>
      <c r="O44" s="188" t="str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"","True",,"EndOfBar")</f>
        <v/>
      </c>
      <c r="P44" s="42" t="e">
        <f t="shared" ca="1" si="3"/>
        <v>#VALUE!</v>
      </c>
      <c r="Q44" s="189" t="e">
        <f t="shared" ca="1" si="4"/>
        <v>#N/A</v>
      </c>
      <c r="R44" s="188" t="str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"","True",,"EndOfBar")</f>
        <v/>
      </c>
      <c r="S44" s="42" t="e">
        <f t="shared" ca="1" si="5"/>
        <v>#VALUE!</v>
      </c>
      <c r="T44" s="189" t="e">
        <f t="shared" ca="1" si="6"/>
        <v>#N/A</v>
      </c>
      <c r="U44" s="188" t="str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"","True",,"EndOfBar")</f>
        <v/>
      </c>
      <c r="V44" s="42" t="e">
        <f t="shared" ca="1" si="15"/>
        <v>#VALUE!</v>
      </c>
      <c r="W44" s="189" t="e">
        <f t="shared" ca="1" si="7"/>
        <v>#N/A</v>
      </c>
      <c r="X44" s="188" t="str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"","True",,"EndOfBar")</f>
        <v/>
      </c>
      <c r="Y44" s="42" t="e">
        <f t="shared" ca="1" si="16"/>
        <v>#VALUE!</v>
      </c>
      <c r="Z44" s="189" t="e">
        <f t="shared" ca="1" si="8"/>
        <v>#N/A</v>
      </c>
      <c r="AA44" s="188" t="str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"","True",,"EndOfBar")</f>
        <v/>
      </c>
      <c r="AB44" s="42" t="e">
        <f t="shared" ca="1" si="17"/>
        <v>#VALUE!</v>
      </c>
      <c r="AC44" s="189" t="e">
        <f t="shared" ca="1" si="9"/>
        <v>#N/A</v>
      </c>
      <c r="AD44" s="188" t="str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"","True",,"EndOfBar")</f>
        <v/>
      </c>
      <c r="AE44" s="42" t="e">
        <f t="shared" ca="1" si="18"/>
        <v>#VALUE!</v>
      </c>
      <c r="AF44" s="189" t="e">
        <f t="shared" ca="1" si="10"/>
        <v>#N/A</v>
      </c>
      <c r="AG44" s="188" t="str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"","True",,"EndOfBar")</f>
        <v/>
      </c>
      <c r="AH44" s="42" t="e">
        <f t="shared" ca="1" si="11"/>
        <v>#VALUE!</v>
      </c>
      <c r="AI44" s="189" t="e">
        <f t="shared" ca="1" si="12"/>
        <v>#N/A</v>
      </c>
      <c r="AJ44" s="188" t="str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"","True",,"EndOfBar")</f>
        <v/>
      </c>
      <c r="AK44" s="42" t="e">
        <f t="shared" ca="1" si="19"/>
        <v>#VALUE!</v>
      </c>
      <c r="AL44" s="189" t="e">
        <f t="shared" ca="1" si="13"/>
        <v>#N/A</v>
      </c>
      <c r="AN44" s="42" t="str">
        <f t="shared" si="20"/>
        <v>05</v>
      </c>
    </row>
    <row r="45" spans="9:40" x14ac:dyDescent="0.25">
      <c r="I45" s="42" t="str">
        <f t="shared" si="0"/>
        <v>12:10</v>
      </c>
      <c r="J45" s="42" t="str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"","True",,"EndOfBar")</f>
        <v/>
      </c>
      <c r="K45" s="42">
        <f t="shared" si="25"/>
        <v>12</v>
      </c>
      <c r="L45" s="42">
        <f t="shared" si="14"/>
        <v>10</v>
      </c>
      <c r="M45" s="42" t="e">
        <f t="shared" ca="1" si="1"/>
        <v>#VALUE!</v>
      </c>
      <c r="N45" s="189" t="e">
        <f t="shared" ca="1" si="2"/>
        <v>#N/A</v>
      </c>
      <c r="O45" s="188" t="str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"","True",,"EndOfBar")</f>
        <v/>
      </c>
      <c r="P45" s="42" t="e">
        <f t="shared" ca="1" si="3"/>
        <v>#VALUE!</v>
      </c>
      <c r="Q45" s="189" t="e">
        <f t="shared" ca="1" si="4"/>
        <v>#N/A</v>
      </c>
      <c r="R45" s="188" t="str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"","True",,"EndOfBar")</f>
        <v/>
      </c>
      <c r="S45" s="42" t="e">
        <f t="shared" ca="1" si="5"/>
        <v>#VALUE!</v>
      </c>
      <c r="T45" s="189" t="e">
        <f t="shared" ca="1" si="6"/>
        <v>#N/A</v>
      </c>
      <c r="U45" s="188" t="str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"","True",,"EndOfBar")</f>
        <v/>
      </c>
      <c r="V45" s="42" t="e">
        <f t="shared" ca="1" si="15"/>
        <v>#VALUE!</v>
      </c>
      <c r="W45" s="189" t="e">
        <f t="shared" ca="1" si="7"/>
        <v>#N/A</v>
      </c>
      <c r="X45" s="188" t="str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"","True",,"EndOfBar")</f>
        <v/>
      </c>
      <c r="Y45" s="42" t="e">
        <f t="shared" ca="1" si="16"/>
        <v>#VALUE!</v>
      </c>
      <c r="Z45" s="189" t="e">
        <f t="shared" ca="1" si="8"/>
        <v>#N/A</v>
      </c>
      <c r="AA45" s="188" t="str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"","True",,"EndOfBar")</f>
        <v/>
      </c>
      <c r="AB45" s="42" t="e">
        <f t="shared" ca="1" si="17"/>
        <v>#VALUE!</v>
      </c>
      <c r="AC45" s="189" t="e">
        <f t="shared" ca="1" si="9"/>
        <v>#N/A</v>
      </c>
      <c r="AD45" s="188" t="str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"","True",,"EndOfBar")</f>
        <v/>
      </c>
      <c r="AE45" s="42" t="e">
        <f t="shared" ca="1" si="18"/>
        <v>#VALUE!</v>
      </c>
      <c r="AF45" s="189" t="e">
        <f t="shared" ca="1" si="10"/>
        <v>#N/A</v>
      </c>
      <c r="AG45" s="188" t="str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"","True",,"EndOfBar")</f>
        <v/>
      </c>
      <c r="AH45" s="42" t="e">
        <f t="shared" ca="1" si="11"/>
        <v>#VALUE!</v>
      </c>
      <c r="AI45" s="189" t="e">
        <f t="shared" ca="1" si="12"/>
        <v>#N/A</v>
      </c>
      <c r="AJ45" s="188" t="str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"","True",,"EndOfBar")</f>
        <v/>
      </c>
      <c r="AK45" s="42" t="e">
        <f t="shared" ca="1" si="19"/>
        <v>#VALUE!</v>
      </c>
      <c r="AL45" s="189" t="e">
        <f t="shared" ca="1" si="13"/>
        <v>#N/A</v>
      </c>
      <c r="AN45" s="42">
        <f t="shared" si="20"/>
        <v>10</v>
      </c>
    </row>
    <row r="46" spans="9:40" x14ac:dyDescent="0.25">
      <c r="I46" s="42" t="str">
        <f t="shared" si="0"/>
        <v>12:15</v>
      </c>
      <c r="J46" s="42" t="str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"","True",,"EndOfBar")</f>
        <v/>
      </c>
      <c r="K46" s="42">
        <f t="shared" si="25"/>
        <v>12</v>
      </c>
      <c r="L46" s="42">
        <f t="shared" si="14"/>
        <v>15</v>
      </c>
      <c r="M46" s="42" t="e">
        <f t="shared" ca="1" si="1"/>
        <v>#VALUE!</v>
      </c>
      <c r="N46" s="189" t="e">
        <f t="shared" ca="1" si="2"/>
        <v>#N/A</v>
      </c>
      <c r="O46" s="188" t="str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"","True",,"EndOfBar")</f>
        <v/>
      </c>
      <c r="P46" s="42" t="e">
        <f t="shared" ca="1" si="3"/>
        <v>#VALUE!</v>
      </c>
      <c r="Q46" s="189" t="e">
        <f t="shared" ca="1" si="4"/>
        <v>#N/A</v>
      </c>
      <c r="R46" s="188" t="str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"","True",,"EndOfBar")</f>
        <v/>
      </c>
      <c r="S46" s="42" t="e">
        <f t="shared" ca="1" si="5"/>
        <v>#VALUE!</v>
      </c>
      <c r="T46" s="189" t="e">
        <f t="shared" ca="1" si="6"/>
        <v>#N/A</v>
      </c>
      <c r="U46" s="188" t="str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"","True",,"EndOfBar")</f>
        <v/>
      </c>
      <c r="V46" s="42" t="e">
        <f t="shared" ca="1" si="15"/>
        <v>#VALUE!</v>
      </c>
      <c r="W46" s="189" t="e">
        <f t="shared" ca="1" si="7"/>
        <v>#N/A</v>
      </c>
      <c r="X46" s="188" t="str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"","True",,"EndOfBar")</f>
        <v/>
      </c>
      <c r="Y46" s="42" t="e">
        <f t="shared" ca="1" si="16"/>
        <v>#VALUE!</v>
      </c>
      <c r="Z46" s="189" t="e">
        <f t="shared" ca="1" si="8"/>
        <v>#N/A</v>
      </c>
      <c r="AA46" s="188" t="str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"","True",,"EndOfBar")</f>
        <v/>
      </c>
      <c r="AB46" s="42" t="e">
        <f t="shared" ca="1" si="17"/>
        <v>#VALUE!</v>
      </c>
      <c r="AC46" s="189" t="e">
        <f t="shared" ca="1" si="9"/>
        <v>#N/A</v>
      </c>
      <c r="AD46" s="188" t="str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"","True",,"EndOfBar")</f>
        <v/>
      </c>
      <c r="AE46" s="42" t="e">
        <f t="shared" ca="1" si="18"/>
        <v>#VALUE!</v>
      </c>
      <c r="AF46" s="189" t="e">
        <f t="shared" ca="1" si="10"/>
        <v>#N/A</v>
      </c>
      <c r="AG46" s="188" t="str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"","True",,"EndOfBar")</f>
        <v/>
      </c>
      <c r="AH46" s="42" t="e">
        <f t="shared" ca="1" si="11"/>
        <v>#VALUE!</v>
      </c>
      <c r="AI46" s="189" t="e">
        <f t="shared" ca="1" si="12"/>
        <v>#N/A</v>
      </c>
      <c r="AJ46" s="188" t="str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"","True",,"EndOfBar")</f>
        <v/>
      </c>
      <c r="AK46" s="42" t="e">
        <f t="shared" ca="1" si="19"/>
        <v>#VALUE!</v>
      </c>
      <c r="AL46" s="189" t="e">
        <f t="shared" ca="1" si="13"/>
        <v>#N/A</v>
      </c>
      <c r="AN46" s="42">
        <f t="shared" si="20"/>
        <v>15</v>
      </c>
    </row>
    <row r="47" spans="9:40" x14ac:dyDescent="0.25">
      <c r="I47" s="42" t="str">
        <f t="shared" si="0"/>
        <v>12:20</v>
      </c>
      <c r="J47" s="42" t="str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"","True",,"EndOfBar")</f>
        <v/>
      </c>
      <c r="K47" s="42">
        <f t="shared" si="25"/>
        <v>12</v>
      </c>
      <c r="L47" s="42">
        <f t="shared" si="14"/>
        <v>20</v>
      </c>
      <c r="M47" s="42" t="e">
        <f t="shared" ca="1" si="1"/>
        <v>#VALUE!</v>
      </c>
      <c r="N47" s="189" t="e">
        <f t="shared" ca="1" si="2"/>
        <v>#N/A</v>
      </c>
      <c r="O47" s="188" t="str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"","True",,"EndOfBar")</f>
        <v/>
      </c>
      <c r="P47" s="42" t="e">
        <f t="shared" ca="1" si="3"/>
        <v>#VALUE!</v>
      </c>
      <c r="Q47" s="189" t="e">
        <f t="shared" ca="1" si="4"/>
        <v>#N/A</v>
      </c>
      <c r="R47" s="188" t="str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"","True",,"EndOfBar")</f>
        <v/>
      </c>
      <c r="S47" s="42" t="e">
        <f t="shared" ca="1" si="5"/>
        <v>#VALUE!</v>
      </c>
      <c r="T47" s="189" t="e">
        <f t="shared" ca="1" si="6"/>
        <v>#N/A</v>
      </c>
      <c r="U47" s="188" t="str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"","True",,"EndOfBar")</f>
        <v/>
      </c>
      <c r="V47" s="42" t="e">
        <f t="shared" ca="1" si="15"/>
        <v>#VALUE!</v>
      </c>
      <c r="W47" s="189" t="e">
        <f t="shared" ca="1" si="7"/>
        <v>#N/A</v>
      </c>
      <c r="X47" s="188" t="str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"","True",,"EndOfBar")</f>
        <v/>
      </c>
      <c r="Y47" s="42" t="e">
        <f t="shared" ca="1" si="16"/>
        <v>#VALUE!</v>
      </c>
      <c r="Z47" s="189" t="e">
        <f t="shared" ca="1" si="8"/>
        <v>#N/A</v>
      </c>
      <c r="AA47" s="188" t="str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"","True",,"EndOfBar")</f>
        <v/>
      </c>
      <c r="AB47" s="42" t="e">
        <f t="shared" ca="1" si="17"/>
        <v>#VALUE!</v>
      </c>
      <c r="AC47" s="189" t="e">
        <f t="shared" ca="1" si="9"/>
        <v>#N/A</v>
      </c>
      <c r="AD47" s="188" t="str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"","True",,"EndOfBar")</f>
        <v/>
      </c>
      <c r="AE47" s="42" t="e">
        <f t="shared" ca="1" si="18"/>
        <v>#VALUE!</v>
      </c>
      <c r="AF47" s="189" t="e">
        <f t="shared" ca="1" si="10"/>
        <v>#N/A</v>
      </c>
      <c r="AG47" s="188" t="str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"","True",,"EndOfBar")</f>
        <v/>
      </c>
      <c r="AH47" s="42" t="e">
        <f t="shared" ca="1" si="11"/>
        <v>#VALUE!</v>
      </c>
      <c r="AI47" s="189" t="e">
        <f t="shared" ca="1" si="12"/>
        <v>#N/A</v>
      </c>
      <c r="AJ47" s="188" t="str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"","True",,"EndOfBar")</f>
        <v/>
      </c>
      <c r="AK47" s="42" t="e">
        <f t="shared" ca="1" si="19"/>
        <v>#VALUE!</v>
      </c>
      <c r="AL47" s="189" t="e">
        <f t="shared" ca="1" si="13"/>
        <v>#N/A</v>
      </c>
      <c r="AN47" s="42">
        <f t="shared" si="20"/>
        <v>20</v>
      </c>
    </row>
    <row r="48" spans="9:40" x14ac:dyDescent="0.25">
      <c r="I48" s="42" t="str">
        <f t="shared" si="0"/>
        <v>12:25</v>
      </c>
      <c r="J48" s="42" t="str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"","True",,"EndOfBar")</f>
        <v/>
      </c>
      <c r="K48" s="42">
        <f t="shared" si="25"/>
        <v>12</v>
      </c>
      <c r="L48" s="42">
        <f t="shared" si="14"/>
        <v>25</v>
      </c>
      <c r="M48" s="42" t="e">
        <f t="shared" ca="1" si="1"/>
        <v>#VALUE!</v>
      </c>
      <c r="N48" s="189" t="e">
        <f t="shared" ca="1" si="2"/>
        <v>#N/A</v>
      </c>
      <c r="O48" s="188" t="str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"","True",,"EndOfBar")</f>
        <v/>
      </c>
      <c r="P48" s="42" t="e">
        <f t="shared" ca="1" si="3"/>
        <v>#VALUE!</v>
      </c>
      <c r="Q48" s="189" t="e">
        <f t="shared" ca="1" si="4"/>
        <v>#N/A</v>
      </c>
      <c r="R48" s="188" t="str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"","True",,"EndOfBar")</f>
        <v/>
      </c>
      <c r="S48" s="42" t="e">
        <f t="shared" ca="1" si="5"/>
        <v>#VALUE!</v>
      </c>
      <c r="T48" s="189" t="e">
        <f t="shared" ca="1" si="6"/>
        <v>#N/A</v>
      </c>
      <c r="U48" s="188" t="str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"","True",,"EndOfBar")</f>
        <v/>
      </c>
      <c r="V48" s="42" t="e">
        <f t="shared" ca="1" si="15"/>
        <v>#VALUE!</v>
      </c>
      <c r="W48" s="189" t="e">
        <f t="shared" ca="1" si="7"/>
        <v>#N/A</v>
      </c>
      <c r="X48" s="188" t="str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"","True",,"EndOfBar")</f>
        <v/>
      </c>
      <c r="Y48" s="42" t="e">
        <f t="shared" ca="1" si="16"/>
        <v>#VALUE!</v>
      </c>
      <c r="Z48" s="189" t="e">
        <f t="shared" ca="1" si="8"/>
        <v>#N/A</v>
      </c>
      <c r="AA48" s="188" t="str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"","True",,"EndOfBar")</f>
        <v/>
      </c>
      <c r="AB48" s="42" t="e">
        <f t="shared" ca="1" si="17"/>
        <v>#VALUE!</v>
      </c>
      <c r="AC48" s="189" t="e">
        <f t="shared" ca="1" si="9"/>
        <v>#N/A</v>
      </c>
      <c r="AD48" s="188" t="str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"","True",,"EndOfBar")</f>
        <v/>
      </c>
      <c r="AE48" s="42" t="e">
        <f t="shared" ca="1" si="18"/>
        <v>#VALUE!</v>
      </c>
      <c r="AF48" s="189" t="e">
        <f t="shared" ca="1" si="10"/>
        <v>#N/A</v>
      </c>
      <c r="AG48" s="188" t="str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"","True",,"EndOfBar")</f>
        <v/>
      </c>
      <c r="AH48" s="42" t="e">
        <f t="shared" ca="1" si="11"/>
        <v>#VALUE!</v>
      </c>
      <c r="AI48" s="189" t="e">
        <f t="shared" ca="1" si="12"/>
        <v>#N/A</v>
      </c>
      <c r="AJ48" s="188" t="str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"","True",,"EndOfBar")</f>
        <v/>
      </c>
      <c r="AK48" s="42" t="e">
        <f t="shared" ca="1" si="19"/>
        <v>#VALUE!</v>
      </c>
      <c r="AL48" s="189" t="e">
        <f t="shared" ca="1" si="13"/>
        <v>#N/A</v>
      </c>
      <c r="AN48" s="42">
        <f t="shared" si="20"/>
        <v>25</v>
      </c>
    </row>
    <row r="49" spans="9:40" x14ac:dyDescent="0.25">
      <c r="I49" s="42" t="str">
        <f t="shared" si="0"/>
        <v>12:30</v>
      </c>
      <c r="J49" s="42" t="str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"","True",,"EndOfBar")</f>
        <v/>
      </c>
      <c r="K49" s="42">
        <f t="shared" si="25"/>
        <v>12</v>
      </c>
      <c r="L49" s="42">
        <f t="shared" si="14"/>
        <v>30</v>
      </c>
      <c r="M49" s="42" t="e">
        <f t="shared" ca="1" si="1"/>
        <v>#VALUE!</v>
      </c>
      <c r="N49" s="189" t="e">
        <f t="shared" ca="1" si="2"/>
        <v>#N/A</v>
      </c>
      <c r="O49" s="188" t="str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"","True",,"EndOfBar")</f>
        <v/>
      </c>
      <c r="P49" s="42" t="e">
        <f t="shared" ca="1" si="3"/>
        <v>#VALUE!</v>
      </c>
      <c r="Q49" s="189" t="e">
        <f t="shared" ca="1" si="4"/>
        <v>#N/A</v>
      </c>
      <c r="R49" s="188" t="str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"","True",,"EndOfBar")</f>
        <v/>
      </c>
      <c r="S49" s="42" t="e">
        <f t="shared" ca="1" si="5"/>
        <v>#VALUE!</v>
      </c>
      <c r="T49" s="189" t="e">
        <f t="shared" ca="1" si="6"/>
        <v>#N/A</v>
      </c>
      <c r="U49" s="188" t="str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"","True",,"EndOfBar")</f>
        <v/>
      </c>
      <c r="V49" s="42" t="e">
        <f t="shared" ca="1" si="15"/>
        <v>#VALUE!</v>
      </c>
      <c r="W49" s="189" t="e">
        <f t="shared" ca="1" si="7"/>
        <v>#N/A</v>
      </c>
      <c r="X49" s="188" t="str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"","True",,"EndOfBar")</f>
        <v/>
      </c>
      <c r="Y49" s="42" t="e">
        <f t="shared" ca="1" si="16"/>
        <v>#VALUE!</v>
      </c>
      <c r="Z49" s="189" t="e">
        <f t="shared" ca="1" si="8"/>
        <v>#N/A</v>
      </c>
      <c r="AA49" s="188" t="str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"","True",,"EndOfBar")</f>
        <v/>
      </c>
      <c r="AB49" s="42" t="e">
        <f t="shared" ca="1" si="17"/>
        <v>#VALUE!</v>
      </c>
      <c r="AC49" s="189" t="e">
        <f t="shared" ca="1" si="9"/>
        <v>#N/A</v>
      </c>
      <c r="AD49" s="188" t="str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"","True",,"EndOfBar")</f>
        <v/>
      </c>
      <c r="AE49" s="42" t="e">
        <f t="shared" ca="1" si="18"/>
        <v>#VALUE!</v>
      </c>
      <c r="AF49" s="189" t="e">
        <f t="shared" ca="1" si="10"/>
        <v>#N/A</v>
      </c>
      <c r="AG49" s="188" t="str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"","True",,"EndOfBar")</f>
        <v/>
      </c>
      <c r="AH49" s="42" t="e">
        <f t="shared" ca="1" si="11"/>
        <v>#VALUE!</v>
      </c>
      <c r="AI49" s="189" t="e">
        <f t="shared" ca="1" si="12"/>
        <v>#N/A</v>
      </c>
      <c r="AJ49" s="188" t="str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"","True",,"EndOfBar")</f>
        <v/>
      </c>
      <c r="AK49" s="42" t="e">
        <f t="shared" ca="1" si="19"/>
        <v>#VALUE!</v>
      </c>
      <c r="AL49" s="189" t="e">
        <f t="shared" ca="1" si="13"/>
        <v>#N/A</v>
      </c>
      <c r="AN49" s="42">
        <f t="shared" si="20"/>
        <v>30</v>
      </c>
    </row>
    <row r="50" spans="9:40" x14ac:dyDescent="0.25">
      <c r="I50" s="42" t="str">
        <f t="shared" si="0"/>
        <v>12:35</v>
      </c>
      <c r="J50" s="42" t="str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"","True",,"EndOfBar")</f>
        <v/>
      </c>
      <c r="K50" s="42">
        <f t="shared" si="25"/>
        <v>12</v>
      </c>
      <c r="L50" s="42">
        <f t="shared" si="14"/>
        <v>35</v>
      </c>
      <c r="M50" s="42" t="e">
        <f t="shared" ca="1" si="1"/>
        <v>#VALUE!</v>
      </c>
      <c r="N50" s="189" t="e">
        <f t="shared" ca="1" si="2"/>
        <v>#N/A</v>
      </c>
      <c r="O50" s="188" t="str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"","True",,"EndOfBar")</f>
        <v/>
      </c>
      <c r="P50" s="42" t="e">
        <f t="shared" ca="1" si="3"/>
        <v>#VALUE!</v>
      </c>
      <c r="Q50" s="189" t="e">
        <f t="shared" ca="1" si="4"/>
        <v>#N/A</v>
      </c>
      <c r="R50" s="188" t="str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"","True",,"EndOfBar")</f>
        <v/>
      </c>
      <c r="S50" s="42" t="e">
        <f t="shared" ca="1" si="5"/>
        <v>#VALUE!</v>
      </c>
      <c r="T50" s="189" t="e">
        <f t="shared" ca="1" si="6"/>
        <v>#N/A</v>
      </c>
      <c r="U50" s="188" t="str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"","True",,"EndOfBar")</f>
        <v/>
      </c>
      <c r="V50" s="42" t="e">
        <f t="shared" ca="1" si="15"/>
        <v>#VALUE!</v>
      </c>
      <c r="W50" s="189" t="e">
        <f t="shared" ca="1" si="7"/>
        <v>#N/A</v>
      </c>
      <c r="X50" s="188" t="str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"","True",,"EndOfBar")</f>
        <v/>
      </c>
      <c r="Y50" s="42" t="e">
        <f t="shared" ca="1" si="16"/>
        <v>#VALUE!</v>
      </c>
      <c r="Z50" s="189" t="e">
        <f t="shared" ca="1" si="8"/>
        <v>#N/A</v>
      </c>
      <c r="AA50" s="188" t="str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"","True",,"EndOfBar")</f>
        <v/>
      </c>
      <c r="AB50" s="42" t="e">
        <f t="shared" ca="1" si="17"/>
        <v>#VALUE!</v>
      </c>
      <c r="AC50" s="189" t="e">
        <f t="shared" ca="1" si="9"/>
        <v>#N/A</v>
      </c>
      <c r="AD50" s="188" t="str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"","True",,"EndOfBar")</f>
        <v/>
      </c>
      <c r="AE50" s="42" t="e">
        <f t="shared" ca="1" si="18"/>
        <v>#VALUE!</v>
      </c>
      <c r="AF50" s="189" t="e">
        <f t="shared" ca="1" si="10"/>
        <v>#N/A</v>
      </c>
      <c r="AG50" s="188" t="str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"","True",,"EndOfBar")</f>
        <v/>
      </c>
      <c r="AH50" s="42" t="e">
        <f t="shared" ca="1" si="11"/>
        <v>#VALUE!</v>
      </c>
      <c r="AI50" s="189" t="e">
        <f t="shared" ca="1" si="12"/>
        <v>#N/A</v>
      </c>
      <c r="AJ50" s="188" t="str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"","True",,"EndOfBar")</f>
        <v/>
      </c>
      <c r="AK50" s="42" t="e">
        <f t="shared" ca="1" si="19"/>
        <v>#VALUE!</v>
      </c>
      <c r="AL50" s="189" t="e">
        <f t="shared" ca="1" si="13"/>
        <v>#N/A</v>
      </c>
      <c r="AN50" s="42">
        <f t="shared" si="20"/>
        <v>35</v>
      </c>
    </row>
    <row r="51" spans="9:40" x14ac:dyDescent="0.25">
      <c r="I51" s="42" t="str">
        <f t="shared" si="0"/>
        <v>12:40</v>
      </c>
      <c r="J51" s="42" t="str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"","True",,"EndOfBar")</f>
        <v/>
      </c>
      <c r="K51" s="42">
        <f t="shared" si="25"/>
        <v>12</v>
      </c>
      <c r="L51" s="42">
        <f t="shared" si="14"/>
        <v>40</v>
      </c>
      <c r="M51" s="42" t="e">
        <f t="shared" ca="1" si="1"/>
        <v>#VALUE!</v>
      </c>
      <c r="N51" s="189" t="e">
        <f t="shared" ca="1" si="2"/>
        <v>#N/A</v>
      </c>
      <c r="O51" s="188" t="str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"","True",,"EndOfBar")</f>
        <v/>
      </c>
      <c r="P51" s="42" t="e">
        <f t="shared" ca="1" si="3"/>
        <v>#VALUE!</v>
      </c>
      <c r="Q51" s="189" t="e">
        <f t="shared" ca="1" si="4"/>
        <v>#N/A</v>
      </c>
      <c r="R51" s="188" t="str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"","True",,"EndOfBar")</f>
        <v/>
      </c>
      <c r="S51" s="42" t="e">
        <f t="shared" ca="1" si="5"/>
        <v>#VALUE!</v>
      </c>
      <c r="T51" s="189" t="e">
        <f t="shared" ca="1" si="6"/>
        <v>#N/A</v>
      </c>
      <c r="U51" s="188" t="str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"","True",,"EndOfBar")</f>
        <v/>
      </c>
      <c r="V51" s="42" t="e">
        <f t="shared" ca="1" si="15"/>
        <v>#VALUE!</v>
      </c>
      <c r="W51" s="189" t="e">
        <f t="shared" ca="1" si="7"/>
        <v>#N/A</v>
      </c>
      <c r="X51" s="188" t="str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"","True",,"EndOfBar")</f>
        <v/>
      </c>
      <c r="Y51" s="42" t="e">
        <f t="shared" ca="1" si="16"/>
        <v>#VALUE!</v>
      </c>
      <c r="Z51" s="189" t="e">
        <f t="shared" ca="1" si="8"/>
        <v>#N/A</v>
      </c>
      <c r="AA51" s="188" t="str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"","True",,"EndOfBar")</f>
        <v/>
      </c>
      <c r="AB51" s="42" t="e">
        <f t="shared" ca="1" si="17"/>
        <v>#VALUE!</v>
      </c>
      <c r="AC51" s="189" t="e">
        <f t="shared" ca="1" si="9"/>
        <v>#N/A</v>
      </c>
      <c r="AD51" s="188" t="str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"","True",,"EndOfBar")</f>
        <v/>
      </c>
      <c r="AE51" s="42" t="e">
        <f t="shared" ca="1" si="18"/>
        <v>#VALUE!</v>
      </c>
      <c r="AF51" s="189" t="e">
        <f t="shared" ca="1" si="10"/>
        <v>#N/A</v>
      </c>
      <c r="AG51" s="188" t="str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"","True",,"EndOfBar")</f>
        <v/>
      </c>
      <c r="AH51" s="42" t="e">
        <f t="shared" ca="1" si="11"/>
        <v>#VALUE!</v>
      </c>
      <c r="AI51" s="189" t="e">
        <f t="shared" ca="1" si="12"/>
        <v>#N/A</v>
      </c>
      <c r="AJ51" s="188" t="str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"","True",,"EndOfBar")</f>
        <v/>
      </c>
      <c r="AK51" s="42" t="e">
        <f t="shared" ca="1" si="19"/>
        <v>#VALUE!</v>
      </c>
      <c r="AL51" s="189" t="e">
        <f t="shared" ca="1" si="13"/>
        <v>#N/A</v>
      </c>
      <c r="AN51" s="42">
        <f t="shared" si="20"/>
        <v>40</v>
      </c>
    </row>
    <row r="52" spans="9:40" x14ac:dyDescent="0.25">
      <c r="I52" s="42" t="str">
        <f t="shared" si="0"/>
        <v>12:45</v>
      </c>
      <c r="J52" s="42" t="str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"","True",,"EndOfBar")</f>
        <v/>
      </c>
      <c r="K52" s="42">
        <f t="shared" si="25"/>
        <v>12</v>
      </c>
      <c r="L52" s="42">
        <f t="shared" si="14"/>
        <v>45</v>
      </c>
      <c r="M52" s="42" t="e">
        <f t="shared" ca="1" si="1"/>
        <v>#VALUE!</v>
      </c>
      <c r="N52" s="189" t="e">
        <f t="shared" ca="1" si="2"/>
        <v>#N/A</v>
      </c>
      <c r="O52" s="188" t="str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"","True",,"EndOfBar")</f>
        <v/>
      </c>
      <c r="P52" s="42" t="e">
        <f t="shared" ca="1" si="3"/>
        <v>#VALUE!</v>
      </c>
      <c r="Q52" s="189" t="e">
        <f t="shared" ca="1" si="4"/>
        <v>#N/A</v>
      </c>
      <c r="R52" s="188" t="str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"","True",,"EndOfBar")</f>
        <v/>
      </c>
      <c r="S52" s="42" t="e">
        <f t="shared" ca="1" si="5"/>
        <v>#VALUE!</v>
      </c>
      <c r="T52" s="189" t="e">
        <f t="shared" ca="1" si="6"/>
        <v>#N/A</v>
      </c>
      <c r="U52" s="188" t="str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"","True",,"EndOfBar")</f>
        <v/>
      </c>
      <c r="V52" s="42" t="e">
        <f t="shared" ca="1" si="15"/>
        <v>#VALUE!</v>
      </c>
      <c r="W52" s="189" t="e">
        <f t="shared" ca="1" si="7"/>
        <v>#N/A</v>
      </c>
      <c r="X52" s="188" t="str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"","True",,"EndOfBar")</f>
        <v/>
      </c>
      <c r="Y52" s="42" t="e">
        <f t="shared" ca="1" si="16"/>
        <v>#VALUE!</v>
      </c>
      <c r="Z52" s="189" t="e">
        <f t="shared" ca="1" si="8"/>
        <v>#N/A</v>
      </c>
      <c r="AA52" s="188" t="str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"","True",,"EndOfBar")</f>
        <v/>
      </c>
      <c r="AB52" s="42" t="e">
        <f t="shared" ca="1" si="17"/>
        <v>#VALUE!</v>
      </c>
      <c r="AC52" s="189" t="e">
        <f t="shared" ca="1" si="9"/>
        <v>#N/A</v>
      </c>
      <c r="AD52" s="188" t="str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"","True",,"EndOfBar")</f>
        <v/>
      </c>
      <c r="AE52" s="42" t="e">
        <f t="shared" ca="1" si="18"/>
        <v>#VALUE!</v>
      </c>
      <c r="AF52" s="189" t="e">
        <f t="shared" ca="1" si="10"/>
        <v>#N/A</v>
      </c>
      <c r="AG52" s="188" t="str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"","True",,"EndOfBar")</f>
        <v/>
      </c>
      <c r="AH52" s="42" t="e">
        <f t="shared" ca="1" si="11"/>
        <v>#VALUE!</v>
      </c>
      <c r="AI52" s="189" t="e">
        <f t="shared" ca="1" si="12"/>
        <v>#N/A</v>
      </c>
      <c r="AJ52" s="188" t="str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"","True",,"EndOfBar")</f>
        <v/>
      </c>
      <c r="AK52" s="42" t="e">
        <f t="shared" ca="1" si="19"/>
        <v>#VALUE!</v>
      </c>
      <c r="AL52" s="189" t="e">
        <f t="shared" ca="1" si="13"/>
        <v>#N/A</v>
      </c>
      <c r="AN52" s="42">
        <f t="shared" si="20"/>
        <v>45</v>
      </c>
    </row>
    <row r="53" spans="9:40" x14ac:dyDescent="0.25">
      <c r="I53" s="42" t="str">
        <f t="shared" si="0"/>
        <v>12:50</v>
      </c>
      <c r="J53" s="42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"","True",,"EndOfBar")</f>
        <v/>
      </c>
      <c r="K53" s="42">
        <f t="shared" si="25"/>
        <v>12</v>
      </c>
      <c r="L53" s="42">
        <f t="shared" si="14"/>
        <v>50</v>
      </c>
      <c r="M53" s="42" t="e">
        <f t="shared" ca="1" si="1"/>
        <v>#VALUE!</v>
      </c>
      <c r="N53" s="189" t="e">
        <f t="shared" ca="1" si="2"/>
        <v>#N/A</v>
      </c>
      <c r="O53" s="188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"","True",,"EndOfBar")</f>
        <v/>
      </c>
      <c r="P53" s="42" t="e">
        <f t="shared" ca="1" si="3"/>
        <v>#VALUE!</v>
      </c>
      <c r="Q53" s="189" t="e">
        <f t="shared" ca="1" si="4"/>
        <v>#N/A</v>
      </c>
      <c r="R53" s="188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"","True",,"EndOfBar")</f>
        <v/>
      </c>
      <c r="S53" s="42" t="e">
        <f t="shared" ca="1" si="5"/>
        <v>#VALUE!</v>
      </c>
      <c r="T53" s="189" t="e">
        <f t="shared" ca="1" si="6"/>
        <v>#N/A</v>
      </c>
      <c r="U53" s="188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"","True",,"EndOfBar")</f>
        <v/>
      </c>
      <c r="V53" s="42" t="e">
        <f t="shared" ca="1" si="15"/>
        <v>#VALUE!</v>
      </c>
      <c r="W53" s="189" t="e">
        <f t="shared" ca="1" si="7"/>
        <v>#N/A</v>
      </c>
      <c r="X53" s="188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"","True",,"EndOfBar")</f>
        <v/>
      </c>
      <c r="Y53" s="42" t="e">
        <f t="shared" ca="1" si="16"/>
        <v>#VALUE!</v>
      </c>
      <c r="Z53" s="189" t="e">
        <f t="shared" ca="1" si="8"/>
        <v>#N/A</v>
      </c>
      <c r="AA53" s="188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"","True",,"EndOfBar")</f>
        <v/>
      </c>
      <c r="AB53" s="42" t="e">
        <f t="shared" ca="1" si="17"/>
        <v>#VALUE!</v>
      </c>
      <c r="AC53" s="189" t="e">
        <f t="shared" ca="1" si="9"/>
        <v>#N/A</v>
      </c>
      <c r="AD53" s="188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"","True",,"EndOfBar")</f>
        <v/>
      </c>
      <c r="AE53" s="42" t="e">
        <f t="shared" ca="1" si="18"/>
        <v>#VALUE!</v>
      </c>
      <c r="AF53" s="189" t="e">
        <f t="shared" ca="1" si="10"/>
        <v>#N/A</v>
      </c>
      <c r="AG53" s="188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"","True",,"EndOfBar")</f>
        <v/>
      </c>
      <c r="AH53" s="42" t="e">
        <f t="shared" ca="1" si="11"/>
        <v>#VALUE!</v>
      </c>
      <c r="AI53" s="189" t="e">
        <f t="shared" ca="1" si="12"/>
        <v>#N/A</v>
      </c>
      <c r="AJ53" s="188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"","True",,"EndOfBar")</f>
        <v/>
      </c>
      <c r="AK53" s="42" t="e">
        <f t="shared" ca="1" si="19"/>
        <v>#VALUE!</v>
      </c>
      <c r="AL53" s="189" t="e">
        <f t="shared" ca="1" si="13"/>
        <v>#N/A</v>
      </c>
      <c r="AN53" s="42">
        <f t="shared" si="20"/>
        <v>50</v>
      </c>
    </row>
    <row r="54" spans="9:40" x14ac:dyDescent="0.25">
      <c r="I54" s="42" t="str">
        <f t="shared" si="0"/>
        <v>12:55</v>
      </c>
      <c r="J54" s="42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"","True",,"EndOfBar")</f>
        <v/>
      </c>
      <c r="K54" s="42">
        <f t="shared" ref="K54:K67" si="26">IF(L54=0,K53+1,K53)</f>
        <v>12</v>
      </c>
      <c r="L54" s="42">
        <f t="shared" ref="L54:L82" si="27">IF((L53+$H$1)=60,0,(L53+$H$1))</f>
        <v>55</v>
      </c>
      <c r="M54" s="42" t="e">
        <f t="shared" ca="1" si="1"/>
        <v>#VALUE!</v>
      </c>
      <c r="N54" s="189" t="e">
        <f t="shared" ca="1" si="2"/>
        <v>#N/A</v>
      </c>
      <c r="O54" s="188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"","True",,"EndOfBar")</f>
        <v/>
      </c>
      <c r="P54" s="42" t="e">
        <f t="shared" ca="1" si="3"/>
        <v>#VALUE!</v>
      </c>
      <c r="Q54" s="189" t="e">
        <f t="shared" ca="1" si="4"/>
        <v>#N/A</v>
      </c>
      <c r="R54" s="188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"","True",,"EndOfBar")</f>
        <v/>
      </c>
      <c r="S54" s="42" t="e">
        <f t="shared" ca="1" si="5"/>
        <v>#VALUE!</v>
      </c>
      <c r="T54" s="189" t="e">
        <f t="shared" ca="1" si="6"/>
        <v>#N/A</v>
      </c>
      <c r="U54" s="188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"","True",,"EndOfBar")</f>
        <v/>
      </c>
      <c r="V54" s="42" t="e">
        <f t="shared" ca="1" si="15"/>
        <v>#VALUE!</v>
      </c>
      <c r="W54" s="189" t="e">
        <f t="shared" ca="1" si="7"/>
        <v>#N/A</v>
      </c>
      <c r="X54" s="188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"","True",,"EndOfBar")</f>
        <v/>
      </c>
      <c r="Y54" s="42" t="e">
        <f t="shared" ca="1" si="16"/>
        <v>#VALUE!</v>
      </c>
      <c r="Z54" s="189" t="e">
        <f t="shared" ca="1" si="8"/>
        <v>#N/A</v>
      </c>
      <c r="AA54" s="188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"","True",,"EndOfBar")</f>
        <v/>
      </c>
      <c r="AB54" s="42" t="e">
        <f t="shared" ca="1" si="17"/>
        <v>#VALUE!</v>
      </c>
      <c r="AC54" s="189" t="e">
        <f t="shared" ca="1" si="9"/>
        <v>#N/A</v>
      </c>
      <c r="AD54" s="188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"","True",,"EndOfBar")</f>
        <v/>
      </c>
      <c r="AE54" s="42" t="e">
        <f t="shared" ca="1" si="18"/>
        <v>#VALUE!</v>
      </c>
      <c r="AF54" s="189" t="e">
        <f t="shared" ca="1" si="10"/>
        <v>#N/A</v>
      </c>
      <c r="AG54" s="188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"","True",,"EndOfBar")</f>
        <v/>
      </c>
      <c r="AH54" s="42" t="e">
        <f t="shared" ca="1" si="11"/>
        <v>#VALUE!</v>
      </c>
      <c r="AI54" s="189" t="e">
        <f t="shared" ca="1" si="12"/>
        <v>#N/A</v>
      </c>
      <c r="AJ54" s="188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"","True",,"EndOfBar")</f>
        <v/>
      </c>
      <c r="AK54" s="42" t="e">
        <f t="shared" ca="1" si="19"/>
        <v>#VALUE!</v>
      </c>
      <c r="AL54" s="189" t="e">
        <f t="shared" ca="1" si="13"/>
        <v>#N/A</v>
      </c>
      <c r="AN54" s="42">
        <f t="shared" si="20"/>
        <v>55</v>
      </c>
    </row>
    <row r="55" spans="9:40" x14ac:dyDescent="0.25">
      <c r="I55" s="42" t="str">
        <f t="shared" si="0"/>
        <v>13:00</v>
      </c>
      <c r="J55" s="42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"","True",,"EndOfBar")</f>
        <v/>
      </c>
      <c r="K55" s="42">
        <f t="shared" si="26"/>
        <v>13</v>
      </c>
      <c r="L55" s="42">
        <f t="shared" si="27"/>
        <v>0</v>
      </c>
      <c r="M55" s="42" t="e">
        <f t="shared" ca="1" si="1"/>
        <v>#VALUE!</v>
      </c>
      <c r="N55" s="189" t="e">
        <f t="shared" ca="1" si="2"/>
        <v>#N/A</v>
      </c>
      <c r="O55" s="188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"","True",,"EndOfBar")</f>
        <v/>
      </c>
      <c r="P55" s="42" t="e">
        <f t="shared" ca="1" si="3"/>
        <v>#VALUE!</v>
      </c>
      <c r="Q55" s="189" t="e">
        <f t="shared" ca="1" si="4"/>
        <v>#N/A</v>
      </c>
      <c r="R55" s="188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"","True",,"EndOfBar")</f>
        <v/>
      </c>
      <c r="S55" s="42" t="e">
        <f t="shared" ca="1" si="5"/>
        <v>#VALUE!</v>
      </c>
      <c r="T55" s="189" t="e">
        <f t="shared" ca="1" si="6"/>
        <v>#N/A</v>
      </c>
      <c r="U55" s="188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"","True",,"EndOfBar")</f>
        <v/>
      </c>
      <c r="V55" s="42" t="e">
        <f t="shared" ca="1" si="15"/>
        <v>#VALUE!</v>
      </c>
      <c r="W55" s="189" t="e">
        <f t="shared" ca="1" si="7"/>
        <v>#N/A</v>
      </c>
      <c r="X55" s="188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"","True",,"EndOfBar")</f>
        <v/>
      </c>
      <c r="Y55" s="42" t="e">
        <f t="shared" ca="1" si="16"/>
        <v>#VALUE!</v>
      </c>
      <c r="Z55" s="189" t="e">
        <f t="shared" ca="1" si="8"/>
        <v>#N/A</v>
      </c>
      <c r="AA55" s="188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"","True",,"EndOfBar")</f>
        <v/>
      </c>
      <c r="AB55" s="42" t="e">
        <f t="shared" ca="1" si="17"/>
        <v>#VALUE!</v>
      </c>
      <c r="AC55" s="189" t="e">
        <f t="shared" ca="1" si="9"/>
        <v>#N/A</v>
      </c>
      <c r="AD55" s="188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"","True",,"EndOfBar")</f>
        <v/>
      </c>
      <c r="AE55" s="42" t="e">
        <f t="shared" ca="1" si="18"/>
        <v>#VALUE!</v>
      </c>
      <c r="AF55" s="189" t="e">
        <f t="shared" ca="1" si="10"/>
        <v>#N/A</v>
      </c>
      <c r="AG55" s="188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"","True",,"EndOfBar")</f>
        <v/>
      </c>
      <c r="AH55" s="42" t="e">
        <f t="shared" ca="1" si="11"/>
        <v>#VALUE!</v>
      </c>
      <c r="AI55" s="189" t="e">
        <f t="shared" ca="1" si="12"/>
        <v>#N/A</v>
      </c>
      <c r="AJ55" s="188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"","True",,"EndOfBar")</f>
        <v/>
      </c>
      <c r="AK55" s="42" t="e">
        <f t="shared" ca="1" si="19"/>
        <v>#VALUE!</v>
      </c>
      <c r="AL55" s="189" t="e">
        <f t="shared" ca="1" si="13"/>
        <v>#N/A</v>
      </c>
      <c r="AN55" s="42" t="str">
        <f t="shared" si="20"/>
        <v>00</v>
      </c>
    </row>
    <row r="56" spans="9:40" x14ac:dyDescent="0.25">
      <c r="I56" s="42" t="str">
        <f t="shared" si="0"/>
        <v>13:05</v>
      </c>
      <c r="J56" s="42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"","True",,"EndOfBar")</f>
        <v/>
      </c>
      <c r="K56" s="42">
        <f t="shared" si="26"/>
        <v>13</v>
      </c>
      <c r="L56" s="42">
        <f t="shared" si="27"/>
        <v>5</v>
      </c>
      <c r="M56" s="42" t="e">
        <f t="shared" ca="1" si="1"/>
        <v>#VALUE!</v>
      </c>
      <c r="N56" s="189" t="e">
        <f t="shared" ca="1" si="2"/>
        <v>#N/A</v>
      </c>
      <c r="O56" s="188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"","True",,"EndOfBar")</f>
        <v/>
      </c>
      <c r="P56" s="42" t="e">
        <f t="shared" ca="1" si="3"/>
        <v>#VALUE!</v>
      </c>
      <c r="Q56" s="189" t="e">
        <f t="shared" ca="1" si="4"/>
        <v>#N/A</v>
      </c>
      <c r="R56" s="188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"","True",,"EndOfBar")</f>
        <v/>
      </c>
      <c r="S56" s="42" t="e">
        <f t="shared" ca="1" si="5"/>
        <v>#VALUE!</v>
      </c>
      <c r="T56" s="189" t="e">
        <f t="shared" ca="1" si="6"/>
        <v>#N/A</v>
      </c>
      <c r="U56" s="188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"","True",,"EndOfBar")</f>
        <v/>
      </c>
      <c r="V56" s="42" t="e">
        <f t="shared" ca="1" si="15"/>
        <v>#VALUE!</v>
      </c>
      <c r="W56" s="189" t="e">
        <f t="shared" ca="1" si="7"/>
        <v>#N/A</v>
      </c>
      <c r="X56" s="188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"","True",,"EndOfBar")</f>
        <v/>
      </c>
      <c r="Y56" s="42" t="e">
        <f t="shared" ca="1" si="16"/>
        <v>#VALUE!</v>
      </c>
      <c r="Z56" s="189" t="e">
        <f t="shared" ca="1" si="8"/>
        <v>#N/A</v>
      </c>
      <c r="AA56" s="188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"","True",,"EndOfBar")</f>
        <v/>
      </c>
      <c r="AB56" s="42" t="e">
        <f t="shared" ca="1" si="17"/>
        <v>#VALUE!</v>
      </c>
      <c r="AC56" s="189" t="e">
        <f t="shared" ca="1" si="9"/>
        <v>#N/A</v>
      </c>
      <c r="AD56" s="188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"","True",,"EndOfBar")</f>
        <v/>
      </c>
      <c r="AE56" s="42" t="e">
        <f t="shared" ca="1" si="18"/>
        <v>#VALUE!</v>
      </c>
      <c r="AF56" s="189" t="e">
        <f t="shared" ca="1" si="10"/>
        <v>#N/A</v>
      </c>
      <c r="AG56" s="188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"","True",,"EndOfBar")</f>
        <v/>
      </c>
      <c r="AH56" s="42" t="e">
        <f t="shared" ca="1" si="11"/>
        <v>#VALUE!</v>
      </c>
      <c r="AI56" s="189" t="e">
        <f t="shared" ca="1" si="12"/>
        <v>#N/A</v>
      </c>
      <c r="AJ56" s="188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"","True",,"EndOfBar")</f>
        <v/>
      </c>
      <c r="AK56" s="42" t="e">
        <f t="shared" ca="1" si="19"/>
        <v>#VALUE!</v>
      </c>
      <c r="AL56" s="189" t="e">
        <f t="shared" ca="1" si="13"/>
        <v>#N/A</v>
      </c>
      <c r="AN56" s="42" t="str">
        <f t="shared" si="20"/>
        <v>05</v>
      </c>
    </row>
    <row r="57" spans="9:40" x14ac:dyDescent="0.25">
      <c r="I57" s="42" t="str">
        <f t="shared" si="0"/>
        <v>13:10</v>
      </c>
      <c r="J57" s="42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"","True",,"EndOfBar")</f>
        <v/>
      </c>
      <c r="K57" s="42">
        <f t="shared" si="26"/>
        <v>13</v>
      </c>
      <c r="L57" s="42">
        <f t="shared" si="27"/>
        <v>10</v>
      </c>
      <c r="M57" s="42" t="e">
        <f t="shared" ca="1" si="1"/>
        <v>#VALUE!</v>
      </c>
      <c r="N57" s="189" t="e">
        <f t="shared" ca="1" si="2"/>
        <v>#N/A</v>
      </c>
      <c r="O57" s="188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"","True",,"EndOfBar")</f>
        <v/>
      </c>
      <c r="P57" s="42" t="e">
        <f t="shared" ca="1" si="3"/>
        <v>#VALUE!</v>
      </c>
      <c r="Q57" s="189" t="e">
        <f t="shared" ca="1" si="4"/>
        <v>#N/A</v>
      </c>
      <c r="R57" s="188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"","True",,"EndOfBar")</f>
        <v/>
      </c>
      <c r="S57" s="42" t="e">
        <f t="shared" ca="1" si="5"/>
        <v>#VALUE!</v>
      </c>
      <c r="T57" s="189" t="e">
        <f t="shared" ca="1" si="6"/>
        <v>#N/A</v>
      </c>
      <c r="U57" s="188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"","True",,"EndOfBar")</f>
        <v/>
      </c>
      <c r="V57" s="42" t="e">
        <f t="shared" ca="1" si="15"/>
        <v>#VALUE!</v>
      </c>
      <c r="W57" s="189" t="e">
        <f t="shared" ca="1" si="7"/>
        <v>#N/A</v>
      </c>
      <c r="X57" s="188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"","True",,"EndOfBar")</f>
        <v/>
      </c>
      <c r="Y57" s="42" t="e">
        <f t="shared" ca="1" si="16"/>
        <v>#VALUE!</v>
      </c>
      <c r="Z57" s="189" t="e">
        <f t="shared" ca="1" si="8"/>
        <v>#N/A</v>
      </c>
      <c r="AA57" s="188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"","True",,"EndOfBar")</f>
        <v/>
      </c>
      <c r="AB57" s="42" t="e">
        <f t="shared" ca="1" si="17"/>
        <v>#VALUE!</v>
      </c>
      <c r="AC57" s="189" t="e">
        <f t="shared" ca="1" si="9"/>
        <v>#N/A</v>
      </c>
      <c r="AD57" s="188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"","True",,"EndOfBar")</f>
        <v/>
      </c>
      <c r="AE57" s="42" t="e">
        <f t="shared" ca="1" si="18"/>
        <v>#VALUE!</v>
      </c>
      <c r="AF57" s="189" t="e">
        <f t="shared" ca="1" si="10"/>
        <v>#N/A</v>
      </c>
      <c r="AG57" s="188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"","True",,"EndOfBar")</f>
        <v/>
      </c>
      <c r="AH57" s="42" t="e">
        <f t="shared" ca="1" si="11"/>
        <v>#VALUE!</v>
      </c>
      <c r="AI57" s="189" t="e">
        <f t="shared" ca="1" si="12"/>
        <v>#N/A</v>
      </c>
      <c r="AJ57" s="188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"","True",,"EndOfBar")</f>
        <v/>
      </c>
      <c r="AK57" s="42" t="e">
        <f t="shared" ca="1" si="19"/>
        <v>#VALUE!</v>
      </c>
      <c r="AL57" s="189" t="e">
        <f t="shared" ca="1" si="13"/>
        <v>#N/A</v>
      </c>
      <c r="AN57" s="42">
        <f t="shared" si="20"/>
        <v>10</v>
      </c>
    </row>
    <row r="58" spans="9:40" x14ac:dyDescent="0.25">
      <c r="I58" s="42" t="str">
        <f t="shared" si="0"/>
        <v>13:15</v>
      </c>
      <c r="J58" s="42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"","True",,"EndOfBar")</f>
        <v/>
      </c>
      <c r="K58" s="42">
        <f t="shared" si="26"/>
        <v>13</v>
      </c>
      <c r="L58" s="42">
        <f t="shared" si="27"/>
        <v>15</v>
      </c>
      <c r="M58" s="42" t="e">
        <f t="shared" ca="1" si="1"/>
        <v>#VALUE!</v>
      </c>
      <c r="N58" s="189" t="e">
        <f t="shared" ca="1" si="2"/>
        <v>#N/A</v>
      </c>
      <c r="O58" s="188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"","True",,"EndOfBar")</f>
        <v/>
      </c>
      <c r="P58" s="42" t="e">
        <f t="shared" ca="1" si="3"/>
        <v>#VALUE!</v>
      </c>
      <c r="Q58" s="189" t="e">
        <f t="shared" ca="1" si="4"/>
        <v>#N/A</v>
      </c>
      <c r="R58" s="188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"","True",,"EndOfBar")</f>
        <v/>
      </c>
      <c r="S58" s="42" t="e">
        <f t="shared" ca="1" si="5"/>
        <v>#VALUE!</v>
      </c>
      <c r="T58" s="189" t="e">
        <f t="shared" ca="1" si="6"/>
        <v>#N/A</v>
      </c>
      <c r="U58" s="188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"","True",,"EndOfBar")</f>
        <v/>
      </c>
      <c r="V58" s="42" t="e">
        <f t="shared" ca="1" si="15"/>
        <v>#VALUE!</v>
      </c>
      <c r="W58" s="189" t="e">
        <f t="shared" ca="1" si="7"/>
        <v>#N/A</v>
      </c>
      <c r="X58" s="188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"","True",,"EndOfBar")</f>
        <v/>
      </c>
      <c r="Y58" s="42" t="e">
        <f t="shared" ca="1" si="16"/>
        <v>#VALUE!</v>
      </c>
      <c r="Z58" s="189" t="e">
        <f t="shared" ca="1" si="8"/>
        <v>#N/A</v>
      </c>
      <c r="AA58" s="188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"","True",,"EndOfBar")</f>
        <v/>
      </c>
      <c r="AB58" s="42" t="e">
        <f t="shared" ca="1" si="17"/>
        <v>#VALUE!</v>
      </c>
      <c r="AC58" s="189" t="e">
        <f t="shared" ca="1" si="9"/>
        <v>#N/A</v>
      </c>
      <c r="AD58" s="188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"","True",,"EndOfBar")</f>
        <v/>
      </c>
      <c r="AE58" s="42" t="e">
        <f t="shared" ca="1" si="18"/>
        <v>#VALUE!</v>
      </c>
      <c r="AF58" s="189" t="e">
        <f t="shared" ca="1" si="10"/>
        <v>#N/A</v>
      </c>
      <c r="AG58" s="188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"","True",,"EndOfBar")</f>
        <v/>
      </c>
      <c r="AH58" s="42" t="e">
        <f t="shared" ca="1" si="11"/>
        <v>#VALUE!</v>
      </c>
      <c r="AI58" s="189" t="e">
        <f t="shared" ca="1" si="12"/>
        <v>#N/A</v>
      </c>
      <c r="AJ58" s="188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"","True",,"EndOfBar")</f>
        <v/>
      </c>
      <c r="AK58" s="42" t="e">
        <f t="shared" ca="1" si="19"/>
        <v>#VALUE!</v>
      </c>
      <c r="AL58" s="189" t="e">
        <f t="shared" ca="1" si="13"/>
        <v>#N/A</v>
      </c>
      <c r="AN58" s="42">
        <f t="shared" si="20"/>
        <v>15</v>
      </c>
    </row>
    <row r="59" spans="9:40" x14ac:dyDescent="0.25">
      <c r="I59" s="42" t="str">
        <f t="shared" si="0"/>
        <v>13:20</v>
      </c>
      <c r="J59" s="42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"","True",,"EndOfBar")</f>
        <v/>
      </c>
      <c r="K59" s="42">
        <f t="shared" si="26"/>
        <v>13</v>
      </c>
      <c r="L59" s="42">
        <f t="shared" si="27"/>
        <v>20</v>
      </c>
      <c r="M59" s="42" t="e">
        <f t="shared" ca="1" si="1"/>
        <v>#VALUE!</v>
      </c>
      <c r="N59" s="189" t="e">
        <f t="shared" ca="1" si="2"/>
        <v>#N/A</v>
      </c>
      <c r="O59" s="188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"","True",,"EndOfBar")</f>
        <v/>
      </c>
      <c r="P59" s="42" t="e">
        <f t="shared" ca="1" si="3"/>
        <v>#VALUE!</v>
      </c>
      <c r="Q59" s="189" t="e">
        <f t="shared" ca="1" si="4"/>
        <v>#N/A</v>
      </c>
      <c r="R59" s="188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"","True",,"EndOfBar")</f>
        <v/>
      </c>
      <c r="S59" s="42" t="e">
        <f t="shared" ca="1" si="5"/>
        <v>#VALUE!</v>
      </c>
      <c r="T59" s="189" t="e">
        <f t="shared" ca="1" si="6"/>
        <v>#N/A</v>
      </c>
      <c r="U59" s="188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"","True",,"EndOfBar")</f>
        <v/>
      </c>
      <c r="V59" s="42" t="e">
        <f t="shared" ca="1" si="15"/>
        <v>#VALUE!</v>
      </c>
      <c r="W59" s="189" t="e">
        <f t="shared" ca="1" si="7"/>
        <v>#N/A</v>
      </c>
      <c r="X59" s="188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"","True",,"EndOfBar")</f>
        <v/>
      </c>
      <c r="Y59" s="42" t="e">
        <f t="shared" ca="1" si="16"/>
        <v>#VALUE!</v>
      </c>
      <c r="Z59" s="189" t="e">
        <f t="shared" ca="1" si="8"/>
        <v>#N/A</v>
      </c>
      <c r="AA59" s="188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"","True",,"EndOfBar")</f>
        <v/>
      </c>
      <c r="AB59" s="42" t="e">
        <f t="shared" ca="1" si="17"/>
        <v>#VALUE!</v>
      </c>
      <c r="AC59" s="189" t="e">
        <f t="shared" ca="1" si="9"/>
        <v>#N/A</v>
      </c>
      <c r="AD59" s="188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"","True",,"EndOfBar")</f>
        <v/>
      </c>
      <c r="AE59" s="42" t="e">
        <f t="shared" ca="1" si="18"/>
        <v>#VALUE!</v>
      </c>
      <c r="AF59" s="189" t="e">
        <f t="shared" ca="1" si="10"/>
        <v>#N/A</v>
      </c>
      <c r="AG59" s="188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"","True",,"EndOfBar")</f>
        <v/>
      </c>
      <c r="AH59" s="42" t="e">
        <f t="shared" ca="1" si="11"/>
        <v>#VALUE!</v>
      </c>
      <c r="AI59" s="189" t="e">
        <f t="shared" ca="1" si="12"/>
        <v>#N/A</v>
      </c>
      <c r="AJ59" s="188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"","True",,"EndOfBar")</f>
        <v/>
      </c>
      <c r="AK59" s="42" t="e">
        <f t="shared" ca="1" si="19"/>
        <v>#VALUE!</v>
      </c>
      <c r="AL59" s="189" t="e">
        <f t="shared" ca="1" si="13"/>
        <v>#N/A</v>
      </c>
      <c r="AN59" s="42">
        <f t="shared" si="20"/>
        <v>20</v>
      </c>
    </row>
    <row r="60" spans="9:40" x14ac:dyDescent="0.25">
      <c r="I60" s="42" t="str">
        <f t="shared" si="0"/>
        <v>13:25</v>
      </c>
      <c r="J60" s="42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"","True",,"EndOfBar")</f>
        <v/>
      </c>
      <c r="K60" s="42">
        <f t="shared" si="26"/>
        <v>13</v>
      </c>
      <c r="L60" s="42">
        <f t="shared" si="27"/>
        <v>25</v>
      </c>
      <c r="M60" s="42" t="e">
        <f t="shared" ca="1" si="1"/>
        <v>#VALUE!</v>
      </c>
      <c r="N60" s="189" t="e">
        <f t="shared" ca="1" si="2"/>
        <v>#N/A</v>
      </c>
      <c r="O60" s="188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"","True",,"EndOfBar")</f>
        <v/>
      </c>
      <c r="P60" s="42" t="e">
        <f t="shared" ca="1" si="3"/>
        <v>#VALUE!</v>
      </c>
      <c r="Q60" s="189" t="e">
        <f t="shared" ca="1" si="4"/>
        <v>#N/A</v>
      </c>
      <c r="R60" s="188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"","True",,"EndOfBar")</f>
        <v/>
      </c>
      <c r="S60" s="42" t="e">
        <f t="shared" ca="1" si="5"/>
        <v>#VALUE!</v>
      </c>
      <c r="T60" s="189" t="e">
        <f t="shared" ca="1" si="6"/>
        <v>#N/A</v>
      </c>
      <c r="U60" s="188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"","True",,"EndOfBar")</f>
        <v/>
      </c>
      <c r="V60" s="42" t="e">
        <f t="shared" ca="1" si="15"/>
        <v>#VALUE!</v>
      </c>
      <c r="W60" s="189" t="e">
        <f t="shared" ca="1" si="7"/>
        <v>#N/A</v>
      </c>
      <c r="X60" s="188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"","True",,"EndOfBar")</f>
        <v/>
      </c>
      <c r="Y60" s="42" t="e">
        <f t="shared" ca="1" si="16"/>
        <v>#VALUE!</v>
      </c>
      <c r="Z60" s="189" t="e">
        <f t="shared" ca="1" si="8"/>
        <v>#N/A</v>
      </c>
      <c r="AA60" s="188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"","True",,"EndOfBar")</f>
        <v/>
      </c>
      <c r="AB60" s="42" t="e">
        <f t="shared" ca="1" si="17"/>
        <v>#VALUE!</v>
      </c>
      <c r="AC60" s="189" t="e">
        <f t="shared" ca="1" si="9"/>
        <v>#N/A</v>
      </c>
      <c r="AD60" s="188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"","True",,"EndOfBar")</f>
        <v/>
      </c>
      <c r="AE60" s="42" t="e">
        <f t="shared" ca="1" si="18"/>
        <v>#VALUE!</v>
      </c>
      <c r="AF60" s="189" t="e">
        <f t="shared" ca="1" si="10"/>
        <v>#N/A</v>
      </c>
      <c r="AG60" s="188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"","True",,"EndOfBar")</f>
        <v/>
      </c>
      <c r="AH60" s="42" t="e">
        <f t="shared" ca="1" si="11"/>
        <v>#VALUE!</v>
      </c>
      <c r="AI60" s="189" t="e">
        <f t="shared" ca="1" si="12"/>
        <v>#N/A</v>
      </c>
      <c r="AJ60" s="188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"","True",,"EndOfBar")</f>
        <v/>
      </c>
      <c r="AK60" s="42" t="e">
        <f t="shared" ca="1" si="19"/>
        <v>#VALUE!</v>
      </c>
      <c r="AL60" s="189" t="e">
        <f t="shared" ca="1" si="13"/>
        <v>#N/A</v>
      </c>
      <c r="AN60" s="42">
        <f t="shared" si="20"/>
        <v>25</v>
      </c>
    </row>
    <row r="61" spans="9:40" x14ac:dyDescent="0.25">
      <c r="I61" s="42" t="str">
        <f t="shared" si="0"/>
        <v>13:30</v>
      </c>
      <c r="J61" s="42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"","True",,"EndOfBar")</f>
        <v/>
      </c>
      <c r="K61" s="42">
        <f t="shared" si="26"/>
        <v>13</v>
      </c>
      <c r="L61" s="42">
        <f t="shared" si="27"/>
        <v>30</v>
      </c>
      <c r="M61" s="42" t="e">
        <f t="shared" ca="1" si="1"/>
        <v>#VALUE!</v>
      </c>
      <c r="N61" s="189" t="e">
        <f t="shared" ca="1" si="2"/>
        <v>#N/A</v>
      </c>
      <c r="O61" s="188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"","True",,"EndOfBar")</f>
        <v/>
      </c>
      <c r="P61" s="42" t="e">
        <f t="shared" ca="1" si="3"/>
        <v>#VALUE!</v>
      </c>
      <c r="Q61" s="189" t="e">
        <f t="shared" ca="1" si="4"/>
        <v>#N/A</v>
      </c>
      <c r="R61" s="188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"","True",,"EndOfBar")</f>
        <v/>
      </c>
      <c r="S61" s="42" t="e">
        <f t="shared" ca="1" si="5"/>
        <v>#VALUE!</v>
      </c>
      <c r="T61" s="189" t="e">
        <f t="shared" ca="1" si="6"/>
        <v>#N/A</v>
      </c>
      <c r="U61" s="188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"","True",,"EndOfBar")</f>
        <v/>
      </c>
      <c r="V61" s="42" t="e">
        <f t="shared" ca="1" si="15"/>
        <v>#VALUE!</v>
      </c>
      <c r="W61" s="189" t="e">
        <f t="shared" ca="1" si="7"/>
        <v>#N/A</v>
      </c>
      <c r="X61" s="188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"","True",,"EndOfBar")</f>
        <v/>
      </c>
      <c r="Y61" s="42" t="e">
        <f t="shared" ca="1" si="16"/>
        <v>#VALUE!</v>
      </c>
      <c r="Z61" s="189" t="e">
        <f t="shared" ca="1" si="8"/>
        <v>#N/A</v>
      </c>
      <c r="AA61" s="188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"","True",,"EndOfBar")</f>
        <v/>
      </c>
      <c r="AB61" s="42" t="e">
        <f t="shared" ca="1" si="17"/>
        <v>#VALUE!</v>
      </c>
      <c r="AC61" s="189" t="e">
        <f t="shared" ca="1" si="9"/>
        <v>#N/A</v>
      </c>
      <c r="AD61" s="188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"","True",,"EndOfBar")</f>
        <v/>
      </c>
      <c r="AE61" s="42" t="e">
        <f t="shared" ca="1" si="18"/>
        <v>#VALUE!</v>
      </c>
      <c r="AF61" s="189" t="e">
        <f t="shared" ca="1" si="10"/>
        <v>#N/A</v>
      </c>
      <c r="AG61" s="188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"","True",,"EndOfBar")</f>
        <v/>
      </c>
      <c r="AH61" s="42" t="e">
        <f t="shared" ca="1" si="11"/>
        <v>#VALUE!</v>
      </c>
      <c r="AI61" s="189" t="e">
        <f t="shared" ca="1" si="12"/>
        <v>#N/A</v>
      </c>
      <c r="AJ61" s="188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"","True",,"EndOfBar")</f>
        <v/>
      </c>
      <c r="AK61" s="42" t="e">
        <f t="shared" ca="1" si="19"/>
        <v>#VALUE!</v>
      </c>
      <c r="AL61" s="189" t="e">
        <f t="shared" ca="1" si="13"/>
        <v>#N/A</v>
      </c>
      <c r="AN61" s="42">
        <f t="shared" si="20"/>
        <v>30</v>
      </c>
    </row>
    <row r="62" spans="9:40" x14ac:dyDescent="0.25">
      <c r="I62" s="42" t="str">
        <f t="shared" si="0"/>
        <v>13:35</v>
      </c>
      <c r="J62" s="42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"","True",,"EndOfBar")</f>
        <v/>
      </c>
      <c r="K62" s="42">
        <f t="shared" si="26"/>
        <v>13</v>
      </c>
      <c r="L62" s="42">
        <f t="shared" si="27"/>
        <v>35</v>
      </c>
      <c r="M62" s="42" t="e">
        <f t="shared" ca="1" si="1"/>
        <v>#VALUE!</v>
      </c>
      <c r="N62" s="189" t="e">
        <f t="shared" ca="1" si="2"/>
        <v>#N/A</v>
      </c>
      <c r="O62" s="188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"","True",,"EndOfBar")</f>
        <v/>
      </c>
      <c r="P62" s="42" t="e">
        <f t="shared" ca="1" si="3"/>
        <v>#VALUE!</v>
      </c>
      <c r="Q62" s="189" t="e">
        <f t="shared" ca="1" si="4"/>
        <v>#N/A</v>
      </c>
      <c r="R62" s="188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"","True",,"EndOfBar")</f>
        <v/>
      </c>
      <c r="S62" s="42" t="e">
        <f t="shared" ca="1" si="5"/>
        <v>#VALUE!</v>
      </c>
      <c r="T62" s="189" t="e">
        <f t="shared" ca="1" si="6"/>
        <v>#N/A</v>
      </c>
      <c r="U62" s="188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"","True",,"EndOfBar")</f>
        <v/>
      </c>
      <c r="V62" s="42" t="e">
        <f t="shared" ca="1" si="15"/>
        <v>#VALUE!</v>
      </c>
      <c r="W62" s="189" t="e">
        <f t="shared" ca="1" si="7"/>
        <v>#N/A</v>
      </c>
      <c r="X62" s="188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"","True",,"EndOfBar")</f>
        <v/>
      </c>
      <c r="Y62" s="42" t="e">
        <f t="shared" ca="1" si="16"/>
        <v>#VALUE!</v>
      </c>
      <c r="Z62" s="189" t="e">
        <f t="shared" ca="1" si="8"/>
        <v>#N/A</v>
      </c>
      <c r="AA62" s="188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"","True",,"EndOfBar")</f>
        <v/>
      </c>
      <c r="AB62" s="42" t="e">
        <f t="shared" ca="1" si="17"/>
        <v>#VALUE!</v>
      </c>
      <c r="AC62" s="189" t="e">
        <f t="shared" ca="1" si="9"/>
        <v>#N/A</v>
      </c>
      <c r="AD62" s="188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"","True",,"EndOfBar")</f>
        <v/>
      </c>
      <c r="AE62" s="42" t="e">
        <f t="shared" ca="1" si="18"/>
        <v>#VALUE!</v>
      </c>
      <c r="AF62" s="189" t="e">
        <f t="shared" ca="1" si="10"/>
        <v>#N/A</v>
      </c>
      <c r="AG62" s="188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"","True",,"EndOfBar")</f>
        <v/>
      </c>
      <c r="AH62" s="42" t="e">
        <f t="shared" ca="1" si="11"/>
        <v>#VALUE!</v>
      </c>
      <c r="AI62" s="189" t="e">
        <f t="shared" ca="1" si="12"/>
        <v>#N/A</v>
      </c>
      <c r="AJ62" s="188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"","True",,"EndOfBar")</f>
        <v/>
      </c>
      <c r="AK62" s="42" t="e">
        <f t="shared" ca="1" si="19"/>
        <v>#VALUE!</v>
      </c>
      <c r="AL62" s="189" t="e">
        <f t="shared" ca="1" si="13"/>
        <v>#N/A</v>
      </c>
      <c r="AN62" s="42">
        <f t="shared" si="20"/>
        <v>35</v>
      </c>
    </row>
    <row r="63" spans="9:40" x14ac:dyDescent="0.25">
      <c r="I63" s="42" t="str">
        <f t="shared" si="0"/>
        <v>13:40</v>
      </c>
      <c r="J63" s="42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"","True",,"EndOfBar")</f>
        <v/>
      </c>
      <c r="K63" s="42">
        <f t="shared" si="26"/>
        <v>13</v>
      </c>
      <c r="L63" s="42">
        <f t="shared" si="27"/>
        <v>40</v>
      </c>
      <c r="M63" s="42" t="e">
        <f t="shared" ca="1" si="1"/>
        <v>#VALUE!</v>
      </c>
      <c r="N63" s="189" t="e">
        <f t="shared" ca="1" si="2"/>
        <v>#N/A</v>
      </c>
      <c r="O63" s="188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"","True",,"EndOfBar")</f>
        <v/>
      </c>
      <c r="P63" s="42" t="e">
        <f t="shared" ca="1" si="3"/>
        <v>#VALUE!</v>
      </c>
      <c r="Q63" s="189" t="e">
        <f t="shared" ca="1" si="4"/>
        <v>#N/A</v>
      </c>
      <c r="R63" s="188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"","True",,"EndOfBar")</f>
        <v/>
      </c>
      <c r="S63" s="42" t="e">
        <f t="shared" ca="1" si="5"/>
        <v>#VALUE!</v>
      </c>
      <c r="T63" s="189" t="e">
        <f t="shared" ca="1" si="6"/>
        <v>#N/A</v>
      </c>
      <c r="U63" s="188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"","True",,"EndOfBar")</f>
        <v/>
      </c>
      <c r="V63" s="42" t="e">
        <f t="shared" ca="1" si="15"/>
        <v>#VALUE!</v>
      </c>
      <c r="W63" s="189" t="e">
        <f t="shared" ca="1" si="7"/>
        <v>#N/A</v>
      </c>
      <c r="X63" s="188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"","True",,"EndOfBar")</f>
        <v/>
      </c>
      <c r="Y63" s="42" t="e">
        <f t="shared" ca="1" si="16"/>
        <v>#VALUE!</v>
      </c>
      <c r="Z63" s="189" t="e">
        <f t="shared" ca="1" si="8"/>
        <v>#N/A</v>
      </c>
      <c r="AA63" s="188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"","True",,"EndOfBar")</f>
        <v/>
      </c>
      <c r="AB63" s="42" t="e">
        <f t="shared" ca="1" si="17"/>
        <v>#VALUE!</v>
      </c>
      <c r="AC63" s="189" t="e">
        <f t="shared" ca="1" si="9"/>
        <v>#N/A</v>
      </c>
      <c r="AD63" s="188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"","True",,"EndOfBar")</f>
        <v/>
      </c>
      <c r="AE63" s="42" t="e">
        <f t="shared" ca="1" si="18"/>
        <v>#VALUE!</v>
      </c>
      <c r="AF63" s="189" t="e">
        <f t="shared" ca="1" si="10"/>
        <v>#N/A</v>
      </c>
      <c r="AG63" s="188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"","True",,"EndOfBar")</f>
        <v/>
      </c>
      <c r="AH63" s="42" t="e">
        <f t="shared" ca="1" si="11"/>
        <v>#VALUE!</v>
      </c>
      <c r="AI63" s="189" t="e">
        <f t="shared" ca="1" si="12"/>
        <v>#N/A</v>
      </c>
      <c r="AJ63" s="188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"","True",,"EndOfBar")</f>
        <v/>
      </c>
      <c r="AK63" s="42" t="e">
        <f t="shared" ca="1" si="19"/>
        <v>#VALUE!</v>
      </c>
      <c r="AL63" s="189" t="e">
        <f t="shared" ca="1" si="13"/>
        <v>#N/A</v>
      </c>
      <c r="AN63" s="42">
        <f t="shared" si="20"/>
        <v>40</v>
      </c>
    </row>
    <row r="64" spans="9:40" x14ac:dyDescent="0.25">
      <c r="I64" s="42" t="str">
        <f t="shared" si="0"/>
        <v>13:45</v>
      </c>
      <c r="J64" s="42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"","True",,"EndOfBar")</f>
        <v/>
      </c>
      <c r="K64" s="42">
        <f t="shared" si="26"/>
        <v>13</v>
      </c>
      <c r="L64" s="42">
        <f t="shared" si="27"/>
        <v>45</v>
      </c>
      <c r="M64" s="42" t="e">
        <f t="shared" ca="1" si="1"/>
        <v>#VALUE!</v>
      </c>
      <c r="N64" s="189" t="e">
        <f t="shared" ca="1" si="2"/>
        <v>#N/A</v>
      </c>
      <c r="O64" s="188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"","True",,"EndOfBar")</f>
        <v/>
      </c>
      <c r="P64" s="42" t="e">
        <f t="shared" ca="1" si="3"/>
        <v>#VALUE!</v>
      </c>
      <c r="Q64" s="189" t="e">
        <f t="shared" ca="1" si="4"/>
        <v>#N/A</v>
      </c>
      <c r="R64" s="188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"","True",,"EndOfBar")</f>
        <v/>
      </c>
      <c r="S64" s="42" t="e">
        <f t="shared" ca="1" si="5"/>
        <v>#VALUE!</v>
      </c>
      <c r="T64" s="189" t="e">
        <f t="shared" ca="1" si="6"/>
        <v>#N/A</v>
      </c>
      <c r="U64" s="188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"","True",,"EndOfBar")</f>
        <v/>
      </c>
      <c r="V64" s="42" t="e">
        <f t="shared" ca="1" si="15"/>
        <v>#VALUE!</v>
      </c>
      <c r="W64" s="189" t="e">
        <f t="shared" ca="1" si="7"/>
        <v>#N/A</v>
      </c>
      <c r="X64" s="188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"","True",,"EndOfBar")</f>
        <v/>
      </c>
      <c r="Y64" s="42" t="e">
        <f t="shared" ca="1" si="16"/>
        <v>#VALUE!</v>
      </c>
      <c r="Z64" s="189" t="e">
        <f t="shared" ca="1" si="8"/>
        <v>#N/A</v>
      </c>
      <c r="AA64" s="188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"","True",,"EndOfBar")</f>
        <v/>
      </c>
      <c r="AB64" s="42" t="e">
        <f t="shared" ca="1" si="17"/>
        <v>#VALUE!</v>
      </c>
      <c r="AC64" s="189" t="e">
        <f t="shared" ca="1" si="9"/>
        <v>#N/A</v>
      </c>
      <c r="AD64" s="188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"","True",,"EndOfBar")</f>
        <v/>
      </c>
      <c r="AE64" s="42" t="e">
        <f t="shared" ca="1" si="18"/>
        <v>#VALUE!</v>
      </c>
      <c r="AF64" s="189" t="e">
        <f t="shared" ca="1" si="10"/>
        <v>#N/A</v>
      </c>
      <c r="AG64" s="188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"","True",,"EndOfBar")</f>
        <v/>
      </c>
      <c r="AH64" s="42" t="e">
        <f t="shared" ca="1" si="11"/>
        <v>#VALUE!</v>
      </c>
      <c r="AI64" s="189" t="e">
        <f t="shared" ca="1" si="12"/>
        <v>#N/A</v>
      </c>
      <c r="AJ64" s="188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"","True",,"EndOfBar")</f>
        <v/>
      </c>
      <c r="AK64" s="42" t="e">
        <f t="shared" ca="1" si="19"/>
        <v>#VALUE!</v>
      </c>
      <c r="AL64" s="189" t="e">
        <f t="shared" ca="1" si="13"/>
        <v>#N/A</v>
      </c>
      <c r="AN64" s="42">
        <f t="shared" si="20"/>
        <v>45</v>
      </c>
    </row>
    <row r="65" spans="9:40" x14ac:dyDescent="0.25">
      <c r="I65" s="42" t="str">
        <f t="shared" si="0"/>
        <v>13:50</v>
      </c>
      <c r="J65" s="42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"","True",,"EndOfBar")</f>
        <v/>
      </c>
      <c r="K65" s="42">
        <f t="shared" si="26"/>
        <v>13</v>
      </c>
      <c r="L65" s="42">
        <f t="shared" si="27"/>
        <v>50</v>
      </c>
      <c r="M65" s="42" t="e">
        <f t="shared" ca="1" si="1"/>
        <v>#VALUE!</v>
      </c>
      <c r="N65" s="189" t="e">
        <f t="shared" ca="1" si="2"/>
        <v>#N/A</v>
      </c>
      <c r="O65" s="188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"","True",,"EndOfBar")</f>
        <v/>
      </c>
      <c r="P65" s="42" t="e">
        <f t="shared" ca="1" si="3"/>
        <v>#VALUE!</v>
      </c>
      <c r="Q65" s="189" t="e">
        <f t="shared" ca="1" si="4"/>
        <v>#N/A</v>
      </c>
      <c r="R65" s="188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"","True",,"EndOfBar")</f>
        <v/>
      </c>
      <c r="S65" s="42" t="e">
        <f t="shared" ca="1" si="5"/>
        <v>#VALUE!</v>
      </c>
      <c r="T65" s="189" t="e">
        <f t="shared" ca="1" si="6"/>
        <v>#N/A</v>
      </c>
      <c r="U65" s="188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"","True",,"EndOfBar")</f>
        <v/>
      </c>
      <c r="V65" s="42" t="e">
        <f t="shared" ca="1" si="15"/>
        <v>#VALUE!</v>
      </c>
      <c r="W65" s="189" t="e">
        <f t="shared" ca="1" si="7"/>
        <v>#N/A</v>
      </c>
      <c r="X65" s="188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"","True",,"EndOfBar")</f>
        <v/>
      </c>
      <c r="Y65" s="42" t="e">
        <f t="shared" ca="1" si="16"/>
        <v>#VALUE!</v>
      </c>
      <c r="Z65" s="189" t="e">
        <f t="shared" ca="1" si="8"/>
        <v>#N/A</v>
      </c>
      <c r="AA65" s="188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"","True",,"EndOfBar")</f>
        <v/>
      </c>
      <c r="AB65" s="42" t="e">
        <f t="shared" ca="1" si="17"/>
        <v>#VALUE!</v>
      </c>
      <c r="AC65" s="189" t="e">
        <f t="shared" ca="1" si="9"/>
        <v>#N/A</v>
      </c>
      <c r="AD65" s="188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"","True",,"EndOfBar")</f>
        <v/>
      </c>
      <c r="AE65" s="42" t="e">
        <f t="shared" ca="1" si="18"/>
        <v>#VALUE!</v>
      </c>
      <c r="AF65" s="189" t="e">
        <f t="shared" ca="1" si="10"/>
        <v>#N/A</v>
      </c>
      <c r="AG65" s="188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"","True",,"EndOfBar")</f>
        <v/>
      </c>
      <c r="AH65" s="42" t="e">
        <f t="shared" ca="1" si="11"/>
        <v>#VALUE!</v>
      </c>
      <c r="AI65" s="189" t="e">
        <f t="shared" ca="1" si="12"/>
        <v>#N/A</v>
      </c>
      <c r="AJ65" s="188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"","True",,"EndOfBar")</f>
        <v/>
      </c>
      <c r="AK65" s="42" t="e">
        <f t="shared" ca="1" si="19"/>
        <v>#VALUE!</v>
      </c>
      <c r="AL65" s="189" t="e">
        <f t="shared" ca="1" si="13"/>
        <v>#N/A</v>
      </c>
      <c r="AN65" s="42">
        <f t="shared" si="20"/>
        <v>50</v>
      </c>
    </row>
    <row r="66" spans="9:40" x14ac:dyDescent="0.25">
      <c r="I66" s="42" t="str">
        <f t="shared" ref="I66:I82" si="28">K66&amp;":"&amp;AN66</f>
        <v>13:55</v>
      </c>
      <c r="J66" s="42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"","True",,"EndOfBar")</f>
        <v/>
      </c>
      <c r="K66" s="42">
        <f t="shared" si="26"/>
        <v>13</v>
      </c>
      <c r="L66" s="42">
        <f t="shared" si="27"/>
        <v>55</v>
      </c>
      <c r="M66" s="42" t="e">
        <f t="shared" ref="M66:M82" ca="1" si="29">(J66-$H$2)/$H$2</f>
        <v>#VALUE!</v>
      </c>
      <c r="N66" s="189" t="e">
        <f t="shared" ref="N66:N82" ca="1" si="30">IF(ISERROR(M66),NA(),M66)</f>
        <v>#N/A</v>
      </c>
      <c r="O66" s="188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"","True",,"EndOfBar")</f>
        <v/>
      </c>
      <c r="P66" s="42" t="e">
        <f t="shared" ref="P66:P82" ca="1" si="31">(O66-$H$3)/$H$3</f>
        <v>#VALUE!</v>
      </c>
      <c r="Q66" s="189" t="e">
        <f t="shared" ref="Q66:Q82" ca="1" si="32">IF(ISERROR(P66),NA(),P66)</f>
        <v>#N/A</v>
      </c>
      <c r="R66" s="188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"","True",,"EndOfBar")</f>
        <v/>
      </c>
      <c r="S66" s="42" t="e">
        <f t="shared" ref="S66:S82" ca="1" si="33">(R66-$H$4)/$H$4</f>
        <v>#VALUE!</v>
      </c>
      <c r="T66" s="189" t="e">
        <f t="shared" ref="T66:T82" ca="1" si="34">IF(ISERROR(S66),NA(),S66)</f>
        <v>#N/A</v>
      </c>
      <c r="U66" s="188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"","True",,"EndOfBar")</f>
        <v/>
      </c>
      <c r="V66" s="42" t="e">
        <f t="shared" ca="1" si="15"/>
        <v>#VALUE!</v>
      </c>
      <c r="W66" s="189" t="e">
        <f t="shared" ref="W66:W82" ca="1" si="35">IF(ISERROR(V66),NA(),V66)</f>
        <v>#N/A</v>
      </c>
      <c r="X66" s="188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"","True",,"EndOfBar")</f>
        <v/>
      </c>
      <c r="Y66" s="42" t="e">
        <f t="shared" ca="1" si="16"/>
        <v>#VALUE!</v>
      </c>
      <c r="Z66" s="189" t="e">
        <f t="shared" ref="Z66:Z82" ca="1" si="36">IF(ISERROR(Y66),NA(),Y66)</f>
        <v>#N/A</v>
      </c>
      <c r="AA66" s="188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"","True",,"EndOfBar")</f>
        <v/>
      </c>
      <c r="AB66" s="42" t="e">
        <f t="shared" ca="1" si="17"/>
        <v>#VALUE!</v>
      </c>
      <c r="AC66" s="189" t="e">
        <f t="shared" ref="AC66:AC82" ca="1" si="37">IF(ISERROR(AB66),NA(),AB66)</f>
        <v>#N/A</v>
      </c>
      <c r="AD66" s="188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"","True",,"EndOfBar")</f>
        <v/>
      </c>
      <c r="AE66" s="42" t="e">
        <f t="shared" ca="1" si="18"/>
        <v>#VALUE!</v>
      </c>
      <c r="AF66" s="189" t="e">
        <f t="shared" ref="AF66:AF82" ca="1" si="38">IF(ISERROR(AE66),NA(),AE66)</f>
        <v>#N/A</v>
      </c>
      <c r="AG66" s="188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"","True",,"EndOfBar")</f>
        <v/>
      </c>
      <c r="AH66" s="42" t="e">
        <f t="shared" ref="AH66:AH82" ca="1" si="39">(AG66-$H$9)/$H$9</f>
        <v>#VALUE!</v>
      </c>
      <c r="AI66" s="189" t="e">
        <f t="shared" ref="AI66:AI82" ca="1" si="40">IF(ISERROR(AH66),NA(),AH66)</f>
        <v>#N/A</v>
      </c>
      <c r="AJ66" s="188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"","True",,"EndOfBar")</f>
        <v/>
      </c>
      <c r="AK66" s="42" t="e">
        <f t="shared" ca="1" si="19"/>
        <v>#VALUE!</v>
      </c>
      <c r="AL66" s="189" t="e">
        <f t="shared" ref="AL66:AL82" ca="1" si="41">IF(ISERROR(AK66),NA(),AK66)</f>
        <v>#N/A</v>
      </c>
      <c r="AN66" s="42">
        <f t="shared" ref="AN66:AN82" si="42">IF(L66=0,"00",IF(L66=5,"05",L66))</f>
        <v>55</v>
      </c>
    </row>
    <row r="67" spans="9:40" x14ac:dyDescent="0.25">
      <c r="I67" s="42" t="str">
        <f t="shared" si="28"/>
        <v>14:00</v>
      </c>
      <c r="J67" s="42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"","True",,"EndOfBar")</f>
        <v/>
      </c>
      <c r="K67" s="42">
        <f t="shared" si="26"/>
        <v>14</v>
      </c>
      <c r="L67" s="42">
        <f t="shared" si="27"/>
        <v>0</v>
      </c>
      <c r="M67" s="42" t="e">
        <f t="shared" ca="1" si="29"/>
        <v>#VALUE!</v>
      </c>
      <c r="N67" s="189" t="e">
        <f t="shared" ca="1" si="30"/>
        <v>#N/A</v>
      </c>
      <c r="O67" s="188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"","True",,"EndOfBar")</f>
        <v/>
      </c>
      <c r="P67" s="42" t="e">
        <f t="shared" ca="1" si="31"/>
        <v>#VALUE!</v>
      </c>
      <c r="Q67" s="189" t="e">
        <f t="shared" ca="1" si="32"/>
        <v>#N/A</v>
      </c>
      <c r="R67" s="188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"","True",,"EndOfBar")</f>
        <v/>
      </c>
      <c r="S67" s="42" t="e">
        <f t="shared" ca="1" si="33"/>
        <v>#VALUE!</v>
      </c>
      <c r="T67" s="189" t="e">
        <f t="shared" ca="1" si="34"/>
        <v>#N/A</v>
      </c>
      <c r="U67" s="188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"","True",,"EndOfBar")</f>
        <v/>
      </c>
      <c r="V67" s="42" t="e">
        <f t="shared" ref="V67:V82" ca="1" si="43">(U67-$H$5)/$H$5</f>
        <v>#VALUE!</v>
      </c>
      <c r="W67" s="189" t="e">
        <f t="shared" ca="1" si="35"/>
        <v>#N/A</v>
      </c>
      <c r="X67" s="188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"","True",,"EndOfBar")</f>
        <v/>
      </c>
      <c r="Y67" s="42" t="e">
        <f t="shared" ref="Y67:Y82" ca="1" si="44">(X67-$H$6)/$H$6</f>
        <v>#VALUE!</v>
      </c>
      <c r="Z67" s="189" t="e">
        <f t="shared" ca="1" si="36"/>
        <v>#N/A</v>
      </c>
      <c r="AA67" s="188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"","True",,"EndOfBar")</f>
        <v/>
      </c>
      <c r="AB67" s="42" t="e">
        <f t="shared" ref="AB67:AB82" ca="1" si="45">(AA67-$H$7)/$H$7</f>
        <v>#VALUE!</v>
      </c>
      <c r="AC67" s="189" t="e">
        <f t="shared" ca="1" si="37"/>
        <v>#N/A</v>
      </c>
      <c r="AD67" s="188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"","True",,"EndOfBar")</f>
        <v/>
      </c>
      <c r="AE67" s="42" t="e">
        <f t="shared" ref="AE67:AE82" ca="1" si="46">(AD67-$H$8)/$H$8</f>
        <v>#VALUE!</v>
      </c>
      <c r="AF67" s="189" t="e">
        <f t="shared" ca="1" si="38"/>
        <v>#N/A</v>
      </c>
      <c r="AG67" s="188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"","True",,"EndOfBar")</f>
        <v/>
      </c>
      <c r="AH67" s="42" t="e">
        <f t="shared" ca="1" si="39"/>
        <v>#VALUE!</v>
      </c>
      <c r="AI67" s="189" t="e">
        <f t="shared" ca="1" si="40"/>
        <v>#N/A</v>
      </c>
      <c r="AJ67" s="188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"","True",,"EndOfBar")</f>
        <v/>
      </c>
      <c r="AK67" s="42" t="e">
        <f t="shared" ref="AK67:AK82" ca="1" si="47">(AJ67-$H$10)/$H$10</f>
        <v>#VALUE!</v>
      </c>
      <c r="AL67" s="189" t="e">
        <f t="shared" ca="1" si="41"/>
        <v>#N/A</v>
      </c>
      <c r="AN67" s="42" t="str">
        <f t="shared" si="42"/>
        <v>00</v>
      </c>
    </row>
    <row r="68" spans="9:40" x14ac:dyDescent="0.25">
      <c r="I68" s="42" t="str">
        <f t="shared" si="28"/>
        <v>14:05</v>
      </c>
      <c r="J68" s="42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"","True",,"EndOfBar")</f>
        <v/>
      </c>
      <c r="K68" s="42">
        <f t="shared" ref="K68:K72" si="48">IF(L68=0,K67+1,K67)</f>
        <v>14</v>
      </c>
      <c r="L68" s="42">
        <f t="shared" si="27"/>
        <v>5</v>
      </c>
      <c r="M68" s="42" t="e">
        <f t="shared" ca="1" si="29"/>
        <v>#VALUE!</v>
      </c>
      <c r="N68" s="189" t="e">
        <f t="shared" ca="1" si="30"/>
        <v>#N/A</v>
      </c>
      <c r="O68" s="188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"","True",,"EndOfBar")</f>
        <v/>
      </c>
      <c r="P68" s="42" t="e">
        <f t="shared" ca="1" si="31"/>
        <v>#VALUE!</v>
      </c>
      <c r="Q68" s="189" t="e">
        <f t="shared" ca="1" si="32"/>
        <v>#N/A</v>
      </c>
      <c r="R68" s="188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"","True",,"EndOfBar")</f>
        <v/>
      </c>
      <c r="S68" s="42" t="e">
        <f t="shared" ca="1" si="33"/>
        <v>#VALUE!</v>
      </c>
      <c r="T68" s="189" t="e">
        <f t="shared" ca="1" si="34"/>
        <v>#N/A</v>
      </c>
      <c r="U68" s="188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"","True",,"EndOfBar")</f>
        <v/>
      </c>
      <c r="V68" s="42" t="e">
        <f t="shared" ca="1" si="43"/>
        <v>#VALUE!</v>
      </c>
      <c r="W68" s="189" t="e">
        <f t="shared" ca="1" si="35"/>
        <v>#N/A</v>
      </c>
      <c r="X68" s="188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"","True",,"EndOfBar")</f>
        <v/>
      </c>
      <c r="Y68" s="42" t="e">
        <f t="shared" ca="1" si="44"/>
        <v>#VALUE!</v>
      </c>
      <c r="Z68" s="189" t="e">
        <f t="shared" ca="1" si="36"/>
        <v>#N/A</v>
      </c>
      <c r="AA68" s="188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"","True",,"EndOfBar")</f>
        <v/>
      </c>
      <c r="AB68" s="42" t="e">
        <f t="shared" ca="1" si="45"/>
        <v>#VALUE!</v>
      </c>
      <c r="AC68" s="189" t="e">
        <f t="shared" ca="1" si="37"/>
        <v>#N/A</v>
      </c>
      <c r="AD68" s="188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"","True",,"EndOfBar")</f>
        <v/>
      </c>
      <c r="AE68" s="42" t="e">
        <f t="shared" ca="1" si="46"/>
        <v>#VALUE!</v>
      </c>
      <c r="AF68" s="189" t="e">
        <f t="shared" ca="1" si="38"/>
        <v>#N/A</v>
      </c>
      <c r="AG68" s="188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"","True",,"EndOfBar")</f>
        <v/>
      </c>
      <c r="AH68" s="42" t="e">
        <f t="shared" ca="1" si="39"/>
        <v>#VALUE!</v>
      </c>
      <c r="AI68" s="189" t="e">
        <f t="shared" ca="1" si="40"/>
        <v>#N/A</v>
      </c>
      <c r="AJ68" s="188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"","True",,"EndOfBar")</f>
        <v/>
      </c>
      <c r="AK68" s="42" t="e">
        <f t="shared" ca="1" si="47"/>
        <v>#VALUE!</v>
      </c>
      <c r="AL68" s="189" t="e">
        <f t="shared" ca="1" si="41"/>
        <v>#N/A</v>
      </c>
      <c r="AN68" s="42" t="str">
        <f t="shared" si="42"/>
        <v>05</v>
      </c>
    </row>
    <row r="69" spans="9:40" x14ac:dyDescent="0.25">
      <c r="I69" s="42" t="str">
        <f t="shared" si="28"/>
        <v>14:10</v>
      </c>
      <c r="J69" s="42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"","True",,"EndOfBar")</f>
        <v/>
      </c>
      <c r="K69" s="42">
        <f t="shared" si="48"/>
        <v>14</v>
      </c>
      <c r="L69" s="42">
        <f t="shared" si="27"/>
        <v>10</v>
      </c>
      <c r="M69" s="42" t="e">
        <f t="shared" ca="1" si="29"/>
        <v>#VALUE!</v>
      </c>
      <c r="N69" s="189" t="e">
        <f t="shared" ca="1" si="30"/>
        <v>#N/A</v>
      </c>
      <c r="O69" s="188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"","True",,"EndOfBar")</f>
        <v/>
      </c>
      <c r="P69" s="42" t="e">
        <f t="shared" ca="1" si="31"/>
        <v>#VALUE!</v>
      </c>
      <c r="Q69" s="189" t="e">
        <f t="shared" ca="1" si="32"/>
        <v>#N/A</v>
      </c>
      <c r="R69" s="188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"","True",,"EndOfBar")</f>
        <v/>
      </c>
      <c r="S69" s="42" t="e">
        <f t="shared" ca="1" si="33"/>
        <v>#VALUE!</v>
      </c>
      <c r="T69" s="189" t="e">
        <f t="shared" ca="1" si="34"/>
        <v>#N/A</v>
      </c>
      <c r="U69" s="188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"","True",,"EndOfBar")</f>
        <v/>
      </c>
      <c r="V69" s="42" t="e">
        <f t="shared" ca="1" si="43"/>
        <v>#VALUE!</v>
      </c>
      <c r="W69" s="189" t="e">
        <f t="shared" ca="1" si="35"/>
        <v>#N/A</v>
      </c>
      <c r="X69" s="188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"","True",,"EndOfBar")</f>
        <v/>
      </c>
      <c r="Y69" s="42" t="e">
        <f t="shared" ca="1" si="44"/>
        <v>#VALUE!</v>
      </c>
      <c r="Z69" s="189" t="e">
        <f t="shared" ca="1" si="36"/>
        <v>#N/A</v>
      </c>
      <c r="AA69" s="188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"","True",,"EndOfBar")</f>
        <v/>
      </c>
      <c r="AB69" s="42" t="e">
        <f t="shared" ca="1" si="45"/>
        <v>#VALUE!</v>
      </c>
      <c r="AC69" s="189" t="e">
        <f t="shared" ca="1" si="37"/>
        <v>#N/A</v>
      </c>
      <c r="AD69" s="188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"","True",,"EndOfBar")</f>
        <v/>
      </c>
      <c r="AE69" s="42" t="e">
        <f t="shared" ca="1" si="46"/>
        <v>#VALUE!</v>
      </c>
      <c r="AF69" s="189" t="e">
        <f t="shared" ca="1" si="38"/>
        <v>#N/A</v>
      </c>
      <c r="AG69" s="188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"","True",,"EndOfBar")</f>
        <v/>
      </c>
      <c r="AH69" s="42" t="e">
        <f t="shared" ca="1" si="39"/>
        <v>#VALUE!</v>
      </c>
      <c r="AI69" s="189" t="e">
        <f t="shared" ca="1" si="40"/>
        <v>#N/A</v>
      </c>
      <c r="AJ69" s="188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"","True",,"EndOfBar")</f>
        <v/>
      </c>
      <c r="AK69" s="42" t="e">
        <f t="shared" ca="1" si="47"/>
        <v>#VALUE!</v>
      </c>
      <c r="AL69" s="189" t="e">
        <f t="shared" ca="1" si="41"/>
        <v>#N/A</v>
      </c>
      <c r="AN69" s="42">
        <f t="shared" si="42"/>
        <v>10</v>
      </c>
    </row>
    <row r="70" spans="9:40" x14ac:dyDescent="0.25">
      <c r="I70" s="42" t="str">
        <f t="shared" si="28"/>
        <v>14:15</v>
      </c>
      <c r="J70" s="42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"","True",,"EndOfBar")</f>
        <v/>
      </c>
      <c r="K70" s="42">
        <f t="shared" si="48"/>
        <v>14</v>
      </c>
      <c r="L70" s="42">
        <f t="shared" si="27"/>
        <v>15</v>
      </c>
      <c r="M70" s="42" t="e">
        <f t="shared" ca="1" si="29"/>
        <v>#VALUE!</v>
      </c>
      <c r="N70" s="189" t="e">
        <f t="shared" ca="1" si="30"/>
        <v>#N/A</v>
      </c>
      <c r="O70" s="188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"","True",,"EndOfBar")</f>
        <v/>
      </c>
      <c r="P70" s="42" t="e">
        <f t="shared" ca="1" si="31"/>
        <v>#VALUE!</v>
      </c>
      <c r="Q70" s="189" t="e">
        <f t="shared" ca="1" si="32"/>
        <v>#N/A</v>
      </c>
      <c r="R70" s="188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"","True",,"EndOfBar")</f>
        <v/>
      </c>
      <c r="S70" s="42" t="e">
        <f t="shared" ca="1" si="33"/>
        <v>#VALUE!</v>
      </c>
      <c r="T70" s="189" t="e">
        <f t="shared" ca="1" si="34"/>
        <v>#N/A</v>
      </c>
      <c r="U70" s="188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"","True",,"EndOfBar")</f>
        <v/>
      </c>
      <c r="V70" s="42" t="e">
        <f t="shared" ca="1" si="43"/>
        <v>#VALUE!</v>
      </c>
      <c r="W70" s="189" t="e">
        <f t="shared" ca="1" si="35"/>
        <v>#N/A</v>
      </c>
      <c r="X70" s="188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"","True",,"EndOfBar")</f>
        <v/>
      </c>
      <c r="Y70" s="42" t="e">
        <f t="shared" ca="1" si="44"/>
        <v>#VALUE!</v>
      </c>
      <c r="Z70" s="189" t="e">
        <f t="shared" ca="1" si="36"/>
        <v>#N/A</v>
      </c>
      <c r="AA70" s="188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"","True",,"EndOfBar")</f>
        <v/>
      </c>
      <c r="AB70" s="42" t="e">
        <f t="shared" ca="1" si="45"/>
        <v>#VALUE!</v>
      </c>
      <c r="AC70" s="189" t="e">
        <f t="shared" ca="1" si="37"/>
        <v>#N/A</v>
      </c>
      <c r="AD70" s="188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"","True",,"EndOfBar")</f>
        <v/>
      </c>
      <c r="AE70" s="42" t="e">
        <f t="shared" ca="1" si="46"/>
        <v>#VALUE!</v>
      </c>
      <c r="AF70" s="189" t="e">
        <f t="shared" ca="1" si="38"/>
        <v>#N/A</v>
      </c>
      <c r="AG70" s="188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"","True",,"EndOfBar")</f>
        <v/>
      </c>
      <c r="AH70" s="42" t="e">
        <f t="shared" ca="1" si="39"/>
        <v>#VALUE!</v>
      </c>
      <c r="AI70" s="189" t="e">
        <f t="shared" ca="1" si="40"/>
        <v>#N/A</v>
      </c>
      <c r="AJ70" s="188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"","True",,"EndOfBar")</f>
        <v/>
      </c>
      <c r="AK70" s="42" t="e">
        <f t="shared" ca="1" si="47"/>
        <v>#VALUE!</v>
      </c>
      <c r="AL70" s="189" t="e">
        <f t="shared" ca="1" si="41"/>
        <v>#N/A</v>
      </c>
      <c r="AN70" s="42">
        <f t="shared" si="42"/>
        <v>15</v>
      </c>
    </row>
    <row r="71" spans="9:40" x14ac:dyDescent="0.25">
      <c r="I71" s="42" t="str">
        <f t="shared" si="28"/>
        <v>14:20</v>
      </c>
      <c r="J71" s="42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"","True",,"EndOfBar")</f>
        <v/>
      </c>
      <c r="K71" s="42">
        <f t="shared" si="48"/>
        <v>14</v>
      </c>
      <c r="L71" s="42">
        <f t="shared" si="27"/>
        <v>20</v>
      </c>
      <c r="M71" s="42" t="e">
        <f t="shared" ca="1" si="29"/>
        <v>#VALUE!</v>
      </c>
      <c r="N71" s="189" t="e">
        <f t="shared" ca="1" si="30"/>
        <v>#N/A</v>
      </c>
      <c r="O71" s="188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"","True",,"EndOfBar")</f>
        <v/>
      </c>
      <c r="P71" s="42" t="e">
        <f t="shared" ca="1" si="31"/>
        <v>#VALUE!</v>
      </c>
      <c r="Q71" s="189" t="e">
        <f t="shared" ca="1" si="32"/>
        <v>#N/A</v>
      </c>
      <c r="R71" s="188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"","True",,"EndOfBar")</f>
        <v/>
      </c>
      <c r="S71" s="42" t="e">
        <f t="shared" ca="1" si="33"/>
        <v>#VALUE!</v>
      </c>
      <c r="T71" s="189" t="e">
        <f t="shared" ca="1" si="34"/>
        <v>#N/A</v>
      </c>
      <c r="U71" s="188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"","True",,"EndOfBar")</f>
        <v/>
      </c>
      <c r="V71" s="42" t="e">
        <f t="shared" ca="1" si="43"/>
        <v>#VALUE!</v>
      </c>
      <c r="W71" s="189" t="e">
        <f t="shared" ca="1" si="35"/>
        <v>#N/A</v>
      </c>
      <c r="X71" s="188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"","True",,"EndOfBar")</f>
        <v/>
      </c>
      <c r="Y71" s="42" t="e">
        <f t="shared" ca="1" si="44"/>
        <v>#VALUE!</v>
      </c>
      <c r="Z71" s="189" t="e">
        <f t="shared" ca="1" si="36"/>
        <v>#N/A</v>
      </c>
      <c r="AA71" s="188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"","True",,"EndOfBar")</f>
        <v/>
      </c>
      <c r="AB71" s="42" t="e">
        <f t="shared" ca="1" si="45"/>
        <v>#VALUE!</v>
      </c>
      <c r="AC71" s="189" t="e">
        <f t="shared" ca="1" si="37"/>
        <v>#N/A</v>
      </c>
      <c r="AD71" s="188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"","True",,"EndOfBar")</f>
        <v/>
      </c>
      <c r="AE71" s="42" t="e">
        <f t="shared" ca="1" si="46"/>
        <v>#VALUE!</v>
      </c>
      <c r="AF71" s="189" t="e">
        <f t="shared" ca="1" si="38"/>
        <v>#N/A</v>
      </c>
      <c r="AG71" s="188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"","True",,"EndOfBar")</f>
        <v/>
      </c>
      <c r="AH71" s="42" t="e">
        <f t="shared" ca="1" si="39"/>
        <v>#VALUE!</v>
      </c>
      <c r="AI71" s="189" t="e">
        <f t="shared" ca="1" si="40"/>
        <v>#N/A</v>
      </c>
      <c r="AJ71" s="188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"","True",,"EndOfBar")</f>
        <v/>
      </c>
      <c r="AK71" s="42" t="e">
        <f t="shared" ca="1" si="47"/>
        <v>#VALUE!</v>
      </c>
      <c r="AL71" s="189" t="e">
        <f t="shared" ca="1" si="41"/>
        <v>#N/A</v>
      </c>
      <c r="AN71" s="42">
        <f t="shared" si="42"/>
        <v>20</v>
      </c>
    </row>
    <row r="72" spans="9:40" x14ac:dyDescent="0.25">
      <c r="I72" s="42" t="str">
        <f t="shared" si="28"/>
        <v>14:25</v>
      </c>
      <c r="J72" s="42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"","True",,"EndOfBar")</f>
        <v/>
      </c>
      <c r="K72" s="42">
        <f t="shared" si="48"/>
        <v>14</v>
      </c>
      <c r="L72" s="42">
        <f t="shared" si="27"/>
        <v>25</v>
      </c>
      <c r="M72" s="42" t="e">
        <f t="shared" ca="1" si="29"/>
        <v>#VALUE!</v>
      </c>
      <c r="N72" s="189" t="e">
        <f t="shared" ca="1" si="30"/>
        <v>#N/A</v>
      </c>
      <c r="O72" s="188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"","True",,"EndOfBar")</f>
        <v/>
      </c>
      <c r="P72" s="42" t="e">
        <f t="shared" ca="1" si="31"/>
        <v>#VALUE!</v>
      </c>
      <c r="Q72" s="189" t="e">
        <f t="shared" ca="1" si="32"/>
        <v>#N/A</v>
      </c>
      <c r="R72" s="188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"","True",,"EndOfBar")</f>
        <v/>
      </c>
      <c r="S72" s="42" t="e">
        <f t="shared" ca="1" si="33"/>
        <v>#VALUE!</v>
      </c>
      <c r="T72" s="189" t="e">
        <f t="shared" ca="1" si="34"/>
        <v>#N/A</v>
      </c>
      <c r="U72" s="188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"","True",,"EndOfBar")</f>
        <v/>
      </c>
      <c r="V72" s="42" t="e">
        <f t="shared" ca="1" si="43"/>
        <v>#VALUE!</v>
      </c>
      <c r="W72" s="189" t="e">
        <f t="shared" ca="1" si="35"/>
        <v>#N/A</v>
      </c>
      <c r="X72" s="188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"","True",,"EndOfBar")</f>
        <v/>
      </c>
      <c r="Y72" s="42" t="e">
        <f t="shared" ca="1" si="44"/>
        <v>#VALUE!</v>
      </c>
      <c r="Z72" s="189" t="e">
        <f t="shared" ca="1" si="36"/>
        <v>#N/A</v>
      </c>
      <c r="AA72" s="188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"","True",,"EndOfBar")</f>
        <v/>
      </c>
      <c r="AB72" s="42" t="e">
        <f t="shared" ca="1" si="45"/>
        <v>#VALUE!</v>
      </c>
      <c r="AC72" s="189" t="e">
        <f t="shared" ca="1" si="37"/>
        <v>#N/A</v>
      </c>
      <c r="AD72" s="188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"","True",,"EndOfBar")</f>
        <v/>
      </c>
      <c r="AE72" s="42" t="e">
        <f t="shared" ca="1" si="46"/>
        <v>#VALUE!</v>
      </c>
      <c r="AF72" s="189" t="e">
        <f t="shared" ca="1" si="38"/>
        <v>#N/A</v>
      </c>
      <c r="AG72" s="188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"","True",,"EndOfBar")</f>
        <v/>
      </c>
      <c r="AH72" s="42" t="e">
        <f t="shared" ca="1" si="39"/>
        <v>#VALUE!</v>
      </c>
      <c r="AI72" s="189" t="e">
        <f t="shared" ca="1" si="40"/>
        <v>#N/A</v>
      </c>
      <c r="AJ72" s="188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"","True",,"EndOfBar")</f>
        <v/>
      </c>
      <c r="AK72" s="42" t="e">
        <f t="shared" ca="1" si="47"/>
        <v>#VALUE!</v>
      </c>
      <c r="AL72" s="189" t="e">
        <f t="shared" ca="1" si="41"/>
        <v>#N/A</v>
      </c>
      <c r="AN72" s="42">
        <f t="shared" si="42"/>
        <v>25</v>
      </c>
    </row>
    <row r="73" spans="9:40" x14ac:dyDescent="0.25">
      <c r="I73" s="42" t="str">
        <f t="shared" si="28"/>
        <v>14:30</v>
      </c>
      <c r="J73" s="42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"","True",,"EndOfBar")</f>
        <v/>
      </c>
      <c r="K73" s="42">
        <f t="shared" ref="K73:K82" si="49">IF(L73=0,K72+1,K72)</f>
        <v>14</v>
      </c>
      <c r="L73" s="42">
        <f t="shared" si="27"/>
        <v>30</v>
      </c>
      <c r="M73" s="42" t="e">
        <f t="shared" ca="1" si="29"/>
        <v>#VALUE!</v>
      </c>
      <c r="N73" s="189" t="e">
        <f t="shared" ca="1" si="30"/>
        <v>#N/A</v>
      </c>
      <c r="O73" s="188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"","True",,"EndOfBar")</f>
        <v/>
      </c>
      <c r="P73" s="42" t="e">
        <f t="shared" ca="1" si="31"/>
        <v>#VALUE!</v>
      </c>
      <c r="Q73" s="189" t="e">
        <f t="shared" ca="1" si="32"/>
        <v>#N/A</v>
      </c>
      <c r="R73" s="188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"","True",,"EndOfBar")</f>
        <v/>
      </c>
      <c r="S73" s="42" t="e">
        <f t="shared" ca="1" si="33"/>
        <v>#VALUE!</v>
      </c>
      <c r="T73" s="189" t="e">
        <f t="shared" ca="1" si="34"/>
        <v>#N/A</v>
      </c>
      <c r="U73" s="188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"","True",,"EndOfBar")</f>
        <v/>
      </c>
      <c r="V73" s="42" t="e">
        <f t="shared" ca="1" si="43"/>
        <v>#VALUE!</v>
      </c>
      <c r="W73" s="189" t="e">
        <f t="shared" ca="1" si="35"/>
        <v>#N/A</v>
      </c>
      <c r="X73" s="188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"","True",,"EndOfBar")</f>
        <v/>
      </c>
      <c r="Y73" s="42" t="e">
        <f t="shared" ca="1" si="44"/>
        <v>#VALUE!</v>
      </c>
      <c r="Z73" s="189" t="e">
        <f t="shared" ca="1" si="36"/>
        <v>#N/A</v>
      </c>
      <c r="AA73" s="188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"","True",,"EndOfBar")</f>
        <v/>
      </c>
      <c r="AB73" s="42" t="e">
        <f t="shared" ca="1" si="45"/>
        <v>#VALUE!</v>
      </c>
      <c r="AC73" s="189" t="e">
        <f t="shared" ca="1" si="37"/>
        <v>#N/A</v>
      </c>
      <c r="AD73" s="188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"","True",,"EndOfBar")</f>
        <v/>
      </c>
      <c r="AE73" s="42" t="e">
        <f t="shared" ca="1" si="46"/>
        <v>#VALUE!</v>
      </c>
      <c r="AF73" s="189" t="e">
        <f t="shared" ca="1" si="38"/>
        <v>#N/A</v>
      </c>
      <c r="AG73" s="188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"","True",,"EndOfBar")</f>
        <v/>
      </c>
      <c r="AH73" s="42" t="e">
        <f t="shared" ca="1" si="39"/>
        <v>#VALUE!</v>
      </c>
      <c r="AI73" s="189" t="e">
        <f t="shared" ca="1" si="40"/>
        <v>#N/A</v>
      </c>
      <c r="AJ73" s="188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"","True",,"EndOfBar")</f>
        <v/>
      </c>
      <c r="AK73" s="42" t="e">
        <f t="shared" ca="1" si="47"/>
        <v>#VALUE!</v>
      </c>
      <c r="AL73" s="189" t="e">
        <f t="shared" ca="1" si="41"/>
        <v>#N/A</v>
      </c>
      <c r="AN73" s="42">
        <f t="shared" si="42"/>
        <v>30</v>
      </c>
    </row>
    <row r="74" spans="9:40" x14ac:dyDescent="0.25">
      <c r="I74" s="42" t="str">
        <f t="shared" si="28"/>
        <v>14:35</v>
      </c>
      <c r="J74" s="42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"","True",,"EndOfBar")</f>
        <v/>
      </c>
      <c r="K74" s="42">
        <f t="shared" si="49"/>
        <v>14</v>
      </c>
      <c r="L74" s="42">
        <f t="shared" si="27"/>
        <v>35</v>
      </c>
      <c r="M74" s="42" t="e">
        <f t="shared" ca="1" si="29"/>
        <v>#VALUE!</v>
      </c>
      <c r="N74" s="189" t="e">
        <f t="shared" ca="1" si="30"/>
        <v>#N/A</v>
      </c>
      <c r="O74" s="188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"","True",,"EndOfBar")</f>
        <v/>
      </c>
      <c r="P74" s="42" t="e">
        <f t="shared" ca="1" si="31"/>
        <v>#VALUE!</v>
      </c>
      <c r="Q74" s="189" t="e">
        <f t="shared" ca="1" si="32"/>
        <v>#N/A</v>
      </c>
      <c r="R74" s="188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"","True",,"EndOfBar")</f>
        <v/>
      </c>
      <c r="S74" s="42" t="e">
        <f t="shared" ca="1" si="33"/>
        <v>#VALUE!</v>
      </c>
      <c r="T74" s="189" t="e">
        <f t="shared" ca="1" si="34"/>
        <v>#N/A</v>
      </c>
      <c r="U74" s="188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"","True",,"EndOfBar")</f>
        <v/>
      </c>
      <c r="V74" s="42" t="e">
        <f t="shared" ca="1" si="43"/>
        <v>#VALUE!</v>
      </c>
      <c r="W74" s="189" t="e">
        <f t="shared" ca="1" si="35"/>
        <v>#N/A</v>
      </c>
      <c r="X74" s="188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"","True",,"EndOfBar")</f>
        <v/>
      </c>
      <c r="Y74" s="42" t="e">
        <f t="shared" ca="1" si="44"/>
        <v>#VALUE!</v>
      </c>
      <c r="Z74" s="189" t="e">
        <f t="shared" ca="1" si="36"/>
        <v>#N/A</v>
      </c>
      <c r="AA74" s="188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"","True",,"EndOfBar")</f>
        <v/>
      </c>
      <c r="AB74" s="42" t="e">
        <f t="shared" ca="1" si="45"/>
        <v>#VALUE!</v>
      </c>
      <c r="AC74" s="189" t="e">
        <f t="shared" ca="1" si="37"/>
        <v>#N/A</v>
      </c>
      <c r="AD74" s="188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"","True",,"EndOfBar")</f>
        <v/>
      </c>
      <c r="AE74" s="42" t="e">
        <f t="shared" ca="1" si="46"/>
        <v>#VALUE!</v>
      </c>
      <c r="AF74" s="189" t="e">
        <f t="shared" ca="1" si="38"/>
        <v>#N/A</v>
      </c>
      <c r="AG74" s="188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"","True",,"EndOfBar")</f>
        <v/>
      </c>
      <c r="AH74" s="42" t="e">
        <f t="shared" ca="1" si="39"/>
        <v>#VALUE!</v>
      </c>
      <c r="AI74" s="189" t="e">
        <f t="shared" ca="1" si="40"/>
        <v>#N/A</v>
      </c>
      <c r="AJ74" s="188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"","True",,"EndOfBar")</f>
        <v/>
      </c>
      <c r="AK74" s="42" t="e">
        <f t="shared" ca="1" si="47"/>
        <v>#VALUE!</v>
      </c>
      <c r="AL74" s="189" t="e">
        <f t="shared" ca="1" si="41"/>
        <v>#N/A</v>
      </c>
      <c r="AN74" s="42">
        <f t="shared" si="42"/>
        <v>35</v>
      </c>
    </row>
    <row r="75" spans="9:40" x14ac:dyDescent="0.25">
      <c r="I75" s="42" t="str">
        <f t="shared" si="28"/>
        <v>14:40</v>
      </c>
      <c r="J75" s="42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"","True",,"EndOfBar")</f>
        <v/>
      </c>
      <c r="K75" s="42">
        <f t="shared" si="49"/>
        <v>14</v>
      </c>
      <c r="L75" s="42">
        <f t="shared" si="27"/>
        <v>40</v>
      </c>
      <c r="M75" s="42" t="e">
        <f t="shared" ca="1" si="29"/>
        <v>#VALUE!</v>
      </c>
      <c r="N75" s="189" t="e">
        <f t="shared" ca="1" si="30"/>
        <v>#N/A</v>
      </c>
      <c r="O75" s="188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"","True",,"EndOfBar")</f>
        <v/>
      </c>
      <c r="P75" s="42" t="e">
        <f t="shared" ca="1" si="31"/>
        <v>#VALUE!</v>
      </c>
      <c r="Q75" s="189" t="e">
        <f t="shared" ca="1" si="32"/>
        <v>#N/A</v>
      </c>
      <c r="R75" s="188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"","True",,"EndOfBar")</f>
        <v/>
      </c>
      <c r="S75" s="42" t="e">
        <f t="shared" ca="1" si="33"/>
        <v>#VALUE!</v>
      </c>
      <c r="T75" s="189" t="e">
        <f t="shared" ca="1" si="34"/>
        <v>#N/A</v>
      </c>
      <c r="U75" s="188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"","True",,"EndOfBar")</f>
        <v/>
      </c>
      <c r="V75" s="42" t="e">
        <f t="shared" ca="1" si="43"/>
        <v>#VALUE!</v>
      </c>
      <c r="W75" s="189" t="e">
        <f t="shared" ca="1" si="35"/>
        <v>#N/A</v>
      </c>
      <c r="X75" s="188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"","True",,"EndOfBar")</f>
        <v/>
      </c>
      <c r="Y75" s="42" t="e">
        <f t="shared" ca="1" si="44"/>
        <v>#VALUE!</v>
      </c>
      <c r="Z75" s="189" t="e">
        <f t="shared" ca="1" si="36"/>
        <v>#N/A</v>
      </c>
      <c r="AA75" s="188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"","True",,"EndOfBar")</f>
        <v/>
      </c>
      <c r="AB75" s="42" t="e">
        <f t="shared" ca="1" si="45"/>
        <v>#VALUE!</v>
      </c>
      <c r="AC75" s="189" t="e">
        <f t="shared" ca="1" si="37"/>
        <v>#N/A</v>
      </c>
      <c r="AD75" s="188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"","True",,"EndOfBar")</f>
        <v/>
      </c>
      <c r="AE75" s="42" t="e">
        <f t="shared" ca="1" si="46"/>
        <v>#VALUE!</v>
      </c>
      <c r="AF75" s="189" t="e">
        <f t="shared" ca="1" si="38"/>
        <v>#N/A</v>
      </c>
      <c r="AG75" s="188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"","True",,"EndOfBar")</f>
        <v/>
      </c>
      <c r="AH75" s="42" t="e">
        <f t="shared" ca="1" si="39"/>
        <v>#VALUE!</v>
      </c>
      <c r="AI75" s="189" t="e">
        <f t="shared" ca="1" si="40"/>
        <v>#N/A</v>
      </c>
      <c r="AJ75" s="188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"","True",,"EndOfBar")</f>
        <v/>
      </c>
      <c r="AK75" s="42" t="e">
        <f t="shared" ca="1" si="47"/>
        <v>#VALUE!</v>
      </c>
      <c r="AL75" s="189" t="e">
        <f t="shared" ca="1" si="41"/>
        <v>#N/A</v>
      </c>
      <c r="AN75" s="42">
        <f t="shared" si="42"/>
        <v>40</v>
      </c>
    </row>
    <row r="76" spans="9:40" x14ac:dyDescent="0.25">
      <c r="I76" s="42" t="str">
        <f t="shared" si="28"/>
        <v>14:45</v>
      </c>
      <c r="J76" s="42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"","True",,"EndOfBar")</f>
        <v/>
      </c>
      <c r="K76" s="42">
        <f t="shared" si="49"/>
        <v>14</v>
      </c>
      <c r="L76" s="42">
        <f t="shared" si="27"/>
        <v>45</v>
      </c>
      <c r="M76" s="42" t="e">
        <f t="shared" ca="1" si="29"/>
        <v>#VALUE!</v>
      </c>
      <c r="N76" s="189" t="e">
        <f t="shared" ca="1" si="30"/>
        <v>#N/A</v>
      </c>
      <c r="O76" s="188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"","True",,"EndOfBar")</f>
        <v/>
      </c>
      <c r="P76" s="42" t="e">
        <f t="shared" ca="1" si="31"/>
        <v>#VALUE!</v>
      </c>
      <c r="Q76" s="189" t="e">
        <f t="shared" ca="1" si="32"/>
        <v>#N/A</v>
      </c>
      <c r="R76" s="188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"","True",,"EndOfBar")</f>
        <v/>
      </c>
      <c r="S76" s="42" t="e">
        <f t="shared" ca="1" si="33"/>
        <v>#VALUE!</v>
      </c>
      <c r="T76" s="189" t="e">
        <f t="shared" ca="1" si="34"/>
        <v>#N/A</v>
      </c>
      <c r="U76" s="188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"","True",,"EndOfBar")</f>
        <v/>
      </c>
      <c r="V76" s="42" t="e">
        <f t="shared" ca="1" si="43"/>
        <v>#VALUE!</v>
      </c>
      <c r="W76" s="189" t="e">
        <f t="shared" ca="1" si="35"/>
        <v>#N/A</v>
      </c>
      <c r="X76" s="188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"","True",,"EndOfBar")</f>
        <v/>
      </c>
      <c r="Y76" s="42" t="e">
        <f t="shared" ca="1" si="44"/>
        <v>#VALUE!</v>
      </c>
      <c r="Z76" s="189" t="e">
        <f t="shared" ca="1" si="36"/>
        <v>#N/A</v>
      </c>
      <c r="AA76" s="188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"","True",,"EndOfBar")</f>
        <v/>
      </c>
      <c r="AB76" s="42" t="e">
        <f t="shared" ca="1" si="45"/>
        <v>#VALUE!</v>
      </c>
      <c r="AC76" s="189" t="e">
        <f t="shared" ca="1" si="37"/>
        <v>#N/A</v>
      </c>
      <c r="AD76" s="188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"","True",,"EndOfBar")</f>
        <v/>
      </c>
      <c r="AE76" s="42" t="e">
        <f t="shared" ca="1" si="46"/>
        <v>#VALUE!</v>
      </c>
      <c r="AF76" s="189" t="e">
        <f t="shared" ca="1" si="38"/>
        <v>#N/A</v>
      </c>
      <c r="AG76" s="188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"","True",,"EndOfBar")</f>
        <v/>
      </c>
      <c r="AH76" s="42" t="e">
        <f t="shared" ca="1" si="39"/>
        <v>#VALUE!</v>
      </c>
      <c r="AI76" s="189" t="e">
        <f t="shared" ca="1" si="40"/>
        <v>#N/A</v>
      </c>
      <c r="AJ76" s="188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"","True",,"EndOfBar")</f>
        <v/>
      </c>
      <c r="AK76" s="42" t="e">
        <f t="shared" ca="1" si="47"/>
        <v>#VALUE!</v>
      </c>
      <c r="AL76" s="189" t="e">
        <f t="shared" ca="1" si="41"/>
        <v>#N/A</v>
      </c>
      <c r="AN76" s="42">
        <f t="shared" si="42"/>
        <v>45</v>
      </c>
    </row>
    <row r="77" spans="9:40" x14ac:dyDescent="0.25">
      <c r="I77" s="42" t="str">
        <f t="shared" si="28"/>
        <v>14:50</v>
      </c>
      <c r="J77" s="42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"","True",,"EndOfBar")</f>
        <v/>
      </c>
      <c r="K77" s="42">
        <f t="shared" si="49"/>
        <v>14</v>
      </c>
      <c r="L77" s="42">
        <f t="shared" si="27"/>
        <v>50</v>
      </c>
      <c r="M77" s="42" t="e">
        <f t="shared" ca="1" si="29"/>
        <v>#VALUE!</v>
      </c>
      <c r="N77" s="189" t="e">
        <f t="shared" ca="1" si="30"/>
        <v>#N/A</v>
      </c>
      <c r="O77" s="188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"","True",,"EndOfBar")</f>
        <v/>
      </c>
      <c r="P77" s="42" t="e">
        <f t="shared" ca="1" si="31"/>
        <v>#VALUE!</v>
      </c>
      <c r="Q77" s="189" t="e">
        <f t="shared" ca="1" si="32"/>
        <v>#N/A</v>
      </c>
      <c r="R77" s="188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"","True",,"EndOfBar")</f>
        <v/>
      </c>
      <c r="S77" s="42" t="e">
        <f t="shared" ca="1" si="33"/>
        <v>#VALUE!</v>
      </c>
      <c r="T77" s="189" t="e">
        <f t="shared" ca="1" si="34"/>
        <v>#N/A</v>
      </c>
      <c r="U77" s="188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"","True",,"EndOfBar")</f>
        <v/>
      </c>
      <c r="V77" s="42" t="e">
        <f t="shared" ca="1" si="43"/>
        <v>#VALUE!</v>
      </c>
      <c r="W77" s="189" t="e">
        <f t="shared" ca="1" si="35"/>
        <v>#N/A</v>
      </c>
      <c r="X77" s="188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"","True",,"EndOfBar")</f>
        <v/>
      </c>
      <c r="Y77" s="42" t="e">
        <f t="shared" ca="1" si="44"/>
        <v>#VALUE!</v>
      </c>
      <c r="Z77" s="189" t="e">
        <f t="shared" ca="1" si="36"/>
        <v>#N/A</v>
      </c>
      <c r="AA77" s="188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"","True",,"EndOfBar")</f>
        <v/>
      </c>
      <c r="AB77" s="42" t="e">
        <f t="shared" ca="1" si="45"/>
        <v>#VALUE!</v>
      </c>
      <c r="AC77" s="189" t="e">
        <f t="shared" ca="1" si="37"/>
        <v>#N/A</v>
      </c>
      <c r="AD77" s="188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"","True",,"EndOfBar")</f>
        <v/>
      </c>
      <c r="AE77" s="42" t="e">
        <f t="shared" ca="1" si="46"/>
        <v>#VALUE!</v>
      </c>
      <c r="AF77" s="189" t="e">
        <f t="shared" ca="1" si="38"/>
        <v>#N/A</v>
      </c>
      <c r="AG77" s="188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"","True",,"EndOfBar")</f>
        <v/>
      </c>
      <c r="AH77" s="42" t="e">
        <f t="shared" ca="1" si="39"/>
        <v>#VALUE!</v>
      </c>
      <c r="AI77" s="189" t="e">
        <f t="shared" ca="1" si="40"/>
        <v>#N/A</v>
      </c>
      <c r="AJ77" s="188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"","True",,"EndOfBar")</f>
        <v/>
      </c>
      <c r="AK77" s="42" t="e">
        <f t="shared" ca="1" si="47"/>
        <v>#VALUE!</v>
      </c>
      <c r="AL77" s="189" t="e">
        <f t="shared" ca="1" si="41"/>
        <v>#N/A</v>
      </c>
      <c r="AN77" s="42">
        <f t="shared" si="42"/>
        <v>50</v>
      </c>
    </row>
    <row r="78" spans="9:40" x14ac:dyDescent="0.25">
      <c r="I78" s="42" t="str">
        <f t="shared" si="28"/>
        <v>14:55</v>
      </c>
      <c r="J78" s="42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"","True",,"EndOfBar")</f>
        <v/>
      </c>
      <c r="K78" s="42">
        <f t="shared" si="49"/>
        <v>14</v>
      </c>
      <c r="L78" s="42">
        <f t="shared" si="27"/>
        <v>55</v>
      </c>
      <c r="M78" s="42" t="e">
        <f t="shared" ca="1" si="29"/>
        <v>#VALUE!</v>
      </c>
      <c r="N78" s="189" t="e">
        <f t="shared" ca="1" si="30"/>
        <v>#N/A</v>
      </c>
      <c r="O78" s="188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"","True",,"EndOfBar")</f>
        <v/>
      </c>
      <c r="P78" s="42" t="e">
        <f t="shared" ca="1" si="31"/>
        <v>#VALUE!</v>
      </c>
      <c r="Q78" s="189" t="e">
        <f t="shared" ca="1" si="32"/>
        <v>#N/A</v>
      </c>
      <c r="R78" s="188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"","True",,"EndOfBar")</f>
        <v/>
      </c>
      <c r="S78" s="42" t="e">
        <f t="shared" ca="1" si="33"/>
        <v>#VALUE!</v>
      </c>
      <c r="T78" s="189" t="e">
        <f t="shared" ca="1" si="34"/>
        <v>#N/A</v>
      </c>
      <c r="U78" s="188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"","True",,"EndOfBar")</f>
        <v/>
      </c>
      <c r="V78" s="42" t="e">
        <f t="shared" ca="1" si="43"/>
        <v>#VALUE!</v>
      </c>
      <c r="W78" s="189" t="e">
        <f t="shared" ca="1" si="35"/>
        <v>#N/A</v>
      </c>
      <c r="X78" s="188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"","True",,"EndOfBar")</f>
        <v/>
      </c>
      <c r="Y78" s="42" t="e">
        <f t="shared" ca="1" si="44"/>
        <v>#VALUE!</v>
      </c>
      <c r="Z78" s="189" t="e">
        <f t="shared" ca="1" si="36"/>
        <v>#N/A</v>
      </c>
      <c r="AA78" s="188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"","True",,"EndOfBar")</f>
        <v/>
      </c>
      <c r="AB78" s="42" t="e">
        <f t="shared" ca="1" si="45"/>
        <v>#VALUE!</v>
      </c>
      <c r="AC78" s="189" t="e">
        <f t="shared" ca="1" si="37"/>
        <v>#N/A</v>
      </c>
      <c r="AD78" s="188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"","True",,"EndOfBar")</f>
        <v/>
      </c>
      <c r="AE78" s="42" t="e">
        <f t="shared" ca="1" si="46"/>
        <v>#VALUE!</v>
      </c>
      <c r="AF78" s="189" t="e">
        <f t="shared" ca="1" si="38"/>
        <v>#N/A</v>
      </c>
      <c r="AG78" s="188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"","True",,"EndOfBar")</f>
        <v/>
      </c>
      <c r="AH78" s="42" t="e">
        <f t="shared" ca="1" si="39"/>
        <v>#VALUE!</v>
      </c>
      <c r="AI78" s="189" t="e">
        <f t="shared" ca="1" si="40"/>
        <v>#N/A</v>
      </c>
      <c r="AJ78" s="188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"","True",,"EndOfBar")</f>
        <v/>
      </c>
      <c r="AK78" s="42" t="e">
        <f t="shared" ca="1" si="47"/>
        <v>#VALUE!</v>
      </c>
      <c r="AL78" s="189" t="e">
        <f t="shared" ca="1" si="41"/>
        <v>#N/A</v>
      </c>
      <c r="AN78" s="42">
        <f t="shared" si="42"/>
        <v>55</v>
      </c>
    </row>
    <row r="79" spans="9:40" x14ac:dyDescent="0.25">
      <c r="I79" s="42" t="str">
        <f t="shared" si="28"/>
        <v>15:00</v>
      </c>
      <c r="J79" s="42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"","True",,"EndOfBar")</f>
        <v/>
      </c>
      <c r="K79" s="42">
        <f t="shared" si="49"/>
        <v>15</v>
      </c>
      <c r="L79" s="42">
        <f t="shared" si="27"/>
        <v>0</v>
      </c>
      <c r="M79" s="42" t="e">
        <f t="shared" ca="1" si="29"/>
        <v>#VALUE!</v>
      </c>
      <c r="N79" s="189" t="e">
        <f t="shared" ca="1" si="30"/>
        <v>#N/A</v>
      </c>
      <c r="O79" s="188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"","True",,"EndOfBar")</f>
        <v/>
      </c>
      <c r="P79" s="42" t="e">
        <f t="shared" ca="1" si="31"/>
        <v>#VALUE!</v>
      </c>
      <c r="Q79" s="189" t="e">
        <f t="shared" ca="1" si="32"/>
        <v>#N/A</v>
      </c>
      <c r="R79" s="188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"","True",,"EndOfBar")</f>
        <v/>
      </c>
      <c r="S79" s="42" t="e">
        <f t="shared" ca="1" si="33"/>
        <v>#VALUE!</v>
      </c>
      <c r="T79" s="189" t="e">
        <f t="shared" ca="1" si="34"/>
        <v>#N/A</v>
      </c>
      <c r="U79" s="188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"","True",,"EndOfBar")</f>
        <v/>
      </c>
      <c r="V79" s="42" t="e">
        <f t="shared" ca="1" si="43"/>
        <v>#VALUE!</v>
      </c>
      <c r="W79" s="189" t="e">
        <f t="shared" ca="1" si="35"/>
        <v>#N/A</v>
      </c>
      <c r="X79" s="188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"","True",,"EndOfBar")</f>
        <v/>
      </c>
      <c r="Y79" s="42" t="e">
        <f t="shared" ca="1" si="44"/>
        <v>#VALUE!</v>
      </c>
      <c r="Z79" s="189" t="e">
        <f t="shared" ca="1" si="36"/>
        <v>#N/A</v>
      </c>
      <c r="AA79" s="188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"","True",,"EndOfBar")</f>
        <v/>
      </c>
      <c r="AB79" s="42" t="e">
        <f t="shared" ca="1" si="45"/>
        <v>#VALUE!</v>
      </c>
      <c r="AC79" s="189" t="e">
        <f t="shared" ca="1" si="37"/>
        <v>#N/A</v>
      </c>
      <c r="AD79" s="188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"","True",,"EndOfBar")</f>
        <v/>
      </c>
      <c r="AE79" s="42" t="e">
        <f t="shared" ca="1" si="46"/>
        <v>#VALUE!</v>
      </c>
      <c r="AF79" s="189" t="e">
        <f t="shared" ca="1" si="38"/>
        <v>#N/A</v>
      </c>
      <c r="AG79" s="188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"","True",,"EndOfBar")</f>
        <v/>
      </c>
      <c r="AH79" s="42" t="e">
        <f t="shared" ca="1" si="39"/>
        <v>#VALUE!</v>
      </c>
      <c r="AI79" s="189" t="e">
        <f t="shared" ca="1" si="40"/>
        <v>#N/A</v>
      </c>
      <c r="AJ79" s="188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"","True",,"EndOfBar")</f>
        <v/>
      </c>
      <c r="AK79" s="42" t="e">
        <f t="shared" ca="1" si="47"/>
        <v>#VALUE!</v>
      </c>
      <c r="AL79" s="189" t="e">
        <f t="shared" ca="1" si="41"/>
        <v>#N/A</v>
      </c>
      <c r="AN79" s="42" t="str">
        <f t="shared" si="42"/>
        <v>00</v>
      </c>
    </row>
    <row r="80" spans="9:40" x14ac:dyDescent="0.25">
      <c r="I80" s="42" t="str">
        <f t="shared" si="28"/>
        <v>15:05</v>
      </c>
      <c r="J80" s="42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"","True",,"EndOfBar")</f>
        <v/>
      </c>
      <c r="K80" s="42">
        <f t="shared" si="49"/>
        <v>15</v>
      </c>
      <c r="L80" s="42">
        <f t="shared" si="27"/>
        <v>5</v>
      </c>
      <c r="M80" s="42" t="e">
        <f t="shared" ca="1" si="29"/>
        <v>#VALUE!</v>
      </c>
      <c r="N80" s="189" t="e">
        <f t="shared" ca="1" si="30"/>
        <v>#N/A</v>
      </c>
      <c r="O80" s="188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"","True",,"EndOfBar")</f>
        <v/>
      </c>
      <c r="P80" s="42" t="e">
        <f t="shared" ca="1" si="31"/>
        <v>#VALUE!</v>
      </c>
      <c r="Q80" s="189" t="e">
        <f t="shared" ca="1" si="32"/>
        <v>#N/A</v>
      </c>
      <c r="R80" s="188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"","True",,"EndOfBar")</f>
        <v/>
      </c>
      <c r="S80" s="42" t="e">
        <f t="shared" ca="1" si="33"/>
        <v>#VALUE!</v>
      </c>
      <c r="T80" s="189" t="e">
        <f t="shared" ca="1" si="34"/>
        <v>#N/A</v>
      </c>
      <c r="U80" s="188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"","True",,"EndOfBar")</f>
        <v/>
      </c>
      <c r="V80" s="42" t="e">
        <f t="shared" ca="1" si="43"/>
        <v>#VALUE!</v>
      </c>
      <c r="W80" s="189" t="e">
        <f t="shared" ca="1" si="35"/>
        <v>#N/A</v>
      </c>
      <c r="X80" s="188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"","True",,"EndOfBar")</f>
        <v/>
      </c>
      <c r="Y80" s="42" t="e">
        <f t="shared" ca="1" si="44"/>
        <v>#VALUE!</v>
      </c>
      <c r="Z80" s="189" t="e">
        <f t="shared" ca="1" si="36"/>
        <v>#N/A</v>
      </c>
      <c r="AA80" s="188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"","True",,"EndOfBar")</f>
        <v/>
      </c>
      <c r="AB80" s="42" t="e">
        <f t="shared" ca="1" si="45"/>
        <v>#VALUE!</v>
      </c>
      <c r="AC80" s="189" t="e">
        <f t="shared" ca="1" si="37"/>
        <v>#N/A</v>
      </c>
      <c r="AD80" s="188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"","True",,"EndOfBar")</f>
        <v/>
      </c>
      <c r="AE80" s="42" t="e">
        <f t="shared" ca="1" si="46"/>
        <v>#VALUE!</v>
      </c>
      <c r="AF80" s="189" t="e">
        <f t="shared" ca="1" si="38"/>
        <v>#N/A</v>
      </c>
      <c r="AG80" s="188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"","True",,"EndOfBar")</f>
        <v/>
      </c>
      <c r="AH80" s="42" t="e">
        <f t="shared" ca="1" si="39"/>
        <v>#VALUE!</v>
      </c>
      <c r="AI80" s="189" t="e">
        <f t="shared" ca="1" si="40"/>
        <v>#N/A</v>
      </c>
      <c r="AJ80" s="188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"","True",,"EndOfBar")</f>
        <v/>
      </c>
      <c r="AK80" s="42" t="e">
        <f t="shared" ca="1" si="47"/>
        <v>#VALUE!</v>
      </c>
      <c r="AL80" s="189" t="e">
        <f t="shared" ca="1" si="41"/>
        <v>#N/A</v>
      </c>
      <c r="AN80" s="42" t="str">
        <f t="shared" si="42"/>
        <v>05</v>
      </c>
    </row>
    <row r="81" spans="9:40" x14ac:dyDescent="0.25">
      <c r="I81" s="42" t="str">
        <f t="shared" si="28"/>
        <v>15:10</v>
      </c>
      <c r="J81" s="42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"","True",,"EndOfBar")</f>
        <v/>
      </c>
      <c r="K81" s="42">
        <f t="shared" si="49"/>
        <v>15</v>
      </c>
      <c r="L81" s="42">
        <f t="shared" si="27"/>
        <v>10</v>
      </c>
      <c r="M81" s="42" t="e">
        <f t="shared" ca="1" si="29"/>
        <v>#VALUE!</v>
      </c>
      <c r="N81" s="189" t="e">
        <f t="shared" ca="1" si="30"/>
        <v>#N/A</v>
      </c>
      <c r="O81" s="188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"","True",,"EndOfBar")</f>
        <v/>
      </c>
      <c r="P81" s="42" t="e">
        <f t="shared" ca="1" si="31"/>
        <v>#VALUE!</v>
      </c>
      <c r="Q81" s="189" t="e">
        <f t="shared" ca="1" si="32"/>
        <v>#N/A</v>
      </c>
      <c r="R81" s="188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"","True",,"EndOfBar")</f>
        <v/>
      </c>
      <c r="S81" s="42" t="e">
        <f t="shared" ca="1" si="33"/>
        <v>#VALUE!</v>
      </c>
      <c r="T81" s="189" t="e">
        <f t="shared" ca="1" si="34"/>
        <v>#N/A</v>
      </c>
      <c r="U81" s="188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"","True",,"EndOfBar")</f>
        <v/>
      </c>
      <c r="V81" s="42" t="e">
        <f t="shared" ca="1" si="43"/>
        <v>#VALUE!</v>
      </c>
      <c r="W81" s="189" t="e">
        <f t="shared" ca="1" si="35"/>
        <v>#N/A</v>
      </c>
      <c r="X81" s="188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"","True",,"EndOfBar")</f>
        <v/>
      </c>
      <c r="Y81" s="42" t="e">
        <f t="shared" ca="1" si="44"/>
        <v>#VALUE!</v>
      </c>
      <c r="Z81" s="189" t="e">
        <f t="shared" ca="1" si="36"/>
        <v>#N/A</v>
      </c>
      <c r="AA81" s="188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"","True",,"EndOfBar")</f>
        <v/>
      </c>
      <c r="AB81" s="42" t="e">
        <f t="shared" ca="1" si="45"/>
        <v>#VALUE!</v>
      </c>
      <c r="AC81" s="189" t="e">
        <f t="shared" ca="1" si="37"/>
        <v>#N/A</v>
      </c>
      <c r="AD81" s="188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"","True",,"EndOfBar")</f>
        <v/>
      </c>
      <c r="AE81" s="42" t="e">
        <f t="shared" ca="1" si="46"/>
        <v>#VALUE!</v>
      </c>
      <c r="AF81" s="189" t="e">
        <f t="shared" ca="1" si="38"/>
        <v>#N/A</v>
      </c>
      <c r="AG81" s="188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"","True",,"EndOfBar")</f>
        <v/>
      </c>
      <c r="AH81" s="42" t="e">
        <f t="shared" ca="1" si="39"/>
        <v>#VALUE!</v>
      </c>
      <c r="AI81" s="189" t="e">
        <f t="shared" ca="1" si="40"/>
        <v>#N/A</v>
      </c>
      <c r="AJ81" s="188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"","True",,"EndOfBar")</f>
        <v/>
      </c>
      <c r="AK81" s="42" t="e">
        <f t="shared" ca="1" si="47"/>
        <v>#VALUE!</v>
      </c>
      <c r="AL81" s="189" t="e">
        <f t="shared" ca="1" si="41"/>
        <v>#N/A</v>
      </c>
      <c r="AN81" s="42">
        <f t="shared" si="42"/>
        <v>10</v>
      </c>
    </row>
    <row r="82" spans="9:40" x14ac:dyDescent="0.25">
      <c r="I82" s="42" t="str">
        <f t="shared" si="28"/>
        <v>15:15</v>
      </c>
      <c r="J82" s="42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"","True",,"EndOfBar")</f>
        <v/>
      </c>
      <c r="K82" s="42">
        <f t="shared" si="49"/>
        <v>15</v>
      </c>
      <c r="L82" s="42">
        <f t="shared" si="27"/>
        <v>15</v>
      </c>
      <c r="M82" s="42" t="e">
        <f t="shared" ca="1" si="29"/>
        <v>#VALUE!</v>
      </c>
      <c r="N82" s="189" t="e">
        <f t="shared" ca="1" si="30"/>
        <v>#N/A</v>
      </c>
      <c r="O82" s="188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"","True",,"EndOfBar")</f>
        <v/>
      </c>
      <c r="P82" s="42" t="e">
        <f t="shared" ca="1" si="31"/>
        <v>#VALUE!</v>
      </c>
      <c r="Q82" s="189" t="e">
        <f t="shared" ca="1" si="32"/>
        <v>#N/A</v>
      </c>
      <c r="R82" s="188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"","True",,"EndOfBar")</f>
        <v/>
      </c>
      <c r="S82" s="42" t="e">
        <f t="shared" ca="1" si="33"/>
        <v>#VALUE!</v>
      </c>
      <c r="T82" s="189" t="e">
        <f t="shared" ca="1" si="34"/>
        <v>#N/A</v>
      </c>
      <c r="U82" s="188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"","True",,"EndOfBar")</f>
        <v/>
      </c>
      <c r="V82" s="42" t="e">
        <f t="shared" ca="1" si="43"/>
        <v>#VALUE!</v>
      </c>
      <c r="W82" s="189" t="e">
        <f t="shared" ca="1" si="35"/>
        <v>#N/A</v>
      </c>
      <c r="X82" s="188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"","True",,"EndOfBar")</f>
        <v/>
      </c>
      <c r="Y82" s="42" t="e">
        <f t="shared" ca="1" si="44"/>
        <v>#VALUE!</v>
      </c>
      <c r="Z82" s="189" t="e">
        <f t="shared" ca="1" si="36"/>
        <v>#N/A</v>
      </c>
      <c r="AA82" s="188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"","True",,"EndOfBar")</f>
        <v/>
      </c>
      <c r="AB82" s="42" t="e">
        <f t="shared" ca="1" si="45"/>
        <v>#VALUE!</v>
      </c>
      <c r="AC82" s="189" t="e">
        <f t="shared" ca="1" si="37"/>
        <v>#N/A</v>
      </c>
      <c r="AD82" s="188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"","True",,"EndOfBar")</f>
        <v/>
      </c>
      <c r="AE82" s="42" t="e">
        <f t="shared" ca="1" si="46"/>
        <v>#VALUE!</v>
      </c>
      <c r="AF82" s="189" t="e">
        <f t="shared" ca="1" si="38"/>
        <v>#N/A</v>
      </c>
      <c r="AG82" s="188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"","True",,"EndOfBar")</f>
        <v/>
      </c>
      <c r="AH82" s="42" t="e">
        <f t="shared" ca="1" si="39"/>
        <v>#VALUE!</v>
      </c>
      <c r="AI82" s="189" t="e">
        <f t="shared" ca="1" si="40"/>
        <v>#N/A</v>
      </c>
      <c r="AJ82" s="188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"","True",,"EndOfBar")</f>
        <v/>
      </c>
      <c r="AK82" s="42" t="e">
        <f t="shared" ca="1" si="47"/>
        <v>#VALUE!</v>
      </c>
      <c r="AL82" s="189" t="e">
        <f t="shared" ca="1" si="41"/>
        <v>#N/A</v>
      </c>
      <c r="AN82" s="42">
        <f t="shared" si="42"/>
        <v>15</v>
      </c>
    </row>
    <row r="83" spans="9:40" x14ac:dyDescent="0.25">
      <c r="N83" s="189"/>
      <c r="O83" s="188"/>
      <c r="Q83" s="189"/>
      <c r="R83" s="188"/>
      <c r="T83" s="189"/>
      <c r="U83" s="188"/>
      <c r="W83" s="189"/>
      <c r="X83" s="188"/>
      <c r="Z83" s="189"/>
      <c r="AA83" s="188"/>
      <c r="AC83" s="189"/>
      <c r="AD83" s="188"/>
      <c r="AF83" s="189"/>
      <c r="AG83" s="188"/>
      <c r="AI83" s="189"/>
      <c r="AJ83" s="188"/>
      <c r="AL83" s="189"/>
    </row>
    <row r="84" spans="9:40" x14ac:dyDescent="0.25">
      <c r="N84" s="189"/>
      <c r="O84" s="188"/>
      <c r="Q84" s="189"/>
      <c r="R84" s="188"/>
      <c r="T84" s="189"/>
      <c r="U84" s="188"/>
      <c r="W84" s="189"/>
      <c r="X84" s="188"/>
      <c r="Z84" s="189"/>
      <c r="AA84" s="188"/>
      <c r="AC84" s="189"/>
      <c r="AD84" s="188"/>
      <c r="AF84" s="189"/>
      <c r="AG84" s="188"/>
      <c r="AI84" s="189"/>
      <c r="AJ84" s="188"/>
      <c r="AL84" s="189"/>
    </row>
    <row r="85" spans="9:40" x14ac:dyDescent="0.25">
      <c r="N85" s="189"/>
      <c r="O85" s="188"/>
      <c r="Q85" s="189"/>
      <c r="R85" s="188"/>
      <c r="T85" s="189"/>
      <c r="U85" s="188"/>
      <c r="W85" s="189"/>
      <c r="X85" s="188"/>
      <c r="Z85" s="189"/>
      <c r="AA85" s="188"/>
      <c r="AC85" s="189"/>
      <c r="AD85" s="188"/>
      <c r="AF85" s="189"/>
      <c r="AG85" s="188"/>
      <c r="AI85" s="189"/>
      <c r="AJ85" s="188"/>
      <c r="AL85" s="189"/>
    </row>
  </sheetData>
  <sheetProtection algorithmName="SHA-512" hashValue="IF2GyoQwNvhSVCvKmBlVH+YB8/wDvmxSY/98+NMUQ7rdnh6WL0lB/sLLH1jwTdi3uOqzWqxqPmI+Cs5VVzjozQ==" saltValue="lnAqg/h+zKrqgw+19R+6+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2011-11-22T23:39:08Z</dcterms:created>
  <dcterms:modified xsi:type="dcterms:W3CDTF">2015-01-30T15:03:13Z</dcterms:modified>
</cp:coreProperties>
</file>