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showHorizontalScroll="0" showVerticalScroll="0" showSheetTabs="0" xWindow="0" yWindow="0" windowWidth="28800" windowHeight="15870"/>
  </bookViews>
  <sheets>
    <sheet name="All Contracts" sheetId="1" r:id="rId1"/>
  </sheets>
  <calcPr calcId="162913"/>
</workbook>
</file>

<file path=xl/calcChain.xml><?xml version="1.0" encoding="utf-8"?>
<calcChain xmlns="http://schemas.openxmlformats.org/spreadsheetml/2006/main">
  <c r="Z63" i="1" l="1"/>
  <c r="Q64" i="1"/>
  <c r="R63" i="1"/>
  <c r="R64" i="1" s="1"/>
  <c r="Q63" i="1"/>
  <c r="P63" i="1"/>
  <c r="L63" i="1"/>
  <c r="L60" i="1"/>
  <c r="Z62" i="1"/>
  <c r="L62" i="1"/>
  <c r="N62" i="1"/>
  <c r="AA2" i="1"/>
  <c r="N60" i="1"/>
  <c r="Z60" i="1"/>
  <c r="Z61" i="1"/>
  <c r="N61" i="1"/>
  <c r="K11" i="1"/>
  <c r="L61" i="1"/>
  <c r="R5" i="1" l="1"/>
  <c r="A1" i="1"/>
  <c r="P26" i="1"/>
  <c r="Z45" i="1"/>
  <c r="P43" i="1"/>
  <c r="B55" i="1"/>
  <c r="N43" i="1"/>
  <c r="P7" i="1"/>
  <c r="L25" i="1"/>
  <c r="N56" i="1"/>
  <c r="L26" i="1"/>
  <c r="Z13" i="1"/>
  <c r="L53" i="1"/>
  <c r="L35" i="1"/>
  <c r="L58" i="1"/>
  <c r="P46" i="1"/>
  <c r="K46" i="1"/>
  <c r="H11" i="1"/>
  <c r="N32" i="1"/>
  <c r="N42" i="1"/>
  <c r="L9" i="1"/>
  <c r="K36" i="1"/>
  <c r="D1" i="1"/>
  <c r="L41" i="1"/>
  <c r="Z53" i="1"/>
  <c r="B47" i="1"/>
  <c r="B15" i="1"/>
  <c r="L48" i="1"/>
  <c r="Z37" i="1"/>
  <c r="N47" i="1"/>
  <c r="N33" i="1"/>
  <c r="L31" i="1"/>
  <c r="Z33" i="1"/>
  <c r="N18" i="1"/>
  <c r="B53" i="1"/>
  <c r="Z6" i="1"/>
  <c r="Z31" i="1"/>
  <c r="L42" i="1"/>
  <c r="K12" i="1"/>
  <c r="P52" i="1"/>
  <c r="K37" i="1"/>
  <c r="K25" i="1"/>
  <c r="P58" i="1"/>
  <c r="L47" i="1"/>
  <c r="N6" i="1"/>
  <c r="N51" i="1"/>
  <c r="K51" i="1"/>
  <c r="B23" i="1"/>
  <c r="N21" i="1"/>
  <c r="B35" i="1"/>
  <c r="N28" i="1"/>
  <c r="L10" i="1"/>
  <c r="N45" i="1"/>
  <c r="Z40" i="1"/>
  <c r="P12" i="1"/>
  <c r="P48" i="1"/>
  <c r="B12" i="1"/>
  <c r="N46" i="1"/>
  <c r="K38" i="1"/>
  <c r="K40" i="1"/>
  <c r="B8" i="1"/>
  <c r="N25" i="1"/>
  <c r="Z46" i="1"/>
  <c r="H9" i="1"/>
  <c r="N40" i="1"/>
  <c r="B36" i="1"/>
  <c r="Z23" i="1"/>
  <c r="L32" i="1"/>
  <c r="L6" i="1"/>
  <c r="B32" i="1"/>
  <c r="N30" i="1"/>
  <c r="K6" i="1"/>
  <c r="N23" i="1"/>
  <c r="B11" i="1"/>
  <c r="B46" i="1"/>
  <c r="B6" i="1"/>
  <c r="Z48" i="1"/>
  <c r="L36" i="1"/>
  <c r="N48" i="1"/>
  <c r="L50" i="1"/>
  <c r="K8" i="1"/>
  <c r="B40" i="1"/>
  <c r="B57" i="1"/>
  <c r="L23" i="1"/>
  <c r="N27" i="1"/>
  <c r="B45" i="1"/>
  <c r="P15" i="1"/>
  <c r="B18" i="1"/>
  <c r="Z20" i="1"/>
  <c r="K52" i="1"/>
  <c r="L28" i="1"/>
  <c r="K22" i="1"/>
  <c r="K61" i="1"/>
  <c r="K56" i="1"/>
  <c r="Z42" i="1"/>
  <c r="Z50" i="1"/>
  <c r="B58" i="1"/>
  <c r="K31" i="1"/>
  <c r="B41" i="1"/>
  <c r="Z12" i="1"/>
  <c r="P28" i="1"/>
  <c r="B37" i="1"/>
  <c r="N7" i="1"/>
  <c r="Z17" i="1"/>
  <c r="N50" i="1"/>
  <c r="H8" i="1"/>
  <c r="B9" i="1"/>
  <c r="B31" i="1"/>
  <c r="L56" i="1"/>
  <c r="N17" i="1"/>
  <c r="Z41" i="1"/>
  <c r="N58" i="1"/>
  <c r="Z51" i="1"/>
  <c r="H7" i="1"/>
  <c r="N52" i="1"/>
  <c r="L15" i="1"/>
  <c r="K21" i="1"/>
  <c r="Z11" i="1"/>
  <c r="B7" i="1"/>
  <c r="B62" i="1"/>
  <c r="B42" i="1"/>
  <c r="B43" i="1"/>
  <c r="K55" i="1"/>
  <c r="L30" i="1"/>
  <c r="P33" i="1"/>
  <c r="P55" i="1"/>
  <c r="L55" i="1"/>
  <c r="L45" i="1"/>
  <c r="N12" i="1"/>
  <c r="E2" i="1"/>
  <c r="B17" i="1"/>
  <c r="Z15" i="1"/>
  <c r="Z7" i="1"/>
  <c r="N9" i="1"/>
  <c r="N20" i="1"/>
  <c r="Z35" i="1"/>
  <c r="U66" i="1"/>
  <c r="N55" i="1"/>
  <c r="B26" i="1"/>
  <c r="N15" i="1"/>
  <c r="B48" i="1"/>
  <c r="K47" i="1"/>
  <c r="L11" i="1"/>
  <c r="L38" i="1"/>
  <c r="H13" i="1"/>
  <c r="Z27" i="1"/>
  <c r="B30" i="1"/>
  <c r="P32" i="1"/>
  <c r="P38" i="1"/>
  <c r="K50" i="1"/>
  <c r="L12" i="1"/>
  <c r="P20" i="1"/>
  <c r="Z56" i="1"/>
  <c r="Z9" i="1"/>
  <c r="Z47" i="1"/>
  <c r="P22" i="1"/>
  <c r="L20" i="1"/>
  <c r="P17" i="1"/>
  <c r="K30" i="1"/>
  <c r="Z26" i="1"/>
  <c r="B38" i="1"/>
  <c r="H6" i="1"/>
  <c r="N57" i="1"/>
  <c r="B25" i="1"/>
  <c r="B52" i="1"/>
  <c r="Z38" i="1"/>
  <c r="H10" i="1"/>
  <c r="F1" i="1"/>
  <c r="L18" i="1"/>
  <c r="B22" i="1"/>
  <c r="K42" i="1"/>
  <c r="Z32" i="1"/>
  <c r="Z21" i="1"/>
  <c r="Z8" i="1"/>
  <c r="Z16" i="1"/>
  <c r="N10" i="1"/>
  <c r="Y66" i="1"/>
  <c r="AC66" i="1"/>
  <c r="K10" i="1"/>
  <c r="Z25" i="1"/>
  <c r="K35" i="1"/>
  <c r="B21" i="1"/>
  <c r="N8" i="1"/>
  <c r="L22" i="1"/>
  <c r="P37" i="1"/>
  <c r="K60" i="1"/>
  <c r="L13" i="1"/>
  <c r="L37" i="1"/>
  <c r="L52" i="1"/>
  <c r="L57" i="1"/>
  <c r="N53" i="1"/>
  <c r="N16" i="1"/>
  <c r="Z18" i="1"/>
  <c r="K18" i="1"/>
  <c r="B10" i="1"/>
  <c r="B28" i="1"/>
  <c r="L27" i="1"/>
  <c r="K9" i="1"/>
  <c r="K33" i="1"/>
  <c r="P61" i="1"/>
  <c r="N36" i="1"/>
  <c r="K7" i="1"/>
  <c r="K17" i="1"/>
  <c r="B27" i="1"/>
  <c r="K58" i="1"/>
  <c r="K43" i="1"/>
  <c r="K16" i="1"/>
  <c r="K28" i="1"/>
  <c r="B51" i="1"/>
  <c r="Z57" i="1"/>
  <c r="L33" i="1"/>
  <c r="K57" i="1"/>
  <c r="Z36" i="1"/>
  <c r="N66" i="1"/>
  <c r="N41" i="1"/>
  <c r="Z28" i="1"/>
  <c r="B20" i="1"/>
  <c r="B13" i="1"/>
  <c r="B56" i="1"/>
  <c r="L17" i="1"/>
  <c r="Z10" i="1"/>
  <c r="K15" i="1"/>
  <c r="Z22" i="1"/>
  <c r="K32" i="1"/>
  <c r="N26" i="1"/>
  <c r="Z30" i="1"/>
  <c r="N31" i="1"/>
  <c r="K23" i="1"/>
  <c r="K20" i="1"/>
  <c r="Z58" i="1"/>
  <c r="B16" i="1"/>
  <c r="K27" i="1"/>
  <c r="N22" i="1"/>
  <c r="P11" i="1"/>
  <c r="K48" i="1"/>
  <c r="Z52" i="1"/>
  <c r="L40" i="1"/>
  <c r="L8" i="1"/>
  <c r="N13" i="1"/>
  <c r="N35" i="1"/>
  <c r="K53" i="1"/>
  <c r="L51" i="1"/>
  <c r="L7" i="1"/>
  <c r="B33" i="1"/>
  <c r="N37" i="1"/>
  <c r="Z55" i="1"/>
  <c r="L16" i="1"/>
  <c r="N38" i="1"/>
  <c r="N11" i="1"/>
  <c r="K62" i="1"/>
  <c r="K26" i="1"/>
  <c r="K45" i="1"/>
  <c r="K41" i="1"/>
  <c r="B50" i="1"/>
  <c r="P41" i="1"/>
  <c r="Z43" i="1"/>
  <c r="L43" i="1"/>
  <c r="B61" i="1"/>
  <c r="P42" i="1"/>
  <c r="H12" i="1"/>
  <c r="K13" i="1"/>
  <c r="L46" i="1"/>
  <c r="L21" i="1"/>
  <c r="B60" i="1"/>
  <c r="P50" i="1"/>
  <c r="AB62" i="1" l="1"/>
  <c r="AB60" i="1"/>
  <c r="AB61" i="1"/>
  <c r="O60" i="1"/>
  <c r="O61" i="1"/>
  <c r="O62" i="1"/>
  <c r="J62" i="1"/>
  <c r="J61" i="1"/>
  <c r="J60" i="1"/>
  <c r="B1" i="1"/>
  <c r="C1" i="1" s="1"/>
  <c r="O27" i="1"/>
  <c r="J27" i="1"/>
  <c r="M27" i="1"/>
  <c r="M25" i="1"/>
  <c r="J25" i="1"/>
  <c r="O25" i="1"/>
  <c r="M43" i="1"/>
  <c r="O43" i="1"/>
  <c r="J43" i="1"/>
  <c r="AB9" i="1"/>
  <c r="AB38" i="1"/>
  <c r="M6" i="1"/>
  <c r="O6" i="1"/>
  <c r="J6" i="1"/>
  <c r="M58" i="1"/>
  <c r="J58" i="1"/>
  <c r="O58" i="1"/>
  <c r="O52" i="1"/>
  <c r="M52" i="1"/>
  <c r="J52" i="1"/>
  <c r="O16" i="1"/>
  <c r="J16" i="1"/>
  <c r="M16" i="1"/>
  <c r="M55" i="1"/>
  <c r="J55" i="1"/>
  <c r="O55" i="1"/>
  <c r="M18" i="1"/>
  <c r="J18" i="1"/>
  <c r="O18" i="1"/>
  <c r="AB17" i="1"/>
  <c r="AB37" i="1"/>
  <c r="O45" i="1"/>
  <c r="M45" i="1"/>
  <c r="J45" i="1"/>
  <c r="O56" i="1"/>
  <c r="J56" i="1"/>
  <c r="M56" i="1"/>
  <c r="O36" i="1"/>
  <c r="J36" i="1"/>
  <c r="M36" i="1"/>
  <c r="AB28" i="1"/>
  <c r="AB45" i="1"/>
  <c r="J11" i="1"/>
  <c r="O11" i="1"/>
  <c r="M11" i="1"/>
  <c r="O46" i="1"/>
  <c r="M46" i="1"/>
  <c r="J46" i="1"/>
  <c r="AB8" i="1"/>
  <c r="O12" i="1"/>
  <c r="J12" i="1"/>
  <c r="M12" i="1"/>
  <c r="M13" i="1"/>
  <c r="O13" i="1"/>
  <c r="J13" i="1"/>
  <c r="O10" i="1"/>
  <c r="J10" i="1"/>
  <c r="M10" i="1"/>
  <c r="O31" i="1"/>
  <c r="J31" i="1"/>
  <c r="M31" i="1"/>
  <c r="M53" i="1"/>
  <c r="O53" i="1"/>
  <c r="J53" i="1"/>
  <c r="M32" i="1"/>
  <c r="O32" i="1"/>
  <c r="J32" i="1"/>
  <c r="J21" i="1"/>
  <c r="M21" i="1"/>
  <c r="O21" i="1"/>
  <c r="AB42" i="1"/>
  <c r="J8" i="1"/>
  <c r="M8" i="1"/>
  <c r="O8" i="1"/>
  <c r="AB16" i="1"/>
  <c r="AB32" i="1"/>
  <c r="AB50" i="1"/>
  <c r="AB25" i="1"/>
  <c r="M15" i="1"/>
  <c r="J15" i="1"/>
  <c r="O15" i="1"/>
  <c r="M30" i="1"/>
  <c r="J30" i="1"/>
  <c r="O30" i="1"/>
  <c r="M42" i="1"/>
  <c r="O42" i="1"/>
  <c r="J42" i="1"/>
  <c r="J17" i="1"/>
  <c r="M17" i="1"/>
  <c r="O17" i="1"/>
  <c r="O51" i="1"/>
  <c r="J51" i="1"/>
  <c r="M51" i="1"/>
  <c r="J40" i="1"/>
  <c r="M40" i="1"/>
  <c r="O40" i="1"/>
  <c r="M9" i="1"/>
  <c r="J9" i="1"/>
  <c r="O9" i="1"/>
  <c r="AB20" i="1"/>
  <c r="AB40" i="1"/>
  <c r="AB41" i="1"/>
  <c r="AB46" i="1"/>
  <c r="AB58" i="1"/>
  <c r="AB51" i="1"/>
  <c r="O50" i="1"/>
  <c r="J50" i="1"/>
  <c r="M50" i="1"/>
  <c r="J47" i="1"/>
  <c r="O47" i="1"/>
  <c r="M47" i="1"/>
  <c r="M7" i="1"/>
  <c r="J7" i="1"/>
  <c r="O7" i="1"/>
  <c r="M38" i="1"/>
  <c r="O38" i="1"/>
  <c r="J38" i="1"/>
  <c r="AB30" i="1"/>
  <c r="AB23" i="1"/>
  <c r="AB27" i="1"/>
  <c r="AB43" i="1"/>
  <c r="AB21" i="1"/>
  <c r="AB31" i="1"/>
  <c r="M23" i="1"/>
  <c r="O23" i="1"/>
  <c r="J23" i="1"/>
  <c r="J41" i="1"/>
  <c r="M41" i="1"/>
  <c r="O41" i="1"/>
  <c r="E1" i="1"/>
  <c r="AB36" i="1"/>
  <c r="AB57" i="1"/>
  <c r="AB52" i="1"/>
  <c r="AB15" i="1"/>
  <c r="AB26" i="1"/>
  <c r="AB7" i="1"/>
  <c r="M28" i="1"/>
  <c r="J28" i="1"/>
  <c r="O28" i="1"/>
  <c r="J37" i="1"/>
  <c r="O37" i="1"/>
  <c r="M37" i="1"/>
  <c r="AB10" i="1"/>
  <c r="AB33" i="1"/>
  <c r="AB48" i="1"/>
  <c r="AB47" i="1"/>
  <c r="AB22" i="1"/>
  <c r="AB18" i="1"/>
  <c r="AB6" i="1"/>
  <c r="AB13" i="1"/>
  <c r="M48" i="1"/>
  <c r="O48" i="1"/>
  <c r="J48" i="1"/>
  <c r="J20" i="1"/>
  <c r="O20" i="1"/>
  <c r="M20" i="1"/>
  <c r="O26" i="1"/>
  <c r="M26" i="1"/>
  <c r="J26" i="1"/>
  <c r="O33" i="1"/>
  <c r="M33" i="1"/>
  <c r="J33" i="1"/>
  <c r="M35" i="1"/>
  <c r="J35" i="1"/>
  <c r="O35" i="1"/>
  <c r="O22" i="1"/>
  <c r="M22" i="1"/>
  <c r="J22" i="1"/>
  <c r="O57" i="1"/>
  <c r="M57" i="1"/>
  <c r="J57" i="1"/>
  <c r="AB35" i="1"/>
  <c r="AB56" i="1"/>
  <c r="AB53" i="1"/>
  <c r="AB55" i="1"/>
  <c r="AB12" i="1"/>
  <c r="AB11" i="1"/>
  <c r="F32" i="1"/>
  <c r="F50" i="1"/>
  <c r="X58" i="1"/>
  <c r="U38" i="1"/>
  <c r="U57" i="1"/>
  <c r="U36" i="1"/>
  <c r="F31" i="1"/>
  <c r="F8" i="1"/>
  <c r="X56" i="1"/>
  <c r="U17" i="1"/>
  <c r="X22" i="1"/>
  <c r="X18" i="1"/>
  <c r="F15" i="1"/>
  <c r="F6" i="1"/>
  <c r="F30" i="1"/>
  <c r="F60" i="1"/>
  <c r="F18" i="1"/>
  <c r="F9" i="1"/>
  <c r="X9" i="1"/>
  <c r="F17" i="1"/>
  <c r="U41" i="1"/>
  <c r="U52" i="1"/>
  <c r="X46" i="1"/>
  <c r="F37" i="1"/>
  <c r="X35" i="1"/>
  <c r="F46" i="1"/>
  <c r="X45" i="1"/>
  <c r="F35" i="1"/>
  <c r="F10" i="1"/>
  <c r="U16" i="1"/>
  <c r="X21" i="1"/>
  <c r="F7" i="1"/>
  <c r="X11" i="1"/>
  <c r="F22" i="1"/>
  <c r="U7" i="1"/>
  <c r="X43" i="1"/>
  <c r="X38" i="1"/>
  <c r="X47" i="1"/>
  <c r="U31" i="1"/>
  <c r="X33" i="1"/>
  <c r="U8" i="1"/>
  <c r="F52" i="1"/>
  <c r="F38" i="1"/>
  <c r="X31" i="1"/>
  <c r="X28" i="1"/>
  <c r="X60" i="1"/>
  <c r="U15" i="1"/>
  <c r="F48" i="1"/>
  <c r="X12" i="1"/>
  <c r="F23" i="1"/>
  <c r="F56" i="1"/>
  <c r="U58" i="1"/>
  <c r="F62" i="1"/>
  <c r="X36" i="1"/>
  <c r="U53" i="1"/>
  <c r="X51" i="1"/>
  <c r="U42" i="1"/>
  <c r="U51" i="1"/>
  <c r="F53" i="1"/>
  <c r="X32" i="1"/>
  <c r="U22" i="1"/>
  <c r="F28" i="1"/>
  <c r="F27" i="1"/>
  <c r="X23" i="1"/>
  <c r="X27" i="1"/>
  <c r="U11" i="1"/>
  <c r="F13" i="1"/>
  <c r="U10" i="1"/>
  <c r="U18" i="1"/>
  <c r="X52" i="1"/>
  <c r="U45" i="1"/>
  <c r="U33" i="1"/>
  <c r="X57" i="1"/>
  <c r="F58" i="1"/>
  <c r="X42" i="1"/>
  <c r="U62" i="1"/>
  <c r="U50" i="1"/>
  <c r="F41" i="1"/>
  <c r="F16" i="1"/>
  <c r="U12" i="1"/>
  <c r="F55" i="1"/>
  <c r="X17" i="1"/>
  <c r="F26" i="1"/>
  <c r="X26" i="1"/>
  <c r="X16" i="1"/>
  <c r="X6" i="1"/>
  <c r="F43" i="1"/>
  <c r="X53" i="1"/>
  <c r="F42" i="1"/>
  <c r="F45" i="1"/>
  <c r="F61" i="1"/>
  <c r="F47" i="1"/>
  <c r="U35" i="1"/>
  <c r="U61" i="1"/>
  <c r="X50" i="1"/>
  <c r="X15" i="1"/>
  <c r="U23" i="1"/>
  <c r="U43" i="1"/>
  <c r="U55" i="1"/>
  <c r="U9" i="1"/>
  <c r="U26" i="1"/>
  <c r="X13" i="1"/>
  <c r="U60" i="1"/>
  <c r="X7" i="1"/>
  <c r="U37" i="1"/>
  <c r="X40" i="1"/>
  <c r="F40" i="1"/>
  <c r="F33" i="1"/>
  <c r="X61" i="1"/>
  <c r="U47" i="1"/>
  <c r="X41" i="1"/>
  <c r="X62" i="1"/>
  <c r="X55" i="1"/>
  <c r="U6" i="1"/>
  <c r="U27" i="1"/>
  <c r="X48" i="1"/>
  <c r="U20" i="1"/>
  <c r="F20" i="1"/>
  <c r="F12" i="1"/>
  <c r="U28" i="1"/>
  <c r="X20" i="1"/>
  <c r="U30" i="1"/>
  <c r="F21" i="1"/>
  <c r="U13" i="1"/>
  <c r="U25" i="1"/>
  <c r="U40" i="1"/>
  <c r="X8" i="1"/>
  <c r="U32" i="1"/>
  <c r="F36" i="1"/>
  <c r="F51" i="1"/>
  <c r="U46" i="1"/>
  <c r="X37" i="1"/>
  <c r="F57" i="1"/>
  <c r="X10" i="1"/>
  <c r="U21" i="1"/>
  <c r="U48" i="1"/>
  <c r="X25" i="1"/>
  <c r="F25" i="1"/>
  <c r="U56" i="1"/>
  <c r="X30" i="1"/>
  <c r="F11" i="1"/>
  <c r="P27" i="1"/>
  <c r="P31" i="1"/>
  <c r="P8" i="1"/>
  <c r="P13" i="1"/>
  <c r="P40" i="1"/>
  <c r="P18" i="1"/>
  <c r="P10" i="1"/>
  <c r="P47" i="1"/>
  <c r="P6" i="1"/>
  <c r="P45" i="1"/>
  <c r="P53" i="1"/>
  <c r="P16" i="1"/>
  <c r="P30" i="1"/>
  <c r="P56" i="1"/>
  <c r="P23" i="1"/>
  <c r="P62" i="1"/>
  <c r="P60" i="1"/>
  <c r="P36" i="1"/>
  <c r="P25" i="1"/>
  <c r="P9" i="1"/>
  <c r="P35" i="1"/>
  <c r="P51" i="1"/>
  <c r="P21" i="1"/>
  <c r="P57" i="1"/>
  <c r="AA61" i="1"/>
  <c r="T61" i="1" l="1"/>
  <c r="G60" i="1"/>
  <c r="T60" i="1"/>
  <c r="V62" i="1"/>
  <c r="W62" i="1" s="1"/>
  <c r="T62" i="1"/>
  <c r="Y62" i="1"/>
  <c r="G61" i="1"/>
  <c r="G62" i="1"/>
  <c r="Y60" i="1"/>
  <c r="V60" i="1"/>
  <c r="W60" i="1" s="1"/>
  <c r="V61" i="1"/>
  <c r="W61" i="1" s="1"/>
  <c r="Y61" i="1"/>
  <c r="Y58" i="1"/>
  <c r="Y55" i="1"/>
  <c r="Y57" i="1"/>
  <c r="Y56" i="1"/>
  <c r="Y11" i="1"/>
  <c r="Y12" i="1"/>
  <c r="Y22" i="1"/>
  <c r="Y30" i="1"/>
  <c r="Y7" i="1"/>
  <c r="Y32" i="1"/>
  <c r="Y16" i="1"/>
  <c r="Y23" i="1"/>
  <c r="Y25" i="1"/>
  <c r="Y27" i="1"/>
  <c r="Y36" i="1"/>
  <c r="Y40" i="1"/>
  <c r="Y43" i="1"/>
  <c r="Y8" i="1"/>
  <c r="Y38" i="1"/>
  <c r="Y42" i="1"/>
  <c r="Y51" i="1"/>
  <c r="Y46" i="1"/>
  <c r="Y50" i="1"/>
  <c r="Y10" i="1"/>
  <c r="Y18" i="1"/>
  <c r="Y20" i="1"/>
  <c r="Y21" i="1"/>
  <c r="Y26" i="1"/>
  <c r="Y28" i="1"/>
  <c r="Y6" i="1"/>
  <c r="Y35" i="1"/>
  <c r="Y48" i="1"/>
  <c r="Y13" i="1"/>
  <c r="Y15" i="1"/>
  <c r="Y33" i="1"/>
  <c r="Y17" i="1"/>
  <c r="Y31" i="1"/>
  <c r="Y37" i="1"/>
  <c r="Y41" i="1"/>
  <c r="Y52" i="1"/>
  <c r="Y47" i="1"/>
  <c r="Y9" i="1"/>
  <c r="Y45" i="1"/>
  <c r="Y53" i="1"/>
  <c r="G35" i="1"/>
  <c r="V11" i="1"/>
  <c r="W11" i="1" s="1"/>
  <c r="T11" i="1"/>
  <c r="V18" i="1"/>
  <c r="W18" i="1" s="1"/>
  <c r="T18" i="1"/>
  <c r="V33" i="1"/>
  <c r="W33" i="1" s="1"/>
  <c r="T33" i="1"/>
  <c r="V21" i="1"/>
  <c r="W21" i="1" s="1"/>
  <c r="T21" i="1"/>
  <c r="G58" i="1"/>
  <c r="V46" i="1"/>
  <c r="W46" i="1" s="1"/>
  <c r="T46" i="1"/>
  <c r="G40" i="1"/>
  <c r="T32" i="1"/>
  <c r="V32" i="1"/>
  <c r="W32" i="1" s="1"/>
  <c r="G42" i="1"/>
  <c r="G17" i="1"/>
  <c r="V13" i="1"/>
  <c r="W13" i="1" s="1"/>
  <c r="T13" i="1"/>
  <c r="T48" i="1"/>
  <c r="V48" i="1"/>
  <c r="W48" i="1" s="1"/>
  <c r="V15" i="1"/>
  <c r="W15" i="1" s="1"/>
  <c r="T15" i="1"/>
  <c r="G23" i="1"/>
  <c r="T58" i="1"/>
  <c r="V58" i="1"/>
  <c r="W58" i="1" s="1"/>
  <c r="G31" i="1"/>
  <c r="G27" i="1"/>
  <c r="G12" i="1"/>
  <c r="T22" i="1"/>
  <c r="V22" i="1"/>
  <c r="W22" i="1" s="1"/>
  <c r="V57" i="1"/>
  <c r="W57" i="1" s="1"/>
  <c r="T57" i="1"/>
  <c r="G10" i="1"/>
  <c r="V26" i="1"/>
  <c r="W26" i="1" s="1"/>
  <c r="T26" i="1"/>
  <c r="G53" i="1"/>
  <c r="T56" i="1"/>
  <c r="V56" i="1"/>
  <c r="W56" i="1" s="1"/>
  <c r="T6" i="1"/>
  <c r="V6" i="1"/>
  <c r="W6" i="1" s="1"/>
  <c r="T47" i="1"/>
  <c r="V47" i="1"/>
  <c r="W47" i="1" s="1"/>
  <c r="V10" i="1"/>
  <c r="W10" i="1" s="1"/>
  <c r="T10" i="1"/>
  <c r="G57" i="1"/>
  <c r="V41" i="1"/>
  <c r="W41" i="1" s="1"/>
  <c r="T41" i="1"/>
  <c r="T28" i="1"/>
  <c r="V28" i="1"/>
  <c r="W28" i="1" s="1"/>
  <c r="G37" i="1"/>
  <c r="T25" i="1"/>
  <c r="V25" i="1"/>
  <c r="W25" i="1" s="1"/>
  <c r="G45" i="1"/>
  <c r="T53" i="1"/>
  <c r="V53" i="1"/>
  <c r="W53" i="1" s="1"/>
  <c r="G11" i="1"/>
  <c r="T35" i="1"/>
  <c r="V35" i="1"/>
  <c r="W35" i="1" s="1"/>
  <c r="G6" i="1"/>
  <c r="G7" i="1"/>
  <c r="G26" i="1"/>
  <c r="G52" i="1"/>
  <c r="V31" i="1"/>
  <c r="W31" i="1" s="1"/>
  <c r="T31" i="1"/>
  <c r="G43" i="1"/>
  <c r="V30" i="1"/>
  <c r="W30" i="1" s="1"/>
  <c r="T30" i="1"/>
  <c r="G41" i="1"/>
  <c r="G50" i="1"/>
  <c r="G32" i="1"/>
  <c r="T12" i="1"/>
  <c r="V12" i="1"/>
  <c r="W12" i="1" s="1"/>
  <c r="G28" i="1"/>
  <c r="T9" i="1"/>
  <c r="V9" i="1"/>
  <c r="W9" i="1" s="1"/>
  <c r="V55" i="1"/>
  <c r="W55" i="1" s="1"/>
  <c r="T55" i="1"/>
  <c r="G22" i="1"/>
  <c r="G47" i="1"/>
  <c r="V36" i="1"/>
  <c r="W36" i="1" s="1"/>
  <c r="T36" i="1"/>
  <c r="G30" i="1"/>
  <c r="V50" i="1"/>
  <c r="W50" i="1" s="1"/>
  <c r="T50" i="1"/>
  <c r="G16" i="1"/>
  <c r="G8" i="1"/>
  <c r="T38" i="1"/>
  <c r="V38" i="1"/>
  <c r="W38" i="1" s="1"/>
  <c r="G9" i="1"/>
  <c r="T37" i="1"/>
  <c r="V37" i="1"/>
  <c r="W37" i="1" s="1"/>
  <c r="G33" i="1"/>
  <c r="G36" i="1"/>
  <c r="T43" i="1"/>
  <c r="V43" i="1"/>
  <c r="W43" i="1" s="1"/>
  <c r="T51" i="1"/>
  <c r="V51" i="1"/>
  <c r="W51" i="1" s="1"/>
  <c r="G20" i="1"/>
  <c r="V42" i="1"/>
  <c r="W42" i="1" s="1"/>
  <c r="T42" i="1"/>
  <c r="V17" i="1"/>
  <c r="W17" i="1" s="1"/>
  <c r="T17" i="1"/>
  <c r="G18" i="1"/>
  <c r="V27" i="1"/>
  <c r="W27" i="1" s="1"/>
  <c r="T27" i="1"/>
  <c r="G55" i="1"/>
  <c r="G56" i="1"/>
  <c r="G13" i="1"/>
  <c r="G48" i="1"/>
  <c r="T7" i="1"/>
  <c r="V7" i="1"/>
  <c r="W7" i="1" s="1"/>
  <c r="G15" i="1"/>
  <c r="T52" i="1"/>
  <c r="V52" i="1"/>
  <c r="W52" i="1" s="1"/>
  <c r="G21" i="1"/>
  <c r="T23" i="1"/>
  <c r="V23" i="1"/>
  <c r="W23" i="1" s="1"/>
  <c r="G51" i="1"/>
  <c r="G46" i="1"/>
  <c r="V40" i="1"/>
  <c r="W40" i="1" s="1"/>
  <c r="T40" i="1"/>
  <c r="V20" i="1"/>
  <c r="W20" i="1" s="1"/>
  <c r="T20" i="1"/>
  <c r="G25" i="1"/>
  <c r="V16" i="1"/>
  <c r="W16" i="1" s="1"/>
  <c r="T16" i="1"/>
  <c r="T8" i="1"/>
  <c r="V8" i="1"/>
  <c r="W8" i="1" s="1"/>
  <c r="V45" i="1"/>
  <c r="W45" i="1" s="1"/>
  <c r="T45" i="1"/>
  <c r="G38" i="1"/>
  <c r="AA20" i="1"/>
  <c r="AA8" i="1"/>
  <c r="AA33" i="1"/>
  <c r="AA38" i="1"/>
  <c r="AA11" i="1"/>
  <c r="AA31" i="1"/>
  <c r="AA17" i="1"/>
  <c r="AA27" i="1"/>
  <c r="AA50" i="1"/>
  <c r="AA41" i="1"/>
  <c r="AA60" i="1"/>
  <c r="AA62" i="1"/>
  <c r="AA13" i="1"/>
  <c r="AA36" i="1"/>
  <c r="AA10" i="1"/>
  <c r="AA51" i="1"/>
  <c r="AA55" i="1"/>
  <c r="AA30" i="1"/>
  <c r="AA52" i="1"/>
  <c r="AA25" i="1"/>
  <c r="AA58" i="1"/>
  <c r="AA22" i="1"/>
  <c r="AA57" i="1"/>
  <c r="AA56" i="1"/>
  <c r="AA40" i="1"/>
  <c r="AA48" i="1"/>
  <c r="AA21" i="1"/>
  <c r="AA7" i="1"/>
  <c r="AA42" i="1"/>
  <c r="AA23" i="1"/>
  <c r="AA53" i="1"/>
  <c r="AA32" i="1"/>
  <c r="AA6" i="1"/>
  <c r="AA43" i="1"/>
  <c r="AA28" i="1"/>
  <c r="AA37" i="1"/>
  <c r="AA15" i="1"/>
  <c r="AA26" i="1"/>
  <c r="AA45" i="1"/>
  <c r="AA9" i="1"/>
  <c r="AA47" i="1"/>
  <c r="AA12" i="1"/>
  <c r="AA35" i="1"/>
  <c r="AA46" i="1"/>
  <c r="AA16" i="1"/>
  <c r="AA18" i="1"/>
</calcChain>
</file>

<file path=xl/sharedStrings.xml><?xml version="1.0" encoding="utf-8"?>
<sst xmlns="http://schemas.openxmlformats.org/spreadsheetml/2006/main" count="87" uniqueCount="72">
  <si>
    <t>??1</t>
  </si>
  <si>
    <t>??2</t>
  </si>
  <si>
    <t>??3</t>
  </si>
  <si>
    <t>??4</t>
  </si>
  <si>
    <t>??5</t>
  </si>
  <si>
    <t>??6</t>
  </si>
  <si>
    <t>??7</t>
  </si>
  <si>
    <t>??8</t>
  </si>
  <si>
    <t>??9</t>
  </si>
  <si>
    <t>??10</t>
  </si>
  <si>
    <t>??11</t>
  </si>
  <si>
    <t>??12</t>
  </si>
  <si>
    <t>??13</t>
  </si>
  <si>
    <t>??14</t>
  </si>
  <si>
    <t>??15</t>
  </si>
  <si>
    <t>??16</t>
  </si>
  <si>
    <t>??17</t>
  </si>
  <si>
    <t>??18</t>
  </si>
  <si>
    <t>??19</t>
  </si>
  <si>
    <t>??20</t>
  </si>
  <si>
    <t>??21</t>
  </si>
  <si>
    <t>??22</t>
  </si>
  <si>
    <t>??23</t>
  </si>
  <si>
    <t>??24</t>
  </si>
  <si>
    <t>??25</t>
  </si>
  <si>
    <t>??26</t>
  </si>
  <si>
    <t>??27</t>
  </si>
  <si>
    <t>??28</t>
  </si>
  <si>
    <t>??29</t>
  </si>
  <si>
    <t>??30</t>
  </si>
  <si>
    <t>??31</t>
  </si>
  <si>
    <t>??32</t>
  </si>
  <si>
    <t>??33</t>
  </si>
  <si>
    <t>??34</t>
  </si>
  <si>
    <t>??35</t>
  </si>
  <si>
    <t>??36</t>
  </si>
  <si>
    <t>??37</t>
  </si>
  <si>
    <t>??38</t>
  </si>
  <si>
    <t>??39</t>
  </si>
  <si>
    <t>??40</t>
  </si>
  <si>
    <t>??41</t>
  </si>
  <si>
    <t>??42</t>
  </si>
  <si>
    <t>??43</t>
  </si>
  <si>
    <t>??44</t>
  </si>
  <si>
    <t>Expiration</t>
  </si>
  <si>
    <t>Days</t>
  </si>
  <si>
    <t>Until</t>
  </si>
  <si>
    <t>Date</t>
  </si>
  <si>
    <t>Today's Daily</t>
  </si>
  <si>
    <t>Traded Volume</t>
  </si>
  <si>
    <t>Today's Open Interest</t>
  </si>
  <si>
    <t>Net Change</t>
  </si>
  <si>
    <t>Minute</t>
  </si>
  <si>
    <t>Ystdy Volume &amp; Percentage</t>
  </si>
  <si>
    <t>Ystdy OI &amp; Percentage</t>
  </si>
  <si>
    <t>CHICAGO:</t>
  </si>
  <si>
    <t>NEW YORK:</t>
  </si>
  <si>
    <t>LONDON:</t>
  </si>
  <si>
    <t xml:space="preserve">Chicago: </t>
  </si>
  <si>
    <t>MA:</t>
  </si>
  <si>
    <t>Month</t>
  </si>
  <si>
    <t xml:space="preserve">  Copyright © 2013                       Designed by Thom Hartle</t>
  </si>
  <si>
    <t>SR3</t>
  </si>
  <si>
    <t>CQG 3-Month SOFR Volume and Open Interest Dashboard</t>
  </si>
  <si>
    <t>MA Vol</t>
  </si>
  <si>
    <t>Vol Comp</t>
  </si>
  <si>
    <t>??45</t>
  </si>
  <si>
    <t>??46</t>
  </si>
  <si>
    <t>??47</t>
  </si>
  <si>
    <t xml:space="preserve">London: </t>
  </si>
  <si>
    <t>Today/Ystdy OI Percentage</t>
  </si>
  <si>
    <t>Today/Ystdy Vol 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</si>
</sst>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 d\,\ yyyy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2"/>
      <color theme="0"/>
      <name val="Century Gothic"/>
      <family val="2"/>
    </font>
    <font>
      <sz val="12"/>
      <color theme="1"/>
      <name val="Century Gothic"/>
      <family val="2"/>
    </font>
    <font>
      <sz val="8"/>
      <color theme="1"/>
      <name val="Century Gothic"/>
      <family val="2"/>
    </font>
    <font>
      <sz val="14"/>
      <color theme="1"/>
      <name val="Century Gothic"/>
      <family val="2"/>
    </font>
    <font>
      <sz val="22"/>
      <color rgb="FF00B050"/>
      <name val="Century Gothic"/>
      <family val="2"/>
    </font>
    <font>
      <sz val="18"/>
      <color rgb="FF00B050"/>
      <name val="Century Gothic"/>
      <family val="2"/>
    </font>
    <font>
      <b/>
      <sz val="28"/>
      <color theme="4"/>
      <name val="Century Gothic"/>
      <family val="2"/>
    </font>
    <font>
      <sz val="1"/>
      <color theme="4"/>
      <name val="Century Gothic"/>
      <family val="2"/>
    </font>
    <font>
      <sz val="13"/>
      <color theme="1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CB6D51"/>
        <bgColor indexed="64"/>
      </patternFill>
    </fill>
    <fill>
      <patternFill patternType="solid">
        <fgColor rgb="FF6600FF"/>
        <bgColor indexed="64"/>
      </patternFill>
    </fill>
    <fill>
      <patternFill patternType="solid">
        <fgColor rgb="FFFFA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9C0BB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99CC"/>
        <bgColor indexed="64"/>
      </patternFill>
    </fill>
  </fills>
  <borders count="4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rgb="FFFF0000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theme="3"/>
      </top>
      <bottom style="thin">
        <color rgb="FFFF0000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/>
      <bottom style="thin">
        <color theme="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theme="3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theme="3"/>
      </bottom>
      <diagonal/>
    </border>
    <border>
      <left/>
      <right style="thin">
        <color rgb="FFFF0000"/>
      </right>
      <top/>
      <bottom style="thin">
        <color theme="3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rgb="FFFF0000"/>
      </bottom>
      <diagonal/>
    </border>
    <border>
      <left/>
      <right style="thin">
        <color theme="3"/>
      </right>
      <top/>
      <bottom style="thin">
        <color rgb="FFFF0000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2" fillId="2" borderId="0" xfId="0" applyFont="1" applyFill="1"/>
    <xf numFmtId="14" fontId="3" fillId="2" borderId="0" xfId="0" applyNumberFormat="1" applyFont="1" applyFill="1"/>
    <xf numFmtId="0" fontId="3" fillId="2" borderId="0" xfId="0" applyFont="1" applyFill="1"/>
    <xf numFmtId="0" fontId="4" fillId="2" borderId="0" xfId="0" applyFont="1" applyFill="1" applyAlignment="1">
      <alignment shrinkToFit="1"/>
    </xf>
    <xf numFmtId="164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/>
    <xf numFmtId="164" fontId="2" fillId="2" borderId="2" xfId="0" applyNumberFormat="1" applyFont="1" applyFill="1" applyBorder="1" applyAlignment="1">
      <alignment horizontal="left"/>
    </xf>
    <xf numFmtId="3" fontId="2" fillId="2" borderId="2" xfId="0" applyNumberFormat="1" applyFont="1" applyFill="1" applyBorder="1"/>
    <xf numFmtId="164" fontId="2" fillId="2" borderId="3" xfId="0" applyNumberFormat="1" applyFont="1" applyFill="1" applyBorder="1" applyAlignment="1">
      <alignment horizontal="left"/>
    </xf>
    <xf numFmtId="3" fontId="2" fillId="2" borderId="3" xfId="0" applyNumberFormat="1" applyFont="1" applyFill="1" applyBorder="1"/>
    <xf numFmtId="0" fontId="2" fillId="2" borderId="0" xfId="0" applyFont="1" applyFill="1" applyAlignment="1">
      <alignment shrinkToFit="1"/>
    </xf>
    <xf numFmtId="3" fontId="2" fillId="2" borderId="4" xfId="0" applyNumberFormat="1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10" fontId="2" fillId="2" borderId="8" xfId="0" applyNumberFormat="1" applyFont="1" applyFill="1" applyBorder="1"/>
    <xf numFmtId="3" fontId="2" fillId="2" borderId="9" xfId="0" applyNumberFormat="1" applyFont="1" applyFill="1" applyBorder="1"/>
    <xf numFmtId="10" fontId="2" fillId="2" borderId="10" xfId="0" applyNumberFormat="1" applyFont="1" applyFill="1" applyBorder="1"/>
    <xf numFmtId="10" fontId="2" fillId="2" borderId="11" xfId="0" applyNumberFormat="1" applyFont="1" applyFill="1" applyBorder="1"/>
    <xf numFmtId="164" fontId="2" fillId="2" borderId="7" xfId="0" applyNumberFormat="1" applyFont="1" applyFill="1" applyBorder="1" applyAlignment="1">
      <alignment horizontal="left"/>
    </xf>
    <xf numFmtId="3" fontId="2" fillId="3" borderId="10" xfId="0" applyNumberFormat="1" applyFont="1" applyFill="1" applyBorder="1"/>
    <xf numFmtId="3" fontId="2" fillId="3" borderId="12" xfId="0" applyNumberFormat="1" applyFont="1" applyFill="1" applyBorder="1"/>
    <xf numFmtId="164" fontId="2" fillId="3" borderId="12" xfId="0" applyNumberFormat="1" applyFont="1" applyFill="1" applyBorder="1" applyAlignment="1">
      <alignment horizontal="left"/>
    </xf>
    <xf numFmtId="0" fontId="2" fillId="3" borderId="12" xfId="0" applyFont="1" applyFill="1" applyBorder="1"/>
    <xf numFmtId="10" fontId="2" fillId="3" borderId="12" xfId="0" applyNumberFormat="1" applyFont="1" applyFill="1" applyBorder="1"/>
    <xf numFmtId="3" fontId="3" fillId="2" borderId="4" xfId="0" applyNumberFormat="1" applyFont="1" applyFill="1" applyBorder="1"/>
    <xf numFmtId="3" fontId="3" fillId="2" borderId="5" xfId="0" applyNumberFormat="1" applyFont="1" applyFill="1" applyBorder="1"/>
    <xf numFmtId="3" fontId="3" fillId="3" borderId="0" xfId="0" applyNumberFormat="1" applyFont="1" applyFill="1" applyBorder="1"/>
    <xf numFmtId="0" fontId="2" fillId="3" borderId="13" xfId="0" applyFont="1" applyFill="1" applyBorder="1"/>
    <xf numFmtId="165" fontId="3" fillId="2" borderId="0" xfId="0" applyNumberFormat="1" applyFont="1" applyFill="1"/>
    <xf numFmtId="0" fontId="3" fillId="2" borderId="0" xfId="0" applyNumberFormat="1" applyFont="1" applyFill="1"/>
    <xf numFmtId="0" fontId="2" fillId="2" borderId="14" xfId="0" applyFont="1" applyFill="1" applyBorder="1"/>
    <xf numFmtId="0" fontId="2" fillId="2" borderId="9" xfId="0" applyFont="1" applyFill="1" applyBorder="1"/>
    <xf numFmtId="0" fontId="2" fillId="2" borderId="15" xfId="0" applyFont="1" applyFill="1" applyBorder="1"/>
    <xf numFmtId="0" fontId="2" fillId="2" borderId="10" xfId="0" applyFont="1" applyFill="1" applyBorder="1"/>
    <xf numFmtId="3" fontId="2" fillId="3" borderId="16" xfId="0" applyNumberFormat="1" applyFont="1" applyFill="1" applyBorder="1"/>
    <xf numFmtId="10" fontId="2" fillId="2" borderId="1" xfId="0" applyNumberFormat="1" applyFont="1" applyFill="1" applyBorder="1" applyAlignment="1">
      <alignment shrinkToFit="1"/>
    </xf>
    <xf numFmtId="10" fontId="2" fillId="2" borderId="2" xfId="0" applyNumberFormat="1" applyFont="1" applyFill="1" applyBorder="1" applyAlignment="1">
      <alignment shrinkToFit="1"/>
    </xf>
    <xf numFmtId="10" fontId="2" fillId="2" borderId="3" xfId="0" applyNumberFormat="1" applyFont="1" applyFill="1" applyBorder="1" applyAlignment="1">
      <alignment shrinkToFit="1"/>
    </xf>
    <xf numFmtId="10" fontId="2" fillId="3" borderId="12" xfId="0" applyNumberFormat="1" applyFont="1" applyFill="1" applyBorder="1" applyAlignment="1">
      <alignment shrinkToFit="1"/>
    </xf>
    <xf numFmtId="10" fontId="2" fillId="2" borderId="7" xfId="0" applyNumberFormat="1" applyFont="1" applyFill="1" applyBorder="1" applyAlignment="1">
      <alignment shrinkToFit="1"/>
    </xf>
    <xf numFmtId="0" fontId="5" fillId="4" borderId="0" xfId="0" applyFont="1" applyFill="1"/>
    <xf numFmtId="0" fontId="5" fillId="5" borderId="0" xfId="0" applyFont="1" applyFill="1"/>
    <xf numFmtId="0" fontId="5" fillId="4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shrinkToFit="1"/>
    </xf>
    <xf numFmtId="0" fontId="5" fillId="5" borderId="18" xfId="0" applyFont="1" applyFill="1" applyBorder="1" applyAlignment="1">
      <alignment horizontal="center" shrinkToFit="1"/>
    </xf>
    <xf numFmtId="0" fontId="5" fillId="4" borderId="19" xfId="0" applyFont="1" applyFill="1" applyBorder="1"/>
    <xf numFmtId="0" fontId="5" fillId="5" borderId="20" xfId="0" applyFont="1" applyFill="1" applyBorder="1"/>
    <xf numFmtId="0" fontId="5" fillId="4" borderId="0" xfId="0" applyFont="1" applyFill="1" applyAlignment="1" applyProtection="1">
      <alignment horizontal="center" vertical="center"/>
      <protection locked="0"/>
    </xf>
    <xf numFmtId="0" fontId="2" fillId="3" borderId="21" xfId="0" applyFont="1" applyFill="1" applyBorder="1" applyAlignment="1"/>
    <xf numFmtId="3" fontId="2" fillId="2" borderId="15" xfId="0" applyNumberFormat="1" applyFont="1" applyFill="1" applyBorder="1"/>
    <xf numFmtId="3" fontId="2" fillId="2" borderId="10" xfId="0" applyNumberFormat="1" applyFont="1" applyFill="1" applyBorder="1"/>
    <xf numFmtId="3" fontId="2" fillId="2" borderId="11" xfId="0" applyNumberFormat="1" applyFont="1" applyFill="1" applyBorder="1"/>
    <xf numFmtId="3" fontId="2" fillId="2" borderId="8" xfId="0" applyNumberFormat="1" applyFont="1" applyFill="1" applyBorder="1"/>
    <xf numFmtId="0" fontId="2" fillId="2" borderId="22" xfId="0" applyFont="1" applyFill="1" applyBorder="1"/>
    <xf numFmtId="0" fontId="2" fillId="2" borderId="6" xfId="0" applyFont="1" applyFill="1" applyBorder="1"/>
    <xf numFmtId="3" fontId="2" fillId="3" borderId="2" xfId="0" applyNumberFormat="1" applyFont="1" applyFill="1" applyBorder="1"/>
    <xf numFmtId="0" fontId="5" fillId="4" borderId="19" xfId="0" applyFont="1" applyFill="1" applyBorder="1" applyAlignment="1" applyProtection="1">
      <alignment horizontal="center"/>
      <protection locked="0"/>
    </xf>
    <xf numFmtId="0" fontId="5" fillId="5" borderId="20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2" fillId="10" borderId="2" xfId="0" applyFont="1" applyFill="1" applyBorder="1" applyAlignment="1">
      <alignment horizontal="left"/>
    </xf>
    <xf numFmtId="0" fontId="2" fillId="11" borderId="2" xfId="0" applyFont="1" applyFill="1" applyBorder="1" applyAlignment="1">
      <alignment horizontal="left"/>
    </xf>
    <xf numFmtId="0" fontId="2" fillId="12" borderId="2" xfId="0" applyFont="1" applyFill="1" applyBorder="1" applyAlignment="1">
      <alignment horizontal="left"/>
    </xf>
    <xf numFmtId="0" fontId="3" fillId="13" borderId="2" xfId="0" applyFont="1" applyFill="1" applyBorder="1" applyAlignment="1">
      <alignment horizontal="left"/>
    </xf>
    <xf numFmtId="0" fontId="2" fillId="14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14" borderId="7" xfId="0" applyFont="1" applyFill="1" applyBorder="1" applyAlignment="1">
      <alignment horizontal="left"/>
    </xf>
    <xf numFmtId="0" fontId="2" fillId="6" borderId="23" xfId="0" applyFont="1" applyFill="1" applyBorder="1" applyAlignment="1">
      <alignment horizontal="left"/>
    </xf>
    <xf numFmtId="0" fontId="2" fillId="6" borderId="24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165" fontId="2" fillId="3" borderId="13" xfId="0" applyNumberFormat="1" applyFont="1" applyFill="1" applyBorder="1" applyAlignment="1">
      <alignment horizontal="left"/>
    </xf>
    <xf numFmtId="0" fontId="2" fillId="2" borderId="25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"/>
    </xf>
    <xf numFmtId="0" fontId="2" fillId="14" borderId="26" xfId="0" applyFont="1" applyFill="1" applyBorder="1" applyAlignment="1">
      <alignment horizontal="center"/>
    </xf>
    <xf numFmtId="0" fontId="2" fillId="14" borderId="23" xfId="0" applyFont="1" applyFill="1" applyBorder="1" applyAlignment="1">
      <alignment horizontal="center"/>
    </xf>
    <xf numFmtId="0" fontId="2" fillId="10" borderId="23" xfId="0" applyFont="1" applyFill="1" applyBorder="1" applyAlignment="1">
      <alignment horizontal="center"/>
    </xf>
    <xf numFmtId="0" fontId="2" fillId="11" borderId="23" xfId="0" applyFont="1" applyFill="1" applyBorder="1" applyAlignment="1">
      <alignment horizontal="center"/>
    </xf>
    <xf numFmtId="0" fontId="3" fillId="9" borderId="23" xfId="0" applyFont="1" applyFill="1" applyBorder="1" applyAlignment="1">
      <alignment horizontal="center"/>
    </xf>
    <xf numFmtId="0" fontId="2" fillId="7" borderId="23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12" borderId="23" xfId="0" applyFont="1" applyFill="1" applyBorder="1" applyAlignment="1">
      <alignment horizontal="center"/>
    </xf>
    <xf numFmtId="0" fontId="3" fillId="13" borderId="23" xfId="0" applyFont="1" applyFill="1" applyBorder="1" applyAlignment="1">
      <alignment horizontal="center"/>
    </xf>
    <xf numFmtId="0" fontId="5" fillId="15" borderId="27" xfId="0" applyFont="1" applyFill="1" applyBorder="1" applyAlignment="1" applyProtection="1">
      <alignment horizontal="center" wrapText="1"/>
      <protection locked="0"/>
    </xf>
    <xf numFmtId="0" fontId="5" fillId="16" borderId="18" xfId="0" applyFont="1" applyFill="1" applyBorder="1" applyAlignment="1" applyProtection="1">
      <alignment horizontal="center" wrapText="1"/>
      <protection locked="0"/>
    </xf>
    <xf numFmtId="0" fontId="3" fillId="16" borderId="18" xfId="0" applyFont="1" applyFill="1" applyBorder="1" applyAlignment="1">
      <alignment horizontal="center" wrapText="1"/>
    </xf>
    <xf numFmtId="3" fontId="2" fillId="3" borderId="12" xfId="0" applyNumberFormat="1" applyFont="1" applyFill="1" applyBorder="1" applyAlignment="1">
      <alignment horizontal="right" shrinkToFit="1"/>
    </xf>
    <xf numFmtId="0" fontId="2" fillId="2" borderId="1" xfId="0" applyFont="1" applyFill="1" applyBorder="1" applyAlignment="1"/>
    <xf numFmtId="0" fontId="2" fillId="2" borderId="28" xfId="0" applyFont="1" applyFill="1" applyBorder="1" applyAlignment="1"/>
    <xf numFmtId="0" fontId="2" fillId="14" borderId="2" xfId="0" applyFont="1" applyFill="1" applyBorder="1" applyAlignment="1"/>
    <xf numFmtId="0" fontId="2" fillId="14" borderId="29" xfId="0" applyFont="1" applyFill="1" applyBorder="1" applyAlignment="1"/>
    <xf numFmtId="0" fontId="2" fillId="10" borderId="2" xfId="0" applyFont="1" applyFill="1" applyBorder="1" applyAlignment="1"/>
    <xf numFmtId="0" fontId="2" fillId="10" borderId="29" xfId="0" applyFont="1" applyFill="1" applyBorder="1" applyAlignment="1"/>
    <xf numFmtId="0" fontId="2" fillId="11" borderId="2" xfId="0" applyFont="1" applyFill="1" applyBorder="1" applyAlignment="1"/>
    <xf numFmtId="0" fontId="2" fillId="11" borderId="29" xfId="0" applyFont="1" applyFill="1" applyBorder="1" applyAlignment="1"/>
    <xf numFmtId="0" fontId="3" fillId="9" borderId="2" xfId="0" applyFont="1" applyFill="1" applyBorder="1" applyAlignment="1"/>
    <xf numFmtId="0" fontId="3" fillId="9" borderId="29" xfId="0" applyFont="1" applyFill="1" applyBorder="1" applyAlignment="1"/>
    <xf numFmtId="0" fontId="2" fillId="7" borderId="2" xfId="0" applyFont="1" applyFill="1" applyBorder="1" applyAlignment="1"/>
    <xf numFmtId="0" fontId="2" fillId="7" borderId="29" xfId="0" applyFont="1" applyFill="1" applyBorder="1" applyAlignment="1"/>
    <xf numFmtId="0" fontId="2" fillId="8" borderId="2" xfId="0" applyFont="1" applyFill="1" applyBorder="1" applyAlignment="1"/>
    <xf numFmtId="0" fontId="2" fillId="8" borderId="29" xfId="0" applyFont="1" applyFill="1" applyBorder="1" applyAlignment="1"/>
    <xf numFmtId="0" fontId="2" fillId="12" borderId="2" xfId="0" applyFont="1" applyFill="1" applyBorder="1" applyAlignment="1"/>
    <xf numFmtId="0" fontId="2" fillId="12" borderId="29" xfId="0" applyFont="1" applyFill="1" applyBorder="1" applyAlignment="1"/>
    <xf numFmtId="0" fontId="3" fillId="13" borderId="2" xfId="0" applyFont="1" applyFill="1" applyBorder="1" applyAlignment="1"/>
    <xf numFmtId="0" fontId="3" fillId="13" borderId="29" xfId="0" applyFont="1" applyFill="1" applyBorder="1" applyAlignment="1"/>
    <xf numFmtId="0" fontId="2" fillId="6" borderId="2" xfId="0" applyFont="1" applyFill="1" applyBorder="1" applyAlignment="1"/>
    <xf numFmtId="0" fontId="2" fillId="6" borderId="29" xfId="0" applyFont="1" applyFill="1" applyBorder="1" applyAlignment="1"/>
    <xf numFmtId="0" fontId="2" fillId="2" borderId="1" xfId="0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165" fontId="6" fillId="3" borderId="19" xfId="0" applyNumberFormat="1" applyFont="1" applyFill="1" applyBorder="1" applyAlignment="1">
      <alignment vertical="center"/>
    </xf>
    <xf numFmtId="165" fontId="6" fillId="3" borderId="30" xfId="0" applyNumberFormat="1" applyFont="1" applyFill="1" applyBorder="1" applyAlignment="1">
      <alignment vertical="center"/>
    </xf>
    <xf numFmtId="165" fontId="6" fillId="3" borderId="20" xfId="0" applyNumberFormat="1" applyFont="1" applyFill="1" applyBorder="1" applyAlignment="1">
      <alignment vertical="center"/>
    </xf>
    <xf numFmtId="165" fontId="6" fillId="3" borderId="31" xfId="0" applyNumberFormat="1" applyFont="1" applyFill="1" applyBorder="1" applyAlignment="1">
      <alignment vertical="center"/>
    </xf>
    <xf numFmtId="0" fontId="2" fillId="3" borderId="13" xfId="0" applyFont="1" applyFill="1" applyBorder="1" applyAlignment="1"/>
    <xf numFmtId="165" fontId="2" fillId="3" borderId="13" xfId="0" applyNumberFormat="1" applyFont="1" applyFill="1" applyBorder="1" applyAlignment="1">
      <alignment horizontal="left" shrinkToFit="1"/>
    </xf>
    <xf numFmtId="0" fontId="2" fillId="2" borderId="2" xfId="0" applyFont="1" applyFill="1" applyBorder="1"/>
    <xf numFmtId="0" fontId="10" fillId="4" borderId="0" xfId="0" applyFont="1" applyFill="1" applyAlignment="1">
      <alignment horizontal="center" vertical="center"/>
    </xf>
    <xf numFmtId="0" fontId="5" fillId="15" borderId="37" xfId="0" applyFont="1" applyFill="1" applyBorder="1" applyAlignment="1" applyProtection="1">
      <protection locked="0"/>
    </xf>
    <xf numFmtId="0" fontId="9" fillId="16" borderId="34" xfId="0" applyFont="1" applyFill="1" applyBorder="1" applyAlignment="1"/>
    <xf numFmtId="3" fontId="2" fillId="2" borderId="22" xfId="0" applyNumberFormat="1" applyFont="1" applyFill="1" applyBorder="1"/>
    <xf numFmtId="0" fontId="2" fillId="6" borderId="0" xfId="0" applyFont="1" applyFill="1" applyBorder="1" applyAlignment="1">
      <alignment horizontal="left"/>
    </xf>
    <xf numFmtId="0" fontId="2" fillId="6" borderId="39" xfId="0" applyFont="1" applyFill="1" applyBorder="1" applyAlignment="1"/>
    <xf numFmtId="0" fontId="2" fillId="6" borderId="40" xfId="0" applyFont="1" applyFill="1" applyBorder="1" applyAlignment="1"/>
    <xf numFmtId="0" fontId="1" fillId="2" borderId="0" xfId="0" applyFont="1" applyFill="1"/>
    <xf numFmtId="0" fontId="2" fillId="19" borderId="24" xfId="0" applyFont="1" applyFill="1" applyBorder="1" applyAlignment="1">
      <alignment horizontal="left"/>
    </xf>
    <xf numFmtId="0" fontId="2" fillId="2" borderId="3" xfId="0" applyFont="1" applyFill="1" applyBorder="1"/>
    <xf numFmtId="0" fontId="2" fillId="2" borderId="11" xfId="0" applyFont="1" applyFill="1" applyBorder="1"/>
    <xf numFmtId="0" fontId="2" fillId="6" borderId="3" xfId="0" applyFont="1" applyFill="1" applyBorder="1" applyAlignment="1">
      <alignment horizontal="center"/>
    </xf>
    <xf numFmtId="0" fontId="2" fillId="19" borderId="41" xfId="0" applyFont="1" applyFill="1" applyBorder="1" applyAlignment="1">
      <alignment horizontal="left"/>
    </xf>
    <xf numFmtId="3" fontId="2" fillId="3" borderId="9" xfId="0" applyNumberFormat="1" applyFont="1" applyFill="1" applyBorder="1" applyAlignment="1">
      <alignment horizontal="center"/>
    </xf>
    <xf numFmtId="0" fontId="0" fillId="18" borderId="5" xfId="0" applyFill="1" applyBorder="1" applyAlignment="1"/>
    <xf numFmtId="164" fontId="2" fillId="3" borderId="39" xfId="0" applyNumberFormat="1" applyFont="1" applyFill="1" applyBorder="1" applyAlignment="1">
      <alignment horizontal="left"/>
    </xf>
    <xf numFmtId="3" fontId="2" fillId="3" borderId="39" xfId="0" applyNumberFormat="1" applyFont="1" applyFill="1" applyBorder="1"/>
    <xf numFmtId="3" fontId="2" fillId="3" borderId="3" xfId="0" applyNumberFormat="1" applyFont="1" applyFill="1" applyBorder="1"/>
    <xf numFmtId="0" fontId="2" fillId="3" borderId="39" xfId="0" applyFont="1" applyFill="1" applyBorder="1"/>
    <xf numFmtId="10" fontId="2" fillId="3" borderId="39" xfId="0" applyNumberFormat="1" applyFont="1" applyFill="1" applyBorder="1" applyAlignment="1">
      <alignment shrinkToFit="1"/>
    </xf>
    <xf numFmtId="3" fontId="2" fillId="3" borderId="39" xfId="0" applyNumberFormat="1" applyFont="1" applyFill="1" applyBorder="1" applyAlignment="1">
      <alignment horizontal="right" shrinkToFit="1"/>
    </xf>
    <xf numFmtId="164" fontId="2" fillId="3" borderId="35" xfId="0" applyNumberFormat="1" applyFont="1" applyFill="1" applyBorder="1" applyAlignment="1">
      <alignment horizontal="left"/>
    </xf>
    <xf numFmtId="3" fontId="2" fillId="3" borderId="35" xfId="0" applyNumberFormat="1" applyFont="1" applyFill="1" applyBorder="1"/>
    <xf numFmtId="3" fontId="2" fillId="3" borderId="7" xfId="0" applyNumberFormat="1" applyFont="1" applyFill="1" applyBorder="1"/>
    <xf numFmtId="0" fontId="2" fillId="3" borderId="35" xfId="0" applyFont="1" applyFill="1" applyBorder="1"/>
    <xf numFmtId="10" fontId="2" fillId="3" borderId="35" xfId="0" applyNumberFormat="1" applyFont="1" applyFill="1" applyBorder="1" applyAlignment="1">
      <alignment shrinkToFit="1"/>
    </xf>
    <xf numFmtId="3" fontId="2" fillId="3" borderId="35" xfId="0" applyNumberFormat="1" applyFont="1" applyFill="1" applyBorder="1" applyAlignment="1">
      <alignment horizontal="right" shrinkToFit="1"/>
    </xf>
    <xf numFmtId="3" fontId="2" fillId="3" borderId="0" xfId="0" applyNumberFormat="1" applyFont="1" applyFill="1" applyBorder="1" applyAlignment="1">
      <alignment horizontal="right" shrinkToFit="1"/>
    </xf>
    <xf numFmtId="0" fontId="0" fillId="18" borderId="42" xfId="0" applyFill="1" applyBorder="1" applyAlignment="1"/>
    <xf numFmtId="3" fontId="3" fillId="2" borderId="7" xfId="0" applyNumberFormat="1" applyFont="1" applyFill="1" applyBorder="1"/>
    <xf numFmtId="3" fontId="2" fillId="3" borderId="8" xfId="0" applyNumberFormat="1" applyFont="1" applyFill="1" applyBorder="1" applyAlignment="1">
      <alignment horizontal="center"/>
    </xf>
    <xf numFmtId="0" fontId="2" fillId="19" borderId="2" xfId="0" applyFont="1" applyFill="1" applyBorder="1" applyAlignment="1">
      <alignment horizontal="left"/>
    </xf>
    <xf numFmtId="0" fontId="2" fillId="19" borderId="2" xfId="0" applyFont="1" applyFill="1" applyBorder="1" applyAlignment="1">
      <alignment horizontal="center"/>
    </xf>
    <xf numFmtId="0" fontId="2" fillId="19" borderId="3" xfId="0" applyFont="1" applyFill="1" applyBorder="1" applyAlignment="1">
      <alignment horizontal="center"/>
    </xf>
    <xf numFmtId="0" fontId="5" fillId="4" borderId="17" xfId="0" applyFont="1" applyFill="1" applyBorder="1" applyAlignment="1" applyProtection="1">
      <alignment horizontal="center"/>
    </xf>
    <xf numFmtId="0" fontId="5" fillId="4" borderId="17" xfId="0" applyFont="1" applyFill="1" applyBorder="1" applyAlignment="1" applyProtection="1">
      <alignment horizontal="center" shrinkToFit="1"/>
    </xf>
    <xf numFmtId="0" fontId="5" fillId="4" borderId="0" xfId="0" applyFont="1" applyFill="1" applyProtection="1"/>
    <xf numFmtId="0" fontId="5" fillId="4" borderId="19" xfId="0" applyFont="1" applyFill="1" applyBorder="1" applyAlignment="1" applyProtection="1">
      <alignment horizontal="center"/>
    </xf>
    <xf numFmtId="0" fontId="2" fillId="2" borderId="35" xfId="0" applyFont="1" applyFill="1" applyBorder="1" applyProtection="1"/>
    <xf numFmtId="0" fontId="5" fillId="15" borderId="27" xfId="0" applyFont="1" applyFill="1" applyBorder="1" applyAlignment="1" applyProtection="1">
      <alignment horizontal="center" wrapText="1"/>
    </xf>
    <xf numFmtId="0" fontId="5" fillId="15" borderId="37" xfId="0" applyFont="1" applyFill="1" applyBorder="1" applyAlignment="1" applyProtection="1"/>
    <xf numFmtId="0" fontId="0" fillId="18" borderId="5" xfId="0" applyFill="1" applyBorder="1" applyAlignment="1" applyProtection="1"/>
    <xf numFmtId="0" fontId="5" fillId="4" borderId="0" xfId="0" applyFont="1" applyFill="1" applyAlignment="1" applyProtection="1">
      <alignment horizontal="center" vertical="center"/>
    </xf>
    <xf numFmtId="0" fontId="10" fillId="4" borderId="0" xfId="0" applyFont="1" applyFill="1" applyAlignment="1" applyProtection="1">
      <alignment horizontal="center" vertical="center"/>
    </xf>
    <xf numFmtId="0" fontId="5" fillId="5" borderId="18" xfId="0" applyFont="1" applyFill="1" applyBorder="1" applyAlignment="1" applyProtection="1">
      <alignment horizontal="center"/>
    </xf>
    <xf numFmtId="0" fontId="5" fillId="5" borderId="18" xfId="0" applyFont="1" applyFill="1" applyBorder="1" applyAlignment="1" applyProtection="1">
      <alignment horizontal="center" shrinkToFit="1"/>
    </xf>
    <xf numFmtId="0" fontId="5" fillId="5" borderId="0" xfId="0" applyFont="1" applyFill="1" applyProtection="1"/>
    <xf numFmtId="0" fontId="5" fillId="5" borderId="20" xfId="0" applyFont="1" applyFill="1" applyBorder="1" applyAlignment="1" applyProtection="1">
      <alignment horizontal="center"/>
    </xf>
    <xf numFmtId="0" fontId="3" fillId="16" borderId="18" xfId="0" applyFont="1" applyFill="1" applyBorder="1" applyAlignment="1" applyProtection="1">
      <alignment horizontal="center" wrapText="1"/>
    </xf>
    <xf numFmtId="0" fontId="5" fillId="16" borderId="18" xfId="0" applyFont="1" applyFill="1" applyBorder="1" applyAlignment="1" applyProtection="1">
      <alignment horizontal="center" wrapText="1"/>
    </xf>
    <xf numFmtId="0" fontId="9" fillId="16" borderId="34" xfId="0" applyFont="1" applyFill="1" applyBorder="1" applyAlignment="1" applyProtection="1"/>
    <xf numFmtId="165" fontId="7" fillId="3" borderId="19" xfId="0" applyNumberFormat="1" applyFont="1" applyFill="1" applyBorder="1" applyAlignment="1">
      <alignment horizontal="center" vertical="center"/>
    </xf>
    <xf numFmtId="165" fontId="7" fillId="3" borderId="30" xfId="0" applyNumberFormat="1" applyFont="1" applyFill="1" applyBorder="1" applyAlignment="1">
      <alignment horizontal="center" vertical="center"/>
    </xf>
    <xf numFmtId="165" fontId="7" fillId="3" borderId="20" xfId="0" applyNumberFormat="1" applyFont="1" applyFill="1" applyBorder="1" applyAlignment="1">
      <alignment horizontal="center" vertical="center"/>
    </xf>
    <xf numFmtId="165" fontId="7" fillId="3" borderId="3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right" shrinkToFit="1"/>
    </xf>
    <xf numFmtId="3" fontId="2" fillId="2" borderId="12" xfId="0" applyNumberFormat="1" applyFont="1" applyFill="1" applyBorder="1" applyAlignment="1">
      <alignment horizontal="right" shrinkToFit="1"/>
    </xf>
    <xf numFmtId="0" fontId="8" fillId="3" borderId="19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5" fillId="17" borderId="19" xfId="0" applyFont="1" applyFill="1" applyBorder="1" applyAlignment="1">
      <alignment horizontal="center" vertical="center" wrapText="1"/>
    </xf>
    <xf numFmtId="0" fontId="5" fillId="17" borderId="35" xfId="0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right" shrinkToFit="1"/>
    </xf>
    <xf numFmtId="3" fontId="2" fillId="2" borderId="38" xfId="0" applyNumberFormat="1" applyFont="1" applyFill="1" applyBorder="1" applyAlignment="1">
      <alignment horizontal="right" shrinkToFit="1"/>
    </xf>
    <xf numFmtId="0" fontId="2" fillId="18" borderId="5" xfId="0" applyFont="1" applyFill="1" applyBorder="1" applyAlignment="1"/>
    <xf numFmtId="0" fontId="0" fillId="0" borderId="5" xfId="0" applyBorder="1" applyAlignment="1"/>
    <xf numFmtId="0" fontId="5" fillId="5" borderId="20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right" vertical="center"/>
    </xf>
    <xf numFmtId="0" fontId="7" fillId="3" borderId="20" xfId="0" applyFont="1" applyFill="1" applyBorder="1" applyAlignment="1">
      <alignment horizontal="right" vertical="center"/>
    </xf>
    <xf numFmtId="0" fontId="5" fillId="17" borderId="19" xfId="0" applyFont="1" applyFill="1" applyBorder="1" applyAlignment="1">
      <alignment horizontal="center" wrapText="1"/>
    </xf>
    <xf numFmtId="0" fontId="5" fillId="17" borderId="30" xfId="0" applyFont="1" applyFill="1" applyBorder="1" applyAlignment="1">
      <alignment horizontal="center" wrapText="1"/>
    </xf>
    <xf numFmtId="0" fontId="5" fillId="17" borderId="20" xfId="0" applyFont="1" applyFill="1" applyBorder="1" applyAlignment="1">
      <alignment horizontal="center" wrapText="1"/>
    </xf>
    <xf numFmtId="0" fontId="5" fillId="17" borderId="31" xfId="0" applyFont="1" applyFill="1" applyBorder="1" applyAlignment="1">
      <alignment horizontal="center" wrapText="1"/>
    </xf>
    <xf numFmtId="165" fontId="2" fillId="3" borderId="32" xfId="0" applyNumberFormat="1" applyFont="1" applyFill="1" applyBorder="1" applyAlignment="1">
      <alignment horizontal="left"/>
    </xf>
    <xf numFmtId="0" fontId="2" fillId="3" borderId="20" xfId="0" applyFont="1" applyFill="1" applyBorder="1" applyAlignment="1">
      <alignment horizontal="right"/>
    </xf>
    <xf numFmtId="0" fontId="2" fillId="3" borderId="43" xfId="0" applyFont="1" applyFill="1" applyBorder="1" applyAlignment="1">
      <alignment horizontal="right"/>
    </xf>
    <xf numFmtId="165" fontId="2" fillId="3" borderId="20" xfId="0" applyNumberFormat="1" applyFont="1" applyFill="1" applyBorder="1" applyAlignment="1">
      <alignment horizontal="left"/>
    </xf>
    <xf numFmtId="0" fontId="5" fillId="17" borderId="33" xfId="0" applyFont="1" applyFill="1" applyBorder="1" applyAlignment="1">
      <alignment horizontal="center" vertical="center"/>
    </xf>
    <xf numFmtId="0" fontId="5" fillId="17" borderId="19" xfId="0" applyFont="1" applyFill="1" applyBorder="1" applyAlignment="1">
      <alignment horizontal="center" vertical="center"/>
    </xf>
    <xf numFmtId="0" fontId="5" fillId="17" borderId="30" xfId="0" applyFont="1" applyFill="1" applyBorder="1" applyAlignment="1">
      <alignment horizontal="center" vertical="center"/>
    </xf>
    <xf numFmtId="0" fontId="5" fillId="17" borderId="34" xfId="0" applyFont="1" applyFill="1" applyBorder="1" applyAlignment="1">
      <alignment horizontal="center" vertical="center"/>
    </xf>
    <xf numFmtId="0" fontId="5" fillId="17" borderId="20" xfId="0" applyFont="1" applyFill="1" applyBorder="1" applyAlignment="1">
      <alignment horizontal="center" vertical="center"/>
    </xf>
    <xf numFmtId="0" fontId="5" fillId="17" borderId="31" xfId="0" applyFont="1" applyFill="1" applyBorder="1" applyAlignment="1">
      <alignment horizontal="center" vertical="center"/>
    </xf>
    <xf numFmtId="0" fontId="5" fillId="17" borderId="35" xfId="0" applyFont="1" applyFill="1" applyBorder="1" applyAlignment="1">
      <alignment horizontal="center" vertical="center"/>
    </xf>
    <xf numFmtId="0" fontId="5" fillId="17" borderId="30" xfId="0" applyFont="1" applyFill="1" applyBorder="1" applyAlignment="1">
      <alignment horizontal="center" vertical="center" wrapText="1"/>
    </xf>
    <xf numFmtId="0" fontId="5" fillId="17" borderId="36" xfId="0" applyFont="1" applyFill="1" applyBorder="1" applyAlignment="1">
      <alignment horizontal="center" vertical="center" wrapText="1"/>
    </xf>
    <xf numFmtId="0" fontId="5" fillId="17" borderId="19" xfId="0" applyFont="1" applyFill="1" applyBorder="1" applyAlignment="1" applyProtection="1">
      <alignment horizontal="center" vertical="center" wrapText="1"/>
    </xf>
    <xf numFmtId="0" fontId="5" fillId="17" borderId="35" xfId="0" applyFont="1" applyFill="1" applyBorder="1" applyAlignment="1" applyProtection="1">
      <alignment horizontal="center" vertical="center" wrapText="1"/>
    </xf>
    <xf numFmtId="0" fontId="5" fillId="17" borderId="19" xfId="0" applyFont="1" applyFill="1" applyBorder="1" applyAlignment="1" applyProtection="1">
      <alignment horizontal="center" vertical="center"/>
    </xf>
    <xf numFmtId="0" fontId="5" fillId="17" borderId="35" xfId="0" applyFont="1" applyFill="1" applyBorder="1" applyAlignment="1" applyProtection="1">
      <alignment horizontal="center" vertical="center"/>
    </xf>
    <xf numFmtId="0" fontId="5" fillId="17" borderId="30" xfId="0" applyFont="1" applyFill="1" applyBorder="1" applyAlignment="1" applyProtection="1">
      <alignment horizontal="center" vertical="center" wrapText="1"/>
    </xf>
    <xf numFmtId="0" fontId="5" fillId="17" borderId="36" xfId="0" applyFont="1" applyFill="1" applyBorder="1" applyAlignment="1" applyProtection="1">
      <alignment horizontal="center" vertical="center" wrapText="1"/>
    </xf>
    <xf numFmtId="0" fontId="5" fillId="5" borderId="20" xfId="0" applyFont="1" applyFill="1" applyBorder="1" applyAlignment="1" applyProtection="1">
      <alignment horizontal="center"/>
    </xf>
    <xf numFmtId="0" fontId="5" fillId="17" borderId="33" xfId="0" applyFont="1" applyFill="1" applyBorder="1" applyAlignment="1" applyProtection="1">
      <alignment horizontal="center" vertical="center"/>
    </xf>
    <xf numFmtId="0" fontId="5" fillId="17" borderId="30" xfId="0" applyFont="1" applyFill="1" applyBorder="1" applyAlignment="1" applyProtection="1">
      <alignment horizontal="center" vertical="center"/>
    </xf>
    <xf numFmtId="0" fontId="5" fillId="17" borderId="34" xfId="0" applyFont="1" applyFill="1" applyBorder="1" applyAlignment="1" applyProtection="1">
      <alignment horizontal="center" vertical="center"/>
    </xf>
    <xf numFmtId="0" fontId="5" fillId="17" borderId="20" xfId="0" applyFont="1" applyFill="1" applyBorder="1" applyAlignment="1" applyProtection="1">
      <alignment horizontal="center" vertical="center"/>
    </xf>
    <xf numFmtId="0" fontId="5" fillId="17" borderId="31" xfId="0" applyFont="1" applyFill="1" applyBorder="1" applyAlignment="1" applyProtection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3" fontId="2" fillId="2" borderId="11" xfId="0" applyNumberFormat="1" applyFont="1" applyFill="1" applyBorder="1" applyAlignment="1">
      <alignment horizontal="right" shrinkToFit="1"/>
    </xf>
    <xf numFmtId="3" fontId="2" fillId="2" borderId="39" xfId="0" applyNumberFormat="1" applyFont="1" applyFill="1" applyBorder="1" applyAlignment="1">
      <alignment horizontal="right" shrinkToFit="1"/>
    </xf>
    <xf numFmtId="3" fontId="2" fillId="2" borderId="9" xfId="0" applyNumberFormat="1" applyFont="1" applyFill="1" applyBorder="1" applyAlignment="1">
      <alignment horizontal="right" shrinkToFit="1"/>
    </xf>
    <xf numFmtId="0" fontId="5" fillId="4" borderId="19" xfId="0" applyFont="1" applyFill="1" applyBorder="1" applyAlignment="1" applyProtection="1">
      <alignment horizontal="center"/>
    </xf>
    <xf numFmtId="0" fontId="5" fillId="17" borderId="19" xfId="0" applyFont="1" applyFill="1" applyBorder="1" applyAlignment="1" applyProtection="1">
      <alignment horizontal="center" wrapText="1"/>
    </xf>
    <xf numFmtId="0" fontId="5" fillId="17" borderId="30" xfId="0" applyFont="1" applyFill="1" applyBorder="1" applyAlignment="1" applyProtection="1">
      <alignment horizontal="center" wrapText="1"/>
    </xf>
    <xf numFmtId="0" fontId="5" fillId="17" borderId="20" xfId="0" applyFont="1" applyFill="1" applyBorder="1" applyAlignment="1" applyProtection="1">
      <alignment horizontal="center" wrapText="1"/>
    </xf>
    <xf numFmtId="0" fontId="5" fillId="17" borderId="31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104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FFFF00"/>
          </stop>
          <stop position="1">
            <color theme="1"/>
          </stop>
        </gradient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theme="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0099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434536.2</v>
        <stp/>
        <stp>StudyData</stp>
        <stp>SR3??4</stp>
        <stp>MA</stp>
        <stp>InputChoice=ContractVol,MAType=Sim,Period=10</stp>
        <stp>MA</stp>
        <stp/>
        <stp/>
        <stp>all</stp>
        <stp/>
        <stp/>
        <stp/>
        <stp>T</stp>
        <tr r="L9" s="1"/>
      </tp>
      <tp>
        <v>385.2</v>
        <stp/>
        <stp>StudyData</stp>
        <stp>SR3??5</stp>
        <stp>MA</stp>
        <stp>InputChoice=ContractVol,MAType=Sim,Period=10</stp>
        <stp>MA</stp>
        <stp/>
        <stp/>
        <stp>all</stp>
        <stp/>
        <stp/>
        <stp/>
        <stp>T</stp>
        <tr r="L10" s="1"/>
      </tp>
      <tp>
        <v>714.3</v>
        <stp/>
        <stp>StudyData</stp>
        <stp>SR3??6</stp>
        <stp>MA</stp>
        <stp>InputChoice=ContractVol,MAType=Sim,Period=10</stp>
        <stp>MA</stp>
        <stp/>
        <stp/>
        <stp>all</stp>
        <stp/>
        <stp/>
        <stp/>
        <stp>T</stp>
        <tr r="L11" s="1"/>
      </tp>
      <tp>
        <v>381043.7</v>
        <stp/>
        <stp>StudyData</stp>
        <stp>SR3??7</stp>
        <stp>MA</stp>
        <stp>InputChoice=ContractVol,MAType=Sim,Period=10</stp>
        <stp>MA</stp>
        <stp/>
        <stp/>
        <stp>all</stp>
        <stp/>
        <stp/>
        <stp/>
        <stp>T</stp>
        <tr r="L12" s="1"/>
      </tp>
      <tp>
        <v>120</v>
        <stp/>
        <stp>StudyData</stp>
        <stp>SR3??18</stp>
        <stp>Vol</stp>
        <stp>VolType=Exchange,CoCType=Contract</stp>
        <stp>Vol</stp>
        <stp>5</stp>
        <stp>0</stp>
        <stp>ALL</stp>
        <stp/>
        <stp/>
        <stp>TRUE</stp>
        <stp>T</stp>
        <tr r="Z26" s="1"/>
        <tr r="Z26" s="1"/>
      </tp>
      <tp>
        <v>12</v>
        <stp/>
        <stp>StudyData</stp>
        <stp>SR3??19</stp>
        <stp>Vol</stp>
        <stp>VolType=Exchange,CoCType=Contract</stp>
        <stp>Vol</stp>
        <stp>5</stp>
        <stp>0</stp>
        <stp>ALL</stp>
        <stp/>
        <stp/>
        <stp>TRUE</stp>
        <stp>T</stp>
        <tr r="Z27" s="1"/>
        <tr r="Z27" s="1"/>
      </tp>
      <tp>
        <v>306</v>
        <stp/>
        <stp>StudyData</stp>
        <stp>SR3??12</stp>
        <stp>Vol</stp>
        <stp>VolType=Exchange,CoCType=Contract</stp>
        <stp>Vol</stp>
        <stp>5</stp>
        <stp>0</stp>
        <stp>ALL</stp>
        <stp/>
        <stp/>
        <stp>TRUE</stp>
        <stp>T</stp>
        <tr r="Z18" s="1"/>
        <tr r="Z18" s="1"/>
      </tp>
      <tp>
        <v>160</v>
        <stp/>
        <stp>StudyData</stp>
        <stp>SR3??13</stp>
        <stp>Vol</stp>
        <stp>VolType=Exchange,CoCType=Contract</stp>
        <stp>Vol</stp>
        <stp>5</stp>
        <stp>0</stp>
        <stp>ALL</stp>
        <stp/>
        <stp/>
        <stp>TRUE</stp>
        <stp>T</stp>
        <tr r="Z20" s="1"/>
        <tr r="Z20" s="1"/>
      </tp>
      <tp>
        <v>337</v>
        <stp/>
        <stp>StudyData</stp>
        <stp>SR3??10</stp>
        <stp>Vol</stp>
        <stp>VolType=Exchange,CoCType=Contract</stp>
        <stp>Vol</stp>
        <stp>5</stp>
        <stp>0</stp>
        <stp>ALL</stp>
        <stp/>
        <stp/>
        <stp>TRUE</stp>
        <stp>T</stp>
        <tr r="Z16" s="1"/>
        <tr r="Z16" s="1"/>
      </tp>
      <tp>
        <v>312</v>
        <stp/>
        <stp>StudyData</stp>
        <stp>SR3??11</stp>
        <stp>Vol</stp>
        <stp>VolType=Exchange,CoCType=Contract</stp>
        <stp>Vol</stp>
        <stp>5</stp>
        <stp>0</stp>
        <stp>ALL</stp>
        <stp/>
        <stp/>
        <stp>TRUE</stp>
        <stp>T</stp>
        <tr r="Z17" s="1"/>
        <tr r="Z17" s="1"/>
      </tp>
      <tp>
        <v>84</v>
        <stp/>
        <stp>StudyData</stp>
        <stp>SR3??16</stp>
        <stp>Vol</stp>
        <stp>VolType=Exchange,CoCType=Contract</stp>
        <stp>Vol</stp>
        <stp>5</stp>
        <stp>0</stp>
        <stp>ALL</stp>
        <stp/>
        <stp/>
        <stp>TRUE</stp>
        <stp>T</stp>
        <tr r="Z23" s="1"/>
        <tr r="Z23" s="1"/>
      </tp>
      <tp>
        <v>72</v>
        <stp/>
        <stp>StudyData</stp>
        <stp>SR3??17</stp>
        <stp>Vol</stp>
        <stp>VolType=Exchange,CoCType=Contract</stp>
        <stp>Vol</stp>
        <stp>5</stp>
        <stp>0</stp>
        <stp>ALL</stp>
        <stp/>
        <stp/>
        <stp>TRUE</stp>
        <stp>T</stp>
        <tr r="Z25" s="1"/>
        <tr r="Z25" s="1"/>
      </tp>
      <tp>
        <v>101</v>
        <stp/>
        <stp>StudyData</stp>
        <stp>SR3??14</stp>
        <stp>Vol</stp>
        <stp>VolType=Exchange,CoCType=Contract</stp>
        <stp>Vol</stp>
        <stp>5</stp>
        <stp>0</stp>
        <stp>ALL</stp>
        <stp/>
        <stp/>
        <stp>TRUE</stp>
        <stp>T</stp>
        <tr r="Z21" s="1"/>
        <tr r="Z21" s="1"/>
      </tp>
      <tp>
        <v>14</v>
        <stp/>
        <stp>StudyData</stp>
        <stp>SR3??15</stp>
        <stp>Vol</stp>
        <stp>VolType=Exchange,CoCType=Contract</stp>
        <stp>Vol</stp>
        <stp>5</stp>
        <stp>0</stp>
        <stp>ALL</stp>
        <stp/>
        <stp/>
        <stp>TRUE</stp>
        <stp>T</stp>
        <tr r="Z22" s="1"/>
        <tr r="Z22" s="1"/>
      </tp>
      <tp>
        <v>0</v>
        <stp/>
        <stp>StudyData</stp>
        <stp>SR3??28</stp>
        <stp>Vol</stp>
        <stp>VolType=Exchange,CoCType=Contract</stp>
        <stp>Vol</stp>
        <stp>5</stp>
        <stp>0</stp>
        <stp>ALL</stp>
        <stp/>
        <stp/>
        <stp>TRUE</stp>
        <stp>T</stp>
        <tr r="Z38" s="1"/>
        <tr r="Z38" s="1"/>
      </tp>
      <tp>
        <v>0</v>
        <stp/>
        <stp>StudyData</stp>
        <stp>SR3??29</stp>
        <stp>Vol</stp>
        <stp>VolType=Exchange,CoCType=Contract</stp>
        <stp>Vol</stp>
        <stp>5</stp>
        <stp>0</stp>
        <stp>ALL</stp>
        <stp/>
        <stp/>
        <stp>TRUE</stp>
        <stp>T</stp>
        <tr r="Z40" s="1"/>
        <tr r="Z40" s="1"/>
      </tp>
      <tp t="s">
        <v/>
        <stp/>
        <stp>StudyData</stp>
        <stp>SR3??22</stp>
        <stp>Vol</stp>
        <stp>VolType=Exchange,CoCType=Contract</stp>
        <stp>Vol</stp>
        <stp>5</stp>
        <stp>0</stp>
        <stp>ALL</stp>
        <stp/>
        <stp/>
        <stp>TRUE</stp>
        <stp>T</stp>
        <tr r="Z31" s="1"/>
      </tp>
      <tp>
        <v>23</v>
        <stp/>
        <stp>StudyData</stp>
        <stp>SR3??23</stp>
        <stp>Vol</stp>
        <stp>VolType=Exchange,CoCType=Contract</stp>
        <stp>Vol</stp>
        <stp>5</stp>
        <stp>0</stp>
        <stp>ALL</stp>
        <stp/>
        <stp/>
        <stp>TRUE</stp>
        <stp>T</stp>
        <tr r="Z32" s="1"/>
        <tr r="Z32" s="1"/>
      </tp>
      <tp>
        <v>2</v>
        <stp/>
        <stp>StudyData</stp>
        <stp>SR3??20</stp>
        <stp>Vol</stp>
        <stp>VolType=Exchange,CoCType=Contract</stp>
        <stp>Vol</stp>
        <stp>5</stp>
        <stp>0</stp>
        <stp>ALL</stp>
        <stp/>
        <stp/>
        <stp>TRUE</stp>
        <stp>T</stp>
        <tr r="Z28" s="1"/>
        <tr r="Z28" s="1"/>
      </tp>
      <tp>
        <v>44</v>
        <stp/>
        <stp>StudyData</stp>
        <stp>SR3??21</stp>
        <stp>Vol</stp>
        <stp>VolType=Exchange,CoCType=Contract</stp>
        <stp>Vol</stp>
        <stp>5</stp>
        <stp>0</stp>
        <stp>ALL</stp>
        <stp/>
        <stp/>
        <stp>TRUE</stp>
        <stp>T</stp>
        <tr r="Z30" s="1"/>
        <tr r="Z30" s="1"/>
      </tp>
      <tp>
        <v>1</v>
        <stp/>
        <stp>StudyData</stp>
        <stp>SR3??26</stp>
        <stp>Vol</stp>
        <stp>VolType=Exchange,CoCType=Contract</stp>
        <stp>Vol</stp>
        <stp>5</stp>
        <stp>0</stp>
        <stp>ALL</stp>
        <stp/>
        <stp/>
        <stp>TRUE</stp>
        <stp>T</stp>
        <tr r="Z36" s="1"/>
        <tr r="Z36" s="1"/>
      </tp>
      <tp>
        <v>3</v>
        <stp/>
        <stp>StudyData</stp>
        <stp>SR3??27</stp>
        <stp>Vol</stp>
        <stp>VolType=Exchange,CoCType=Contract</stp>
        <stp>Vol</stp>
        <stp>5</stp>
        <stp>0</stp>
        <stp>ALL</stp>
        <stp/>
        <stp/>
        <stp>TRUE</stp>
        <stp>T</stp>
        <tr r="Z37" s="1"/>
        <tr r="Z37" s="1"/>
      </tp>
      <tp>
        <v>1</v>
        <stp/>
        <stp>StudyData</stp>
        <stp>SR3??24</stp>
        <stp>Vol</stp>
        <stp>VolType=Exchange,CoCType=Contract</stp>
        <stp>Vol</stp>
        <stp>5</stp>
        <stp>0</stp>
        <stp>ALL</stp>
        <stp/>
        <stp/>
        <stp>TRUE</stp>
        <stp>T</stp>
        <tr r="Z33" s="1"/>
        <tr r="Z33" s="1"/>
      </tp>
      <tp t="s">
        <v/>
        <stp/>
        <stp>StudyData</stp>
        <stp>SR3??25</stp>
        <stp>Vol</stp>
        <stp>VolType=Exchange,CoCType=Contract</stp>
        <stp>Vol</stp>
        <stp>5</stp>
        <stp>0</stp>
        <stp>ALL</stp>
        <stp/>
        <stp/>
        <stp>TRUE</stp>
        <stp>T</stp>
        <tr r="Z35" s="1"/>
      </tp>
      <tp t="s">
        <v/>
        <stp/>
        <stp>StudyData</stp>
        <stp>SR3??38</stp>
        <stp>Vol</stp>
        <stp>VolType=Exchange,CoCType=Contract</stp>
        <stp>Vol</stp>
        <stp>5</stp>
        <stp>0</stp>
        <stp>ALL</stp>
        <stp/>
        <stp/>
        <stp>TRUE</stp>
        <stp>T</stp>
        <tr r="Z51" s="1"/>
      </tp>
      <tp t="s">
        <v/>
        <stp/>
        <stp>StudyData</stp>
        <stp>SR3??39</stp>
        <stp>Vol</stp>
        <stp>VolType=Exchange,CoCType=Contract</stp>
        <stp>Vol</stp>
        <stp>5</stp>
        <stp>0</stp>
        <stp>ALL</stp>
        <stp/>
        <stp/>
        <stp>TRUE</stp>
        <stp>T</stp>
        <tr r="Z52" s="1"/>
      </tp>
      <tp>
        <v>0</v>
        <stp/>
        <stp>StudyData</stp>
        <stp>SR3??32</stp>
        <stp>Vol</stp>
        <stp>VolType=Exchange,CoCType=Contract</stp>
        <stp>Vol</stp>
        <stp>5</stp>
        <stp>0</stp>
        <stp>ALL</stp>
        <stp/>
        <stp/>
        <stp>TRUE</stp>
        <stp>T</stp>
        <tr r="Z43" s="1"/>
        <tr r="Z43" s="1"/>
      </tp>
      <tp>
        <v>0</v>
        <stp/>
        <stp>StudyData</stp>
        <stp>SR3??33</stp>
        <stp>Vol</stp>
        <stp>VolType=Exchange,CoCType=Contract</stp>
        <stp>Vol</stp>
        <stp>5</stp>
        <stp>0</stp>
        <stp>ALL</stp>
        <stp/>
        <stp/>
        <stp>TRUE</stp>
        <stp>T</stp>
        <tr r="Z45" s="1"/>
        <tr r="Z45" s="1"/>
      </tp>
      <tp t="s">
        <v/>
        <stp/>
        <stp>StudyData</stp>
        <stp>SR3??30</stp>
        <stp>Vol</stp>
        <stp>VolType=Exchange,CoCType=Contract</stp>
        <stp>Vol</stp>
        <stp>5</stp>
        <stp>0</stp>
        <stp>ALL</stp>
        <stp/>
        <stp/>
        <stp>TRUE</stp>
        <stp>T</stp>
        <tr r="Z41" s="1"/>
      </tp>
      <tp>
        <v>0</v>
        <stp/>
        <stp>StudyData</stp>
        <stp>SR3??31</stp>
        <stp>Vol</stp>
        <stp>VolType=Exchange,CoCType=Contract</stp>
        <stp>Vol</stp>
        <stp>5</stp>
        <stp>0</stp>
        <stp>ALL</stp>
        <stp/>
        <stp/>
        <stp>TRUE</stp>
        <stp>T</stp>
        <tr r="Z42" s="1"/>
        <tr r="Z42" s="1"/>
      </tp>
      <tp>
        <v>0</v>
        <stp/>
        <stp>StudyData</stp>
        <stp>SR3??36</stp>
        <stp>Vol</stp>
        <stp>VolType=Exchange,CoCType=Contract</stp>
        <stp>Vol</stp>
        <stp>5</stp>
        <stp>0</stp>
        <stp>ALL</stp>
        <stp/>
        <stp/>
        <stp>TRUE</stp>
        <stp>T</stp>
        <tr r="Z48" s="1"/>
        <tr r="Z48" s="1"/>
      </tp>
      <tp t="s">
        <v/>
        <stp/>
        <stp>StudyData</stp>
        <stp>SR3??37</stp>
        <stp>Vol</stp>
        <stp>VolType=Exchange,CoCType=Contract</stp>
        <stp>Vol</stp>
        <stp>5</stp>
        <stp>0</stp>
        <stp>ALL</stp>
        <stp/>
        <stp/>
        <stp>TRUE</stp>
        <stp>T</stp>
        <tr r="Z50" s="1"/>
      </tp>
      <tp t="s">
        <v/>
        <stp/>
        <stp>StudyData</stp>
        <stp>SR3??34</stp>
        <stp>Vol</stp>
        <stp>VolType=Exchange,CoCType=Contract</stp>
        <stp>Vol</stp>
        <stp>5</stp>
        <stp>0</stp>
        <stp>ALL</stp>
        <stp/>
        <stp/>
        <stp>TRUE</stp>
        <stp>T</stp>
        <tr r="Z46" s="1"/>
      </tp>
      <tp>
        <v>0</v>
        <stp/>
        <stp>StudyData</stp>
        <stp>SR3??35</stp>
        <stp>Vol</stp>
        <stp>VolType=Exchange,CoCType=Contract</stp>
        <stp>Vol</stp>
        <stp>5</stp>
        <stp>0</stp>
        <stp>ALL</stp>
        <stp/>
        <stp/>
        <stp>TRUE</stp>
        <stp>T</stp>
        <tr r="Z47" s="1"/>
        <tr r="Z47" s="1"/>
      </tp>
      <tp t="s">
        <v/>
        <stp/>
        <stp>StudyData</stp>
        <stp>SR3??42</stp>
        <stp>Vol</stp>
        <stp>VolType=Exchange,CoCType=Contract</stp>
        <stp>Vol</stp>
        <stp>5</stp>
        <stp>0</stp>
        <stp>ALL</stp>
        <stp/>
        <stp/>
        <stp>TRUE</stp>
        <stp>T</stp>
        <tr r="Z56" s="1"/>
      </tp>
      <tp t="s">
        <v/>
        <stp/>
        <stp>StudyData</stp>
        <stp>SR3??43</stp>
        <stp>Vol</stp>
        <stp>VolType=Exchange,CoCType=Contract</stp>
        <stp>Vol</stp>
        <stp>5</stp>
        <stp>0</stp>
        <stp>ALL</stp>
        <stp/>
        <stp/>
        <stp>TRUE</stp>
        <stp>T</stp>
        <tr r="Z57" s="1"/>
      </tp>
      <tp t="s">
        <v/>
        <stp/>
        <stp>StudyData</stp>
        <stp>SR3??40</stp>
        <stp>Vol</stp>
        <stp>VolType=Exchange,CoCType=Contract</stp>
        <stp>Vol</stp>
        <stp>5</stp>
        <stp>0</stp>
        <stp>ALL</stp>
        <stp/>
        <stp/>
        <stp>TRUE</stp>
        <stp>T</stp>
        <tr r="Z53" s="1"/>
      </tp>
      <tp t="s">
        <v/>
        <stp/>
        <stp>StudyData</stp>
        <stp>SR3??41</stp>
        <stp>Vol</stp>
        <stp>VolType=Exchange,CoCType=Contract</stp>
        <stp>Vol</stp>
        <stp>5</stp>
        <stp>0</stp>
        <stp>ALL</stp>
        <stp/>
        <stp/>
        <stp>TRUE</stp>
        <stp>T</stp>
        <tr r="Z55" s="1"/>
      </tp>
      <tp t="s">
        <v/>
        <stp/>
        <stp>StudyData</stp>
        <stp>SR3??46</stp>
        <stp>Vol</stp>
        <stp>VolType=Exchange,CoCType=Contract</stp>
        <stp>Vol</stp>
        <stp>5</stp>
        <stp>0</stp>
        <stp>ALL</stp>
        <stp/>
        <stp/>
        <stp>TRUE</stp>
        <stp>T</stp>
        <tr r="Z61" s="1"/>
      </tp>
      <tp t="s">
        <v/>
        <stp/>
        <stp>StudyData</stp>
        <stp>SR3??47</stp>
        <stp>Vol</stp>
        <stp>VolType=Exchange,CoCType=Contract</stp>
        <stp>Vol</stp>
        <stp>5</stp>
        <stp>0</stp>
        <stp>ALL</stp>
        <stp/>
        <stp/>
        <stp>TRUE</stp>
        <stp>T</stp>
        <tr r="Z62" s="1"/>
      </tp>
      <tp t="s">
        <v/>
        <stp/>
        <stp>StudyData</stp>
        <stp>SR3??44</stp>
        <stp>Vol</stp>
        <stp>VolType=Exchange,CoCType=Contract</stp>
        <stp>Vol</stp>
        <stp>5</stp>
        <stp>0</stp>
        <stp>ALL</stp>
        <stp/>
        <stp/>
        <stp>TRUE</stp>
        <stp>T</stp>
        <tr r="Z58" s="1"/>
      </tp>
      <tp t="s">
        <v/>
        <stp/>
        <stp>StudyData</stp>
        <stp>SR3??45</stp>
        <stp>Vol</stp>
        <stp>VolType=Exchange,CoCType=Contract</stp>
        <stp>Vol</stp>
        <stp>5</stp>
        <stp>0</stp>
        <stp>ALL</stp>
        <stp/>
        <stp/>
        <stp>TRUE</stp>
        <stp>T</stp>
        <tr r="Z60" s="1"/>
      </tp>
      <tp>
        <v>55205.1</v>
        <stp/>
        <stp>StudyData</stp>
        <stp>SR3??1</stp>
        <stp>MA</stp>
        <stp>InputChoice=ContractVol,MAType=Sim,Period=10</stp>
        <stp>MA</stp>
        <stp/>
        <stp/>
        <stp>all</stp>
        <stp/>
        <stp/>
        <stp/>
        <stp>T</stp>
        <tr r="L6" s="1"/>
      </tp>
      <tp>
        <v>287.8</v>
        <stp/>
        <stp>StudyData</stp>
        <stp>SR3??2</stp>
        <stp>MA</stp>
        <stp>InputChoice=ContractVol,MAType=Sim,Period=10</stp>
        <stp>MA</stp>
        <stp/>
        <stp/>
        <stp>all</stp>
        <stp/>
        <stp/>
        <stp/>
        <stp>T</stp>
        <tr r="L7" s="1"/>
      </tp>
      <tp>
        <v>1923.4</v>
        <stp/>
        <stp>StudyData</stp>
        <stp>SR3??3</stp>
        <stp>MA</stp>
        <stp>InputChoice=ContractVol,MAType=Sim,Period=10</stp>
        <stp>MA</stp>
        <stp/>
        <stp/>
        <stp>all</stp>
        <stp/>
        <stp/>
        <stp/>
        <stp>T</stp>
        <tr r="L8" s="1"/>
      </tp>
      <tp>
        <v>0</v>
        <stp/>
        <stp>ContractData</stp>
        <stp>SR3??9</stp>
        <stp>COI</stp>
        <tr r="U15" s="1"/>
      </tp>
      <tp>
        <v>254</v>
        <stp/>
        <stp>ContractData</stp>
        <stp>SR3??8</stp>
        <stp>COI</stp>
        <tr r="U13" s="1"/>
      </tp>
      <tp>
        <v>25598</v>
        <stp/>
        <stp>ContractData</stp>
        <stp>SR3??3</stp>
        <stp>COI</stp>
        <tr r="U8" s="1"/>
      </tp>
      <tp>
        <v>45479</v>
        <stp/>
        <stp>ContractData</stp>
        <stp>SR3??2</stp>
        <stp>COI</stp>
        <tr r="U7" s="1"/>
      </tp>
      <tp>
        <v>1019798</v>
        <stp/>
        <stp>ContractData</stp>
        <stp>SR3??1</stp>
        <stp>COI</stp>
        <tr r="U6" s="1"/>
      </tp>
      <tp>
        <v>1098628</v>
        <stp/>
        <stp>ContractData</stp>
        <stp>SR3??7</stp>
        <stp>COI</stp>
        <tr r="U12" s="1"/>
      </tp>
      <tp>
        <v>4123</v>
        <stp/>
        <stp>ContractData</stp>
        <stp>SR3??6</stp>
        <stp>COI</stp>
        <tr r="U11" s="1"/>
      </tp>
      <tp>
        <v>2592</v>
        <stp/>
        <stp>ContractData</stp>
        <stp>SR3??5</stp>
        <stp>COI</stp>
        <tr r="U10" s="1"/>
      </tp>
      <tp>
        <v>1262646</v>
        <stp/>
        <stp>ContractData</stp>
        <stp>SR3??4</stp>
        <stp>COI</stp>
        <tr r="U9" s="1"/>
      </tp>
      <tp>
        <v>16</v>
        <stp/>
        <stp>StudyData</stp>
        <stp>SR3??8</stp>
        <stp>MA</stp>
        <stp>InputChoice=ContractVol,MAType=Sim,Period=10</stp>
        <stp>MA</stp>
        <stp/>
        <stp/>
        <stp>all</stp>
        <stp/>
        <stp/>
        <stp/>
        <stp>T</stp>
        <tr r="L13" s="1"/>
      </tp>
      <tp t="s">
        <v/>
        <stp/>
        <stp>StudyData</stp>
        <stp>SR3??9</stp>
        <stp>MA</stp>
        <stp>InputChoice=ContractVol,MAType=Sim,Period=10</stp>
        <stp>MA</stp>
        <stp/>
        <stp/>
        <stp>all</stp>
        <stp/>
        <stp/>
        <stp/>
        <stp>T</stp>
        <tr r="L15" s="1"/>
      </tp>
      <tp>
        <v>4048</v>
        <stp/>
        <stp>StudyData</stp>
        <stp>Vol(SR3??10) when (LocalDay(SR3??10)=18 and LocalHour(SR3??10)=12 and LocalMinute(SR3??10)=25)</stp>
        <stp>Bar</stp>
        <stp/>
        <stp>Vol</stp>
        <stp>5</stp>
        <stp>0</stp>
        <tr r="AA16" s="1"/>
      </tp>
      <tp>
        <v>3607</v>
        <stp/>
        <stp>StudyData</stp>
        <stp>Vol(SR3??11) when (LocalDay(SR3??11)=18 and LocalHour(SR3??11)=12 and LocalMinute(SR3??11)=25)</stp>
        <stp>Bar</stp>
        <stp/>
        <stp>Vol</stp>
        <stp>5</stp>
        <stp>0</stp>
        <tr r="AA17" s="1"/>
      </tp>
      <tp>
        <v>3237</v>
        <stp/>
        <stp>StudyData</stp>
        <stp>Vol(SR3??12) when (LocalDay(SR3??12)=18 and LocalHour(SR3??12)=12 and LocalMinute(SR3??12)=25)</stp>
        <stp>Bar</stp>
        <stp/>
        <stp>Vol</stp>
        <stp>5</stp>
        <stp>0</stp>
        <tr r="AA18" s="1"/>
      </tp>
      <tp>
        <v>2330</v>
        <stp/>
        <stp>StudyData</stp>
        <stp>Vol(SR3??13) when (LocalDay(SR3??13)=18 and LocalHour(SR3??13)=12 and LocalMinute(SR3??13)=25)</stp>
        <stp>Bar</stp>
        <stp/>
        <stp>Vol</stp>
        <stp>5</stp>
        <stp>0</stp>
        <tr r="AA20" s="1"/>
      </tp>
      <tp>
        <v>1817</v>
        <stp/>
        <stp>StudyData</stp>
        <stp>Vol(SR3??14) when (LocalDay(SR3??14)=18 and LocalHour(SR3??14)=12 and LocalMinute(SR3??14)=25)</stp>
        <stp>Bar</stp>
        <stp/>
        <stp>Vol</stp>
        <stp>5</stp>
        <stp>0</stp>
        <tr r="AA21" s="1"/>
      </tp>
      <tp>
        <v>2260</v>
        <stp/>
        <stp>StudyData</stp>
        <stp>Vol(SR3??15) when (LocalDay(SR3??15)=18 and LocalHour(SR3??15)=12 and LocalMinute(SR3??15)=25)</stp>
        <stp>Bar</stp>
        <stp/>
        <stp>Vol</stp>
        <stp>5</stp>
        <stp>0</stp>
        <tr r="AA22" s="1"/>
      </tp>
      <tp>
        <v>806</v>
        <stp/>
        <stp>StudyData</stp>
        <stp>Vol(SR3??16) when (LocalDay(SR3??16)=18 and LocalHour(SR3??16)=12 and LocalMinute(SR3??16)=25)</stp>
        <stp>Bar</stp>
        <stp/>
        <stp>Vol</stp>
        <stp>5</stp>
        <stp>0</stp>
        <tr r="AA23" s="1"/>
      </tp>
      <tp>
        <v>931</v>
        <stp/>
        <stp>StudyData</stp>
        <stp>Vol(SR3??17) when (LocalDay(SR3??17)=18 and LocalHour(SR3??17)=12 and LocalMinute(SR3??17)=25)</stp>
        <stp>Bar</stp>
        <stp/>
        <stp>Vol</stp>
        <stp>5</stp>
        <stp>0</stp>
        <tr r="AA25" s="1"/>
      </tp>
      <tp>
        <v>1016</v>
        <stp/>
        <stp>StudyData</stp>
        <stp>Vol(SR3??18) when (LocalDay(SR3??18)=18 and LocalHour(SR3??18)=12 and LocalMinute(SR3??18)=25)</stp>
        <stp>Bar</stp>
        <stp/>
        <stp>Vol</stp>
        <stp>5</stp>
        <stp>0</stp>
        <tr r="AA26" s="1"/>
      </tp>
      <tp>
        <v>654</v>
        <stp/>
        <stp>StudyData</stp>
        <stp>Vol(SR3??19) when (LocalDay(SR3??19)=18 and LocalHour(SR3??19)=12 and LocalMinute(SR3??19)=25)</stp>
        <stp>Bar</stp>
        <stp/>
        <stp>Vol</stp>
        <stp>5</stp>
        <stp>0</stp>
        <tr r="AA27" s="1"/>
      </tp>
      <tp>
        <v>278</v>
        <stp/>
        <stp>StudyData</stp>
        <stp>Vol(SR3??20) when (LocalDay(SR3??20)=18 and LocalHour(SR3??20)=12 and LocalMinute(SR3??20)=25)</stp>
        <stp>Bar</stp>
        <stp/>
        <stp>Vol</stp>
        <stp>5</stp>
        <stp>0</stp>
        <tr r="AA28" s="1"/>
      </tp>
      <tp>
        <v>479</v>
        <stp/>
        <stp>StudyData</stp>
        <stp>Vol(SR3??21) when (LocalDay(SR3??21)=18 and LocalHour(SR3??21)=12 and LocalMinute(SR3??21)=25)</stp>
        <stp>Bar</stp>
        <stp/>
        <stp>Vol</stp>
        <stp>5</stp>
        <stp>0</stp>
        <tr r="AA30" s="1"/>
      </tp>
      <tp>
        <v>373</v>
        <stp/>
        <stp>StudyData</stp>
        <stp>Vol(SR3??22) when (LocalDay(SR3??22)=18 and LocalHour(SR3??22)=12 and LocalMinute(SR3??22)=25)</stp>
        <stp>Bar</stp>
        <stp/>
        <stp>Vol</stp>
        <stp>5</stp>
        <stp>0</stp>
        <tr r="AA31" s="1"/>
      </tp>
      <tp>
        <v>379</v>
        <stp/>
        <stp>StudyData</stp>
        <stp>Vol(SR3??23) when (LocalDay(SR3??23)=18 and LocalHour(SR3??23)=12 and LocalMinute(SR3??23)=25)</stp>
        <stp>Bar</stp>
        <stp/>
        <stp>Vol</stp>
        <stp>5</stp>
        <stp>0</stp>
        <tr r="AA32" s="1"/>
      </tp>
      <tp>
        <v>470</v>
        <stp/>
        <stp>StudyData</stp>
        <stp>Vol(SR3??24) when (LocalDay(SR3??24)=18 and LocalHour(SR3??24)=12 and LocalMinute(SR3??24)=25)</stp>
        <stp>Bar</stp>
        <stp/>
        <stp>Vol</stp>
        <stp>5</stp>
        <stp>0</stp>
        <tr r="AA33" s="1"/>
      </tp>
      <tp>
        <v>361</v>
        <stp/>
        <stp>StudyData</stp>
        <stp>Vol(SR3??25) when (LocalDay(SR3??25)=18 and LocalHour(SR3??25)=12 and LocalMinute(SR3??25)=25)</stp>
        <stp>Bar</stp>
        <stp/>
        <stp>Vol</stp>
        <stp>5</stp>
        <stp>0</stp>
        <tr r="AA35" s="1"/>
      </tp>
      <tp>
        <v>1079</v>
        <stp/>
        <stp>StudyData</stp>
        <stp>Vol(SR3??26) when (LocalDay(SR3??26)=18 and LocalHour(SR3??26)=12 and LocalMinute(SR3??26)=25)</stp>
        <stp>Bar</stp>
        <stp/>
        <stp>Vol</stp>
        <stp>5</stp>
        <stp>0</stp>
        <tr r="AA36" s="1"/>
      </tp>
      <tp>
        <v>442</v>
        <stp/>
        <stp>StudyData</stp>
        <stp>Vol(SR3??27) when (LocalDay(SR3??27)=18 and LocalHour(SR3??27)=12 and LocalMinute(SR3??27)=25)</stp>
        <stp>Bar</stp>
        <stp/>
        <stp>Vol</stp>
        <stp>5</stp>
        <stp>0</stp>
        <tr r="AA37" s="1"/>
      </tp>
      <tp>
        <v>3</v>
        <stp/>
        <stp>StudyData</stp>
        <stp>Vol(SR3??28) when (LocalDay(SR3??28)=18 and LocalHour(SR3??28)=12 and LocalMinute(SR3??28)=25)</stp>
        <stp>Bar</stp>
        <stp/>
        <stp>Vol</stp>
        <stp>5</stp>
        <stp>0</stp>
        <tr r="AA38" s="1"/>
      </tp>
      <tp>
        <v>2</v>
        <stp/>
        <stp>StudyData</stp>
        <stp>Vol(SR3??29) when (LocalDay(SR3??29)=18 and LocalHour(SR3??29)=12 and LocalMinute(SR3??29)=25)</stp>
        <stp>Bar</stp>
        <stp/>
        <stp>Vol</stp>
        <stp>5</stp>
        <stp>0</stp>
        <tr r="AA40" s="1"/>
      </tp>
      <tp>
        <v>4</v>
        <stp/>
        <stp>StudyData</stp>
        <stp>Vol(SR3??30) when (LocalDay(SR3??30)=18 and LocalHour(SR3??30)=12 and LocalMinute(SR3??30)=25)</stp>
        <stp>Bar</stp>
        <stp/>
        <stp>Vol</stp>
        <stp>5</stp>
        <stp>0</stp>
        <tr r="AA41" s="1"/>
      </tp>
      <tp>
        <v>8</v>
        <stp/>
        <stp>StudyData</stp>
        <stp>Vol(SR3??31) when (LocalDay(SR3??31)=18 and LocalHour(SR3??31)=12 and LocalMinute(SR3??31)=25)</stp>
        <stp>Bar</stp>
        <stp/>
        <stp>Vol</stp>
        <stp>5</stp>
        <stp>0</stp>
        <tr r="AA42" s="1"/>
      </tp>
      <tp>
        <v>0</v>
        <stp/>
        <stp>StudyData</stp>
        <stp>Vol(SR3??32) when (LocalDay(SR3??32)=18 and LocalHour(SR3??32)=12 and LocalMinute(SR3??32)=25)</stp>
        <stp>Bar</stp>
        <stp/>
        <stp>Vol</stp>
        <stp>5</stp>
        <stp>0</stp>
        <tr r="AA43" s="1"/>
      </tp>
      <tp>
        <v>0</v>
        <stp/>
        <stp>StudyData</stp>
        <stp>Vol(SR3??33) when (LocalDay(SR3??33)=18 and LocalHour(SR3??33)=12 and LocalMinute(SR3??33)=25)</stp>
        <stp>Bar</stp>
        <stp/>
        <stp>Vol</stp>
        <stp>5</stp>
        <stp>0</stp>
        <tr r="AA45" s="1"/>
      </tp>
      <tp>
        <v>4</v>
        <stp/>
        <stp>StudyData</stp>
        <stp>Vol(SR3??34) when (LocalDay(SR3??34)=18 and LocalHour(SR3??34)=12 and LocalMinute(SR3??34)=25)</stp>
        <stp>Bar</stp>
        <stp/>
        <stp>Vol</stp>
        <stp>5</stp>
        <stp>0</stp>
        <tr r="AA46" s="1"/>
      </tp>
      <tp>
        <v>0</v>
        <stp/>
        <stp>StudyData</stp>
        <stp>Vol(SR3??35) when (LocalDay(SR3??35)=18 and LocalHour(SR3??35)=12 and LocalMinute(SR3??35)=25)</stp>
        <stp>Bar</stp>
        <stp/>
        <stp>Vol</stp>
        <stp>5</stp>
        <stp>0</stp>
        <tr r="AA47" s="1"/>
      </tp>
      <tp>
        <v>0</v>
        <stp/>
        <stp>StudyData</stp>
        <stp>Vol(SR3??36) when (LocalDay(SR3??36)=18 and LocalHour(SR3??36)=12 and LocalMinute(SR3??36)=25)</stp>
        <stp>Bar</stp>
        <stp/>
        <stp>Vol</stp>
        <stp>5</stp>
        <stp>0</stp>
        <tr r="AA48" s="1"/>
      </tp>
      <tp>
        <v>0</v>
        <stp/>
        <stp>StudyData</stp>
        <stp>Vol(SR3??37) when (LocalDay(SR3??37)=18 and LocalHour(SR3??37)=12 and LocalMinute(SR3??37)=25)</stp>
        <stp>Bar</stp>
        <stp/>
        <stp>Vol</stp>
        <stp>5</stp>
        <stp>0</stp>
        <tr r="AA50" s="1"/>
      </tp>
      <tp>
        <v>0</v>
        <stp/>
        <stp>StudyData</stp>
        <stp>Vol(SR3??38) when (LocalDay(SR3??38)=18 and LocalHour(SR3??38)=12 and LocalMinute(SR3??38)=25)</stp>
        <stp>Bar</stp>
        <stp/>
        <stp>Vol</stp>
        <stp>5</stp>
        <stp>0</stp>
        <tr r="AA51" s="1"/>
      </tp>
      <tp>
        <v>0</v>
        <stp/>
        <stp>StudyData</stp>
        <stp>Vol(SR3??39) when (LocalDay(SR3??39)=18 and LocalHour(SR3??39)=12 and LocalMinute(SR3??39)=25)</stp>
        <stp>Bar</stp>
        <stp/>
        <stp>Vol</stp>
        <stp>5</stp>
        <stp>0</stp>
        <tr r="AA52" s="1"/>
      </tp>
      <tp>
        <v>0</v>
        <stp/>
        <stp>StudyData</stp>
        <stp>Vol(SR3??40) when (LocalDay(SR3??40)=18 and LocalHour(SR3??40)=12 and LocalMinute(SR3??40)=25)</stp>
        <stp>Bar</stp>
        <stp/>
        <stp>Vol</stp>
        <stp>5</stp>
        <stp>0</stp>
        <tr r="AA53" s="1"/>
      </tp>
      <tp>
        <v>0</v>
        <stp/>
        <stp>StudyData</stp>
        <stp>Vol(SR3??41) when (LocalDay(SR3??41)=18 and LocalHour(SR3??41)=12 and LocalMinute(SR3??41)=25)</stp>
        <stp>Bar</stp>
        <stp/>
        <stp>Vol</stp>
        <stp>5</stp>
        <stp>0</stp>
        <tr r="AA55" s="1"/>
      </tp>
      <tp>
        <v>0</v>
        <stp/>
        <stp>StudyData</stp>
        <stp>Vol(SR3??42) when (LocalDay(SR3??42)=18 and LocalHour(SR3??42)=12 and LocalMinute(SR3??42)=25)</stp>
        <stp>Bar</stp>
        <stp/>
        <stp>Vol</stp>
        <stp>5</stp>
        <stp>0</stp>
        <tr r="AA56" s="1"/>
      </tp>
      <tp>
        <v>0</v>
        <stp/>
        <stp>StudyData</stp>
        <stp>Vol(SR3??43) when (LocalDay(SR3??43)=18 and LocalHour(SR3??43)=12 and LocalMinute(SR3??43)=25)</stp>
        <stp>Bar</stp>
        <stp/>
        <stp>Vol</stp>
        <stp>5</stp>
        <stp>0</stp>
        <tr r="AA57" s="1"/>
      </tp>
      <tp>
        <v>0</v>
        <stp/>
        <stp>StudyData</stp>
        <stp>Vol(SR3??44) when (LocalDay(SR3??44)=18 and LocalHour(SR3??44)=12 and LocalMinute(SR3??44)=25)</stp>
        <stp>Bar</stp>
        <stp/>
        <stp>Vol</stp>
        <stp>5</stp>
        <stp>0</stp>
        <tr r="AA58" s="1"/>
      </tp>
      <tp>
        <v>0</v>
        <stp/>
        <stp>StudyData</stp>
        <stp>Vol(SR3??45) when (LocalDay(SR3??45)=18 and LocalHour(SR3??45)=12 and LocalMinute(SR3??45)=25)</stp>
        <stp>Bar</stp>
        <stp/>
        <stp>Vol</stp>
        <stp>5</stp>
        <stp>0</stp>
        <tr r="AA60" s="1"/>
      </tp>
      <tp>
        <v>0</v>
        <stp/>
        <stp>StudyData</stp>
        <stp>Vol(SR3??46) when (LocalDay(SR3??46)=18 and LocalHour(SR3??46)=12 and LocalMinute(SR3??46)=25)</stp>
        <stp>Bar</stp>
        <stp/>
        <stp>Vol</stp>
        <stp>5</stp>
        <stp>0</stp>
        <tr r="AA61" s="1"/>
      </tp>
      <tp>
        <v>0</v>
        <stp/>
        <stp>StudyData</stp>
        <stp>Vol(SR3??47) when (LocalDay(SR3??47)=18 and LocalHour(SR3??47)=12 and LocalMinute(SR3??47)=25)</stp>
        <stp>Bar</stp>
        <stp/>
        <stp>Vol</stp>
        <stp>5</stp>
        <stp>0</stp>
        <tr r="AA62" s="1"/>
      </tp>
      <tp t="s">
        <v>3 Month SOFR, Jun 32</v>
        <stp/>
        <stp>ContractData</stp>
        <stp>SR3??44</stp>
        <stp>LongDescription</stp>
        <tr r="B58" s="1"/>
      </tp>
      <tp t="s">
        <v>3 Month SOFR, Sep 32</v>
        <stp/>
        <stp>ContractData</stp>
        <stp>SR3??45</stp>
        <stp>LongDescription</stp>
        <tr r="B60" s="1"/>
      </tp>
      <tp t="s">
        <v>3 Month SOFR, Dec 32</v>
        <stp/>
        <stp>ContractData</stp>
        <stp>SR3??46</stp>
        <stp>LongDescription</stp>
        <tr r="B61" s="1"/>
      </tp>
      <tp t="s">
        <v>3 Month SOFR, Mar 33</v>
        <stp/>
        <stp>ContractData</stp>
        <stp>SR3??47</stp>
        <stp>LongDescription</stp>
        <tr r="B62" s="1"/>
      </tp>
      <tp t="s">
        <v>3 Month SOFR, Jun 31</v>
        <stp/>
        <stp>ContractData</stp>
        <stp>SR3??40</stp>
        <stp>LongDescription</stp>
        <tr r="B53" s="1"/>
      </tp>
      <tp t="s">
        <v>3 Month SOFR, Sep 31</v>
        <stp/>
        <stp>ContractData</stp>
        <stp>SR3??41</stp>
        <stp>LongDescription</stp>
        <tr r="B55" s="1"/>
      </tp>
      <tp t="s">
        <v>3 Month SOFR, Dec 31</v>
        <stp/>
        <stp>ContractData</stp>
        <stp>SR3??42</stp>
        <stp>LongDescription</stp>
        <tr r="B56" s="1"/>
      </tp>
      <tp t="s">
        <v>3 Month SOFR, Mar 32</v>
        <stp/>
        <stp>ContractData</stp>
        <stp>SR3??43</stp>
        <stp>LongDescription</stp>
        <tr r="B57" s="1"/>
      </tp>
      <tp t="s">
        <v>3 Month SOFR, Jun 28</v>
        <stp/>
        <stp>ContractData</stp>
        <stp>SR3??28</stp>
        <stp>LongDescription</stp>
        <tr r="B38" s="1"/>
      </tp>
      <tp t="s">
        <v>3 Month SOFR, Sep 28</v>
        <stp/>
        <stp>ContractData</stp>
        <stp>SR3??29</stp>
        <stp>LongDescription</stp>
        <tr r="B40" s="1"/>
      </tp>
      <tp t="s">
        <v>3 Month SOFR, Jun 27</v>
        <stp/>
        <stp>ContractData</stp>
        <stp>SR3??24</stp>
        <stp>LongDescription</stp>
        <tr r="B33" s="1"/>
      </tp>
      <tp t="s">
        <v>3 Month SOFR, Sep 27</v>
        <stp/>
        <stp>ContractData</stp>
        <stp>SR3??25</stp>
        <stp>LongDescription</stp>
        <tr r="B35" s="1"/>
      </tp>
      <tp t="s">
        <v>3 Month SOFR, Dec 27</v>
        <stp/>
        <stp>ContractData</stp>
        <stp>SR3??26</stp>
        <stp>LongDescription</stp>
        <tr r="B36" s="1"/>
      </tp>
      <tp t="s">
        <v>3 Month SOFR, Mar 28</v>
        <stp/>
        <stp>ContractData</stp>
        <stp>SR3??27</stp>
        <stp>LongDescription</stp>
        <tr r="B37" s="1"/>
      </tp>
      <tp t="s">
        <v>3 Month SOFR, Jun 26</v>
        <stp/>
        <stp>ContractData</stp>
        <stp>SR3??20</stp>
        <stp>LongDescription</stp>
        <tr r="B28" s="1"/>
      </tp>
      <tp t="s">
        <v>3 Month SOFR, Sep 26</v>
        <stp/>
        <stp>ContractData</stp>
        <stp>SR3??21</stp>
        <stp>LongDescription</stp>
        <tr r="B30" s="1"/>
      </tp>
      <tp t="s">
        <v>3 Month SOFR, Dec 26</v>
        <stp/>
        <stp>ContractData</stp>
        <stp>SR3??22</stp>
        <stp>LongDescription</stp>
        <tr r="B31" s="1"/>
      </tp>
      <tp t="s">
        <v>3 Month SOFR, Mar 27</v>
        <stp/>
        <stp>ContractData</stp>
        <stp>SR3??23</stp>
        <stp>LongDescription</stp>
        <tr r="B32" s="1"/>
      </tp>
      <tp t="s">
        <v>3 Month SOFR, Dec 30</v>
        <stp/>
        <stp>ContractData</stp>
        <stp>SR3??38</stp>
        <stp>LongDescription</stp>
        <tr r="B51" s="1"/>
      </tp>
      <tp t="s">
        <v>3 Month SOFR, Mar 31</v>
        <stp/>
        <stp>ContractData</stp>
        <stp>SR3??39</stp>
        <stp>LongDescription</stp>
        <tr r="B52" s="1"/>
      </tp>
      <tp t="s">
        <v>3 Month SOFR, Dec 29</v>
        <stp/>
        <stp>ContractData</stp>
        <stp>SR3??34</stp>
        <stp>LongDescription</stp>
        <tr r="B46" s="1"/>
      </tp>
      <tp t="s">
        <v>3 Month SOFR, Mar 30</v>
        <stp/>
        <stp>ContractData</stp>
        <stp>SR3??35</stp>
        <stp>LongDescription</stp>
        <tr r="B47" s="1"/>
      </tp>
      <tp t="s">
        <v>3 Month SOFR, Jun 30</v>
        <stp/>
        <stp>ContractData</stp>
        <stp>SR3??36</stp>
        <stp>LongDescription</stp>
        <tr r="B48" s="1"/>
      </tp>
      <tp t="s">
        <v>3 Month SOFR, Sep 30</v>
        <stp/>
        <stp>ContractData</stp>
        <stp>SR3??37</stp>
        <stp>LongDescription</stp>
        <tr r="B50" s="1"/>
      </tp>
      <tp t="s">
        <v>3 Month SOFR, Dec 28</v>
        <stp/>
        <stp>ContractData</stp>
        <stp>SR3??30</stp>
        <stp>LongDescription</stp>
        <tr r="B41" s="1"/>
      </tp>
      <tp t="s">
        <v>3 Month SOFR, Mar 29</v>
        <stp/>
        <stp>ContractData</stp>
        <stp>SR3??31</stp>
        <stp>LongDescription</stp>
        <tr r="B42" s="1"/>
      </tp>
      <tp t="s">
        <v>3 Month SOFR, Jun 29</v>
        <stp/>
        <stp>ContractData</stp>
        <stp>SR3??32</stp>
        <stp>LongDescription</stp>
        <tr r="B43" s="1"/>
      </tp>
      <tp t="s">
        <v>3 Month SOFR, Sep 29</v>
        <stp/>
        <stp>ContractData</stp>
        <stp>SR3??33</stp>
        <stp>LongDescription</stp>
        <tr r="B45" s="1"/>
      </tp>
      <tp t="s">
        <v>3 Month SOFR, Dec 25</v>
        <stp/>
        <stp>ContractData</stp>
        <stp>SR3??18</stp>
        <stp>LongDescription</stp>
        <tr r="B26" s="1"/>
      </tp>
      <tp t="s">
        <v>3 Month SOFR, Mar 26</v>
        <stp/>
        <stp>ContractData</stp>
        <stp>SR3??19</stp>
        <stp>LongDescription</stp>
        <tr r="B27" s="1"/>
      </tp>
      <tp t="s">
        <v>3 Month SOFR, Dec 24</v>
        <stp/>
        <stp>ContractData</stp>
        <stp>SR3??14</stp>
        <stp>LongDescription</stp>
        <tr r="B21" s="1"/>
      </tp>
      <tp t="s">
        <v>3 Month SOFR, Mar 25</v>
        <stp/>
        <stp>ContractData</stp>
        <stp>SR3??15</stp>
        <stp>LongDescription</stp>
        <tr r="B22" s="1"/>
      </tp>
      <tp t="s">
        <v>3 Month SOFR, Jun 25</v>
        <stp/>
        <stp>ContractData</stp>
        <stp>SR3??16</stp>
        <stp>LongDescription</stp>
        <tr r="B23" s="1"/>
      </tp>
      <tp t="s">
        <v>3 Month SOFR, Sep 25</v>
        <stp/>
        <stp>ContractData</stp>
        <stp>SR3??17</stp>
        <stp>LongDescription</stp>
        <tr r="B25" s="1"/>
      </tp>
      <tp t="s">
        <v>3 Month SOFR, Dec 23</v>
        <stp/>
        <stp>ContractData</stp>
        <stp>SR3??10</stp>
        <stp>LongDescription</stp>
        <tr r="B16" s="1"/>
      </tp>
      <tp t="s">
        <v>3 Month SOFR, Mar 24</v>
        <stp/>
        <stp>ContractData</stp>
        <stp>SR3??11</stp>
        <stp>LongDescription</stp>
        <tr r="B17" s="1"/>
      </tp>
      <tp t="s">
        <v>3 Month SOFR, Jun 24</v>
        <stp/>
        <stp>ContractData</stp>
        <stp>SR3??12</stp>
        <stp>LongDescription</stp>
        <tr r="B18" s="1"/>
      </tp>
      <tp t="s">
        <v>3 Month SOFR, Sep 24</v>
        <stp/>
        <stp>ContractData</stp>
        <stp>SR3??13</stp>
        <stp>LongDescription</stp>
        <tr r="B20" s="1"/>
      </tp>
      <tp>
        <v>10</v>
        <stp/>
        <stp>StudyData</stp>
        <stp>(MA(SR3??41,Period:=5,MAType:=Sim,InputChoice:=ContractVol) when LocalYear(SR3??41)=2023 And (LocalMonth(SR3??41)=5 And LocalDay(SR3??41)=8 ))</stp>
        <stp>Bar</stp>
        <stp/>
        <stp>Close</stp>
        <stp>D</stp>
        <stp>0</stp>
        <stp>all</stp>
        <stp/>
        <stp/>
        <stp>False</stp>
        <stp/>
        <stp/>
        <tr r="P55" s="1"/>
      </tp>
      <tp t="s">
        <v/>
        <stp/>
        <stp>StudyData</stp>
        <stp>(MA(SR3??40,Period:=5,MAType:=Sim,InputChoice:=ContractVol) when LocalYear(SR3??40)=2023 And (LocalMonth(SR3??40)=5 And LocalDay(SR3??40)=8 ))</stp>
        <stp>Bar</stp>
        <stp/>
        <stp>Close</stp>
        <stp>D</stp>
        <stp>0</stp>
        <stp>all</stp>
        <stp/>
        <stp/>
        <stp>False</stp>
        <stp/>
        <stp/>
        <tr r="P53" s="1"/>
      </tp>
      <tp t="s">
        <v/>
        <stp/>
        <stp>StudyData</stp>
        <stp>(MA(SR3??43,Period:=5,MAType:=Sim,InputChoice:=ContractVol) when LocalYear(SR3??43)=2023 And (LocalMonth(SR3??43)=5 And LocalDay(SR3??43)=8 ))</stp>
        <stp>Bar</stp>
        <stp/>
        <stp>Close</stp>
        <stp>D</stp>
        <stp>0</stp>
        <stp>all</stp>
        <stp/>
        <stp/>
        <stp>False</stp>
        <stp/>
        <stp/>
        <tr r="P57" s="1"/>
      </tp>
      <tp t="s">
        <v/>
        <stp/>
        <stp>StudyData</stp>
        <stp>(MA(SR3??42,Period:=5,MAType:=Sim,InputChoice:=ContractVol) when LocalYear(SR3??42)=2023 And (LocalMonth(SR3??42)=5 And LocalDay(SR3??42)=8 ))</stp>
        <stp>Bar</stp>
        <stp/>
        <stp>Close</stp>
        <stp>D</stp>
        <stp>0</stp>
        <stp>all</stp>
        <stp/>
        <stp/>
        <stp>False</stp>
        <stp/>
        <stp/>
        <tr r="P56" s="1"/>
      </tp>
      <tp t="s">
        <v/>
        <stp/>
        <stp>StudyData</stp>
        <stp>(MA(SR3??45,Period:=5,MAType:=Sim,InputChoice:=ContractVol) when LocalYear(SR3??45)=2023 And (LocalMonth(SR3??45)=5 And LocalDay(SR3??45)=8 ))</stp>
        <stp>Bar</stp>
        <stp/>
        <stp>Close</stp>
        <stp>D</stp>
        <stp>0</stp>
        <stp>all</stp>
        <stp/>
        <stp/>
        <stp>False</stp>
        <stp/>
        <stp/>
        <tr r="P60" s="1"/>
      </tp>
      <tp t="s">
        <v/>
        <stp/>
        <stp>StudyData</stp>
        <stp>(MA(SR3??44,Period:=5,MAType:=Sim,InputChoice:=ContractVol) when LocalYear(SR3??44)=2023 And (LocalMonth(SR3??44)=5 And LocalDay(SR3??44)=8 ))</stp>
        <stp>Bar</stp>
        <stp/>
        <stp>Close</stp>
        <stp>D</stp>
        <stp>0</stp>
        <stp>all</stp>
        <stp/>
        <stp/>
        <stp>False</stp>
        <stp/>
        <stp/>
        <tr r="P58" s="1"/>
      </tp>
      <tp t="s">
        <v/>
        <stp/>
        <stp>StudyData</stp>
        <stp>(MA(SR3??47,Period:=5,MAType:=Sim,InputChoice:=ContractVol) when LocalYear(SR3??47)=2023 And (LocalMonth(SR3??47)=5 And LocalDay(SR3??47)=8 ))</stp>
        <stp>Bar</stp>
        <stp/>
        <stp>Close</stp>
        <stp>D</stp>
        <stp>0</stp>
        <stp>all</stp>
        <stp/>
        <stp/>
        <stp>False</stp>
        <stp/>
        <stp/>
        <tr r="P62" s="1"/>
      </tp>
      <tp t="s">
        <v/>
        <stp/>
        <stp>StudyData</stp>
        <stp>(MA(SR3??46,Period:=5,MAType:=Sim,InputChoice:=ContractVol) when LocalYear(SR3??46)=2023 And (LocalMonth(SR3??46)=5 And LocalDay(SR3??46)=8 ))</stp>
        <stp>Bar</stp>
        <stp/>
        <stp>Close</stp>
        <stp>D</stp>
        <stp>0</stp>
        <stp>all</stp>
        <stp/>
        <stp/>
        <stp>False</stp>
        <stp/>
        <stp/>
        <tr r="P61" s="1"/>
      </tp>
      <tp t="s">
        <v/>
        <stp/>
        <stp>StudyData</stp>
        <stp>(MA(SR3??38,Period:=5,MAType:=Sim,InputChoice:=ContractVol) when LocalYear(SR3??38)=2023 And (LocalMonth(SR3??38)=5 And LocalDay(SR3??38)=8 ))</stp>
        <stp>Bar</stp>
        <stp/>
        <stp>Close</stp>
        <stp>D</stp>
        <stp>0</stp>
        <stp>all</stp>
        <stp/>
        <stp/>
        <stp>False</stp>
        <stp/>
        <stp/>
        <tr r="P51" s="1"/>
      </tp>
      <tp>
        <v>8</v>
        <stp/>
        <stp>StudyData</stp>
        <stp>(MA(SR3??39,Period:=5,MAType:=Sim,InputChoice:=ContractVol) when LocalYear(SR3??39)=2023 And (LocalMonth(SR3??39)=5 And LocalDay(SR3??39)=8 ))</stp>
        <stp>Bar</stp>
        <stp/>
        <stp>Close</stp>
        <stp>D</stp>
        <stp>0</stp>
        <stp>all</stp>
        <stp/>
        <stp/>
        <stp>False</stp>
        <stp/>
        <stp/>
        <tr r="P52" s="1"/>
      </tp>
      <tp t="s">
        <v/>
        <stp/>
        <stp>StudyData</stp>
        <stp>(MA(SR3??36,Period:=5,MAType:=Sim,InputChoice:=ContractVol) when LocalYear(SR3??36)=2023 And (LocalMonth(SR3??36)=5 And LocalDay(SR3??36)=8 ))</stp>
        <stp>Bar</stp>
        <stp/>
        <stp>Close</stp>
        <stp>D</stp>
        <stp>0</stp>
        <stp>all</stp>
        <stp/>
        <stp/>
        <stp>False</stp>
        <stp/>
        <stp/>
        <tr r="P48" s="1"/>
      </tp>
      <tp t="s">
        <v/>
        <stp/>
        <stp>StudyData</stp>
        <stp>(MA(SR3??37,Period:=5,MAType:=Sim,InputChoice:=ContractVol) when LocalYear(SR3??37)=2023 And (LocalMonth(SR3??37)=5 And LocalDay(SR3??37)=8 ))</stp>
        <stp>Bar</stp>
        <stp/>
        <stp>Close</stp>
        <stp>D</stp>
        <stp>0</stp>
        <stp>all</stp>
        <stp/>
        <stp/>
        <stp>False</stp>
        <stp/>
        <stp/>
        <tr r="P50" s="1"/>
      </tp>
      <tp t="s">
        <v/>
        <stp/>
        <stp>StudyData</stp>
        <stp>(MA(SR3??34,Period:=5,MAType:=Sim,InputChoice:=ContractVol) when LocalYear(SR3??34)=2023 And (LocalMonth(SR3??34)=5 And LocalDay(SR3??34)=8 ))</stp>
        <stp>Bar</stp>
        <stp/>
        <stp>Close</stp>
        <stp>D</stp>
        <stp>0</stp>
        <stp>all</stp>
        <stp/>
        <stp/>
        <stp>False</stp>
        <stp/>
        <stp/>
        <tr r="P46" s="1"/>
      </tp>
      <tp t="s">
        <v/>
        <stp/>
        <stp>StudyData</stp>
        <stp>(MA(SR3??35,Period:=5,MAType:=Sim,InputChoice:=ContractVol) when LocalYear(SR3??35)=2023 And (LocalMonth(SR3??35)=5 And LocalDay(SR3??35)=8 ))</stp>
        <stp>Bar</stp>
        <stp/>
        <stp>Close</stp>
        <stp>D</stp>
        <stp>0</stp>
        <stp>all</stp>
        <stp/>
        <stp/>
        <stp>False</stp>
        <stp/>
        <stp/>
        <tr r="P47" s="1"/>
      </tp>
      <tp t="s">
        <v/>
        <stp/>
        <stp>StudyData</stp>
        <stp>(MA(SR3??32,Period:=5,MAType:=Sim,InputChoice:=ContractVol) when LocalYear(SR3??32)=2023 And (LocalMonth(SR3??32)=5 And LocalDay(SR3??32)=8 ))</stp>
        <stp>Bar</stp>
        <stp/>
        <stp>Close</stp>
        <stp>D</stp>
        <stp>0</stp>
        <stp>all</stp>
        <stp/>
        <stp/>
        <stp>False</stp>
        <stp/>
        <stp/>
        <tr r="P43" s="1"/>
      </tp>
      <tp t="s">
        <v/>
        <stp/>
        <stp>StudyData</stp>
        <stp>(MA(SR3??33,Period:=5,MAType:=Sim,InputChoice:=ContractVol) when LocalYear(SR3??33)=2023 And (LocalMonth(SR3??33)=5 And LocalDay(SR3??33)=8 ))</stp>
        <stp>Bar</stp>
        <stp/>
        <stp>Close</stp>
        <stp>D</stp>
        <stp>0</stp>
        <stp>all</stp>
        <stp/>
        <stp/>
        <stp>False</stp>
        <stp/>
        <stp/>
        <tr r="P45" s="1"/>
      </tp>
      <tp t="s">
        <v/>
        <stp/>
        <stp>StudyData</stp>
        <stp>(MA(SR3??30,Period:=5,MAType:=Sim,InputChoice:=ContractVol) when LocalYear(SR3??30)=2023 And (LocalMonth(SR3??30)=5 And LocalDay(SR3??30)=8 ))</stp>
        <stp>Bar</stp>
        <stp/>
        <stp>Close</stp>
        <stp>D</stp>
        <stp>0</stp>
        <stp>all</stp>
        <stp/>
        <stp/>
        <stp>False</stp>
        <stp/>
        <stp/>
        <tr r="P41" s="1"/>
      </tp>
      <tp t="s">
        <v/>
        <stp/>
        <stp>StudyData</stp>
        <stp>(MA(SR3??31,Period:=5,MAType:=Sim,InputChoice:=ContractVol) when LocalYear(SR3??31)=2023 And (LocalMonth(SR3??31)=5 And LocalDay(SR3??31)=8 ))</stp>
        <stp>Bar</stp>
        <stp/>
        <stp>Close</stp>
        <stp>D</stp>
        <stp>0</stp>
        <stp>all</stp>
        <stp/>
        <stp/>
        <stp>False</stp>
        <stp/>
        <stp/>
        <tr r="P42" s="1"/>
      </tp>
      <tp t="s">
        <v/>
        <stp/>
        <stp>StudyData</stp>
        <stp>(MA(SR3??29,Period:=5,MAType:=Sim,InputChoice:=ContractVol) when LocalYear(SR3??29)=2023 And (LocalMonth(SR3??29)=5 And LocalDay(SR3??29)=8 ))</stp>
        <stp>Bar</stp>
        <stp/>
        <stp>Close</stp>
        <stp>D</stp>
        <stp>0</stp>
        <stp>all</stp>
        <stp/>
        <stp/>
        <stp>False</stp>
        <stp/>
        <stp/>
        <tr r="P40" s="1"/>
      </tp>
      <tp t="s">
        <v/>
        <stp/>
        <stp>StudyData</stp>
        <stp>(MA(SR3??28,Period:=5,MAType:=Sim,InputChoice:=ContractVol) when LocalYear(SR3??28)=2023 And (LocalMonth(SR3??28)=5 And LocalDay(SR3??28)=8 ))</stp>
        <stp>Bar</stp>
        <stp/>
        <stp>Close</stp>
        <stp>D</stp>
        <stp>0</stp>
        <stp>all</stp>
        <stp/>
        <stp/>
        <stp>False</stp>
        <stp/>
        <stp/>
        <tr r="P38" s="1"/>
      </tp>
      <tp>
        <v>21811</v>
        <stp/>
        <stp>StudyData</stp>
        <stp>(MA(SR3??27,Period:=5,MAType:=Sim,InputChoice:=ContractVol) when LocalYear(SR3??27)=2023 And (LocalMonth(SR3??27)=5 And LocalDay(SR3??27)=8 ))</stp>
        <stp>Bar</stp>
        <stp/>
        <stp>Close</stp>
        <stp>D</stp>
        <stp>0</stp>
        <stp>all</stp>
        <stp/>
        <stp/>
        <stp>False</stp>
        <stp/>
        <stp/>
        <tr r="P37" s="1"/>
      </tp>
      <tp>
        <v>28604</v>
        <stp/>
        <stp>StudyData</stp>
        <stp>(MA(SR3??26,Period:=5,MAType:=Sim,InputChoice:=ContractVol) when LocalYear(SR3??26)=2023 And (LocalMonth(SR3??26)=5 And LocalDay(SR3??26)=8 ))</stp>
        <stp>Bar</stp>
        <stp/>
        <stp>Close</stp>
        <stp>D</stp>
        <stp>0</stp>
        <stp>all</stp>
        <stp/>
        <stp/>
        <stp>False</stp>
        <stp/>
        <stp/>
        <tr r="P36" s="1"/>
      </tp>
      <tp>
        <v>24703</v>
        <stp/>
        <stp>StudyData</stp>
        <stp>(MA(SR3??25,Period:=5,MAType:=Sim,InputChoice:=ContractVol) when LocalYear(SR3??25)=2023 And (LocalMonth(SR3??25)=5 And LocalDay(SR3??25)=8 ))</stp>
        <stp>Bar</stp>
        <stp/>
        <stp>Close</stp>
        <stp>D</stp>
        <stp>0</stp>
        <stp>all</stp>
        <stp/>
        <stp/>
        <stp>False</stp>
        <stp/>
        <stp/>
        <tr r="P35" s="1"/>
      </tp>
      <tp>
        <v>23299</v>
        <stp/>
        <stp>StudyData</stp>
        <stp>(MA(SR3??24,Period:=5,MAType:=Sim,InputChoice:=ContractVol) when LocalYear(SR3??24)=2023 And (LocalMonth(SR3??24)=5 And LocalDay(SR3??24)=8 ))</stp>
        <stp>Bar</stp>
        <stp/>
        <stp>Close</stp>
        <stp>D</stp>
        <stp>0</stp>
        <stp>all</stp>
        <stp/>
        <stp/>
        <stp>False</stp>
        <stp/>
        <stp/>
        <tr r="P33" s="1"/>
      </tp>
      <tp>
        <v>28296</v>
        <stp/>
        <stp>StudyData</stp>
        <stp>(MA(SR3??23,Period:=5,MAType:=Sim,InputChoice:=ContractVol) when LocalYear(SR3??23)=2023 And (LocalMonth(SR3??23)=5 And LocalDay(SR3??23)=8 ))</stp>
        <stp>Bar</stp>
        <stp/>
        <stp>Close</stp>
        <stp>D</stp>
        <stp>0</stp>
        <stp>all</stp>
        <stp/>
        <stp/>
        <stp>False</stp>
        <stp/>
        <stp/>
        <tr r="P32" s="1"/>
      </tp>
      <tp>
        <v>35270</v>
        <stp/>
        <stp>StudyData</stp>
        <stp>(MA(SR3??22,Period:=5,MAType:=Sim,InputChoice:=ContractVol) when LocalYear(SR3??22)=2023 And (LocalMonth(SR3??22)=5 And LocalDay(SR3??22)=8 ))</stp>
        <stp>Bar</stp>
        <stp/>
        <stp>Close</stp>
        <stp>D</stp>
        <stp>0</stp>
        <stp>all</stp>
        <stp/>
        <stp/>
        <stp>False</stp>
        <stp/>
        <stp/>
        <tr r="P31" s="1"/>
      </tp>
      <tp>
        <v>30851</v>
        <stp/>
        <stp>StudyData</stp>
        <stp>(MA(SR3??21,Period:=5,MAType:=Sim,InputChoice:=ContractVol) when LocalYear(SR3??21)=2023 And (LocalMonth(SR3??21)=5 And LocalDay(SR3??21)=8 ))</stp>
        <stp>Bar</stp>
        <stp/>
        <stp>Close</stp>
        <stp>D</stp>
        <stp>0</stp>
        <stp>all</stp>
        <stp/>
        <stp/>
        <stp>False</stp>
        <stp/>
        <stp/>
        <tr r="P30" s="1"/>
      </tp>
      <tp>
        <v>45383</v>
        <stp/>
        <stp>StudyData</stp>
        <stp>(MA(SR3??20,Period:=5,MAType:=Sim,InputChoice:=ContractVol) when LocalYear(SR3??20)=2023 And (LocalMonth(SR3??20)=5 And LocalDay(SR3??20)=8 ))</stp>
        <stp>Bar</stp>
        <stp/>
        <stp>Close</stp>
        <stp>D</stp>
        <stp>0</stp>
        <stp>all</stp>
        <stp/>
        <stp/>
        <stp>False</stp>
        <stp/>
        <stp/>
        <tr r="P28" s="1"/>
      </tp>
      <tp>
        <v>103911</v>
        <stp/>
        <stp>StudyData</stp>
        <stp>(MA(SR3??18,Period:=5,MAType:=Sim,InputChoice:=ContractVol) when LocalYear(SR3??18)=2023 And (LocalMonth(SR3??18)=5 And LocalDay(SR3??18)=8 ))</stp>
        <stp>Bar</stp>
        <stp/>
        <stp>Close</stp>
        <stp>D</stp>
        <stp>0</stp>
        <stp>all</stp>
        <stp/>
        <stp/>
        <stp>False</stp>
        <stp/>
        <stp/>
        <tr r="P26" s="1"/>
      </tp>
      <tp>
        <v>64533</v>
        <stp/>
        <stp>StudyData</stp>
        <stp>(MA(SR3??19,Period:=5,MAType:=Sim,InputChoice:=ContractVol) when LocalYear(SR3??19)=2023 And (LocalMonth(SR3??19)=5 And LocalDay(SR3??19)=8 ))</stp>
        <stp>Bar</stp>
        <stp/>
        <stp>Close</stp>
        <stp>D</stp>
        <stp>0</stp>
        <stp>all</stp>
        <stp/>
        <stp/>
        <stp>False</stp>
        <stp/>
        <stp/>
        <tr r="P27" s="1"/>
      </tp>
      <tp>
        <v>233714</v>
        <stp/>
        <stp>StudyData</stp>
        <stp>(MA(SR3??14,Period:=5,MAType:=Sim,InputChoice:=ContractVol) when LocalYear(SR3??14)=2023 And (LocalMonth(SR3??14)=5 And LocalDay(SR3??14)=8 ))</stp>
        <stp>Bar</stp>
        <stp/>
        <stp>Close</stp>
        <stp>D</stp>
        <stp>0</stp>
        <stp>all</stp>
        <stp/>
        <stp/>
        <stp>False</stp>
        <stp/>
        <stp/>
        <tr r="P21" s="1"/>
      </tp>
      <tp>
        <v>136661</v>
        <stp/>
        <stp>StudyData</stp>
        <stp>(MA(SR3??15,Period:=5,MAType:=Sim,InputChoice:=ContractVol) when LocalYear(SR3??15)=2023 And (LocalMonth(SR3??15)=5 And LocalDay(SR3??15)=8 ))</stp>
        <stp>Bar</stp>
        <stp/>
        <stp>Close</stp>
        <stp>D</stp>
        <stp>0</stp>
        <stp>all</stp>
        <stp/>
        <stp/>
        <stp>False</stp>
        <stp/>
        <stp/>
        <tr r="P22" s="1"/>
      </tp>
      <tp>
        <v>106834</v>
        <stp/>
        <stp>StudyData</stp>
        <stp>(MA(SR3??16,Period:=5,MAType:=Sim,InputChoice:=ContractVol) when LocalYear(SR3??16)=2023 And (LocalMonth(SR3??16)=5 And LocalDay(SR3??16)=8 ))</stp>
        <stp>Bar</stp>
        <stp/>
        <stp>Close</stp>
        <stp>D</stp>
        <stp>0</stp>
        <stp>all</stp>
        <stp/>
        <stp/>
        <stp>False</stp>
        <stp/>
        <stp/>
        <tr r="P23" s="1"/>
      </tp>
      <tp>
        <v>79717</v>
        <stp/>
        <stp>StudyData</stp>
        <stp>(MA(SR3??17,Period:=5,MAType:=Sim,InputChoice:=ContractVol) when LocalYear(SR3??17)=2023 And (LocalMonth(SR3??17)=5 And LocalDay(SR3??17)=8 ))</stp>
        <stp>Bar</stp>
        <stp/>
        <stp>Close</stp>
        <stp>D</stp>
        <stp>0</stp>
        <stp>all</stp>
        <stp/>
        <stp/>
        <stp>False</stp>
        <stp/>
        <stp/>
        <tr r="P25" s="1"/>
      </tp>
      <tp>
        <v>479136</v>
        <stp/>
        <stp>StudyData</stp>
        <stp>(MA(SR3??10,Period:=5,MAType:=Sim,InputChoice:=ContractVol) when LocalYear(SR3??10)=2023 And (LocalMonth(SR3??10)=5 And LocalDay(SR3??10)=8 ))</stp>
        <stp>Bar</stp>
        <stp/>
        <stp>Close</stp>
        <stp>D</stp>
        <stp>0</stp>
        <stp>all</stp>
        <stp/>
        <stp/>
        <stp>False</stp>
        <stp/>
        <stp/>
        <tr r="P16" s="1"/>
      </tp>
      <tp>
        <v>300264</v>
        <stp/>
        <stp>StudyData</stp>
        <stp>(MA(SR3??11,Period:=5,MAType:=Sim,InputChoice:=ContractVol) when LocalYear(SR3??11)=2023 And (LocalMonth(SR3??11)=5 And LocalDay(SR3??11)=8 ))</stp>
        <stp>Bar</stp>
        <stp/>
        <stp>Close</stp>
        <stp>D</stp>
        <stp>0</stp>
        <stp>all</stp>
        <stp/>
        <stp/>
        <stp>False</stp>
        <stp/>
        <stp/>
        <tr r="P17" s="1"/>
      </tp>
      <tp>
        <v>299435</v>
        <stp/>
        <stp>StudyData</stp>
        <stp>(MA(SR3??12,Period:=5,MAType:=Sim,InputChoice:=ContractVol) when LocalYear(SR3??12)=2023 And (LocalMonth(SR3??12)=5 And LocalDay(SR3??12)=8 ))</stp>
        <stp>Bar</stp>
        <stp/>
        <stp>Close</stp>
        <stp>D</stp>
        <stp>0</stp>
        <stp>all</stp>
        <stp/>
        <stp/>
        <stp>False</stp>
        <stp/>
        <stp/>
        <tr r="P18" s="1"/>
      </tp>
      <tp>
        <v>212660</v>
        <stp/>
        <stp>StudyData</stp>
        <stp>(MA(SR3??13,Period:=5,MAType:=Sim,InputChoice:=ContractVol) when LocalYear(SR3??13)=2023 And (LocalMonth(SR3??13)=5 And LocalDay(SR3??13)=8 ))</stp>
        <stp>Bar</stp>
        <stp/>
        <stp>Close</stp>
        <stp>D</stp>
        <stp>0</stp>
        <stp>all</stp>
        <stp/>
        <stp/>
        <stp>False</stp>
        <stp/>
        <stp/>
        <tr r="P20" s="1"/>
      </tp>
      <tp>
        <v>95817</v>
        <stp/>
        <stp>ContractData</stp>
        <stp>SR3??18</stp>
        <stp>Y_CVol</stp>
        <tr r="N26" s="1"/>
      </tp>
      <tp>
        <v>64255</v>
        <stp/>
        <stp>ContractData</stp>
        <stp>SR3??19</stp>
        <stp>Y_CVol</stp>
        <tr r="N27" s="1"/>
      </tp>
      <tp>
        <v>247578</v>
        <stp/>
        <stp>ContractData</stp>
        <stp>SR3??14</stp>
        <stp>Y_CVol</stp>
        <tr r="N21" s="1"/>
      </tp>
      <tp>
        <v>150305</v>
        <stp/>
        <stp>ContractData</stp>
        <stp>SR3??15</stp>
        <stp>Y_CVol</stp>
        <tr r="N22" s="1"/>
      </tp>
      <tp>
        <v>120333</v>
        <stp/>
        <stp>ContractData</stp>
        <stp>SR3??16</stp>
        <stp>Y_CVol</stp>
        <tr r="N23" s="1"/>
      </tp>
      <tp>
        <v>79209</v>
        <stp/>
        <stp>ContractData</stp>
        <stp>SR3??17</stp>
        <stp>Y_CVol</stp>
        <tr r="N25" s="1"/>
      </tp>
      <tp>
        <v>516762</v>
        <stp/>
        <stp>ContractData</stp>
        <stp>SR3??10</stp>
        <stp>Y_CVol</stp>
        <tr r="N16" s="1"/>
      </tp>
      <tp>
        <v>282233</v>
        <stp/>
        <stp>ContractData</stp>
        <stp>SR3??11</stp>
        <stp>Y_CVol</stp>
        <tr r="N17" s="1"/>
      </tp>
      <tp>
        <v>285254</v>
        <stp/>
        <stp>ContractData</stp>
        <stp>SR3??12</stp>
        <stp>Y_CVol</stp>
        <tr r="N18" s="1"/>
      </tp>
      <tp>
        <v>250942</v>
        <stp/>
        <stp>ContractData</stp>
        <stp>SR3??13</stp>
        <stp>Y_CVol</stp>
        <tr r="N20" s="1"/>
      </tp>
      <tp>
        <v>0</v>
        <stp/>
        <stp>ContractData</stp>
        <stp>SR3??38</stp>
        <stp>Y_CVol</stp>
        <tr r="N51" s="1"/>
      </tp>
      <tp>
        <v>0</v>
        <stp/>
        <stp>ContractData</stp>
        <stp>SR3??39</stp>
        <stp>Y_CVol</stp>
        <tr r="N52" s="1"/>
      </tp>
      <tp>
        <v>7</v>
        <stp/>
        <stp>ContractData</stp>
        <stp>SR3??34</stp>
        <stp>Y_CVol</stp>
        <tr r="N46" s="1"/>
      </tp>
      <tp>
        <v>0</v>
        <stp/>
        <stp>ContractData</stp>
        <stp>SR3??35</stp>
        <stp>Y_CVol</stp>
        <tr r="N47" s="1"/>
      </tp>
      <tp>
        <v>0</v>
        <stp/>
        <stp>ContractData</stp>
        <stp>SR3??36</stp>
        <stp>Y_CVol</stp>
        <tr r="N48" s="1"/>
      </tp>
      <tp>
        <v>0</v>
        <stp/>
        <stp>ContractData</stp>
        <stp>SR3??37</stp>
        <stp>Y_CVol</stp>
        <tr r="N50" s="1"/>
      </tp>
      <tp>
        <v>109</v>
        <stp/>
        <stp>ContractData</stp>
        <stp>SR3??30</stp>
        <stp>Y_CVol</stp>
        <tr r="N41" s="1"/>
      </tp>
      <tp>
        <v>31</v>
        <stp/>
        <stp>ContractData</stp>
        <stp>SR3??31</stp>
        <stp>Y_CVol</stp>
        <tr r="N42" s="1"/>
      </tp>
      <tp>
        <v>13</v>
        <stp/>
        <stp>ContractData</stp>
        <stp>SR3??32</stp>
        <stp>Y_CVol</stp>
        <tr r="N43" s="1"/>
      </tp>
      <tp>
        <v>7</v>
        <stp/>
        <stp>ContractData</stp>
        <stp>SR3??33</stp>
        <stp>Y_CVol</stp>
        <tr r="N45" s="1"/>
      </tp>
      <tp>
        <v>361</v>
        <stp/>
        <stp>ContractData</stp>
        <stp>SR3??28</stp>
        <stp>Y_CVol</stp>
        <tr r="N38" s="1"/>
      </tp>
      <tp>
        <v>87</v>
        <stp/>
        <stp>ContractData</stp>
        <stp>SR3??29</stp>
        <stp>Y_CVol</stp>
        <tr r="N40" s="1"/>
      </tp>
      <tp>
        <v>25941</v>
        <stp/>
        <stp>ContractData</stp>
        <stp>SR3??24</stp>
        <stp>Y_CVol</stp>
        <tr r="N33" s="1"/>
      </tp>
      <tp>
        <v>27379</v>
        <stp/>
        <stp>ContractData</stp>
        <stp>SR3??25</stp>
        <stp>Y_CVol</stp>
        <tr r="N35" s="1"/>
      </tp>
      <tp>
        <v>36632</v>
        <stp/>
        <stp>ContractData</stp>
        <stp>SR3??26</stp>
        <stp>Y_CVol</stp>
        <tr r="N36" s="1"/>
      </tp>
      <tp>
        <v>24679</v>
        <stp/>
        <stp>ContractData</stp>
        <stp>SR3??27</stp>
        <stp>Y_CVol</stp>
        <tr r="N37" s="1"/>
      </tp>
      <tp>
        <v>43004</v>
        <stp/>
        <stp>ContractData</stp>
        <stp>SR3??20</stp>
        <stp>Y_CVol</stp>
        <tr r="N28" s="1"/>
      </tp>
      <tp>
        <v>29001</v>
        <stp/>
        <stp>ContractData</stp>
        <stp>SR3??21</stp>
        <stp>Y_CVol</stp>
        <tr r="N30" s="1"/>
      </tp>
      <tp>
        <v>32813</v>
        <stp/>
        <stp>ContractData</stp>
        <stp>SR3??22</stp>
        <stp>Y_CVol</stp>
        <tr r="N31" s="1"/>
      </tp>
      <tp>
        <v>28694</v>
        <stp/>
        <stp>ContractData</stp>
        <stp>SR3??23</stp>
        <stp>Y_CVol</stp>
        <tr r="N32" s="1"/>
      </tp>
      <tp>
        <v>0</v>
        <stp/>
        <stp>ContractData</stp>
        <stp>SR3??44</stp>
        <stp>Y_CVol</stp>
        <tr r="N58" s="1"/>
      </tp>
      <tp>
        <v>0</v>
        <stp/>
        <stp>ContractData</stp>
        <stp>SR3??45</stp>
        <stp>Y_CVol</stp>
        <tr r="N60" s="1"/>
      </tp>
      <tp>
        <v>0</v>
        <stp/>
        <stp>ContractData</stp>
        <stp>SR3??46</stp>
        <stp>Y_CVol</stp>
        <tr r="N61" s="1"/>
      </tp>
      <tp>
        <v>0</v>
        <stp/>
        <stp>ContractData</stp>
        <stp>SR3??47</stp>
        <stp>Y_CVol</stp>
        <tr r="N62" s="1"/>
      </tp>
      <tp>
        <v>0</v>
        <stp/>
        <stp>ContractData</stp>
        <stp>SR3??40</stp>
        <stp>Y_CVol</stp>
        <tr r="N53" s="1"/>
      </tp>
      <tp>
        <v>0</v>
        <stp/>
        <stp>ContractData</stp>
        <stp>SR3??41</stp>
        <stp>Y_CVol</stp>
        <tr r="N55" s="1"/>
      </tp>
      <tp>
        <v>0</v>
        <stp/>
        <stp>ContractData</stp>
        <stp>SR3??42</stp>
        <stp>Y_CVol</stp>
        <tr r="N56" s="1"/>
      </tp>
      <tp>
        <v>0</v>
        <stp/>
        <stp>ContractData</stp>
        <stp>SR3??43</stp>
        <stp>Y_CVol</stp>
        <tr r="N57" s="1"/>
      </tp>
      <tp>
        <v>101826</v>
        <stp/>
        <stp>ContractData</stp>
        <stp>SR3??18</stp>
        <stp>T_CVol</stp>
        <tr r="K26" s="1"/>
      </tp>
      <tp>
        <v>57846</v>
        <stp/>
        <stp>ContractData</stp>
        <stp>SR3??19</stp>
        <stp>T_CVol</stp>
        <tr r="K27" s="1"/>
      </tp>
      <tp>
        <v>205507</v>
        <stp/>
        <stp>ContractData</stp>
        <stp>SR3??14</stp>
        <stp>T_CVol</stp>
        <tr r="K21" s="1"/>
      </tp>
      <tp>
        <v>135065</v>
        <stp/>
        <stp>ContractData</stp>
        <stp>SR3??15</stp>
        <stp>T_CVol</stp>
        <tr r="K22" s="1"/>
      </tp>
      <tp>
        <v>89863</v>
        <stp/>
        <stp>ContractData</stp>
        <stp>SR3??16</stp>
        <stp>T_CVol</stp>
        <tr r="K23" s="1"/>
      </tp>
      <tp>
        <v>70664</v>
        <stp/>
        <stp>ContractData</stp>
        <stp>SR3??17</stp>
        <stp>T_CVol</stp>
        <tr r="K25" s="1"/>
      </tp>
      <tp>
        <v>427980</v>
        <stp/>
        <stp>ContractData</stp>
        <stp>SR3??10</stp>
        <stp>T_CVol</stp>
        <tr r="K16" s="1"/>
      </tp>
      <tp>
        <v>271199</v>
        <stp/>
        <stp>ContractData</stp>
        <stp>SR3??11</stp>
        <stp>T_CVol</stp>
        <tr r="K17" s="1"/>
      </tp>
      <tp>
        <v>251870</v>
        <stp/>
        <stp>ContractData</stp>
        <stp>SR3??12</stp>
        <stp>T_CVol</stp>
        <tr r="K18" s="1"/>
      </tp>
      <tp>
        <v>204026</v>
        <stp/>
        <stp>ContractData</stp>
        <stp>SR3??13</stp>
        <stp>T_CVol</stp>
        <tr r="K20" s="1"/>
      </tp>
      <tp>
        <v>3</v>
        <stp/>
        <stp>ContractData</stp>
        <stp>SR3??38</stp>
        <stp>T_CVol</stp>
        <tr r="K51" s="1"/>
      </tp>
      <tp>
        <v>0</v>
        <stp/>
        <stp>ContractData</stp>
        <stp>SR3??39</stp>
        <stp>T_CVol</stp>
        <tr r="K52" s="1"/>
      </tp>
      <tp>
        <v>0</v>
        <stp/>
        <stp>ContractData</stp>
        <stp>SR3??34</stp>
        <stp>T_CVol</stp>
        <tr r="K46" s="1"/>
      </tp>
      <tp>
        <v>0</v>
        <stp/>
        <stp>ContractData</stp>
        <stp>SR3??35</stp>
        <stp>T_CVol</stp>
        <tr r="K47" s="1"/>
      </tp>
      <tp>
        <v>0</v>
        <stp/>
        <stp>ContractData</stp>
        <stp>SR3??36</stp>
        <stp>T_CVol</stp>
        <tr r="K48" s="1"/>
      </tp>
      <tp>
        <v>3</v>
        <stp/>
        <stp>ContractData</stp>
        <stp>SR3??37</stp>
        <stp>T_CVol</stp>
        <tr r="K50" s="1"/>
      </tp>
      <tp>
        <v>66</v>
        <stp/>
        <stp>ContractData</stp>
        <stp>SR3??30</stp>
        <stp>T_CVol</stp>
        <tr r="K41" s="1"/>
      </tp>
      <tp>
        <v>23</v>
        <stp/>
        <stp>ContractData</stp>
        <stp>SR3??31</stp>
        <stp>T_CVol</stp>
        <tr r="K42" s="1"/>
      </tp>
      <tp>
        <v>0</v>
        <stp/>
        <stp>ContractData</stp>
        <stp>SR3??32</stp>
        <stp>T_CVol</stp>
        <tr r="K43" s="1"/>
      </tp>
      <tp>
        <v>0</v>
        <stp/>
        <stp>ContractData</stp>
        <stp>SR3??33</stp>
        <stp>T_CVol</stp>
        <tr r="K45" s="1"/>
      </tp>
      <tp>
        <v>276</v>
        <stp/>
        <stp>ContractData</stp>
        <stp>SR3??28</stp>
        <stp>T_CVol</stp>
        <tr r="K38" s="1"/>
      </tp>
      <tp>
        <v>69</v>
        <stp/>
        <stp>ContractData</stp>
        <stp>SR3??29</stp>
        <stp>T_CVol</stp>
        <tr r="K40" s="1"/>
      </tp>
      <tp>
        <v>27664</v>
        <stp/>
        <stp>ContractData</stp>
        <stp>SR3??24</stp>
        <stp>T_CVol</stp>
        <tr r="K33" s="1"/>
      </tp>
      <tp>
        <v>38166</v>
        <stp/>
        <stp>ContractData</stp>
        <stp>SR3??25</stp>
        <stp>T_CVol</stp>
        <tr r="K35" s="1"/>
      </tp>
      <tp>
        <v>39736</v>
        <stp/>
        <stp>ContractData</stp>
        <stp>SR3??26</stp>
        <stp>T_CVol</stp>
        <tr r="K36" s="1"/>
      </tp>
      <tp>
        <v>26377</v>
        <stp/>
        <stp>ContractData</stp>
        <stp>SR3??27</stp>
        <stp>T_CVol</stp>
        <tr r="K37" s="1"/>
      </tp>
      <tp>
        <v>35318</v>
        <stp/>
        <stp>ContractData</stp>
        <stp>SR3??20</stp>
        <stp>T_CVol</stp>
        <tr r="K28" s="1"/>
      </tp>
      <tp>
        <v>27628</v>
        <stp/>
        <stp>ContractData</stp>
        <stp>SR3??21</stp>
        <stp>T_CVol</stp>
        <tr r="K30" s="1"/>
      </tp>
      <tp>
        <v>33908</v>
        <stp/>
        <stp>ContractData</stp>
        <stp>SR3??22</stp>
        <stp>T_CVol</stp>
        <tr r="K31" s="1"/>
      </tp>
      <tp>
        <v>30448</v>
        <stp/>
        <stp>ContractData</stp>
        <stp>SR3??23</stp>
        <stp>T_CVol</stp>
        <tr r="K32" s="1"/>
      </tp>
      <tp>
        <v>0</v>
        <stp/>
        <stp>ContractData</stp>
        <stp>SR3??44</stp>
        <stp>T_CVol</stp>
        <tr r="K58" s="1"/>
      </tp>
      <tp>
        <v>0</v>
        <stp/>
        <stp>ContractData</stp>
        <stp>SR3??45</stp>
        <stp>T_CVol</stp>
        <tr r="K60" s="1"/>
      </tp>
      <tp>
        <v>0</v>
        <stp/>
        <stp>ContractData</stp>
        <stp>SR3??46</stp>
        <stp>T_CVol</stp>
        <tr r="K61" s="1"/>
      </tp>
      <tp>
        <v>0</v>
        <stp/>
        <stp>ContractData</stp>
        <stp>SR3??47</stp>
        <stp>T_CVol</stp>
        <tr r="K62" s="1"/>
      </tp>
      <tp>
        <v>0</v>
        <stp/>
        <stp>ContractData</stp>
        <stp>SR3??40</stp>
        <stp>T_CVol</stp>
        <tr r="K53" s="1"/>
      </tp>
      <tp>
        <v>0</v>
        <stp/>
        <stp>ContractData</stp>
        <stp>SR3??41</stp>
        <stp>T_CVol</stp>
        <tr r="K55" s="1"/>
      </tp>
      <tp>
        <v>0</v>
        <stp/>
        <stp>ContractData</stp>
        <stp>SR3??42</stp>
        <stp>T_CVol</stp>
        <tr r="K56" s="1"/>
      </tp>
      <tp>
        <v>0</v>
        <stp/>
        <stp>ContractData</stp>
        <stp>SR3??43</stp>
        <stp>T_CVol</stp>
        <tr r="K57" s="1"/>
      </tp>
      <tp>
        <v>51606</v>
        <stp/>
        <stp>ContractData</stp>
        <stp>SR3??1</stp>
        <stp>T_CVol</stp>
        <tr r="K6" s="1"/>
      </tp>
      <tp>
        <v>1421</v>
        <stp/>
        <stp>ContractData</stp>
        <stp>SR3??3</stp>
        <stp>T_CVol</stp>
        <tr r="K8" s="1"/>
      </tp>
      <tp>
        <v>158</v>
        <stp/>
        <stp>ContractData</stp>
        <stp>SR3??2</stp>
        <stp>T_CVol</stp>
        <tr r="K7" s="1"/>
      </tp>
      <tp>
        <v>0</v>
        <stp/>
        <stp>ContractData</stp>
        <stp>SR3??5</stp>
        <stp>T_CVol</stp>
        <tr r="K10" s="1"/>
      </tp>
      <tp>
        <v>431952</v>
        <stp/>
        <stp>ContractData</stp>
        <stp>SR3??4</stp>
        <stp>T_CVol</stp>
        <tr r="K9" s="1"/>
      </tp>
      <tp>
        <v>446182</v>
        <stp/>
        <stp>ContractData</stp>
        <stp>SR3??7</stp>
        <stp>T_CVol</stp>
        <tr r="K12" s="1"/>
      </tp>
      <tp>
        <v>46</v>
        <stp/>
        <stp>ContractData</stp>
        <stp>SR3??6</stp>
        <stp>T_CVol</stp>
        <tr r="K11" s="1"/>
      </tp>
      <tp>
        <v>0</v>
        <stp/>
        <stp>ContractData</stp>
        <stp>SR3??9</stp>
        <stp>T_CVol</stp>
        <tr r="K15" s="1"/>
      </tp>
      <tp>
        <v>0</v>
        <stp/>
        <stp>ContractData</stp>
        <stp>SR3??8</stp>
        <stp>T_CVol</stp>
        <tr r="K13" s="1"/>
      </tp>
      <tp>
        <v>83559</v>
        <stp/>
        <stp>ContractData</stp>
        <stp>SR3??1</stp>
        <stp>Y_CVol</stp>
        <tr r="N6" s="1"/>
      </tp>
      <tp>
        <v>3418</v>
        <stp/>
        <stp>ContractData</stp>
        <stp>SR3??3</stp>
        <stp>Y_CVol</stp>
        <tr r="N8" s="1"/>
      </tp>
      <tp>
        <v>68</v>
        <stp/>
        <stp>ContractData</stp>
        <stp>SR3??2</stp>
        <stp>Y_CVol</stp>
        <tr r="N7" s="1"/>
      </tp>
      <tp>
        <v>40</v>
        <stp/>
        <stp>ContractData</stp>
        <stp>SR3??5</stp>
        <stp>Y_CVol</stp>
        <tr r="N10" s="1"/>
      </tp>
      <tp>
        <v>538016</v>
        <stp/>
        <stp>ContractData</stp>
        <stp>SR3??4</stp>
        <stp>Y_CVol</stp>
        <tr r="N9" s="1"/>
      </tp>
      <tp>
        <v>531116</v>
        <stp/>
        <stp>ContractData</stp>
        <stp>SR3??7</stp>
        <stp>Y_CVol</stp>
        <tr r="N12" s="1"/>
      </tp>
      <tp>
        <v>161</v>
        <stp/>
        <stp>ContractData</stp>
        <stp>SR3??6</stp>
        <stp>Y_CVol</stp>
        <tr r="N11" s="1"/>
      </tp>
      <tp>
        <v>0</v>
        <stp/>
        <stp>ContractData</stp>
        <stp>SR3??9</stp>
        <stp>Y_CVol</stp>
        <tr r="N15" s="1"/>
      </tp>
      <tp>
        <v>2</v>
        <stp/>
        <stp>ContractData</stp>
        <stp>SR3??8</stp>
        <stp>Y_CVol</stp>
        <tr r="N13" s="1"/>
      </tp>
      <tp>
        <v>26456.7</v>
        <stp/>
        <stp>StudyData</stp>
        <stp>SR3??23</stp>
        <stp>MA</stp>
        <stp>InputChoice=ContractVol,MAType=Sim,Period=10</stp>
        <stp>MA</stp>
        <stp/>
        <stp/>
        <stp>all</stp>
        <stp/>
        <stp/>
        <stp/>
        <stp>T</stp>
        <tr r="L32" s="1"/>
      </tp>
      <tp t="s">
        <v/>
        <stp/>
        <stp>StudyData</stp>
        <stp>SR3??33</stp>
        <stp>MA</stp>
        <stp>InputChoice=ContractVol,MAType=Sim,Period=10</stp>
        <stp>MA</stp>
        <stp/>
        <stp/>
        <stp>all</stp>
        <stp/>
        <stp/>
        <stp/>
        <stp>T</stp>
        <tr r="L45" s="1"/>
      </tp>
      <tp>
        <v>171561.2</v>
        <stp/>
        <stp>StudyData</stp>
        <stp>SR3??13</stp>
        <stp>MA</stp>
        <stp>InputChoice=ContractVol,MAType=Sim,Period=10</stp>
        <stp>MA</stp>
        <stp/>
        <stp/>
        <stp>all</stp>
        <stp/>
        <stp/>
        <stp/>
        <stp>T</stp>
        <tr r="L20" s="1"/>
      </tp>
      <tp t="s">
        <v/>
        <stp/>
        <stp>StudyData</stp>
        <stp>SR3??43</stp>
        <stp>MA</stp>
        <stp>InputChoice=ContractVol,MAType=Sim,Period=10</stp>
        <stp>MA</stp>
        <stp/>
        <stp/>
        <stp>all</stp>
        <stp/>
        <stp/>
        <stp/>
        <stp>T</stp>
        <tr r="L57" s="1"/>
      </tp>
      <tp>
        <v>587659</v>
        <stp/>
        <stp>StudyData</stp>
        <stp>(MA(SR3??4,Period:=5,MAType:=Sim,InputChoice:=ContractVol) when LocalYear(SR3??4)=2023 And (LocalMonth(SR3??4)=5 And LocalDay(SR3??4)=8 ))</stp>
        <stp>Bar</stp>
        <stp/>
        <stp>Close</stp>
        <stp>D</stp>
        <stp>0</stp>
        <stp>all</stp>
        <stp/>
        <stp/>
        <stp>False</stp>
        <stp/>
        <stp/>
        <tr r="P9" s="1"/>
      </tp>
      <tp>
        <v>29272.7</v>
        <stp/>
        <stp>StudyData</stp>
        <stp>SR3??22</stp>
        <stp>MA</stp>
        <stp>InputChoice=ContractVol,MAType=Sim,Period=10</stp>
        <stp>MA</stp>
        <stp/>
        <stp/>
        <stp>all</stp>
        <stp/>
        <stp/>
        <stp/>
        <stp>T</stp>
        <tr r="L31" s="1"/>
      </tp>
      <tp t="s">
        <v/>
        <stp/>
        <stp>StudyData</stp>
        <stp>SR3??32</stp>
        <stp>MA</stp>
        <stp>InputChoice=ContractVol,MAType=Sim,Period=10</stp>
        <stp>MA</stp>
        <stp/>
        <stp/>
        <stp>all</stp>
        <stp/>
        <stp/>
        <stp/>
        <stp>T</stp>
        <tr r="L43" s="1"/>
      </tp>
      <tp>
        <v>217062.1</v>
        <stp/>
        <stp>StudyData</stp>
        <stp>SR3??12</stp>
        <stp>MA</stp>
        <stp>InputChoice=ContractVol,MAType=Sim,Period=10</stp>
        <stp>MA</stp>
        <stp/>
        <stp/>
        <stp>all</stp>
        <stp/>
        <stp/>
        <stp/>
        <stp>T</stp>
        <tr r="L18" s="1"/>
      </tp>
      <tp t="s">
        <v/>
        <stp/>
        <stp>StudyData</stp>
        <stp>SR3??42</stp>
        <stp>MA</stp>
        <stp>InputChoice=ContractVol,MAType=Sim,Period=10</stp>
        <stp>MA</stp>
        <stp/>
        <stp/>
        <stp>all</stp>
        <stp/>
        <stp/>
        <stp/>
        <stp>T</stp>
        <tr r="L56" s="1"/>
      </tp>
      <tp>
        <v>175</v>
        <stp/>
        <stp>StudyData</stp>
        <stp>(MA(SR3??5,Period:=5,MAType:=Sim,InputChoice:=ContractVol) when LocalYear(SR3??5)=2023 And (LocalMonth(SR3??5)=5 And LocalDay(SR3??5)=8 ))</stp>
        <stp>Bar</stp>
        <stp/>
        <stp>Close</stp>
        <stp>D</stp>
        <stp>0</stp>
        <stp>all</stp>
        <stp/>
        <stp/>
        <stp>False</stp>
        <stp/>
        <stp/>
        <tr r="P10" s="1"/>
      </tp>
      <tp>
        <v>27888.799999999999</v>
        <stp/>
        <stp>StudyData</stp>
        <stp>SR3??21</stp>
        <stp>MA</stp>
        <stp>InputChoice=ContractVol,MAType=Sim,Period=10</stp>
        <stp>MA</stp>
        <stp/>
        <stp/>
        <stp>all</stp>
        <stp/>
        <stp/>
        <stp/>
        <stp>T</stp>
        <tr r="L30" s="1"/>
      </tp>
      <tp t="s">
        <v/>
        <stp/>
        <stp>StudyData</stp>
        <stp>SR3??31</stp>
        <stp>MA</stp>
        <stp>InputChoice=ContractVol,MAType=Sim,Period=10</stp>
        <stp>MA</stp>
        <stp/>
        <stp/>
        <stp>all</stp>
        <stp/>
        <stp/>
        <stp/>
        <stp>T</stp>
        <tr r="L42" s="1"/>
      </tp>
      <tp>
        <v>229888.3</v>
        <stp/>
        <stp>StudyData</stp>
        <stp>SR3??11</stp>
        <stp>MA</stp>
        <stp>InputChoice=ContractVol,MAType=Sim,Period=10</stp>
        <stp>MA</stp>
        <stp/>
        <stp/>
        <stp>all</stp>
        <stp/>
        <stp/>
        <stp/>
        <stp>T</stp>
        <tr r="L17" s="1"/>
      </tp>
      <tp>
        <v>10</v>
        <stp/>
        <stp>StudyData</stp>
        <stp>SR3??41</stp>
        <stp>MA</stp>
        <stp>InputChoice=ContractVol,MAType=Sim,Period=10</stp>
        <stp>MA</stp>
        <stp/>
        <stp/>
        <stp>all</stp>
        <stp/>
        <stp/>
        <stp/>
        <stp>T</stp>
        <tr r="L55" s="1"/>
      </tp>
      <tp>
        <v>576</v>
        <stp/>
        <stp>StudyData</stp>
        <stp>(MA(SR3??6,Period:=5,MAType:=Sim,InputChoice:=ContractVol) when LocalYear(SR3??6)=2023 And (LocalMonth(SR3??6)=5 And LocalDay(SR3??6)=8 ))</stp>
        <stp>Bar</stp>
        <stp/>
        <stp>Close</stp>
        <stp>D</stp>
        <stp>0</stp>
        <stp>all</stp>
        <stp/>
        <stp/>
        <stp>False</stp>
        <stp/>
        <stp/>
        <tr r="P11" s="1"/>
      </tp>
      <tp>
        <v>31981.1</v>
        <stp/>
        <stp>StudyData</stp>
        <stp>SR3??20</stp>
        <stp>MA</stp>
        <stp>InputChoice=ContractVol,MAType=Sim,Period=10</stp>
        <stp>MA</stp>
        <stp/>
        <stp/>
        <stp>all</stp>
        <stp/>
        <stp/>
        <stp/>
        <stp>T</stp>
        <tr r="L28" s="1"/>
      </tp>
      <tp t="s">
        <v/>
        <stp/>
        <stp>StudyData</stp>
        <stp>SR3??30</stp>
        <stp>MA</stp>
        <stp>InputChoice=ContractVol,MAType=Sim,Period=10</stp>
        <stp>MA</stp>
        <stp/>
        <stp/>
        <stp>all</stp>
        <stp/>
        <stp/>
        <stp/>
        <stp>T</stp>
        <tr r="L41" s="1"/>
      </tp>
      <tp>
        <v>368465.9</v>
        <stp/>
        <stp>StudyData</stp>
        <stp>SR3??10</stp>
        <stp>MA</stp>
        <stp>InputChoice=ContractVol,MAType=Sim,Period=10</stp>
        <stp>MA</stp>
        <stp/>
        <stp/>
        <stp>all</stp>
        <stp/>
        <stp/>
        <stp/>
        <stp>T</stp>
        <tr r="L16" s="1"/>
      </tp>
      <tp t="s">
        <v/>
        <stp/>
        <stp>StudyData</stp>
        <stp>SR3??40</stp>
        <stp>MA</stp>
        <stp>InputChoice=ContractVol,MAType=Sim,Period=10</stp>
        <stp>MA</stp>
        <stp/>
        <stp/>
        <stp>all</stp>
        <stp/>
        <stp/>
        <stp/>
        <stp>T</stp>
        <tr r="L53" s="1"/>
      </tp>
      <tp>
        <v>463132</v>
        <stp/>
        <stp>StudyData</stp>
        <stp>(MA(SR3??7,Period:=5,MAType:=Sim,InputChoice:=ContractVol) when LocalYear(SR3??7)=2023 And (LocalMonth(SR3??7)=5 And LocalDay(SR3??7)=8 ))</stp>
        <stp>Bar</stp>
        <stp/>
        <stp>Close</stp>
        <stp>D</stp>
        <stp>0</stp>
        <stp>all</stp>
        <stp/>
        <stp/>
        <stp>False</stp>
        <stp/>
        <stp/>
        <tr r="P12" s="1"/>
      </tp>
      <tp>
        <v>19912.8</v>
        <stp/>
        <stp>StudyData</stp>
        <stp>SR3??27</stp>
        <stp>MA</stp>
        <stp>InputChoice=ContractVol,MAType=Sim,Period=10</stp>
        <stp>MA</stp>
        <stp/>
        <stp/>
        <stp>all</stp>
        <stp/>
        <stp/>
        <stp/>
        <stp>T</stp>
        <tr r="L37" s="1"/>
      </tp>
      <tp t="s">
        <v/>
        <stp/>
        <stp>StudyData</stp>
        <stp>SR3??37</stp>
        <stp>MA</stp>
        <stp>InputChoice=ContractVol,MAType=Sim,Period=10</stp>
        <stp>MA</stp>
        <stp/>
        <stp/>
        <stp>all</stp>
        <stp/>
        <stp/>
        <stp/>
        <stp>T</stp>
        <tr r="L50" s="1"/>
      </tp>
      <tp>
        <v>68210.7</v>
        <stp/>
        <stp>StudyData</stp>
        <stp>SR3??17</stp>
        <stp>MA</stp>
        <stp>InputChoice=ContractVol,MAType=Sim,Period=10</stp>
        <stp>MA</stp>
        <stp/>
        <stp/>
        <stp>all</stp>
        <stp/>
        <stp/>
        <stp/>
        <stp>T</stp>
        <tr r="L25" s="1"/>
      </tp>
      <tp t="s">
        <v/>
        <stp/>
        <stp>StudyData</stp>
        <stp>SR3??47</stp>
        <stp>MA</stp>
        <stp>InputChoice=ContractVol,MAType=Sim,Period=10</stp>
        <stp>MA</stp>
        <stp/>
        <stp/>
        <stp>all</stp>
        <stp/>
        <stp/>
        <stp/>
        <stp>T</stp>
        <tr r="L62" s="1"/>
      </tp>
      <tp>
        <v>28905.4</v>
        <stp/>
        <stp>StudyData</stp>
        <stp>SR3??26</stp>
        <stp>MA</stp>
        <stp>InputChoice=ContractVol,MAType=Sim,Period=10</stp>
        <stp>MA</stp>
        <stp/>
        <stp/>
        <stp>all</stp>
        <stp/>
        <stp/>
        <stp/>
        <stp>T</stp>
        <tr r="L36" s="1"/>
      </tp>
      <tp t="s">
        <v/>
        <stp/>
        <stp>StudyData</stp>
        <stp>SR3??36</stp>
        <stp>MA</stp>
        <stp>InputChoice=ContractVol,MAType=Sim,Period=10</stp>
        <stp>MA</stp>
        <stp/>
        <stp/>
        <stp>all</stp>
        <stp/>
        <stp/>
        <stp/>
        <stp>T</stp>
        <tr r="L48" s="1"/>
      </tp>
      <tp>
        <v>102937.1</v>
        <stp/>
        <stp>StudyData</stp>
        <stp>SR3??16</stp>
        <stp>MA</stp>
        <stp>InputChoice=ContractVol,MAType=Sim,Period=10</stp>
        <stp>MA</stp>
        <stp/>
        <stp/>
        <stp>all</stp>
        <stp/>
        <stp/>
        <stp/>
        <stp>T</stp>
        <tr r="L23" s="1"/>
      </tp>
      <tp t="s">
        <v/>
        <stp/>
        <stp>StudyData</stp>
        <stp>SR3??46</stp>
        <stp>MA</stp>
        <stp>InputChoice=ContractVol,MAType=Sim,Period=10</stp>
        <stp>MA</stp>
        <stp/>
        <stp/>
        <stp>all</stp>
        <stp/>
        <stp/>
        <stp/>
        <stp>T</stp>
        <tr r="L61" s="1"/>
      </tp>
      <tp>
        <v>88887</v>
        <stp/>
        <stp>StudyData</stp>
        <stp>(MA(SR3??1,Period:=5,MAType:=Sim,InputChoice:=ContractVol) when LocalYear(SR3??1)=2023 And (LocalMonth(SR3??1)=5 And LocalDay(SR3??1)=8 ))</stp>
        <stp>Bar</stp>
        <stp/>
        <stp>Close</stp>
        <stp>D</stp>
        <stp>0</stp>
        <stp>all</stp>
        <stp/>
        <stp/>
        <stp>False</stp>
        <stp/>
        <stp/>
        <tr r="P6" s="1"/>
      </tp>
      <tp>
        <v>27174.6</v>
        <stp/>
        <stp>StudyData</stp>
        <stp>SR3??25</stp>
        <stp>MA</stp>
        <stp>InputChoice=ContractVol,MAType=Sim,Period=10</stp>
        <stp>MA</stp>
        <stp/>
        <stp/>
        <stp>all</stp>
        <stp/>
        <stp/>
        <stp/>
        <stp>T</stp>
        <tr r="L35" s="1"/>
      </tp>
      <tp t="s">
        <v/>
        <stp/>
        <stp>StudyData</stp>
        <stp>SR3??35</stp>
        <stp>MA</stp>
        <stp>InputChoice=ContractVol,MAType=Sim,Period=10</stp>
        <stp>MA</stp>
        <stp/>
        <stp/>
        <stp>all</stp>
        <stp/>
        <stp/>
        <stp/>
        <stp>T</stp>
        <tr r="L47" s="1"/>
      </tp>
      <tp>
        <v>138493.5</v>
        <stp/>
        <stp>StudyData</stp>
        <stp>SR3??15</stp>
        <stp>MA</stp>
        <stp>InputChoice=ContractVol,MAType=Sim,Period=10</stp>
        <stp>MA</stp>
        <stp/>
        <stp/>
        <stp>all</stp>
        <stp/>
        <stp/>
        <stp/>
        <stp>T</stp>
        <tr r="L22" s="1"/>
      </tp>
      <tp t="s">
        <v/>
        <stp/>
        <stp>StudyData</stp>
        <stp>SR3??45</stp>
        <stp>MA</stp>
        <stp>InputChoice=ContractVol,MAType=Sim,Period=10</stp>
        <stp>MA</stp>
        <stp/>
        <stp/>
        <stp>all</stp>
        <stp/>
        <stp/>
        <stp/>
        <stp>T</stp>
        <tr r="L60" s="1"/>
      </tp>
      <tp>
        <v>846</v>
        <stp/>
        <stp>StudyData</stp>
        <stp>(MA(SR3??2,Period:=5,MAType:=Sim,InputChoice:=ContractVol) when LocalYear(SR3??2)=2023 And (LocalMonth(SR3??2)=5 And LocalDay(SR3??2)=8 ))</stp>
        <stp>Bar</stp>
        <stp/>
        <stp>Close</stp>
        <stp>D</stp>
        <stp>0</stp>
        <stp>all</stp>
        <stp/>
        <stp/>
        <stp>False</stp>
        <stp/>
        <stp/>
        <tr r="P7" s="1"/>
      </tp>
      <tp>
        <v>24199.3</v>
        <stp/>
        <stp>StudyData</stp>
        <stp>SR3??24</stp>
        <stp>MA</stp>
        <stp>InputChoice=ContractVol,MAType=Sim,Period=10</stp>
        <stp>MA</stp>
        <stp/>
        <stp/>
        <stp>all</stp>
        <stp/>
        <stp/>
        <stp/>
        <stp>T</stp>
        <tr r="L33" s="1"/>
      </tp>
      <tp t="s">
        <v/>
        <stp/>
        <stp>StudyData</stp>
        <stp>SR3??34</stp>
        <stp>MA</stp>
        <stp>InputChoice=ContractVol,MAType=Sim,Period=10</stp>
        <stp>MA</stp>
        <stp/>
        <stp/>
        <stp>all</stp>
        <stp/>
        <stp/>
        <stp/>
        <stp>T</stp>
        <tr r="L46" s="1"/>
      </tp>
      <tp>
        <v>196994.9</v>
        <stp/>
        <stp>StudyData</stp>
        <stp>SR3??14</stp>
        <stp>MA</stp>
        <stp>InputChoice=ContractVol,MAType=Sim,Period=10</stp>
        <stp>MA</stp>
        <stp/>
        <stp/>
        <stp>all</stp>
        <stp/>
        <stp/>
        <stp/>
        <stp>T</stp>
        <tr r="L21" s="1"/>
      </tp>
      <tp t="s">
        <v/>
        <stp/>
        <stp>StudyData</stp>
        <stp>SR3??44</stp>
        <stp>MA</stp>
        <stp>InputChoice=ContractVol,MAType=Sim,Period=10</stp>
        <stp>MA</stp>
        <stp/>
        <stp/>
        <stp>all</stp>
        <stp/>
        <stp/>
        <stp/>
        <stp>T</stp>
        <tr r="L58" s="1"/>
      </tp>
      <tp>
        <v>3162</v>
        <stp/>
        <stp>StudyData</stp>
        <stp>(MA(SR3??3,Period:=5,MAType:=Sim,InputChoice:=ContractVol) when LocalYear(SR3??3)=2023 And (LocalMonth(SR3??3)=5 And LocalDay(SR3??3)=8 ))</stp>
        <stp>Bar</stp>
        <stp/>
        <stp>Close</stp>
        <stp>D</stp>
        <stp>0</stp>
        <stp>all</stp>
        <stp/>
        <stp/>
        <stp>False</stp>
        <stp/>
        <stp/>
        <tr r="P8" s="1"/>
      </tp>
      <tp t="s">
        <v/>
        <stp/>
        <stp>StudyData</stp>
        <stp>SR3??29</stp>
        <stp>MA</stp>
        <stp>InputChoice=ContractVol,MAType=Sim,Period=10</stp>
        <stp>MA</stp>
        <stp/>
        <stp/>
        <stp>all</stp>
        <stp/>
        <stp/>
        <stp/>
        <stp>T</stp>
        <tr r="L40" s="1"/>
      </tp>
      <tp>
        <v>8</v>
        <stp/>
        <stp>StudyData</stp>
        <stp>SR3??39</stp>
        <stp>MA</stp>
        <stp>InputChoice=ContractVol,MAType=Sim,Period=10</stp>
        <stp>MA</stp>
        <stp/>
        <stp/>
        <stp>all</stp>
        <stp/>
        <stp/>
        <stp/>
        <stp>T</stp>
        <tr r="L52" s="1"/>
      </tp>
      <tp>
        <v>57497.599999999999</v>
        <stp/>
        <stp>StudyData</stp>
        <stp>SR3??19</stp>
        <stp>MA</stp>
        <stp>InputChoice=ContractVol,MAType=Sim,Period=10</stp>
        <stp>MA</stp>
        <stp/>
        <stp/>
        <stp>all</stp>
        <stp/>
        <stp/>
        <stp/>
        <stp>T</stp>
        <tr r="L27" s="1"/>
      </tp>
      <tp t="s">
        <v/>
        <stp/>
        <stp>StudyData</stp>
        <stp>SR3??28</stp>
        <stp>MA</stp>
        <stp>InputChoice=ContractVol,MAType=Sim,Period=10</stp>
        <stp>MA</stp>
        <stp/>
        <stp/>
        <stp>all</stp>
        <stp/>
        <stp/>
        <stp/>
        <stp>T</stp>
        <tr r="L38" s="1"/>
      </tp>
      <tp t="s">
        <v/>
        <stp/>
        <stp>StudyData</stp>
        <stp>SR3??38</stp>
        <stp>MA</stp>
        <stp>InputChoice=ContractVol,MAType=Sim,Period=10</stp>
        <stp>MA</stp>
        <stp/>
        <stp/>
        <stp>all</stp>
        <stp/>
        <stp/>
        <stp/>
        <stp>T</stp>
        <tr r="L51" s="1"/>
      </tp>
      <tp>
        <v>81700.7</v>
        <stp/>
        <stp>StudyData</stp>
        <stp>SR3??18</stp>
        <stp>MA</stp>
        <stp>InputChoice=ContractVol,MAType=Sim,Period=10</stp>
        <stp>MA</stp>
        <stp/>
        <stp/>
        <stp>all</stp>
        <stp/>
        <stp/>
        <stp/>
        <stp>T</stp>
        <tr r="L26" s="1"/>
      </tp>
      <tp>
        <v>183</v>
        <stp/>
        <stp>StudyData</stp>
        <stp>(MA(SR3??8,Period:=5,MAType:=Sim,InputChoice:=ContractVol) when LocalYear(SR3??8)=2023 And (LocalMonth(SR3??8)=5 And LocalDay(SR3??8)=8 ))</stp>
        <stp>Bar</stp>
        <stp/>
        <stp>Close</stp>
        <stp>D</stp>
        <stp>0</stp>
        <stp>all</stp>
        <stp/>
        <stp/>
        <stp>False</stp>
        <stp/>
        <stp/>
        <tr r="P13" s="1"/>
      </tp>
      <tp t="s">
        <v/>
        <stp/>
        <stp>StudyData</stp>
        <stp>(MA(SR3??9,Period:=5,MAType:=Sim,InputChoice:=ContractVol) when LocalYear(SR3??9)=2023 And (LocalMonth(SR3??9)=5 And LocalDay(SR3??9)=8 ))</stp>
        <stp>Bar</stp>
        <stp/>
        <stp>Close</stp>
        <stp>D</stp>
        <stp>0</stp>
        <stp>all</stp>
        <stp/>
        <stp/>
        <stp>False</stp>
        <stp/>
        <stp/>
        <tr r="P15" s="1"/>
      </tp>
      <tp>
        <v>46189</v>
        <stp/>
        <stp>ContractData</stp>
        <stp>SR3??19</stp>
        <stp>ExpirationDate</stp>
        <stp/>
        <stp>D</stp>
        <tr r="F27" s="1"/>
      </tp>
      <tp>
        <v>47106</v>
        <stp/>
        <stp>ContractData</stp>
        <stp>SR3??29</stp>
        <stp>ExpirationDate</stp>
        <stp/>
        <stp>D</stp>
        <tr r="F40" s="1"/>
      </tp>
      <tp>
        <v>48016</v>
        <stp/>
        <stp>ContractData</stp>
        <stp>SR3??39</stp>
        <stp>ExpirationDate</stp>
        <stp/>
        <stp>D</stp>
        <tr r="F52" s="1"/>
      </tp>
      <tp>
        <v>46098</v>
        <stp/>
        <stp>ContractData</stp>
        <stp>SR3??18</stp>
        <stp>ExpirationDate</stp>
        <stp/>
        <stp>D</stp>
        <tr r="F26" s="1"/>
      </tp>
      <tp>
        <v>47015</v>
        <stp/>
        <stp>ContractData</stp>
        <stp>SR3??28</stp>
        <stp>ExpirationDate</stp>
        <stp/>
        <stp>D</stp>
        <tr r="F38" s="1"/>
      </tp>
      <tp>
        <v>47925</v>
        <stp/>
        <stp>ContractData</stp>
        <stp>SR3??38</stp>
        <stp>ExpirationDate</stp>
        <stp/>
        <stp>D</stp>
        <tr r="F51" s="1"/>
      </tp>
      <tp>
        <v>46007</v>
        <stp/>
        <stp>ContractData</stp>
        <stp>SR3??17</stp>
        <stp>ExpirationDate</stp>
        <stp/>
        <stp>D</stp>
        <tr r="F25" s="1"/>
      </tp>
      <tp>
        <v>46924</v>
        <stp/>
        <stp>ContractData</stp>
        <stp>SR3??27</stp>
        <stp>ExpirationDate</stp>
        <stp/>
        <stp>D</stp>
        <tr r="F37" s="1"/>
      </tp>
      <tp>
        <v>47834</v>
        <stp/>
        <stp>ContractData</stp>
        <stp>SR3??37</stp>
        <stp>ExpirationDate</stp>
        <stp/>
        <stp>D</stp>
        <tr r="F50" s="1"/>
      </tp>
      <tp>
        <v>48744</v>
        <stp/>
        <stp>ContractData</stp>
        <stp>SR3??47</stp>
        <stp>ExpirationDate</stp>
        <stp/>
        <stp>D</stp>
        <tr r="F62" s="1"/>
      </tp>
      <tp>
        <v>45916</v>
        <stp/>
        <stp>ContractData</stp>
        <stp>SR3??16</stp>
        <stp>ExpirationDate</stp>
        <stp/>
        <stp>D</stp>
        <tr r="F23" s="1"/>
      </tp>
      <tp>
        <v>46826</v>
        <stp/>
        <stp>ContractData</stp>
        <stp>SR3??26</stp>
        <stp>ExpirationDate</stp>
        <stp/>
        <stp>D</stp>
        <tr r="F36" s="1"/>
      </tp>
      <tp>
        <v>47743</v>
        <stp/>
        <stp>ContractData</stp>
        <stp>SR3??36</stp>
        <stp>ExpirationDate</stp>
        <stp/>
        <stp>D</stp>
        <tr r="F48" s="1"/>
      </tp>
      <tp>
        <v>48653</v>
        <stp/>
        <stp>ContractData</stp>
        <stp>SR3??46</stp>
        <stp>ExpirationDate</stp>
        <stp/>
        <stp>D</stp>
        <tr r="F61" s="1"/>
      </tp>
      <tp>
        <v>45825</v>
        <stp/>
        <stp>ContractData</stp>
        <stp>SR3??15</stp>
        <stp>ExpirationDate</stp>
        <stp/>
        <stp>D</stp>
        <tr r="F22" s="1"/>
      </tp>
      <tp>
        <v>46735</v>
        <stp/>
        <stp>ContractData</stp>
        <stp>SR3??25</stp>
        <stp>ExpirationDate</stp>
        <stp/>
        <stp>D</stp>
        <tr r="F35" s="1"/>
      </tp>
      <tp>
        <v>47652</v>
        <stp/>
        <stp>ContractData</stp>
        <stp>SR3??35</stp>
        <stp>ExpirationDate</stp>
        <stp/>
        <stp>D</stp>
        <tr r="F47" s="1"/>
      </tp>
      <tp>
        <v>48562</v>
        <stp/>
        <stp>ContractData</stp>
        <stp>SR3??45</stp>
        <stp>ExpirationDate</stp>
        <stp/>
        <stp>D</stp>
        <tr r="F60" s="1"/>
      </tp>
      <tp>
        <v>45734</v>
        <stp/>
        <stp>ContractData</stp>
        <stp>SR3??14</stp>
        <stp>ExpirationDate</stp>
        <stp/>
        <stp>D</stp>
        <tr r="F21" s="1"/>
      </tp>
      <tp>
        <v>46644</v>
        <stp/>
        <stp>ContractData</stp>
        <stp>SR3??24</stp>
        <stp>ExpirationDate</stp>
        <stp/>
        <stp>D</stp>
        <tr r="F33" s="1"/>
      </tp>
      <tp>
        <v>47561</v>
        <stp/>
        <stp>ContractData</stp>
        <stp>SR3??34</stp>
        <stp>ExpirationDate</stp>
        <stp/>
        <stp>D</stp>
        <tr r="F46" s="1"/>
      </tp>
      <tp>
        <v>48471</v>
        <stp/>
        <stp>ContractData</stp>
        <stp>SR3??44</stp>
        <stp>ExpirationDate</stp>
        <stp/>
        <stp>D</stp>
        <tr r="F58" s="1"/>
      </tp>
      <tp>
        <v>45643</v>
        <stp/>
        <stp>ContractData</stp>
        <stp>SR3??13</stp>
        <stp>ExpirationDate</stp>
        <stp/>
        <stp>D</stp>
        <tr r="F20" s="1"/>
      </tp>
      <tp>
        <v>46553</v>
        <stp/>
        <stp>ContractData</stp>
        <stp>SR3??23</stp>
        <stp>ExpirationDate</stp>
        <stp/>
        <stp>D</stp>
        <tr r="F32" s="1"/>
      </tp>
      <tp>
        <v>47470</v>
        <stp/>
        <stp>ContractData</stp>
        <stp>SR3??33</stp>
        <stp>ExpirationDate</stp>
        <stp/>
        <stp>D</stp>
        <tr r="F45" s="1"/>
      </tp>
      <tp>
        <v>48380</v>
        <stp/>
        <stp>ContractData</stp>
        <stp>SR3??43</stp>
        <stp>ExpirationDate</stp>
        <stp/>
        <stp>D</stp>
        <tr r="F57" s="1"/>
      </tp>
      <tp>
        <v>45552</v>
        <stp/>
        <stp>ContractData</stp>
        <stp>SR3??12</stp>
        <stp>ExpirationDate</stp>
        <stp/>
        <stp>D</stp>
        <tr r="F18" s="1"/>
      </tp>
      <tp>
        <v>46462</v>
        <stp/>
        <stp>ContractData</stp>
        <stp>SR3??22</stp>
        <stp>ExpirationDate</stp>
        <stp/>
        <stp>D</stp>
        <tr r="F31" s="1"/>
      </tp>
      <tp>
        <v>47379</v>
        <stp/>
        <stp>ContractData</stp>
        <stp>SR3??32</stp>
        <stp>ExpirationDate</stp>
        <stp/>
        <stp>D</stp>
        <tr r="F43" s="1"/>
      </tp>
      <tp>
        <v>48289</v>
        <stp/>
        <stp>ContractData</stp>
        <stp>SR3??42</stp>
        <stp>ExpirationDate</stp>
        <stp/>
        <stp>D</stp>
        <tr r="F56" s="1"/>
      </tp>
      <tp>
        <v>45461</v>
        <stp/>
        <stp>ContractData</stp>
        <stp>SR3??11</stp>
        <stp>ExpirationDate</stp>
        <stp/>
        <stp>D</stp>
        <tr r="F17" s="1"/>
      </tp>
      <tp>
        <v>46371</v>
        <stp/>
        <stp>ContractData</stp>
        <stp>SR3??21</stp>
        <stp>ExpirationDate</stp>
        <stp/>
        <stp>D</stp>
        <tr r="F30" s="1"/>
      </tp>
      <tp>
        <v>47288</v>
        <stp/>
        <stp>ContractData</stp>
        <stp>SR3??31</stp>
        <stp>ExpirationDate</stp>
        <stp/>
        <stp>D</stp>
        <tr r="F42" s="1"/>
      </tp>
      <tp>
        <v>48198</v>
        <stp/>
        <stp>ContractData</stp>
        <stp>SR3??41</stp>
        <stp>ExpirationDate</stp>
        <stp/>
        <stp>D</stp>
        <tr r="F55" s="1"/>
      </tp>
      <tp>
        <v>45370</v>
        <stp/>
        <stp>ContractData</stp>
        <stp>SR3??10</stp>
        <stp>ExpirationDate</stp>
        <stp/>
        <stp>D</stp>
        <tr r="F16" s="1"/>
      </tp>
      <tp>
        <v>46280</v>
        <stp/>
        <stp>ContractData</stp>
        <stp>SR3??20</stp>
        <stp>ExpirationDate</stp>
        <stp/>
        <stp>D</stp>
        <tr r="F28" s="1"/>
      </tp>
      <tp>
        <v>47197</v>
        <stp/>
        <stp>ContractData</stp>
        <stp>SR3??30</stp>
        <stp>ExpirationDate</stp>
        <stp/>
        <stp>D</stp>
        <tr r="F41" s="1"/>
      </tp>
      <tp>
        <v>48107</v>
        <stp/>
        <stp>ContractData</stp>
        <stp>SR3??40</stp>
        <stp>ExpirationDate</stp>
        <stp/>
        <stp>D</stp>
        <tr r="F53" s="1"/>
      </tp>
      <tp>
        <v>2</v>
        <stp/>
        <stp>ContractData</stp>
        <stp>SR3??46</stp>
        <stp>COI</stp>
        <tr r="U61" s="1"/>
      </tp>
      <tp>
        <v>0</v>
        <stp/>
        <stp>ContractData</stp>
        <stp>SR3??47</stp>
        <stp>COI</stp>
        <tr r="U62" s="1"/>
      </tp>
      <tp>
        <v>0</v>
        <stp/>
        <stp>ContractData</stp>
        <stp>SR3??44</stp>
        <stp>COI</stp>
        <tr r="U58" s="1"/>
      </tp>
      <tp>
        <v>0</v>
        <stp/>
        <stp>ContractData</stp>
        <stp>SR3??45</stp>
        <stp>COI</stp>
        <tr r="U60" s="1"/>
      </tp>
      <tp>
        <v>0</v>
        <stp/>
        <stp>ContractData</stp>
        <stp>SR3??42</stp>
        <stp>COI</stp>
        <tr r="U56" s="1"/>
      </tp>
      <tp>
        <v>0</v>
        <stp/>
        <stp>ContractData</stp>
        <stp>SR3??43</stp>
        <stp>COI</stp>
        <tr r="U57" s="1"/>
      </tp>
      <tp>
        <v>0</v>
        <stp/>
        <stp>ContractData</stp>
        <stp>SR3??40</stp>
        <stp>COI</stp>
        <tr r="U53" s="1"/>
      </tp>
      <tp>
        <v>0</v>
        <stp/>
        <stp>ContractData</stp>
        <stp>SR3??41</stp>
        <stp>COI</stp>
        <tr r="U55" s="1"/>
      </tp>
      <tp>
        <v>416337</v>
        <stp/>
        <stp>ContractData</stp>
        <stp>SR3??16</stp>
        <stp>COI</stp>
        <tr r="U23" s="1"/>
      </tp>
      <tp>
        <v>302044</v>
        <stp/>
        <stp>ContractData</stp>
        <stp>SR3??17</stp>
        <stp>COI</stp>
        <tr r="U25" s="1"/>
      </tp>
      <tp>
        <v>605650</v>
        <stp/>
        <stp>ContractData</stp>
        <stp>SR3??14</stp>
        <stp>COI</stp>
        <tr r="U21" s="1"/>
      </tp>
      <tp>
        <v>505064</v>
        <stp/>
        <stp>ContractData</stp>
        <stp>SR3??15</stp>
        <stp>COI</stp>
        <tr r="U22" s="1"/>
      </tp>
      <tp>
        <v>668960</v>
        <stp/>
        <stp>ContractData</stp>
        <stp>SR3??12</stp>
        <stp>COI</stp>
        <tr r="U18" s="1"/>
      </tp>
      <tp>
        <v>675833</v>
        <stp/>
        <stp>ContractData</stp>
        <stp>SR3??13</stp>
        <stp>COI</stp>
        <tr r="U20" s="1"/>
      </tp>
      <tp>
        <v>1232379</v>
        <stp/>
        <stp>ContractData</stp>
        <stp>SR3??10</stp>
        <stp>COI</stp>
        <tr r="U16" s="1"/>
      </tp>
      <tp>
        <v>611181</v>
        <stp/>
        <stp>ContractData</stp>
        <stp>SR3??11</stp>
        <stp>COI</stp>
        <tr r="U17" s="1"/>
      </tp>
      <tp>
        <v>288382</v>
        <stp/>
        <stp>ContractData</stp>
        <stp>SR3??18</stp>
        <stp>COI</stp>
        <tr r="U26" s="1"/>
      </tp>
      <tp>
        <v>189246</v>
        <stp/>
        <stp>ContractData</stp>
        <stp>SR3??19</stp>
        <stp>COI</stp>
        <tr r="U27" s="1"/>
      </tp>
      <tp>
        <v>29</v>
        <stp/>
        <stp>ContractData</stp>
        <stp>SR3??36</stp>
        <stp>COI</stp>
        <tr r="U48" s="1"/>
      </tp>
      <tp>
        <v>5</v>
        <stp/>
        <stp>ContractData</stp>
        <stp>SR3??37</stp>
        <stp>COI</stp>
        <tr r="U50" s="1"/>
      </tp>
      <tp>
        <v>194</v>
        <stp/>
        <stp>ContractData</stp>
        <stp>SR3??34</stp>
        <stp>COI</stp>
        <tr r="U46" s="1"/>
      </tp>
      <tp>
        <v>75</v>
        <stp/>
        <stp>ContractData</stp>
        <stp>SR3??35</stp>
        <stp>COI</stp>
        <tr r="U47" s="1"/>
      </tp>
      <tp>
        <v>276</v>
        <stp/>
        <stp>ContractData</stp>
        <stp>SR3??32</stp>
        <stp>COI</stp>
        <tr r="U43" s="1"/>
      </tp>
      <tp>
        <v>91</v>
        <stp/>
        <stp>ContractData</stp>
        <stp>SR3??33</stp>
        <stp>COI</stp>
        <tr r="U45" s="1"/>
      </tp>
      <tp>
        <v>2228</v>
        <stp/>
        <stp>ContractData</stp>
        <stp>SR3??30</stp>
        <stp>COI</stp>
        <tr r="U41" s="1"/>
      </tp>
      <tp>
        <v>899</v>
        <stp/>
        <stp>ContractData</stp>
        <stp>SR3??31</stp>
        <stp>COI</stp>
        <tr r="U42" s="1"/>
      </tp>
      <tp>
        <v>6</v>
        <stp/>
        <stp>ContractData</stp>
        <stp>SR3??38</stp>
        <stp>COI</stp>
        <tr r="U51" s="1"/>
      </tp>
      <tp>
        <v>6</v>
        <stp/>
        <stp>ContractData</stp>
        <stp>SR3??39</stp>
        <stp>COI</stp>
        <tr r="U52" s="1"/>
      </tp>
      <tp>
        <v>102719</v>
        <stp/>
        <stp>ContractData</stp>
        <stp>SR3??26</stp>
        <stp>COI</stp>
        <tr r="U36" s="1"/>
      </tp>
      <tp>
        <v>32640</v>
        <stp/>
        <stp>ContractData</stp>
        <stp>SR3??27</stp>
        <stp>COI</stp>
        <tr r="U37" s="1"/>
      </tp>
      <tp>
        <v>95752</v>
        <stp/>
        <stp>ContractData</stp>
        <stp>SR3??24</stp>
        <stp>COI</stp>
        <tr r="U33" s="1"/>
      </tp>
      <tp>
        <v>108466</v>
        <stp/>
        <stp>ContractData</stp>
        <stp>SR3??25</stp>
        <stp>COI</stp>
        <tr r="U35" s="1"/>
      </tp>
      <tp>
        <v>136550</v>
        <stp/>
        <stp>ContractData</stp>
        <stp>SR3??22</stp>
        <stp>COI</stp>
        <tr r="U31" s="1"/>
      </tp>
      <tp>
        <v>90338</v>
        <stp/>
        <stp>ContractData</stp>
        <stp>SR3??23</stp>
        <stp>COI</stp>
        <tr r="U32" s="1"/>
      </tp>
      <tp>
        <v>130153</v>
        <stp/>
        <stp>ContractData</stp>
        <stp>SR3??20</stp>
        <stp>COI</stp>
        <tr r="U28" s="1"/>
      </tp>
      <tp>
        <v>121262</v>
        <stp/>
        <stp>ContractData</stp>
        <stp>SR3??21</stp>
        <stp>COI</stp>
        <tr r="U30" s="1"/>
      </tp>
      <tp>
        <v>5420</v>
        <stp/>
        <stp>ContractData</stp>
        <stp>SR3??28</stp>
        <stp>COI</stp>
        <tr r="U38" s="1"/>
      </tp>
      <tp>
        <v>2712</v>
        <stp/>
        <stp>ContractData</stp>
        <stp>SR3??29</stp>
        <stp>COI</stp>
        <tr r="U40" s="1"/>
      </tp>
      <tp>
        <v>283</v>
        <stp/>
        <stp>StudyData</stp>
        <stp>Vol(SR3??1) when (LocalDay(SR3??1)=18 and LocalHour(SR3??1)=12 and LocalMinute(SR3??1)=25)</stp>
        <stp>Bar</stp>
        <stp/>
        <stp>Vol</stp>
        <stp>5</stp>
        <stp>0</stp>
        <tr r="AA6" s="1"/>
      </tp>
      <tp>
        <v>15</v>
        <stp/>
        <stp>StudyData</stp>
        <stp>Vol(SR3??2) when (LocalDay(SR3??2)=18 and LocalHour(SR3??2)=12 and LocalMinute(SR3??2)=25)</stp>
        <stp>Bar</stp>
        <stp/>
        <stp>Vol</stp>
        <stp>5</stp>
        <stp>0</stp>
        <tr r="AA7" s="1"/>
      </tp>
      <tp>
        <v>80</v>
        <stp/>
        <stp>StudyData</stp>
        <stp>Vol(SR3??3) when (LocalDay(SR3??3)=18 and LocalHour(SR3??3)=12 and LocalMinute(SR3??3)=25)</stp>
        <stp>Bar</stp>
        <stp/>
        <stp>Vol</stp>
        <stp>5</stp>
        <stp>0</stp>
        <tr r="AA8" s="1"/>
      </tp>
      <tp>
        <v>5010</v>
        <stp/>
        <stp>StudyData</stp>
        <stp>Vol(SR3??4) when (LocalDay(SR3??4)=18 and LocalHour(SR3??4)=12 and LocalMinute(SR3??4)=25)</stp>
        <stp>Bar</stp>
        <stp/>
        <stp>Vol</stp>
        <stp>5</stp>
        <stp>0</stp>
        <tr r="AA9" s="1"/>
      </tp>
      <tp>
        <v>18</v>
        <stp/>
        <stp>StudyData</stp>
        <stp>Vol(SR3??5) when (LocalDay(SR3??5)=18 and LocalHour(SR3??5)=12 and LocalMinute(SR3??5)=25)</stp>
        <stp>Bar</stp>
        <stp/>
        <stp>Vol</stp>
        <stp>5</stp>
        <stp>0</stp>
        <tr r="AA10" s="1"/>
      </tp>
      <tp>
        <v>60</v>
        <stp/>
        <stp>StudyData</stp>
        <stp>Vol(SR3??6) when (LocalDay(SR3??6)=18 and LocalHour(SR3??6)=12 and LocalMinute(SR3??6)=25)</stp>
        <stp>Bar</stp>
        <stp/>
        <stp>Vol</stp>
        <stp>5</stp>
        <stp>0</stp>
        <tr r="AA11" s="1"/>
      </tp>
      <tp>
        <v>4555</v>
        <stp/>
        <stp>StudyData</stp>
        <stp>Vol(SR3??7) when (LocalDay(SR3??7)=18 and LocalHour(SR3??7)=12 and LocalMinute(SR3??7)=25)</stp>
        <stp>Bar</stp>
        <stp/>
        <stp>Vol</stp>
        <stp>5</stp>
        <stp>0</stp>
        <tr r="AA12" s="1"/>
      </tp>
      <tp>
        <v>2</v>
        <stp/>
        <stp>StudyData</stp>
        <stp>Vol(SR3??8) when (LocalDay(SR3??8)=18 and LocalHour(SR3??8)=12 and LocalMinute(SR3??8)=25)</stp>
        <stp>Bar</stp>
        <stp/>
        <stp>Vol</stp>
        <stp>5</stp>
        <stp>0</stp>
        <tr r="AA13" s="1"/>
      </tp>
      <tp>
        <v>0</v>
        <stp/>
        <stp>StudyData</stp>
        <stp>Vol(SR3??9) when (LocalDay(SR3??9)=18 and LocalHour(SR3??9)=12 and LocalMinute(SR3??9)=25)</stp>
        <stp>Bar</stp>
        <stp/>
        <stp>Vol</stp>
        <stp>5</stp>
        <stp>0</stp>
        <tr r="AA15" s="1"/>
      </tp>
      <tp t="s">
        <v>MAR</v>
        <stp/>
        <stp>ContractData</stp>
        <stp>SR3??1</stp>
        <stp>Contractmonth</stp>
        <tr r="H6" s="1"/>
        <tr r="H6" s="1"/>
        <tr r="H6" s="1"/>
        <tr r="H6" s="1"/>
      </tp>
      <tp t="s">
        <v>MAY</v>
        <stp/>
        <stp>ContractData</stp>
        <stp>SR3??3</stp>
        <stp>Contractmonth</stp>
        <tr r="H8" s="1"/>
        <tr r="H8" s="1"/>
        <tr r="H8" s="1"/>
        <tr r="H8" s="1"/>
      </tp>
      <tp t="s">
        <v>APR</v>
        <stp/>
        <stp>ContractData</stp>
        <stp>SR3??2</stp>
        <stp>Contractmonth</stp>
        <tr r="H7" s="1"/>
        <tr r="H7" s="1"/>
        <tr r="H7" s="1"/>
        <tr r="H7" s="1"/>
      </tp>
      <tp t="s">
        <v>JUL</v>
        <stp/>
        <stp>ContractData</stp>
        <stp>SR3??5</stp>
        <stp>Contractmonth</stp>
        <tr r="H10" s="1"/>
        <tr r="H10" s="1"/>
        <tr r="H10" s="1"/>
        <tr r="H10" s="1"/>
      </tp>
      <tp t="s">
        <v>JUN</v>
        <stp/>
        <stp>ContractData</stp>
        <stp>SR3??4</stp>
        <stp>Contractmonth</stp>
        <tr r="H9" s="1"/>
        <tr r="H9" s="1"/>
        <tr r="H9" s="1"/>
        <tr r="H9" s="1"/>
      </tp>
      <tp>
        <v>45065.520520833335</v>
        <stp/>
        <stp>SystemInfo</stp>
        <stp>Linetime</stp>
        <tr r="N66" s="1"/>
        <tr r="AC66" s="1"/>
        <tr r="Y66" s="1"/>
        <tr r="U66" s="1"/>
        <tr r="E2" s="1"/>
        <tr r="AA2" s="1"/>
      </tp>
      <tp t="s">
        <v>SEP</v>
        <stp/>
        <stp>ContractData</stp>
        <stp>SR3??7</stp>
        <stp>Contractmonth</stp>
        <tr r="H12" s="1"/>
        <tr r="H12" s="1"/>
        <tr r="H12" s="1"/>
        <tr r="H12" s="1"/>
      </tp>
      <tp t="s">
        <v>AUG</v>
        <stp/>
        <stp>ContractData</stp>
        <stp>SR3??6</stp>
        <stp>Contractmonth</stp>
        <tr r="H11" s="1"/>
        <tr r="H11" s="1"/>
        <tr r="H11" s="1"/>
        <tr r="H11" s="1"/>
      </tp>
      <tp t="s">
        <v>OCT</v>
        <stp/>
        <stp>ContractData</stp>
        <stp>SR3??8</stp>
        <stp>Contractmonth</stp>
        <tr r="H13" s="1"/>
        <tr r="H13" s="1"/>
        <tr r="H13" s="1"/>
        <tr r="H13" s="1"/>
      </tp>
      <tp t="s">
        <v>3 Month SOFR, Mar 23</v>
        <stp/>
        <stp>ContractData</stp>
        <stp>SR3??1</stp>
        <stp>LongDescription</stp>
        <tr r="B6" s="1"/>
      </tp>
      <tp t="s">
        <v>3 Month SOFR, May 23</v>
        <stp/>
        <stp>ContractData</stp>
        <stp>SR3??3</stp>
        <stp>LongDescription</stp>
        <tr r="B8" s="1"/>
      </tp>
      <tp t="s">
        <v>3 Month SOFR, Apr 23</v>
        <stp/>
        <stp>ContractData</stp>
        <stp>SR3??2</stp>
        <stp>LongDescription</stp>
        <tr r="B7" s="1"/>
      </tp>
      <tp t="s">
        <v>3 Month SOFR, Jul 23</v>
        <stp/>
        <stp>ContractData</stp>
        <stp>SR3??5</stp>
        <stp>LongDescription</stp>
        <tr r="B10" s="1"/>
      </tp>
      <tp t="s">
        <v>3 Month SOFR, Jun 23</v>
        <stp/>
        <stp>ContractData</stp>
        <stp>SR3??4</stp>
        <stp>LongDescription</stp>
        <tr r="B9" s="1"/>
      </tp>
      <tp t="s">
        <v>3 Month SOFR, Sep 23</v>
        <stp/>
        <stp>ContractData</stp>
        <stp>SR3??7</stp>
        <stp>LongDescription</stp>
        <tr r="B12" s="1"/>
      </tp>
      <tp t="s">
        <v>3 Month SOFR, Aug 23</v>
        <stp/>
        <stp>ContractData</stp>
        <stp>SR3??6</stp>
        <stp>LongDescription</stp>
        <tr r="B11" s="1"/>
      </tp>
      <tp t="s">
        <v>3 Month SOFR, Nov 23</v>
        <stp/>
        <stp>ContractData</stp>
        <stp>SR3??9</stp>
        <stp>LongDescription</stp>
        <tr r="B15" s="1"/>
      </tp>
      <tp t="s">
        <v>3 Month SOFR, Oct 23</v>
        <stp/>
        <stp>ContractData</stp>
        <stp>SR3??8</stp>
        <stp>LongDescription</stp>
        <tr r="B13" s="1"/>
      </tp>
      <tp>
        <v>0</v>
        <stp/>
        <stp>ContractData</stp>
        <stp>SR3??9</stp>
        <stp>P_OI</stp>
        <tr r="X15" s="1"/>
      </tp>
      <tp>
        <v>254</v>
        <stp/>
        <stp>ContractData</stp>
        <stp>SR3??8</stp>
        <stp>P_OI</stp>
        <tr r="X13" s="1"/>
      </tp>
      <tp>
        <v>2592</v>
        <stp/>
        <stp>ContractData</stp>
        <stp>SR3??5</stp>
        <stp>P_OI</stp>
        <tr r="X10" s="1"/>
      </tp>
      <tp>
        <v>1295834</v>
        <stp/>
        <stp>ContractData</stp>
        <stp>SR3??4</stp>
        <stp>P_OI</stp>
        <tr r="X9" s="1"/>
      </tp>
      <tp>
        <v>1108734</v>
        <stp/>
        <stp>ContractData</stp>
        <stp>SR3??7</stp>
        <stp>P_OI</stp>
        <tr r="X12" s="1"/>
      </tp>
      <tp>
        <v>4123</v>
        <stp/>
        <stp>ContractData</stp>
        <stp>SR3??6</stp>
        <stp>P_OI</stp>
        <tr r="X11" s="1"/>
      </tp>
      <tp>
        <v>1022462</v>
        <stp/>
        <stp>ContractData</stp>
        <stp>SR3??1</stp>
        <stp>P_OI</stp>
        <tr r="X6" s="1"/>
      </tp>
      <tp>
        <v>25439</v>
        <stp/>
        <stp>ContractData</stp>
        <stp>SR3??3</stp>
        <stp>P_OI</stp>
        <tr r="X8" s="1"/>
      </tp>
      <tp>
        <v>45469</v>
        <stp/>
        <stp>ContractData</stp>
        <stp>SR3??2</stp>
        <stp>P_OI</stp>
        <tr r="X7" s="1"/>
      </tp>
      <tp>
        <v>45065.517361111109</v>
        <stp/>
        <stp>StudyData</stp>
        <stp>SR3??1</stp>
        <stp>Bar</stp>
        <stp/>
        <stp>Time</stp>
        <stp>5</stp>
        <stp/>
        <stp>all</stp>
        <stp/>
        <stp/>
        <stp>False</stp>
        <tr r="F1" s="1"/>
        <tr r="D1" s="1"/>
      </tp>
      <tp>
        <v>0</v>
        <stp/>
        <stp>ContractData</stp>
        <stp>SR3??40</stp>
        <stp>P_OI</stp>
        <tr r="X53" s="1"/>
      </tp>
      <tp>
        <v>0</v>
        <stp/>
        <stp>ContractData</stp>
        <stp>SR3??41</stp>
        <stp>P_OI</stp>
        <tr r="X55" s="1"/>
      </tp>
      <tp>
        <v>0</v>
        <stp/>
        <stp>ContractData</stp>
        <stp>SR3??42</stp>
        <stp>P_OI</stp>
        <tr r="X56" s="1"/>
      </tp>
      <tp>
        <v>0</v>
        <stp/>
        <stp>ContractData</stp>
        <stp>SR3??43</stp>
        <stp>P_OI</stp>
        <tr r="X57" s="1"/>
      </tp>
      <tp>
        <v>0</v>
        <stp/>
        <stp>ContractData</stp>
        <stp>SR3??44</stp>
        <stp>P_OI</stp>
        <tr r="X58" s="1"/>
      </tp>
      <tp>
        <v>0</v>
        <stp/>
        <stp>ContractData</stp>
        <stp>SR3??45</stp>
        <stp>P_OI</stp>
        <tr r="X60" s="1"/>
      </tp>
      <tp>
        <v>2</v>
        <stp/>
        <stp>ContractData</stp>
        <stp>SR3??46</stp>
        <stp>P_OI</stp>
        <tr r="X61" s="1"/>
      </tp>
      <tp>
        <v>0</v>
        <stp/>
        <stp>ContractData</stp>
        <stp>SR3??47</stp>
        <stp>P_OI</stp>
        <tr r="X62" s="1"/>
      </tp>
      <tp>
        <v>1250027</v>
        <stp/>
        <stp>ContractData</stp>
        <stp>SR3??10</stp>
        <stp>P_OI</stp>
        <tr r="X16" s="1"/>
      </tp>
      <tp>
        <v>605398</v>
        <stp/>
        <stp>ContractData</stp>
        <stp>SR3??11</stp>
        <stp>P_OI</stp>
        <tr r="X17" s="1"/>
      </tp>
      <tp>
        <v>673446</v>
        <stp/>
        <stp>ContractData</stp>
        <stp>SR3??12</stp>
        <stp>P_OI</stp>
        <tr r="X18" s="1"/>
      </tp>
      <tp>
        <v>678803</v>
        <stp/>
        <stp>ContractData</stp>
        <stp>SR3??13</stp>
        <stp>P_OI</stp>
        <tr r="X20" s="1"/>
      </tp>
      <tp>
        <v>618395</v>
        <stp/>
        <stp>ContractData</stp>
        <stp>SR3??14</stp>
        <stp>P_OI</stp>
        <tr r="X21" s="1"/>
      </tp>
      <tp>
        <v>502019</v>
        <stp/>
        <stp>ContractData</stp>
        <stp>SR3??15</stp>
        <stp>P_OI</stp>
        <tr r="X22" s="1"/>
      </tp>
      <tp>
        <v>420214</v>
        <stp/>
        <stp>ContractData</stp>
        <stp>SR3??16</stp>
        <stp>P_OI</stp>
        <tr r="X23" s="1"/>
      </tp>
      <tp>
        <v>303077</v>
        <stp/>
        <stp>ContractData</stp>
        <stp>SR3??17</stp>
        <stp>P_OI</stp>
        <tr r="X25" s="1"/>
      </tp>
      <tp>
        <v>288166</v>
        <stp/>
        <stp>ContractData</stp>
        <stp>SR3??18</stp>
        <stp>P_OI</stp>
        <tr r="X26" s="1"/>
      </tp>
      <tp>
        <v>189543</v>
        <stp/>
        <stp>ContractData</stp>
        <stp>SR3??19</stp>
        <stp>P_OI</stp>
        <tr r="X27" s="1"/>
      </tp>
      <tp>
        <v>2180</v>
        <stp/>
        <stp>ContractData</stp>
        <stp>SR3??30</stp>
        <stp>P_OI</stp>
        <tr r="X41" s="1"/>
      </tp>
      <tp>
        <v>891</v>
        <stp/>
        <stp>ContractData</stp>
        <stp>SR3??31</stp>
        <stp>P_OI</stp>
        <tr r="X42" s="1"/>
      </tp>
      <tp>
        <v>276</v>
        <stp/>
        <stp>ContractData</stp>
        <stp>SR3??32</stp>
        <stp>P_OI</stp>
        <tr r="X43" s="1"/>
      </tp>
      <tp>
        <v>92</v>
        <stp/>
        <stp>ContractData</stp>
        <stp>SR3??33</stp>
        <stp>P_OI</stp>
        <tr r="X45" s="1"/>
      </tp>
      <tp>
        <v>192</v>
        <stp/>
        <stp>ContractData</stp>
        <stp>SR3??34</stp>
        <stp>P_OI</stp>
        <tr r="X46" s="1"/>
      </tp>
      <tp>
        <v>75</v>
        <stp/>
        <stp>ContractData</stp>
        <stp>SR3??35</stp>
        <stp>P_OI</stp>
        <tr r="X47" s="1"/>
      </tp>
      <tp>
        <v>29</v>
        <stp/>
        <stp>ContractData</stp>
        <stp>SR3??36</stp>
        <stp>P_OI</stp>
        <tr r="X48" s="1"/>
      </tp>
      <tp>
        <v>5</v>
        <stp/>
        <stp>ContractData</stp>
        <stp>SR3??37</stp>
        <stp>P_OI</stp>
        <tr r="X50" s="1"/>
      </tp>
      <tp>
        <v>6</v>
        <stp/>
        <stp>ContractData</stp>
        <stp>SR3??38</stp>
        <stp>P_OI</stp>
        <tr r="X51" s="1"/>
      </tp>
      <tp>
        <v>6</v>
        <stp/>
        <stp>ContractData</stp>
        <stp>SR3??39</stp>
        <stp>P_OI</stp>
        <tr r="X52" s="1"/>
      </tp>
      <tp>
        <v>131460</v>
        <stp/>
        <stp>ContractData</stp>
        <stp>SR3??20</stp>
        <stp>P_OI</stp>
        <tr r="X28" s="1"/>
      </tp>
      <tp>
        <v>122917</v>
        <stp/>
        <stp>ContractData</stp>
        <stp>SR3??21</stp>
        <stp>P_OI</stp>
        <tr r="X30" s="1"/>
      </tp>
      <tp>
        <v>138153</v>
        <stp/>
        <stp>ContractData</stp>
        <stp>SR3??22</stp>
        <stp>P_OI</stp>
        <tr r="X31" s="1"/>
      </tp>
      <tp>
        <v>91030</v>
        <stp/>
        <stp>ContractData</stp>
        <stp>SR3??23</stp>
        <stp>P_OI</stp>
        <tr r="X32" s="1"/>
      </tp>
      <tp>
        <v>93274</v>
        <stp/>
        <stp>ContractData</stp>
        <stp>SR3??24</stp>
        <stp>P_OI</stp>
        <tr r="X33" s="1"/>
      </tp>
      <tp>
        <v>107765</v>
        <stp/>
        <stp>ContractData</stp>
        <stp>SR3??25</stp>
        <stp>P_OI</stp>
        <tr r="X35" s="1"/>
      </tp>
      <tp>
        <v>101043</v>
        <stp/>
        <stp>ContractData</stp>
        <stp>SR3??26</stp>
        <stp>P_OI</stp>
        <tr r="X36" s="1"/>
      </tp>
      <tp>
        <v>32043</v>
        <stp/>
        <stp>ContractData</stp>
        <stp>SR3??27</stp>
        <stp>P_OI</stp>
        <tr r="X37" s="1"/>
      </tp>
      <tp>
        <v>5434</v>
        <stp/>
        <stp>ContractData</stp>
        <stp>SR3??28</stp>
        <stp>P_OI</stp>
        <tr r="X38" s="1"/>
      </tp>
      <tp>
        <v>2708</v>
        <stp/>
        <stp>ContractData</stp>
        <stp>SR3??29</stp>
        <stp>P_OI</stp>
        <tr r="X40" s="1"/>
      </tp>
      <tp>
        <v>45125</v>
        <stp/>
        <stp>ContractData</stp>
        <stp>SR3??2</stp>
        <stp>ExpirationDate</stp>
        <stp/>
        <stp>D</stp>
        <tr r="F7" s="1"/>
      </tp>
      <tp>
        <v>45153</v>
        <stp/>
        <stp>ContractData</stp>
        <stp>SR3??3</stp>
        <stp>ExpirationDate</stp>
        <stp/>
        <stp>D</stp>
        <tr r="F8" s="1"/>
      </tp>
      <tp>
        <v>45097</v>
        <stp/>
        <stp>ContractData</stp>
        <stp>SR3??1</stp>
        <stp>ExpirationDate</stp>
        <stp/>
        <stp>D</stp>
        <tr r="F6" s="1"/>
      </tp>
      <tp>
        <v>0</v>
        <stp/>
        <stp>StudyData</stp>
        <stp>SR3??9</stp>
        <stp>Vol</stp>
        <stp>VolType=Exchange,CoCType=Contract</stp>
        <stp>Vol</stp>
        <stp>5</stp>
        <stp>0</stp>
        <stp>ALL</stp>
        <stp/>
        <stp/>
        <stp>TRUE</stp>
        <stp>T</stp>
        <tr r="Z15" s="1"/>
        <tr r="Z15" s="1"/>
      </tp>
      <tp>
        <v>0</v>
        <stp/>
        <stp>StudyData</stp>
        <stp>SR3??8</stp>
        <stp>Vol</stp>
        <stp>VolType=Exchange,CoCType=Contract</stp>
        <stp>Vol</stp>
        <stp>5</stp>
        <stp>0</stp>
        <stp>ALL</stp>
        <stp/>
        <stp/>
        <stp>TRUE</stp>
        <stp>T</stp>
        <tr r="Z13" s="1"/>
        <tr r="Z13" s="1"/>
      </tp>
      <tp t="s">
        <v/>
        <stp/>
        <stp>StudyData</stp>
        <stp>SR3??5</stp>
        <stp>Vol</stp>
        <stp>VolType=Exchange,CoCType=Contract</stp>
        <stp>Vol</stp>
        <stp>5</stp>
        <stp>0</stp>
        <stp>ALL</stp>
        <stp/>
        <stp/>
        <stp>TRUE</stp>
        <stp>T</stp>
        <tr r="Z10" s="1"/>
      </tp>
      <tp>
        <v>405</v>
        <stp/>
        <stp>StudyData</stp>
        <stp>SR3??4</stp>
        <stp>Vol</stp>
        <stp>VolType=Exchange,CoCType=Contract</stp>
        <stp>Vol</stp>
        <stp>5</stp>
        <stp>0</stp>
        <stp>ALL</stp>
        <stp/>
        <stp/>
        <stp>TRUE</stp>
        <stp>T</stp>
        <tr r="Z9" s="1"/>
        <tr r="Z9" s="1"/>
      </tp>
      <tp>
        <v>274</v>
        <stp/>
        <stp>StudyData</stp>
        <stp>SR3??7</stp>
        <stp>Vol</stp>
        <stp>VolType=Exchange,CoCType=Contract</stp>
        <stp>Vol</stp>
        <stp>5</stp>
        <stp>0</stp>
        <stp>ALL</stp>
        <stp/>
        <stp/>
        <stp>TRUE</stp>
        <stp>T</stp>
        <tr r="Z12" s="1"/>
        <tr r="Z12" s="1"/>
      </tp>
      <tp t="s">
        <v/>
        <stp/>
        <stp>StudyData</stp>
        <stp>SR3??6</stp>
        <stp>Vol</stp>
        <stp>VolType=Exchange,CoCType=Contract</stp>
        <stp>Vol</stp>
        <stp>5</stp>
        <stp>0</stp>
        <stp>ALL</stp>
        <stp/>
        <stp/>
        <stp>TRUE</stp>
        <stp>T</stp>
        <tr r="Z11" s="1"/>
      </tp>
      <tp>
        <v>98</v>
        <stp/>
        <stp>StudyData</stp>
        <stp>SR3??1</stp>
        <stp>Vol</stp>
        <stp>VolType=Exchange,CoCType=Contract</stp>
        <stp>Vol</stp>
        <stp>5</stp>
        <stp>0</stp>
        <stp>ALL</stp>
        <stp/>
        <stp/>
        <stp>TRUE</stp>
        <stp>T</stp>
        <tr r="Z6" s="1"/>
        <tr r="Z6" s="1"/>
      </tp>
      <tp>
        <v>0</v>
        <stp/>
        <stp>StudyData</stp>
        <stp>SR3??3</stp>
        <stp>Vol</stp>
        <stp>VolType=Exchange,CoCType=Contract</stp>
        <stp>Vol</stp>
        <stp>5</stp>
        <stp>0</stp>
        <stp>ALL</stp>
        <stp/>
        <stp/>
        <stp>TRUE</stp>
        <stp>T</stp>
        <tr r="Z8" s="1"/>
        <tr r="Z8" s="1"/>
      </tp>
      <tp t="s">
        <v/>
        <stp/>
        <stp>StudyData</stp>
        <stp>SR3??2</stp>
        <stp>Vol</stp>
        <stp>VolType=Exchange,CoCType=Contract</stp>
        <stp>Vol</stp>
        <stp>5</stp>
        <stp>0</stp>
        <stp>ALL</stp>
        <stp/>
        <stp/>
        <stp>TRUE</stp>
        <stp>T</stp>
        <tr r="Z7" s="1"/>
      </tp>
      <tp>
        <v>45244</v>
        <stp/>
        <stp>ContractData</stp>
        <stp>SR3??6</stp>
        <stp>ExpirationDate</stp>
        <stp/>
        <stp>D</stp>
        <tr r="F11" s="1"/>
      </tp>
      <tp>
        <v>45279</v>
        <stp/>
        <stp>ContractData</stp>
        <stp>SR3??7</stp>
        <stp>ExpirationDate</stp>
        <stp/>
        <stp>D</stp>
        <tr r="F12" s="1"/>
      </tp>
      <tp>
        <v>45188</v>
        <stp/>
        <stp>ContractData</stp>
        <stp>SR3??4</stp>
        <stp>ExpirationDate</stp>
        <stp/>
        <stp>D</stp>
        <tr r="F9" s="1"/>
      </tp>
      <tp>
        <v>45216</v>
        <stp/>
        <stp>ContractData</stp>
        <stp>SR3??5</stp>
        <stp>ExpirationDate</stp>
        <stp/>
        <stp>D</stp>
        <tr r="F10" s="1"/>
      </tp>
      <tp>
        <v>45307</v>
        <stp/>
        <stp>ContractData</stp>
        <stp>SR3??8</stp>
        <stp>ExpirationDate</stp>
        <stp/>
        <stp>D</stp>
        <tr r="F13" s="1"/>
      </tp>
      <tp>
        <v>45342</v>
        <stp/>
        <stp>ContractData</stp>
        <stp>SR3??9</stp>
        <stp>ExpirationDate</stp>
        <stp/>
        <stp>D</stp>
        <tr r="F1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381000</xdr:colOff>
      <xdr:row>65</xdr:row>
      <xdr:rowOff>66675</xdr:rowOff>
    </xdr:from>
    <xdr:to>
      <xdr:col>5</xdr:col>
      <xdr:colOff>914400</xdr:colOff>
      <xdr:row>65</xdr:row>
      <xdr:rowOff>200025</xdr:rowOff>
    </xdr:to>
    <xdr:pic>
      <xdr:nvPicPr>
        <xdr:cNvPr id="1026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11658600"/>
          <a:ext cx="5334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79"/>
  <sheetViews>
    <sheetView showGridLines="0" showRowColHeaders="0" tabSelected="1" zoomScaleNormal="100" workbookViewId="0">
      <selection activeCell="L4" sqref="L4"/>
    </sheetView>
  </sheetViews>
  <sheetFormatPr defaultRowHeight="17.25" x14ac:dyDescent="0.3"/>
  <cols>
    <col min="1" max="1" width="3.42578125" style="3" customWidth="1"/>
    <col min="2" max="2" width="17.7109375" style="1" customWidth="1"/>
    <col min="3" max="5" width="9.7109375" style="1" hidden="1" customWidth="1"/>
    <col min="6" max="6" width="24" style="1" customWidth="1"/>
    <col min="7" max="7" width="9.140625" style="1"/>
    <col min="8" max="8" width="0.85546875" style="1" customWidth="1"/>
    <col min="9" max="9" width="1.7109375" style="1" customWidth="1"/>
    <col min="10" max="10" width="12.7109375" style="1" customWidth="1"/>
    <col min="11" max="12" width="13.7109375" style="1" customWidth="1"/>
    <col min="13" max="13" width="12.7109375" style="1" hidden="1" customWidth="1"/>
    <col min="14" max="14" width="13.7109375" style="1" customWidth="1"/>
    <col min="15" max="15" width="13.7109375" style="11" customWidth="1"/>
    <col min="16" max="17" width="5.7109375" style="11" customWidth="1"/>
    <col min="18" max="18" width="5.140625" style="1" customWidth="1"/>
    <col min="19" max="19" width="1.7109375" style="1" customWidth="1"/>
    <col min="20" max="23" width="12.7109375" style="1" customWidth="1"/>
    <col min="24" max="24" width="13.7109375" style="1" customWidth="1"/>
    <col min="25" max="25" width="14.85546875" style="1" customWidth="1"/>
    <col min="26" max="26" width="10.28515625" style="1" customWidth="1"/>
    <col min="27" max="27" width="8.7109375" style="1" customWidth="1"/>
    <col min="28" max="28" width="15.7109375" style="1" customWidth="1"/>
    <col min="29" max="31" width="8.7109375" style="1" hidden="1" customWidth="1"/>
    <col min="32" max="16384" width="9.140625" style="1"/>
  </cols>
  <sheetData>
    <row r="1" spans="1:31" ht="3.95" customHeight="1" x14ac:dyDescent="0.3">
      <c r="A1" s="2">
        <f ca="1">TODAY()</f>
        <v>45065</v>
      </c>
      <c r="B1" s="3">
        <f ca="1">IF(WEEKDAY(A1)=2,-3,-1)</f>
        <v>-1</v>
      </c>
      <c r="C1" s="3">
        <f ca="1">DAY(A1+B1)</f>
        <v>18</v>
      </c>
      <c r="D1" s="30">
        <f xml:space="preserve"> RTD("cqg.rtd",,"StudyData",$A$5&amp;A6,"Bar",,"Time",Z4,,"all",,,"False")</f>
        <v>45065.517361111109</v>
      </c>
      <c r="E1" s="31">
        <f xml:space="preserve"> HOUR(D1)</f>
        <v>12</v>
      </c>
      <c r="F1" s="3">
        <f xml:space="preserve"> MINUTE(RTD("cqg.rtd",,"StudyData",$A$5&amp;A6,"Bar",,"Time",Z4,,"all",,,"False"))</f>
        <v>25</v>
      </c>
    </row>
    <row r="2" spans="1:31" ht="21.95" customHeight="1" x14ac:dyDescent="0.3">
      <c r="B2" s="231" t="s">
        <v>58</v>
      </c>
      <c r="C2" s="232"/>
      <c r="D2" s="232"/>
      <c r="E2" s="184">
        <f>RTD("cqg.rtd", ,"SystemInfo", "Linetime")</f>
        <v>45065.520520833335</v>
      </c>
      <c r="F2" s="184"/>
      <c r="G2" s="190"/>
      <c r="H2" s="190"/>
      <c r="I2" s="190"/>
      <c r="J2" s="190" t="s">
        <v>63</v>
      </c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200" t="s">
        <v>69</v>
      </c>
      <c r="Z2" s="200"/>
      <c r="AA2" s="184">
        <f>RTD("cqg.rtd", ,"SystemInfo", "Linetime")+6/24</f>
        <v>45065.770520833335</v>
      </c>
      <c r="AB2" s="185"/>
      <c r="AC2" s="126"/>
      <c r="AD2" s="126"/>
      <c r="AE2" s="127"/>
    </row>
    <row r="3" spans="1:31" ht="21.95" customHeight="1" x14ac:dyDescent="0.3">
      <c r="B3" s="233"/>
      <c r="C3" s="234"/>
      <c r="D3" s="234"/>
      <c r="E3" s="186"/>
      <c r="F3" s="186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2"/>
      <c r="T3" s="191"/>
      <c r="U3" s="191"/>
      <c r="V3" s="191"/>
      <c r="W3" s="191"/>
      <c r="X3" s="191"/>
      <c r="Y3" s="201"/>
      <c r="Z3" s="201"/>
      <c r="AA3" s="186"/>
      <c r="AB3" s="187"/>
      <c r="AC3" s="128"/>
      <c r="AD3" s="128"/>
      <c r="AE3" s="129"/>
    </row>
    <row r="4" spans="1:31" ht="20.100000000000001" customHeight="1" x14ac:dyDescent="0.3">
      <c r="B4" s="210" t="s">
        <v>60</v>
      </c>
      <c r="C4" s="211"/>
      <c r="D4" s="211"/>
      <c r="E4" s="212"/>
      <c r="F4" s="44" t="s">
        <v>44</v>
      </c>
      <c r="G4" s="46" t="s">
        <v>45</v>
      </c>
      <c r="H4" s="42"/>
      <c r="I4" s="42"/>
      <c r="J4" s="235" t="s">
        <v>48</v>
      </c>
      <c r="K4" s="235"/>
      <c r="L4" s="59">
        <v>10</v>
      </c>
      <c r="M4" s="48"/>
      <c r="N4" s="202" t="s">
        <v>71</v>
      </c>
      <c r="O4" s="203"/>
      <c r="P4" s="91">
        <v>5</v>
      </c>
      <c r="Q4" s="91">
        <v>8</v>
      </c>
      <c r="R4" s="134">
        <v>23</v>
      </c>
      <c r="S4" s="197"/>
      <c r="T4" s="193" t="s">
        <v>50</v>
      </c>
      <c r="U4" s="193"/>
      <c r="V4" s="211" t="s">
        <v>51</v>
      </c>
      <c r="W4" s="211"/>
      <c r="X4" s="193" t="s">
        <v>70</v>
      </c>
      <c r="Y4" s="217"/>
      <c r="Z4" s="50">
        <v>5</v>
      </c>
      <c r="AA4" s="133" t="s">
        <v>52</v>
      </c>
      <c r="AB4" s="210" t="s">
        <v>60</v>
      </c>
      <c r="AC4" s="211"/>
      <c r="AD4" s="211"/>
      <c r="AE4" s="212"/>
    </row>
    <row r="5" spans="1:31" ht="20.100000000000001" customHeight="1" x14ac:dyDescent="0.3">
      <c r="A5" s="4" t="s">
        <v>62</v>
      </c>
      <c r="B5" s="213"/>
      <c r="C5" s="214"/>
      <c r="D5" s="214"/>
      <c r="E5" s="215"/>
      <c r="F5" s="45" t="s">
        <v>47</v>
      </c>
      <c r="G5" s="47" t="s">
        <v>46</v>
      </c>
      <c r="H5" s="43"/>
      <c r="I5" s="43"/>
      <c r="J5" s="199" t="s">
        <v>49</v>
      </c>
      <c r="K5" s="199"/>
      <c r="L5" s="60" t="s">
        <v>64</v>
      </c>
      <c r="M5" s="49"/>
      <c r="N5" s="204"/>
      <c r="O5" s="205"/>
      <c r="P5" s="93" t="s">
        <v>59</v>
      </c>
      <c r="Q5" s="92">
        <v>5</v>
      </c>
      <c r="R5" s="135" t="str">
        <f>"20"&amp;R4</f>
        <v>2023</v>
      </c>
      <c r="S5" s="198"/>
      <c r="T5" s="194"/>
      <c r="U5" s="194"/>
      <c r="V5" s="216"/>
      <c r="W5" s="216"/>
      <c r="X5" s="194"/>
      <c r="Y5" s="218"/>
      <c r="Z5" s="199" t="s">
        <v>65</v>
      </c>
      <c r="AA5" s="199"/>
      <c r="AB5" s="213"/>
      <c r="AC5" s="214"/>
      <c r="AD5" s="214"/>
      <c r="AE5" s="215"/>
    </row>
    <row r="6" spans="1:31" x14ac:dyDescent="0.3">
      <c r="A6" s="3" t="s">
        <v>0</v>
      </c>
      <c r="B6" s="78" t="str">
        <f>RIGHT(RTD("cqg.rtd",,"ContractData",$A$5&amp;A6,"LongDescription"),6)</f>
        <v>Mar 23</v>
      </c>
      <c r="C6" s="70"/>
      <c r="D6" s="70"/>
      <c r="E6" s="70"/>
      <c r="F6" s="5">
        <f>IF(B6="","",RTD("cqg.rtd",,"ContractData",$A$5&amp;A6,"ExpirationDate",,"D"))</f>
        <v>45097</v>
      </c>
      <c r="G6" s="6">
        <f ca="1">F6-$A$1</f>
        <v>32</v>
      </c>
      <c r="H6" s="26">
        <f>IF(OR(RTD("cqg.rtd",,"ContractData",$A$5&amp;A6,"Contractmonth")="JUN",(RTD("cqg.rtd",,"ContractData",$A$5&amp;A6,"Contractmonth")="SEP"),(RTD("cqg.rtd",,"ContractData",$A$5&amp;A6,"Contractmonth")="DEC"),(RTD("cqg.rtd",,"ContractData",$A$5&amp;A6,"Contractmonth")="MAR")),1,0)</f>
        <v>1</v>
      </c>
      <c r="I6" s="12"/>
      <c r="J6" s="6">
        <f>K6</f>
        <v>51606</v>
      </c>
      <c r="K6" s="52">
        <f>RTD("cqg.rtd", ,"ContractData", $A$5&amp;A6, "T_CVol")</f>
        <v>51606</v>
      </c>
      <c r="L6" s="6">
        <f xml:space="preserve"> RTD("cqg.rtd",,"StudyData", $A$5&amp;A6, "MA", "InputChoice=ContractVol,MAType=Sim,Period="&amp;$L$4&amp;"", "MA",,,"all",,,,"T")</f>
        <v>55205.1</v>
      </c>
      <c r="M6" s="32">
        <f>IF(K6&gt;L6,1,0)</f>
        <v>0</v>
      </c>
      <c r="N6" s="6">
        <f>RTD("cqg.rtd", ,"ContractData", $A$5&amp;A6, "Y_CVol")</f>
        <v>83559</v>
      </c>
      <c r="O6" s="37">
        <f>IF(ISERROR(K6/N6),"",K6/N6)</f>
        <v>0.6175995404444764</v>
      </c>
      <c r="P6" s="195">
        <f xml:space="preserve"> RTD("cqg.rtd",,"StudyData", "(MA("&amp;$A$5&amp;A6&amp;",Period:="&amp;$Q$5&amp;",MAType:=Sim,InputChoice:=ContractVol) when LocalYear("&amp;$A$5&amp;A6&amp;")="&amp;$R$5&amp;" And (LocalMonth("&amp;$A$5&amp;A6&amp;")="&amp;$P$4&amp;" And LocalDay("&amp;$A$5&amp;A6&amp;")="&amp;$Q$4&amp;" ))", "Bar", "", "Close","D", "0", "all", "", "","False",,)</f>
        <v>88887</v>
      </c>
      <c r="Q6" s="196"/>
      <c r="R6" s="196"/>
      <c r="S6" s="198"/>
      <c r="T6" s="17">
        <f>U6</f>
        <v>1019798</v>
      </c>
      <c r="U6" s="8">
        <f>IF(B6="","",RTD("cqg.rtd", ,"ContractData", $A$5&amp;A6, "COI"))</f>
        <v>1019798</v>
      </c>
      <c r="V6" s="8">
        <f>U6-X6</f>
        <v>-2664</v>
      </c>
      <c r="W6" s="8">
        <f>V6</f>
        <v>-2664</v>
      </c>
      <c r="X6" s="8">
        <f>IF(B6="","",RTD("cqg.rtd", ,"ContractData", $A$5&amp;A6, "P_OI"))</f>
        <v>1022462</v>
      </c>
      <c r="Y6" s="18">
        <f t="shared" ref="Y6:Y13" si="0">IFERROR(U6/X6,"")</f>
        <v>0.99739452419747632</v>
      </c>
      <c r="Z6" s="32">
        <f>IF(RTD("cqg.rtd",,"StudyData",$A$5&amp;A6,"Vol","VolType=Exchange,CoCType=Contract","Vol",$Z$4,"0","ALL",,,"TRUE","T")="",0,RTD("cqg.rtd",,"StudyData",$A$5&amp;A6,"Vol","VolType=Exchange,CoCType=Contract","Vol",$Z$4,"0","ALL",,,"TRUE","T"))</f>
        <v>98</v>
      </c>
      <c r="AA6" s="34">
        <f ca="1">IFERROR(IF(B6="","",RTD("cqg.rtd",,"StudyData","Vol("&amp;$A$5&amp;A6&amp;") when (LocalDay("&amp;$A$5&amp;A6&amp;")="&amp;$C$1&amp;" and LocalHour("&amp;$A$5&amp;A6&amp;")="&amp;$E$1&amp;" and LocalMinute("&amp;$A$5&amp;$A6&amp;")="&amp;$F$1&amp;")","Bar",,"Vol",$Z$4,"0")),"")</f>
        <v>283</v>
      </c>
      <c r="AB6" s="115" t="str">
        <f t="shared" ref="AB6:AB11" si="1">B6</f>
        <v>Mar 23</v>
      </c>
      <c r="AC6" s="95"/>
      <c r="AD6" s="95"/>
      <c r="AE6" s="96"/>
    </row>
    <row r="7" spans="1:31" x14ac:dyDescent="0.3">
      <c r="A7" s="3" t="s">
        <v>1</v>
      </c>
      <c r="B7" s="79" t="str">
        <f>RIGHT(RTD("cqg.rtd",,"ContractData",$A$5&amp;A7,"LongDescription"),6)</f>
        <v>Apr 23</v>
      </c>
      <c r="C7" s="71"/>
      <c r="D7" s="71"/>
      <c r="E7" s="71"/>
      <c r="F7" s="7">
        <f>IF(B7="","",RTD("cqg.rtd",,"ContractData",$A$5&amp;A7,"ExpirationDate",,"D"))</f>
        <v>45125</v>
      </c>
      <c r="G7" s="8">
        <f t="shared" ref="G7:G62" ca="1" si="2">F7-$A$1</f>
        <v>60</v>
      </c>
      <c r="H7" s="27">
        <f>IF(OR(RTD("cqg.rtd",,"ContractData",$A$5&amp;A7,"Contractmonth")="JUN",(RTD("cqg.rtd",,"ContractData",$A$5&amp;A7,"Contractmonth")="SEP"),(RTD("cqg.rtd",,"ContractData",$A$5&amp;A7,"Contractmonth")="DEC"),(RTD("cqg.rtd",,"ContractData",$A$5&amp;A7,"Contractmonth")="MAR")),1,0)</f>
        <v>0</v>
      </c>
      <c r="I7" s="13"/>
      <c r="J7" s="8">
        <f>K7</f>
        <v>158</v>
      </c>
      <c r="K7" s="53">
        <f>RTD("cqg.rtd", ,"ContractData", $A$5&amp;A7, "T_CVol")</f>
        <v>158</v>
      </c>
      <c r="L7" s="8">
        <f xml:space="preserve"> RTD("cqg.rtd",,"StudyData", $A$5&amp;A7, "MA", "InputChoice=ContractVol,MAType=Sim,Period="&amp;$L$4&amp;"", "MA",,,"all",,,,"T")</f>
        <v>287.8</v>
      </c>
      <c r="M7" s="33">
        <f>IF(K7&gt;L7,1,0)</f>
        <v>0</v>
      </c>
      <c r="N7" s="8">
        <f>RTD("cqg.rtd", ,"ContractData", $A$5&amp;A7, "Y_CVol")</f>
        <v>68</v>
      </c>
      <c r="O7" s="38">
        <f t="shared" ref="O7:O62" si="3">IF(ISERROR(K7/N7),"",K7/N7)</f>
        <v>2.3235294117647061</v>
      </c>
      <c r="P7" s="188">
        <f xml:space="preserve"> RTD("cqg.rtd",,"StudyData", "(MA("&amp;$A$5&amp;A7&amp;",Period:="&amp;$Q$5&amp;",MAType:=Sim,InputChoice:=ContractVol) when LocalYear("&amp;$A$5&amp;A7&amp;")="&amp;$R$5&amp;" And (LocalMonth("&amp;$A$5&amp;A7&amp;")="&amp;$P$4&amp;" And LocalDay("&amp;$A$5&amp;A7&amp;")="&amp;$Q$4&amp;" ))", "Bar", "", "Close","D", "0", "all", "", "","False",,)</f>
        <v>846</v>
      </c>
      <c r="Q7" s="189"/>
      <c r="R7" s="189"/>
      <c r="S7" s="198"/>
      <c r="T7" s="17">
        <f t="shared" ref="T7:T58" si="4">U7</f>
        <v>45479</v>
      </c>
      <c r="U7" s="8">
        <f>IF(B7="","",RTD("cqg.rtd", ,"ContractData", $A$5&amp;A7, "COI"))</f>
        <v>45479</v>
      </c>
      <c r="V7" s="8">
        <f t="shared" ref="V7:V58" si="5">U7-X7</f>
        <v>10</v>
      </c>
      <c r="W7" s="8">
        <f t="shared" ref="W7:W58" si="6">V7</f>
        <v>10</v>
      </c>
      <c r="X7" s="8">
        <f>IF(B7="","",RTD("cqg.rtd", ,"ContractData", $A$5&amp;A7, "P_OI"))</f>
        <v>45469</v>
      </c>
      <c r="Y7" s="18">
        <f t="shared" si="0"/>
        <v>1.0002199300622403</v>
      </c>
      <c r="Z7" s="33">
        <f>IF(RTD("cqg.rtd",,"StudyData",$A$5&amp;A7,"Vol","VolType=Exchange,CoCType=Contract","Vol",$Z$4,"0","ALL",,,"TRUE","T")="",0,RTD("cqg.rtd",,"StudyData",$A$5&amp;A7,"Vol","VolType=Exchange,CoCType=Contract","Vol",$Z$4,"0","ALL",,,"TRUE","T"))</f>
        <v>0</v>
      </c>
      <c r="AA7" s="35">
        <f ca="1">IFERROR(IF(B7="","",RTD("cqg.rtd",,"StudyData","Vol("&amp;$A$5&amp;A7&amp;") when (LocalDay("&amp;$A$5&amp;A7&amp;")="&amp;$C$1&amp;" and LocalHour("&amp;$A$5&amp;A7&amp;")="&amp;$E$1&amp;" and LocalMinute("&amp;$A$5&amp;$A7&amp;")="&amp;$F$1&amp;")","Bar",,"Vol",$Z$4,"0")),"")</f>
        <v>15</v>
      </c>
      <c r="AB7" s="115" t="str">
        <f t="shared" si="1"/>
        <v>Apr 23</v>
      </c>
      <c r="AC7" s="95"/>
      <c r="AD7" s="95"/>
      <c r="AE7" s="96"/>
    </row>
    <row r="8" spans="1:31" x14ac:dyDescent="0.3">
      <c r="A8" s="3" t="s">
        <v>2</v>
      </c>
      <c r="B8" s="79" t="str">
        <f>RIGHT(RTD("cqg.rtd",,"ContractData",$A$5&amp;A8,"LongDescription"),6)</f>
        <v>May 23</v>
      </c>
      <c r="C8" s="71"/>
      <c r="D8" s="71"/>
      <c r="E8" s="71"/>
      <c r="F8" s="7">
        <f>IF(B8="","",RTD("cqg.rtd",,"ContractData",$A$5&amp;A8,"ExpirationDate",,"D"))</f>
        <v>45153</v>
      </c>
      <c r="G8" s="8">
        <f t="shared" ca="1" si="2"/>
        <v>88</v>
      </c>
      <c r="H8" s="27">
        <f>IF(OR(RTD("cqg.rtd",,"ContractData",$A$5&amp;A8,"Contractmonth")="JUN",(RTD("cqg.rtd",,"ContractData",$A$5&amp;A8,"Contractmonth")="SEP"),(RTD("cqg.rtd",,"ContractData",$A$5&amp;A8,"Contractmonth")="DEC"),(RTD("cqg.rtd",,"ContractData",$A$5&amp;A8,"Contractmonth")="MAR")),1,0)</f>
        <v>0</v>
      </c>
      <c r="I8" s="13"/>
      <c r="J8" s="8">
        <f t="shared" ref="J8:J62" si="7">K8</f>
        <v>1421</v>
      </c>
      <c r="K8" s="53">
        <f>RTD("cqg.rtd", ,"ContractData", $A$5&amp;A8, "T_CVol")</f>
        <v>1421</v>
      </c>
      <c r="L8" s="8">
        <f xml:space="preserve"> RTD("cqg.rtd",,"StudyData", $A$5&amp;A8, "MA", "InputChoice=ContractVol,MAType=Sim,Period="&amp;$L$4&amp;"", "MA",,,"all",,,,"T")</f>
        <v>1923.4</v>
      </c>
      <c r="M8" s="33">
        <f t="shared" ref="M8:M58" si="8">IF(K8&gt;L8,1,0)</f>
        <v>0</v>
      </c>
      <c r="N8" s="8">
        <f>RTD("cqg.rtd", ,"ContractData", $A$5&amp;A8, "Y_CVol")</f>
        <v>3418</v>
      </c>
      <c r="O8" s="38">
        <f t="shared" si="3"/>
        <v>0.41574019894675246</v>
      </c>
      <c r="P8" s="188">
        <f xml:space="preserve"> RTD("cqg.rtd",,"StudyData", "(MA("&amp;$A$5&amp;A8&amp;",Period:="&amp;$Q$5&amp;",MAType:=Sim,InputChoice:=ContractVol) when LocalYear("&amp;$A$5&amp;A8&amp;")="&amp;$R$5&amp;" And (LocalMonth("&amp;$A$5&amp;A8&amp;")="&amp;$P$4&amp;" And LocalDay("&amp;$A$5&amp;A8&amp;")="&amp;$Q$4&amp;" ))", "Bar", "", "Close","D", "0", "all", "", "","False",,)</f>
        <v>3162</v>
      </c>
      <c r="Q8" s="189"/>
      <c r="R8" s="189"/>
      <c r="S8" s="198"/>
      <c r="T8" s="17">
        <f t="shared" si="4"/>
        <v>25598</v>
      </c>
      <c r="U8" s="8">
        <f>IF(B8="","",RTD("cqg.rtd", ,"ContractData", $A$5&amp;A8, "COI"))</f>
        <v>25598</v>
      </c>
      <c r="V8" s="8">
        <f t="shared" si="5"/>
        <v>159</v>
      </c>
      <c r="W8" s="8">
        <f t="shared" si="6"/>
        <v>159</v>
      </c>
      <c r="X8" s="8">
        <f>IF(B8="","",RTD("cqg.rtd", ,"ContractData", $A$5&amp;A8, "P_OI"))</f>
        <v>25439</v>
      </c>
      <c r="Y8" s="18">
        <f t="shared" si="0"/>
        <v>1.006250245685758</v>
      </c>
      <c r="Z8" s="33">
        <f>IF(RTD("cqg.rtd",,"StudyData",$A$5&amp;A8,"Vol","VolType=Exchange,CoCType=Contract","Vol",$Z$4,"0","ALL",,,"TRUE","T")="",0,RTD("cqg.rtd",,"StudyData",$A$5&amp;A8,"Vol","VolType=Exchange,CoCType=Contract","Vol",$Z$4,"0","ALL",,,"TRUE","T"))</f>
        <v>0</v>
      </c>
      <c r="AA8" s="35">
        <f ca="1">IFERROR(IF(B8="","",RTD("cqg.rtd",,"StudyData","Vol("&amp;$A$5&amp;A8&amp;") when (LocalDay("&amp;$A$5&amp;A8&amp;")="&amp;$C$1&amp;" and LocalHour("&amp;$A$5&amp;A8&amp;")="&amp;$E$1&amp;" and LocalMinute("&amp;$A$5&amp;$A8&amp;")="&amp;$F$1&amp;")","Bar",,"Vol",$Z$4,"0")),"")</f>
        <v>80</v>
      </c>
      <c r="AB8" s="115" t="str">
        <f t="shared" si="1"/>
        <v>May 23</v>
      </c>
      <c r="AC8" s="95"/>
      <c r="AD8" s="95"/>
      <c r="AE8" s="96"/>
    </row>
    <row r="9" spans="1:31" x14ac:dyDescent="0.3">
      <c r="A9" s="3" t="s">
        <v>3</v>
      </c>
      <c r="B9" s="79" t="str">
        <f>RIGHT(RTD("cqg.rtd",,"ContractData",$A$5&amp;A9,"LongDescription"),6)</f>
        <v>Jun 23</v>
      </c>
      <c r="C9" s="71"/>
      <c r="D9" s="71"/>
      <c r="E9" s="71"/>
      <c r="F9" s="7">
        <f>IF(B9="","",RTD("cqg.rtd",,"ContractData",$A$5&amp;A9,"ExpirationDate",,"D"))</f>
        <v>45188</v>
      </c>
      <c r="G9" s="8">
        <f t="shared" ca="1" si="2"/>
        <v>123</v>
      </c>
      <c r="H9" s="27">
        <f>IF(OR(RTD("cqg.rtd",,"ContractData",$A$5&amp;A9,"Contractmonth")="JUN",(RTD("cqg.rtd",,"ContractData",$A$5&amp;A9,"Contractmonth")="SEP"),(RTD("cqg.rtd",,"ContractData",$A$5&amp;A9,"Contractmonth")="DEC"),(RTD("cqg.rtd",,"ContractData",$A$5&amp;A9,"Contractmonth")="MAR")),1,0)</f>
        <v>1</v>
      </c>
      <c r="I9" s="13"/>
      <c r="J9" s="8">
        <f t="shared" si="7"/>
        <v>431952</v>
      </c>
      <c r="K9" s="53">
        <f>RTD("cqg.rtd", ,"ContractData", $A$5&amp;A9, "T_CVol")</f>
        <v>431952</v>
      </c>
      <c r="L9" s="8">
        <f xml:space="preserve"> RTD("cqg.rtd",,"StudyData", $A$5&amp;A9, "MA", "InputChoice=ContractVol,MAType=Sim,Period="&amp;$L$4&amp;"", "MA",,,"all",,,,"T")</f>
        <v>434536.2</v>
      </c>
      <c r="M9" s="33">
        <f t="shared" si="8"/>
        <v>0</v>
      </c>
      <c r="N9" s="8">
        <f>RTD("cqg.rtd", ,"ContractData", $A$5&amp;A9, "Y_CVol")</f>
        <v>538016</v>
      </c>
      <c r="O9" s="38">
        <f t="shared" si="3"/>
        <v>0.80286088146077439</v>
      </c>
      <c r="P9" s="188">
        <f xml:space="preserve"> RTD("cqg.rtd",,"StudyData", "(MA("&amp;$A$5&amp;A9&amp;",Period:="&amp;$Q$5&amp;",MAType:=Sim,InputChoice:=ContractVol) when LocalYear("&amp;$A$5&amp;A9&amp;")="&amp;$R$5&amp;" And (LocalMonth("&amp;$A$5&amp;A9&amp;")="&amp;$P$4&amp;" And LocalDay("&amp;$A$5&amp;A9&amp;")="&amp;$Q$4&amp;" ))", "Bar", "", "Close","D", "0", "all", "", "","False",,)</f>
        <v>587659</v>
      </c>
      <c r="Q9" s="189"/>
      <c r="R9" s="189"/>
      <c r="S9" s="198"/>
      <c r="T9" s="17">
        <f t="shared" si="4"/>
        <v>1262646</v>
      </c>
      <c r="U9" s="8">
        <f>IF(B9="","",RTD("cqg.rtd", ,"ContractData", $A$5&amp;A9, "COI"))</f>
        <v>1262646</v>
      </c>
      <c r="V9" s="8">
        <f t="shared" si="5"/>
        <v>-33188</v>
      </c>
      <c r="W9" s="8">
        <f t="shared" si="6"/>
        <v>-33188</v>
      </c>
      <c r="X9" s="8">
        <f>IF(B9="","",RTD("cqg.rtd", ,"ContractData", $A$5&amp;A9, "P_OI"))</f>
        <v>1295834</v>
      </c>
      <c r="Y9" s="18">
        <f t="shared" si="0"/>
        <v>0.97438869484825985</v>
      </c>
      <c r="Z9" s="33">
        <f>IF(RTD("cqg.rtd",,"StudyData",$A$5&amp;A9,"Vol","VolType=Exchange,CoCType=Contract","Vol",$Z$4,"0","ALL",,,"TRUE","T")="",0,RTD("cqg.rtd",,"StudyData",$A$5&amp;A9,"Vol","VolType=Exchange,CoCType=Contract","Vol",$Z$4,"0","ALL",,,"TRUE","T"))</f>
        <v>405</v>
      </c>
      <c r="AA9" s="35">
        <f ca="1">IFERROR(IF(B9="","",RTD("cqg.rtd",,"StudyData","Vol("&amp;$A$5&amp;A9&amp;") when (LocalDay("&amp;$A$5&amp;A9&amp;")="&amp;$C$1&amp;" and LocalHour("&amp;$A$5&amp;A9&amp;")="&amp;$E$1&amp;" and LocalMinute("&amp;$A$5&amp;$A9&amp;")="&amp;$F$1&amp;")","Bar",,"Vol",$Z$4,"0")),"")</f>
        <v>5010</v>
      </c>
      <c r="AB9" s="115" t="str">
        <f t="shared" si="1"/>
        <v>Jun 23</v>
      </c>
      <c r="AC9" s="95"/>
      <c r="AD9" s="95"/>
      <c r="AE9" s="96"/>
    </row>
    <row r="10" spans="1:31" x14ac:dyDescent="0.3">
      <c r="A10" s="3" t="s">
        <v>4</v>
      </c>
      <c r="B10" s="79" t="str">
        <f>RIGHT(RTD("cqg.rtd",,"ContractData",$A$5&amp;A10,"LongDescription"),6)</f>
        <v>Jul 23</v>
      </c>
      <c r="C10" s="71"/>
      <c r="D10" s="71"/>
      <c r="E10" s="71"/>
      <c r="F10" s="7">
        <f>IF(B10="","",RTD("cqg.rtd",,"ContractData",$A$5&amp;A10,"ExpirationDate",,"D"))</f>
        <v>45216</v>
      </c>
      <c r="G10" s="8">
        <f t="shared" ca="1" si="2"/>
        <v>151</v>
      </c>
      <c r="H10" s="27">
        <f>IF(OR(RTD("cqg.rtd",,"ContractData",$A$5&amp;A10,"Contractmonth")="JUN",(RTD("cqg.rtd",,"ContractData",$A$5&amp;A10,"Contractmonth")="SEP"),(RTD("cqg.rtd",,"ContractData",$A$5&amp;A10,"Contractmonth")="DEC"),(RTD("cqg.rtd",,"ContractData",$A$5&amp;A10,"Contractmonth")="MAR")),1,0)</f>
        <v>0</v>
      </c>
      <c r="I10" s="13"/>
      <c r="J10" s="8">
        <f t="shared" si="7"/>
        <v>0</v>
      </c>
      <c r="K10" s="53">
        <f>RTD("cqg.rtd", ,"ContractData", $A$5&amp;A10, "T_CVol")</f>
        <v>0</v>
      </c>
      <c r="L10" s="8">
        <f xml:space="preserve"> RTD("cqg.rtd",,"StudyData", $A$5&amp;A10, "MA", "InputChoice=ContractVol,MAType=Sim,Period="&amp;$L$4&amp;"", "MA",,,"all",,,,"T")</f>
        <v>385.2</v>
      </c>
      <c r="M10" s="33">
        <f t="shared" si="8"/>
        <v>0</v>
      </c>
      <c r="N10" s="8">
        <f>RTD("cqg.rtd", ,"ContractData", $A$5&amp;A10, "Y_CVol")</f>
        <v>40</v>
      </c>
      <c r="O10" s="38">
        <f t="shared" si="3"/>
        <v>0</v>
      </c>
      <c r="P10" s="188">
        <f xml:space="preserve"> RTD("cqg.rtd",,"StudyData", "(MA("&amp;$A$5&amp;A10&amp;",Period:="&amp;$Q$5&amp;",MAType:=Sim,InputChoice:=ContractVol) when LocalYear("&amp;$A$5&amp;A10&amp;")="&amp;$R$5&amp;" And (LocalMonth("&amp;$A$5&amp;A10&amp;")="&amp;$P$4&amp;" And LocalDay("&amp;$A$5&amp;A10&amp;")="&amp;$Q$4&amp;" ))", "Bar", "", "Close","D", "0", "all", "", "","False",,)</f>
        <v>175</v>
      </c>
      <c r="Q10" s="189"/>
      <c r="R10" s="189"/>
      <c r="S10" s="198"/>
      <c r="T10" s="17">
        <f t="shared" si="4"/>
        <v>2592</v>
      </c>
      <c r="U10" s="8">
        <f>IF(B10="","",RTD("cqg.rtd", ,"ContractData", $A$5&amp;A10, "COI"))</f>
        <v>2592</v>
      </c>
      <c r="V10" s="8">
        <f t="shared" si="5"/>
        <v>0</v>
      </c>
      <c r="W10" s="8">
        <f t="shared" si="6"/>
        <v>0</v>
      </c>
      <c r="X10" s="8">
        <f>IF(B10="","",RTD("cqg.rtd", ,"ContractData", $A$5&amp;A10, "P_OI"))</f>
        <v>2592</v>
      </c>
      <c r="Y10" s="18">
        <f t="shared" si="0"/>
        <v>1</v>
      </c>
      <c r="Z10" s="33">
        <f>IF(RTD("cqg.rtd",,"StudyData",$A$5&amp;A10,"Vol","VolType=Exchange,CoCType=Contract","Vol",$Z$4,"0","ALL",,,"TRUE","T")="",0,RTD("cqg.rtd",,"StudyData",$A$5&amp;A10,"Vol","VolType=Exchange,CoCType=Contract","Vol",$Z$4,"0","ALL",,,"TRUE","T"))</f>
        <v>0</v>
      </c>
      <c r="AA10" s="35">
        <f ca="1">IFERROR(IF(B10="","",RTD("cqg.rtd",,"StudyData","Vol("&amp;$A$5&amp;A10&amp;") when (LocalDay("&amp;$A$5&amp;A10&amp;")="&amp;$C$1&amp;" and LocalHour("&amp;$A$5&amp;A10&amp;")="&amp;$E$1&amp;" and LocalMinute("&amp;$A$5&amp;$A10&amp;")="&amp;$F$1&amp;")","Bar",,"Vol",$Z$4,"0")),"")</f>
        <v>18</v>
      </c>
      <c r="AB10" s="115" t="str">
        <f t="shared" si="1"/>
        <v>Jul 23</v>
      </c>
      <c r="AC10" s="95"/>
      <c r="AD10" s="95"/>
      <c r="AE10" s="96"/>
    </row>
    <row r="11" spans="1:31" x14ac:dyDescent="0.3">
      <c r="A11" s="3" t="s">
        <v>5</v>
      </c>
      <c r="B11" s="79" t="str">
        <f>RIGHT(RTD("cqg.rtd",,"ContractData",$A$5&amp;A11,"LongDescription"),6)</f>
        <v>Aug 23</v>
      </c>
      <c r="C11" s="71"/>
      <c r="D11" s="71"/>
      <c r="E11" s="71"/>
      <c r="F11" s="7">
        <f>IF(B11="","",RTD("cqg.rtd",,"ContractData",$A$5&amp;A11,"ExpirationDate",,"D"))</f>
        <v>45244</v>
      </c>
      <c r="G11" s="8">
        <f t="shared" ca="1" si="2"/>
        <v>179</v>
      </c>
      <c r="H11" s="27">
        <f>IF(OR(RTD("cqg.rtd",,"ContractData",$A$5&amp;A11,"Contractmonth")="JUN",(RTD("cqg.rtd",,"ContractData",$A$5&amp;A11,"Contractmonth")="SEP"),(RTD("cqg.rtd",,"ContractData",$A$5&amp;A11,"Contractmonth")="DEC"),(RTD("cqg.rtd",,"ContractData",$A$5&amp;A11,"Contractmonth")="MAR")),1,0)</f>
        <v>0</v>
      </c>
      <c r="I11" s="13"/>
      <c r="J11" s="8">
        <f t="shared" si="7"/>
        <v>46</v>
      </c>
      <c r="K11" s="53">
        <f>RTD("cqg.rtd", ,"ContractData", $A$5&amp;A11, "T_CVol")</f>
        <v>46</v>
      </c>
      <c r="L11" s="8">
        <f xml:space="preserve"> RTD("cqg.rtd",,"StudyData", $A$5&amp;A11, "MA", "InputChoice=ContractVol,MAType=Sim,Period="&amp;$L$4&amp;"", "MA",,,"all",,,,"T")</f>
        <v>714.3</v>
      </c>
      <c r="M11" s="33">
        <f t="shared" si="8"/>
        <v>0</v>
      </c>
      <c r="N11" s="8">
        <f>RTD("cqg.rtd", ,"ContractData", $A$5&amp;A11, "Y_CVol")</f>
        <v>161</v>
      </c>
      <c r="O11" s="38">
        <f t="shared" si="3"/>
        <v>0.2857142857142857</v>
      </c>
      <c r="P11" s="188">
        <f xml:space="preserve"> RTD("cqg.rtd",,"StudyData", "(MA("&amp;$A$5&amp;A11&amp;",Period:="&amp;$Q$5&amp;",MAType:=Sim,InputChoice:=ContractVol) when LocalYear("&amp;$A$5&amp;A11&amp;")="&amp;$R$5&amp;" And (LocalMonth("&amp;$A$5&amp;A11&amp;")="&amp;$P$4&amp;" And LocalDay("&amp;$A$5&amp;A11&amp;")="&amp;$Q$4&amp;" ))", "Bar", "", "Close","D", "0", "all", "", "","False",,)</f>
        <v>576</v>
      </c>
      <c r="Q11" s="189"/>
      <c r="R11" s="189"/>
      <c r="S11" s="198"/>
      <c r="T11" s="17">
        <f t="shared" si="4"/>
        <v>4123</v>
      </c>
      <c r="U11" s="8">
        <f>IF(B11="","",RTD("cqg.rtd", ,"ContractData", $A$5&amp;A11, "COI"))</f>
        <v>4123</v>
      </c>
      <c r="V11" s="8">
        <f t="shared" si="5"/>
        <v>0</v>
      </c>
      <c r="W11" s="8">
        <f t="shared" si="6"/>
        <v>0</v>
      </c>
      <c r="X11" s="8">
        <f>IF(B11="","",RTD("cqg.rtd", ,"ContractData", $A$5&amp;A11, "P_OI"))</f>
        <v>4123</v>
      </c>
      <c r="Y11" s="18">
        <f t="shared" si="0"/>
        <v>1</v>
      </c>
      <c r="Z11" s="33">
        <f>IF(RTD("cqg.rtd",,"StudyData",$A$5&amp;A11,"Vol","VolType=Exchange,CoCType=Contract","Vol",$Z$4,"0","ALL",,,"TRUE","T")="",0,RTD("cqg.rtd",,"StudyData",$A$5&amp;A11,"Vol","VolType=Exchange,CoCType=Contract","Vol",$Z$4,"0","ALL",,,"TRUE","T"))</f>
        <v>0</v>
      </c>
      <c r="AA11" s="35">
        <f ca="1">IFERROR(IF(B11="","",RTD("cqg.rtd",,"StudyData","Vol("&amp;$A$5&amp;A11&amp;") when (LocalDay("&amp;$A$5&amp;A11&amp;")="&amp;$C$1&amp;" and LocalHour("&amp;$A$5&amp;A11&amp;")="&amp;$E$1&amp;" and LocalMinute("&amp;$A$5&amp;$A11&amp;")="&amp;$F$1&amp;")","Bar",,"Vol",$Z$4,"0")),"")</f>
        <v>60</v>
      </c>
      <c r="AB11" s="115" t="str">
        <f t="shared" si="1"/>
        <v>Aug 23</v>
      </c>
      <c r="AC11" s="95"/>
      <c r="AD11" s="95"/>
      <c r="AE11" s="96"/>
    </row>
    <row r="12" spans="1:31" x14ac:dyDescent="0.3">
      <c r="A12" s="3" t="s">
        <v>6</v>
      </c>
      <c r="B12" s="79" t="str">
        <f>RIGHT(RTD("cqg.rtd",,"ContractData",$A$5&amp;A12,"LongDescription"),6)</f>
        <v>Sep 23</v>
      </c>
      <c r="C12" s="71"/>
      <c r="D12" s="71"/>
      <c r="E12" s="71"/>
      <c r="F12" s="7">
        <f>IF(B12="","",RTD("cqg.rtd",,"ContractData",$A$5&amp;A12,"ExpirationDate",,"D"))</f>
        <v>45279</v>
      </c>
      <c r="G12" s="8">
        <f t="shared" ca="1" si="2"/>
        <v>214</v>
      </c>
      <c r="H12" s="27">
        <f>IF(OR(RTD("cqg.rtd",,"ContractData",$A$5&amp;A12,"Contractmonth")="JUN",(RTD("cqg.rtd",,"ContractData",$A$5&amp;A12,"Contractmonth")="SEP"),(RTD("cqg.rtd",,"ContractData",$A$5&amp;A12,"Contractmonth")="DEC"),(RTD("cqg.rtd",,"ContractData",$A$5&amp;A12,"Contractmonth")="MAR")),1,0)</f>
        <v>1</v>
      </c>
      <c r="I12" s="13"/>
      <c r="J12" s="8">
        <f t="shared" si="7"/>
        <v>446182</v>
      </c>
      <c r="K12" s="53">
        <f>RTD("cqg.rtd", ,"ContractData", $A$5&amp;A12, "T_CVol")</f>
        <v>446182</v>
      </c>
      <c r="L12" s="8">
        <f xml:space="preserve"> RTD("cqg.rtd",,"StudyData", $A$5&amp;A12, "MA", "InputChoice=ContractVol,MAType=Sim,Period="&amp;$L$4&amp;"", "MA",,,"all",,,,"T")</f>
        <v>381043.7</v>
      </c>
      <c r="M12" s="33">
        <f t="shared" si="8"/>
        <v>1</v>
      </c>
      <c r="N12" s="8">
        <f>RTD("cqg.rtd", ,"ContractData", $A$5&amp;A12, "Y_CVol")</f>
        <v>531116</v>
      </c>
      <c r="O12" s="38">
        <f t="shared" si="3"/>
        <v>0.84008389880929968</v>
      </c>
      <c r="P12" s="188">
        <f xml:space="preserve"> RTD("cqg.rtd",,"StudyData", "(MA("&amp;$A$5&amp;A12&amp;",Period:="&amp;$Q$5&amp;",MAType:=Sim,InputChoice:=ContractVol) when LocalYear("&amp;$A$5&amp;A12&amp;")="&amp;$R$5&amp;" And (LocalMonth("&amp;$A$5&amp;A12&amp;")="&amp;$P$4&amp;" And LocalDay("&amp;$A$5&amp;A12&amp;")="&amp;$Q$4&amp;" ))", "Bar", "", "Close","D", "0", "all", "", "","False",,)</f>
        <v>463132</v>
      </c>
      <c r="Q12" s="189"/>
      <c r="R12" s="189"/>
      <c r="S12" s="198"/>
      <c r="T12" s="17">
        <f t="shared" si="4"/>
        <v>1098628</v>
      </c>
      <c r="U12" s="8">
        <f>IF(B12="","",RTD("cqg.rtd", ,"ContractData", $A$5&amp;A12, "COI"))</f>
        <v>1098628</v>
      </c>
      <c r="V12" s="8">
        <f t="shared" si="5"/>
        <v>-10106</v>
      </c>
      <c r="W12" s="8">
        <f t="shared" si="6"/>
        <v>-10106</v>
      </c>
      <c r="X12" s="8">
        <f>IF(B12="","",RTD("cqg.rtd", ,"ContractData", $A$5&amp;A12, "P_OI"))</f>
        <v>1108734</v>
      </c>
      <c r="Y12" s="18">
        <f t="shared" si="0"/>
        <v>0.99088509958204585</v>
      </c>
      <c r="Z12" s="33">
        <f>IF(RTD("cqg.rtd",,"StudyData",$A$5&amp;A12,"Vol","VolType=Exchange,CoCType=Contract","Vol",$Z$4,"0","ALL",,,"TRUE","T")="",0,RTD("cqg.rtd",,"StudyData",$A$5&amp;A12,"Vol","VolType=Exchange,CoCType=Contract","Vol",$Z$4,"0","ALL",,,"TRUE","T"))</f>
        <v>274</v>
      </c>
      <c r="AA12" s="35">
        <f ca="1">IFERROR(IF(B12="","",RTD("cqg.rtd",,"StudyData","Vol("&amp;$A$5&amp;A12&amp;") when (LocalDay("&amp;$A$5&amp;A12&amp;")="&amp;$C$1&amp;" and LocalHour("&amp;$A$5&amp;A12&amp;")="&amp;$E$1&amp;" and LocalMinute("&amp;$A$5&amp;$A12&amp;")="&amp;$F$1&amp;")","Bar",,"Vol",$Z$4,"0")),"")</f>
        <v>4555</v>
      </c>
      <c r="AB12" s="115" t="str">
        <f>B11</f>
        <v>Aug 23</v>
      </c>
      <c r="AC12" s="95"/>
      <c r="AD12" s="95"/>
      <c r="AE12" s="96"/>
    </row>
    <row r="13" spans="1:31" x14ac:dyDescent="0.3">
      <c r="A13" s="3" t="s">
        <v>7</v>
      </c>
      <c r="B13" s="80" t="str">
        <f>RIGHT(RTD("cqg.rtd",,"ContractData",$A$5&amp;A13,"LongDescription"),6)</f>
        <v>Oct 23</v>
      </c>
      <c r="C13" s="72"/>
      <c r="D13" s="72"/>
      <c r="E13" s="72"/>
      <c r="F13" s="9">
        <f>IF(B13="","",RTD("cqg.rtd",,"ContractData",$A$5&amp;A13,"ExpirationDate",,"D"))</f>
        <v>45307</v>
      </c>
      <c r="G13" s="10">
        <f t="shared" ca="1" si="2"/>
        <v>242</v>
      </c>
      <c r="H13" s="27">
        <f>IF(OR(RTD("cqg.rtd",,"ContractData",$A$5&amp;A13,"Contractmonth")="JUN",(RTD("cqg.rtd",,"ContractData",$A$5&amp;A13,"Contractmonth")="SEP"),(RTD("cqg.rtd",,"ContractData",$A$5&amp;A13,"Contractmonth")="DEC"),(RTD("cqg.rtd",,"ContractData",$A$5&amp;A13,"Contractmonth")="MAR")),1,0)</f>
        <v>0</v>
      </c>
      <c r="I13" s="13"/>
      <c r="J13" s="10">
        <f t="shared" si="7"/>
        <v>0</v>
      </c>
      <c r="K13" s="54">
        <f>RTD("cqg.rtd", ,"ContractData", $A$5&amp;A13, "T_CVol")</f>
        <v>0</v>
      </c>
      <c r="L13" s="8">
        <f xml:space="preserve"> RTD("cqg.rtd",,"StudyData", $A$5&amp;A13, "MA", "InputChoice=ContractVol,MAType=Sim,Period="&amp;$L$4&amp;"", "MA",,,"all",,,,"T")</f>
        <v>16</v>
      </c>
      <c r="M13" s="56">
        <f t="shared" si="8"/>
        <v>0</v>
      </c>
      <c r="N13" s="10">
        <f>RTD("cqg.rtd", ,"ContractData", $A$5&amp;A13, "Y_CVol")</f>
        <v>2</v>
      </c>
      <c r="O13" s="39">
        <f t="shared" si="3"/>
        <v>0</v>
      </c>
      <c r="P13" s="188">
        <f xml:space="preserve"> RTD("cqg.rtd",,"StudyData", "(MA("&amp;$A$5&amp;A13&amp;",Period:="&amp;$Q$5&amp;",MAType:=Sim,InputChoice:=ContractVol) when LocalYear("&amp;$A$5&amp;A13&amp;")="&amp;$R$5&amp;" And (LocalMonth("&amp;$A$5&amp;A13&amp;")="&amp;$P$4&amp;" And LocalDay("&amp;$A$5&amp;A13&amp;")="&amp;$Q$4&amp;" ))", "Bar", "", "Close","D", "0", "all", "", "","False",,)</f>
        <v>183</v>
      </c>
      <c r="Q13" s="189"/>
      <c r="R13" s="189"/>
      <c r="S13" s="198"/>
      <c r="T13" s="17">
        <f t="shared" si="4"/>
        <v>254</v>
      </c>
      <c r="U13" s="8">
        <f>IF(B13="","",RTD("cqg.rtd", ,"ContractData", $A$5&amp;A13, "COI"))</f>
        <v>254</v>
      </c>
      <c r="V13" s="8">
        <f t="shared" si="5"/>
        <v>0</v>
      </c>
      <c r="W13" s="8">
        <f t="shared" si="6"/>
        <v>0</v>
      </c>
      <c r="X13" s="8">
        <f>IF(B13="","",RTD("cqg.rtd", ,"ContractData", $A$5&amp;A13, "P_OI"))</f>
        <v>254</v>
      </c>
      <c r="Y13" s="18">
        <f t="shared" si="0"/>
        <v>1</v>
      </c>
      <c r="Z13" s="33">
        <f>IF(RTD("cqg.rtd",,"StudyData",$A$5&amp;A13,"Vol","VolType=Exchange,CoCType=Contract","Vol",$Z$4,"0","ALL",,,"TRUE","T")="",0,RTD("cqg.rtd",,"StudyData",$A$5&amp;A13,"Vol","VolType=Exchange,CoCType=Contract","Vol",$Z$4,"0","ALL",,,"TRUE","T"))</f>
        <v>0</v>
      </c>
      <c r="AA13" s="35">
        <f ca="1">IFERROR(IF(B13="","",RTD("cqg.rtd",,"StudyData","Vol("&amp;$A$5&amp;A13&amp;") when (LocalDay("&amp;$A$5&amp;A13&amp;")="&amp;$C$1&amp;" and LocalHour("&amp;$A$5&amp;A13&amp;")="&amp;$E$1&amp;" and LocalMinute("&amp;$A$5&amp;$A13&amp;")="&amp;$F$1&amp;")","Bar",,"Vol",$Z$4,"0")),"")</f>
        <v>2</v>
      </c>
      <c r="AB13" s="115" t="str">
        <f>B13</f>
        <v>Oct 23</v>
      </c>
      <c r="AC13" s="95"/>
      <c r="AD13" s="95"/>
      <c r="AE13" s="96"/>
    </row>
    <row r="14" spans="1:31" ht="8.1" customHeight="1" x14ac:dyDescent="0.3">
      <c r="B14" s="81"/>
      <c r="C14" s="22"/>
      <c r="D14" s="22"/>
      <c r="E14" s="22"/>
      <c r="F14" s="23"/>
      <c r="G14" s="22"/>
      <c r="H14" s="28"/>
      <c r="I14" s="22"/>
      <c r="J14" s="22"/>
      <c r="K14" s="22"/>
      <c r="L14" s="58"/>
      <c r="M14" s="24"/>
      <c r="N14" s="22"/>
      <c r="O14" s="40"/>
      <c r="P14" s="94"/>
      <c r="Q14" s="94"/>
      <c r="R14" s="94"/>
      <c r="S14" s="198"/>
      <c r="T14" s="22"/>
      <c r="U14" s="22"/>
      <c r="V14" s="22"/>
      <c r="W14" s="22"/>
      <c r="X14" s="22"/>
      <c r="Y14" s="22"/>
      <c r="Z14" s="22"/>
      <c r="AA14" s="24"/>
      <c r="AB14" s="116"/>
      <c r="AC14" s="25"/>
      <c r="AD14" s="25"/>
      <c r="AE14" s="36"/>
    </row>
    <row r="15" spans="1:31" x14ac:dyDescent="0.3">
      <c r="A15" s="3" t="s">
        <v>8</v>
      </c>
      <c r="B15" s="82" t="str">
        <f>RIGHT(RTD("cqg.rtd",,"ContractData",$A$5&amp;A15,"LongDescription"),6)</f>
        <v>Nov 23</v>
      </c>
      <c r="C15" s="73"/>
      <c r="D15" s="73"/>
      <c r="E15" s="73"/>
      <c r="F15" s="20">
        <f>IF(B15="","",RTD("cqg.rtd",,"ContractData",$A$5&amp;A15,"ExpirationDate",,"D"))</f>
        <v>45342</v>
      </c>
      <c r="G15" s="15">
        <f t="shared" ca="1" si="2"/>
        <v>277</v>
      </c>
      <c r="H15" s="27"/>
      <c r="I15" s="13"/>
      <c r="J15" s="15">
        <f t="shared" si="7"/>
        <v>0</v>
      </c>
      <c r="K15" s="55">
        <f>RTD("cqg.rtd", ,"ContractData", $A$5&amp;A15, "T_CVol")</f>
        <v>0</v>
      </c>
      <c r="L15" s="8" t="str">
        <f xml:space="preserve"> RTD("cqg.rtd",,"StudyData", $A$5&amp;A15, "MA", "InputChoice=ContractVol,MAType=Sim,Period="&amp;$L$4&amp;"", "MA",,,"all",,,,"T")</f>
        <v/>
      </c>
      <c r="M15" s="57">
        <f t="shared" si="8"/>
        <v>0</v>
      </c>
      <c r="N15" s="15">
        <f>RTD("cqg.rtd", ,"ContractData", $A$5&amp;A15, "Y_CVol")</f>
        <v>0</v>
      </c>
      <c r="O15" s="41" t="str">
        <f t="shared" si="3"/>
        <v/>
      </c>
      <c r="P15" s="188" t="str">
        <f xml:space="preserve"> RTD("cqg.rtd",,"StudyData", "(MA("&amp;$A$5&amp;A15&amp;",Period:="&amp;$Q$5&amp;",MAType:=Sim,InputChoice:=ContractVol) when LocalYear("&amp;$A$5&amp;A15&amp;")="&amp;$R$5&amp;" And (LocalMonth("&amp;$A$5&amp;A15&amp;")="&amp;$P$4&amp;" And LocalDay("&amp;$A$5&amp;A15&amp;")="&amp;$Q$4&amp;" ))", "Bar", "", "Close","D", "0", "all", "", "","False",,)</f>
        <v/>
      </c>
      <c r="Q15" s="189"/>
      <c r="R15" s="189"/>
      <c r="S15" s="198"/>
      <c r="T15" s="14">
        <f t="shared" si="4"/>
        <v>0</v>
      </c>
      <c r="U15" s="15">
        <f>IF(B15="","",RTD("cqg.rtd", ,"ContractData", $A$5&amp;A15, "COI"))</f>
        <v>0</v>
      </c>
      <c r="V15" s="15">
        <f t="shared" si="5"/>
        <v>0</v>
      </c>
      <c r="W15" s="8">
        <f t="shared" si="6"/>
        <v>0</v>
      </c>
      <c r="X15" s="15">
        <f>IF(B15="","",RTD("cqg.rtd", ,"ContractData", $A$5&amp;A15, "P_OI"))</f>
        <v>0</v>
      </c>
      <c r="Y15" s="16" t="str">
        <f>IFERROR(U15/X15,"")</f>
        <v/>
      </c>
      <c r="Z15" s="33">
        <f>IF(RTD("cqg.rtd",,"StudyData",$A$5&amp;A15,"Vol","VolType=Exchange,CoCType=Contract","Vol",$Z$4,"0","ALL",,,"TRUE","T")="",0,RTD("cqg.rtd",,"StudyData",$A$5&amp;A15,"Vol","VolType=Exchange,CoCType=Contract","Vol",$Z$4,"0","ALL",,,"TRUE","T"))</f>
        <v>0</v>
      </c>
      <c r="AA15" s="35">
        <f ca="1">IFERROR(IF(B15="","",RTD("cqg.rtd",,"StudyData","Vol("&amp;$A$5&amp;A15&amp;") when (LocalDay("&amp;$A$5&amp;A15&amp;")="&amp;$C$1&amp;" and LocalHour("&amp;$A$5&amp;A15&amp;")="&amp;$E$1&amp;" and LocalMinute("&amp;$A$5&amp;$A15&amp;")="&amp;$F$1&amp;")","Bar",,"Vol",$Z$4,"0")),"")</f>
        <v>0</v>
      </c>
      <c r="AB15" s="117" t="str">
        <f>B15</f>
        <v>Nov 23</v>
      </c>
      <c r="AC15" s="97"/>
      <c r="AD15" s="97"/>
      <c r="AE15" s="98"/>
    </row>
    <row r="16" spans="1:31" x14ac:dyDescent="0.3">
      <c r="A16" s="3" t="s">
        <v>9</v>
      </c>
      <c r="B16" s="83" t="str">
        <f>RIGHT(RTD("cqg.rtd",,"ContractData",$A$5&amp;A16,"LongDescription"),6)</f>
        <v>Dec 23</v>
      </c>
      <c r="C16" s="69"/>
      <c r="D16" s="69"/>
      <c r="E16" s="69"/>
      <c r="F16" s="7">
        <f>IF(B16="","",RTD("cqg.rtd",,"ContractData",$A$5&amp;A16,"ExpirationDate",,"D"))</f>
        <v>45370</v>
      </c>
      <c r="G16" s="8">
        <f t="shared" ca="1" si="2"/>
        <v>305</v>
      </c>
      <c r="H16" s="27"/>
      <c r="I16" s="13"/>
      <c r="J16" s="8">
        <f t="shared" si="7"/>
        <v>427980</v>
      </c>
      <c r="K16" s="53">
        <f>RTD("cqg.rtd", ,"ContractData", $A$5&amp;A16, "T_CVol")</f>
        <v>427980</v>
      </c>
      <c r="L16" s="8">
        <f xml:space="preserve"> RTD("cqg.rtd",,"StudyData", $A$5&amp;A16, "MA", "InputChoice=ContractVol,MAType=Sim,Period="&amp;$L$4&amp;"", "MA",,,"all",,,,"T")</f>
        <v>368465.9</v>
      </c>
      <c r="M16" s="33">
        <f t="shared" si="8"/>
        <v>1</v>
      </c>
      <c r="N16" s="8">
        <f>RTD("cqg.rtd", ,"ContractData", $A$5&amp;A16, "Y_CVol")</f>
        <v>516762</v>
      </c>
      <c r="O16" s="38">
        <f t="shared" si="3"/>
        <v>0.82819557165581059</v>
      </c>
      <c r="P16" s="188">
        <f xml:space="preserve"> RTD("cqg.rtd",,"StudyData", "(MA("&amp;$A$5&amp;A16&amp;",Period:="&amp;$Q$5&amp;",MAType:=Sim,InputChoice:=ContractVol) when LocalYear("&amp;$A$5&amp;A16&amp;")="&amp;$R$5&amp;" And (LocalMonth("&amp;$A$5&amp;A16&amp;")="&amp;$P$4&amp;" And LocalDay("&amp;$A$5&amp;A16&amp;")="&amp;$Q$4&amp;" ))", "Bar", "", "Close","D", "0", "all", "", "","False",,)</f>
        <v>479136</v>
      </c>
      <c r="Q16" s="189"/>
      <c r="R16" s="189"/>
      <c r="S16" s="198"/>
      <c r="T16" s="17">
        <f t="shared" si="4"/>
        <v>1232379</v>
      </c>
      <c r="U16" s="8">
        <f>IF(B16="","",RTD("cqg.rtd", ,"ContractData", $A$5&amp;A16, "COI"))</f>
        <v>1232379</v>
      </c>
      <c r="V16" s="8">
        <f t="shared" si="5"/>
        <v>-17648</v>
      </c>
      <c r="W16" s="8">
        <f t="shared" si="6"/>
        <v>-17648</v>
      </c>
      <c r="X16" s="8">
        <f>IF(B16="","",RTD("cqg.rtd", ,"ContractData", $A$5&amp;A16, "P_OI"))</f>
        <v>1250027</v>
      </c>
      <c r="Y16" s="18">
        <f>IFERROR(U16/X16,"")</f>
        <v>0.98588190495085304</v>
      </c>
      <c r="Z16" s="33">
        <f>IF(RTD("cqg.rtd",,"StudyData",$A$5&amp;A16,"Vol","VolType=Exchange,CoCType=Contract","Vol",$Z$4,"0","ALL",,,"TRUE","T")="",0,RTD("cqg.rtd",,"StudyData",$A$5&amp;A16,"Vol","VolType=Exchange,CoCType=Contract","Vol",$Z$4,"0","ALL",,,"TRUE","T"))</f>
        <v>337</v>
      </c>
      <c r="AA16" s="35">
        <f ca="1">IFERROR(IF(B16="","",RTD("cqg.rtd",,"StudyData","Vol("&amp;$A$5&amp;A16&amp;") when (LocalDay("&amp;$A$5&amp;A16&amp;")="&amp;$C$1&amp;" and LocalHour("&amp;$A$5&amp;A16&amp;")="&amp;$E$1&amp;" and LocalMinute("&amp;$A$5&amp;$A16&amp;")="&amp;$F$1&amp;")","Bar",,"Vol",$Z$4,"0")),"")</f>
        <v>4048</v>
      </c>
      <c r="AB16" s="117" t="str">
        <f>B16</f>
        <v>Dec 23</v>
      </c>
      <c r="AC16" s="97"/>
      <c r="AD16" s="97"/>
      <c r="AE16" s="98"/>
    </row>
    <row r="17" spans="1:31" x14ac:dyDescent="0.3">
      <c r="A17" s="3" t="s">
        <v>10</v>
      </c>
      <c r="B17" s="83" t="str">
        <f>RIGHT(RTD("cqg.rtd",,"ContractData",$A$5&amp;A17,"LongDescription"),6)</f>
        <v>Mar 24</v>
      </c>
      <c r="C17" s="69"/>
      <c r="D17" s="69"/>
      <c r="E17" s="69"/>
      <c r="F17" s="7">
        <f>IF(B17="","",RTD("cqg.rtd",,"ContractData",$A$5&amp;A17,"ExpirationDate",,"D"))</f>
        <v>45461</v>
      </c>
      <c r="G17" s="8">
        <f t="shared" ca="1" si="2"/>
        <v>396</v>
      </c>
      <c r="H17" s="27"/>
      <c r="I17" s="13"/>
      <c r="J17" s="8">
        <f t="shared" si="7"/>
        <v>271199</v>
      </c>
      <c r="K17" s="53">
        <f>RTD("cqg.rtd", ,"ContractData", $A$5&amp;A17, "T_CVol")</f>
        <v>271199</v>
      </c>
      <c r="L17" s="8">
        <f xml:space="preserve"> RTD("cqg.rtd",,"StudyData", $A$5&amp;A17, "MA", "InputChoice=ContractVol,MAType=Sim,Period="&amp;$L$4&amp;"", "MA",,,"all",,,,"T")</f>
        <v>229888.3</v>
      </c>
      <c r="M17" s="33">
        <f t="shared" si="8"/>
        <v>1</v>
      </c>
      <c r="N17" s="8">
        <f>RTD("cqg.rtd", ,"ContractData", $A$5&amp;A17, "Y_CVol")</f>
        <v>282233</v>
      </c>
      <c r="O17" s="38">
        <f t="shared" si="3"/>
        <v>0.96090464261797881</v>
      </c>
      <c r="P17" s="188">
        <f xml:space="preserve"> RTD("cqg.rtd",,"StudyData", "(MA("&amp;$A$5&amp;A17&amp;",Period:="&amp;$Q$5&amp;",MAType:=Sim,InputChoice:=ContractVol) when LocalYear("&amp;$A$5&amp;A17&amp;")="&amp;$R$5&amp;" And (LocalMonth("&amp;$A$5&amp;A17&amp;")="&amp;$P$4&amp;" And LocalDay("&amp;$A$5&amp;A17&amp;")="&amp;$Q$4&amp;" ))", "Bar", "", "Close","D", "0", "all", "", "","False",,)</f>
        <v>300264</v>
      </c>
      <c r="Q17" s="189"/>
      <c r="R17" s="189"/>
      <c r="S17" s="198"/>
      <c r="T17" s="17">
        <f t="shared" si="4"/>
        <v>611181</v>
      </c>
      <c r="U17" s="8">
        <f>IF(B17="","",RTD("cqg.rtd", ,"ContractData", $A$5&amp;A17, "COI"))</f>
        <v>611181</v>
      </c>
      <c r="V17" s="8">
        <f t="shared" si="5"/>
        <v>5783</v>
      </c>
      <c r="W17" s="8">
        <f t="shared" si="6"/>
        <v>5783</v>
      </c>
      <c r="X17" s="8">
        <f>IF(B17="","",RTD("cqg.rtd", ,"ContractData", $A$5&amp;A17, "P_OI"))</f>
        <v>605398</v>
      </c>
      <c r="Y17" s="18">
        <f>IFERROR(U17/X17,"")</f>
        <v>1.0095523936319579</v>
      </c>
      <c r="Z17" s="33">
        <f>IF(RTD("cqg.rtd",,"StudyData",$A$5&amp;A17,"Vol","VolType=Exchange,CoCType=Contract","Vol",$Z$4,"0","ALL",,,"TRUE","T")="",0,RTD("cqg.rtd",,"StudyData",$A$5&amp;A17,"Vol","VolType=Exchange,CoCType=Contract","Vol",$Z$4,"0","ALL",,,"TRUE","T"))</f>
        <v>312</v>
      </c>
      <c r="AA17" s="35">
        <f ca="1">IFERROR(IF(B17="","",RTD("cqg.rtd",,"StudyData","Vol("&amp;$A$5&amp;A17&amp;") when (LocalDay("&amp;$A$5&amp;A17&amp;")="&amp;$C$1&amp;" and LocalHour("&amp;$A$5&amp;A17&amp;")="&amp;$E$1&amp;" and LocalMinute("&amp;$A$5&amp;$A17&amp;")="&amp;$F$1&amp;")","Bar",,"Vol",$Z$4,"0")),"")</f>
        <v>3607</v>
      </c>
      <c r="AB17" s="117" t="str">
        <f>B17</f>
        <v>Mar 24</v>
      </c>
      <c r="AC17" s="97"/>
      <c r="AD17" s="97"/>
      <c r="AE17" s="98"/>
    </row>
    <row r="18" spans="1:31" x14ac:dyDescent="0.3">
      <c r="A18" s="3" t="s">
        <v>11</v>
      </c>
      <c r="B18" s="83" t="str">
        <f>RIGHT(RTD("cqg.rtd",,"ContractData",$A$5&amp;A18,"LongDescription"),6)</f>
        <v>Jun 24</v>
      </c>
      <c r="C18" s="69"/>
      <c r="D18" s="69"/>
      <c r="E18" s="69"/>
      <c r="F18" s="7">
        <f>IF(B18="","",RTD("cqg.rtd",,"ContractData",$A$5&amp;A18,"ExpirationDate",,"D"))</f>
        <v>45552</v>
      </c>
      <c r="G18" s="8">
        <f t="shared" ca="1" si="2"/>
        <v>487</v>
      </c>
      <c r="H18" s="27"/>
      <c r="I18" s="13"/>
      <c r="J18" s="8">
        <f t="shared" si="7"/>
        <v>251870</v>
      </c>
      <c r="K18" s="53">
        <f>RTD("cqg.rtd", ,"ContractData", $A$5&amp;A18, "T_CVol")</f>
        <v>251870</v>
      </c>
      <c r="L18" s="8">
        <f xml:space="preserve"> RTD("cqg.rtd",,"StudyData", $A$5&amp;A18, "MA", "InputChoice=ContractVol,MAType=Sim,Period="&amp;$L$4&amp;"", "MA",,,"all",,,,"T")</f>
        <v>217062.1</v>
      </c>
      <c r="M18" s="33">
        <f t="shared" si="8"/>
        <v>1</v>
      </c>
      <c r="N18" s="8">
        <f>RTD("cqg.rtd", ,"ContractData", $A$5&amp;A18, "Y_CVol")</f>
        <v>285254</v>
      </c>
      <c r="O18" s="38">
        <f t="shared" si="3"/>
        <v>0.88296746057899278</v>
      </c>
      <c r="P18" s="188">
        <f xml:space="preserve"> RTD("cqg.rtd",,"StudyData", "(MA("&amp;$A$5&amp;A18&amp;",Period:="&amp;$Q$5&amp;",MAType:=Sim,InputChoice:=ContractVol) when LocalYear("&amp;$A$5&amp;A18&amp;")="&amp;$R$5&amp;" And (LocalMonth("&amp;$A$5&amp;A18&amp;")="&amp;$P$4&amp;" And LocalDay("&amp;$A$5&amp;A18&amp;")="&amp;$Q$4&amp;" ))", "Bar", "", "Close","D", "0", "all", "", "","False",,)</f>
        <v>299435</v>
      </c>
      <c r="Q18" s="189"/>
      <c r="R18" s="189"/>
      <c r="S18" s="198"/>
      <c r="T18" s="17">
        <f t="shared" si="4"/>
        <v>668960</v>
      </c>
      <c r="U18" s="8">
        <f>IF(B18="","",RTD("cqg.rtd", ,"ContractData", $A$5&amp;A18, "COI"))</f>
        <v>668960</v>
      </c>
      <c r="V18" s="8">
        <f t="shared" si="5"/>
        <v>-4486</v>
      </c>
      <c r="W18" s="8">
        <f t="shared" si="6"/>
        <v>-4486</v>
      </c>
      <c r="X18" s="8">
        <f>IF(B18="","",RTD("cqg.rtd", ,"ContractData", $A$5&amp;A18, "P_OI"))</f>
        <v>673446</v>
      </c>
      <c r="Y18" s="18">
        <f>IFERROR(U18/X18,"")</f>
        <v>0.99333873836952036</v>
      </c>
      <c r="Z18" s="33">
        <f>IF(RTD("cqg.rtd",,"StudyData",$A$5&amp;A18,"Vol","VolType=Exchange,CoCType=Contract","Vol",$Z$4,"0","ALL",,,"TRUE","T")="",0,RTD("cqg.rtd",,"StudyData",$A$5&amp;A18,"Vol","VolType=Exchange,CoCType=Contract","Vol",$Z$4,"0","ALL",,,"TRUE","T"))</f>
        <v>306</v>
      </c>
      <c r="AA18" s="35">
        <f ca="1">IFERROR(IF(B18="","",RTD("cqg.rtd",,"StudyData","Vol("&amp;$A$5&amp;A18&amp;") when (LocalDay("&amp;$A$5&amp;A18&amp;")="&amp;$C$1&amp;" and LocalHour("&amp;$A$5&amp;A18&amp;")="&amp;$E$1&amp;" and LocalMinute("&amp;$A$5&amp;$A18&amp;")="&amp;$F$1&amp;")","Bar",,"Vol",$Z$4,"0")),"")</f>
        <v>3237</v>
      </c>
      <c r="AB18" s="117" t="str">
        <f>B18</f>
        <v>Jun 24</v>
      </c>
      <c r="AC18" s="97"/>
      <c r="AD18" s="97"/>
      <c r="AE18" s="98"/>
    </row>
    <row r="19" spans="1:31" ht="8.1" customHeight="1" x14ac:dyDescent="0.3">
      <c r="B19" s="81"/>
      <c r="C19" s="22"/>
      <c r="D19" s="22"/>
      <c r="E19" s="22"/>
      <c r="F19" s="23"/>
      <c r="G19" s="22"/>
      <c r="H19" s="28"/>
      <c r="I19" s="22"/>
      <c r="J19" s="22"/>
      <c r="K19" s="22"/>
      <c r="L19" s="58"/>
      <c r="M19" s="24"/>
      <c r="N19" s="22"/>
      <c r="O19" s="40"/>
      <c r="P19" s="94"/>
      <c r="Q19" s="94"/>
      <c r="R19" s="94"/>
      <c r="S19" s="198"/>
      <c r="T19" s="22"/>
      <c r="U19" s="22"/>
      <c r="V19" s="22"/>
      <c r="W19" s="22"/>
      <c r="X19" s="22"/>
      <c r="Y19" s="22"/>
      <c r="Z19" s="22"/>
      <c r="AA19" s="24"/>
      <c r="AB19" s="116"/>
      <c r="AC19" s="25"/>
      <c r="AD19" s="25"/>
      <c r="AE19" s="36"/>
    </row>
    <row r="20" spans="1:31" x14ac:dyDescent="0.3">
      <c r="A20" s="3" t="s">
        <v>12</v>
      </c>
      <c r="B20" s="84" t="str">
        <f>RIGHT(RTD("cqg.rtd",,"ContractData",$A$5&amp;A20,"LongDescription"),6)</f>
        <v>Sep 24</v>
      </c>
      <c r="C20" s="65"/>
      <c r="D20" s="65"/>
      <c r="E20" s="65"/>
      <c r="F20" s="7">
        <f>IF(B20="","",RTD("cqg.rtd",,"ContractData",$A$5&amp;A20,"ExpirationDate",,"D"))</f>
        <v>45643</v>
      </c>
      <c r="G20" s="8">
        <f t="shared" ca="1" si="2"/>
        <v>578</v>
      </c>
      <c r="H20" s="27"/>
      <c r="I20" s="13"/>
      <c r="J20" s="8">
        <f t="shared" si="7"/>
        <v>204026</v>
      </c>
      <c r="K20" s="53">
        <f>RTD("cqg.rtd", ,"ContractData", $A$5&amp;A20, "T_CVol")</f>
        <v>204026</v>
      </c>
      <c r="L20" s="8">
        <f xml:space="preserve"> RTD("cqg.rtd",,"StudyData", $A$5&amp;A20, "MA", "InputChoice=ContractVol,MAType=Sim,Period="&amp;$L$4&amp;"", "MA",,,"all",,,,"T")</f>
        <v>171561.2</v>
      </c>
      <c r="M20" s="33">
        <f t="shared" si="8"/>
        <v>1</v>
      </c>
      <c r="N20" s="8">
        <f>RTD("cqg.rtd", ,"ContractData", $A$5&amp;A20, "Y_CVol")</f>
        <v>250942</v>
      </c>
      <c r="O20" s="38">
        <f t="shared" si="3"/>
        <v>0.81304046353340609</v>
      </c>
      <c r="P20" s="188">
        <f xml:space="preserve"> RTD("cqg.rtd",,"StudyData", "(MA("&amp;$A$5&amp;A20&amp;",Period:="&amp;$Q$5&amp;",MAType:=Sim,InputChoice:=ContractVol) when LocalYear("&amp;$A$5&amp;A20&amp;")="&amp;$R$5&amp;" And (LocalMonth("&amp;$A$5&amp;A20&amp;")="&amp;$P$4&amp;" And LocalDay("&amp;$A$5&amp;A20&amp;")="&amp;$Q$4&amp;" ))", "Bar", "", "Close","D", "0", "all", "", "","False",,)</f>
        <v>212660</v>
      </c>
      <c r="Q20" s="189"/>
      <c r="R20" s="189"/>
      <c r="S20" s="198"/>
      <c r="T20" s="17">
        <f t="shared" si="4"/>
        <v>675833</v>
      </c>
      <c r="U20" s="8">
        <f>IF(B20="","",RTD("cqg.rtd", ,"ContractData", $A$5&amp;A20, "COI"))</f>
        <v>675833</v>
      </c>
      <c r="V20" s="8">
        <f t="shared" si="5"/>
        <v>-2970</v>
      </c>
      <c r="W20" s="8">
        <f t="shared" si="6"/>
        <v>-2970</v>
      </c>
      <c r="X20" s="8">
        <f>IF(B20="","",RTD("cqg.rtd", ,"ContractData", $A$5&amp;A20, "P_OI"))</f>
        <v>678803</v>
      </c>
      <c r="Y20" s="18">
        <f>IFERROR(U20/X20,"")</f>
        <v>0.99562465104013975</v>
      </c>
      <c r="Z20" s="33">
        <f>IF(RTD("cqg.rtd",,"StudyData",$A$5&amp;A20,"Vol","VolType=Exchange,CoCType=Contract","Vol",$Z$4,"0","ALL",,,"TRUE","T")="",0,RTD("cqg.rtd",,"StudyData",$A$5&amp;A20,"Vol","VolType=Exchange,CoCType=Contract","Vol",$Z$4,"0","ALL",,,"TRUE","T"))</f>
        <v>160</v>
      </c>
      <c r="AA20" s="35">
        <f ca="1">IFERROR(IF(B20="","",RTD("cqg.rtd",,"StudyData","Vol("&amp;$A$5&amp;A20&amp;") when (LocalDay("&amp;$A$5&amp;A20&amp;")="&amp;$C$1&amp;" and LocalHour("&amp;$A$5&amp;A20&amp;")="&amp;$E$1&amp;" and LocalMinute("&amp;$A$5&amp;$A20&amp;")="&amp;$F$1&amp;")","Bar",,"Vol",$Z$4,"0")),"")</f>
        <v>2330</v>
      </c>
      <c r="AB20" s="118" t="str">
        <f>B20</f>
        <v>Sep 24</v>
      </c>
      <c r="AC20" s="99"/>
      <c r="AD20" s="99"/>
      <c r="AE20" s="100"/>
    </row>
    <row r="21" spans="1:31" x14ac:dyDescent="0.3">
      <c r="A21" s="3" t="s">
        <v>13</v>
      </c>
      <c r="B21" s="84" t="str">
        <f>RIGHT(RTD("cqg.rtd",,"ContractData",$A$5&amp;A21,"LongDescription"),6)</f>
        <v>Dec 24</v>
      </c>
      <c r="C21" s="65"/>
      <c r="D21" s="65"/>
      <c r="E21" s="65"/>
      <c r="F21" s="7">
        <f>IF(B21="","",RTD("cqg.rtd",,"ContractData",$A$5&amp;A21,"ExpirationDate",,"D"))</f>
        <v>45734</v>
      </c>
      <c r="G21" s="8">
        <f t="shared" ca="1" si="2"/>
        <v>669</v>
      </c>
      <c r="H21" s="27"/>
      <c r="I21" s="13"/>
      <c r="J21" s="8">
        <f t="shared" si="7"/>
        <v>205507</v>
      </c>
      <c r="K21" s="53">
        <f>RTD("cqg.rtd", ,"ContractData", $A$5&amp;A21, "T_CVol")</f>
        <v>205507</v>
      </c>
      <c r="L21" s="8">
        <f xml:space="preserve"> RTD("cqg.rtd",,"StudyData", $A$5&amp;A21, "MA", "InputChoice=ContractVol,MAType=Sim,Period="&amp;$L$4&amp;"", "MA",,,"all",,,,"T")</f>
        <v>196994.9</v>
      </c>
      <c r="M21" s="33">
        <f t="shared" si="8"/>
        <v>1</v>
      </c>
      <c r="N21" s="8">
        <f>RTD("cqg.rtd", ,"ContractData", $A$5&amp;A21, "Y_CVol")</f>
        <v>247578</v>
      </c>
      <c r="O21" s="38">
        <f t="shared" si="3"/>
        <v>0.83006971540282259</v>
      </c>
      <c r="P21" s="188">
        <f xml:space="preserve"> RTD("cqg.rtd",,"StudyData", "(MA("&amp;$A$5&amp;A21&amp;",Period:="&amp;$Q$5&amp;",MAType:=Sim,InputChoice:=ContractVol) when LocalYear("&amp;$A$5&amp;A21&amp;")="&amp;$R$5&amp;" And (LocalMonth("&amp;$A$5&amp;A21&amp;")="&amp;$P$4&amp;" And LocalDay("&amp;$A$5&amp;A21&amp;")="&amp;$Q$4&amp;" ))", "Bar", "", "Close","D", "0", "all", "", "","False",,)</f>
        <v>233714</v>
      </c>
      <c r="Q21" s="189"/>
      <c r="R21" s="189"/>
      <c r="S21" s="198"/>
      <c r="T21" s="17">
        <f t="shared" si="4"/>
        <v>605650</v>
      </c>
      <c r="U21" s="8">
        <f>IF(B21="","",RTD("cqg.rtd", ,"ContractData", $A$5&amp;A21, "COI"))</f>
        <v>605650</v>
      </c>
      <c r="V21" s="8">
        <f t="shared" si="5"/>
        <v>-12745</v>
      </c>
      <c r="W21" s="8">
        <f t="shared" si="6"/>
        <v>-12745</v>
      </c>
      <c r="X21" s="8">
        <f>IF(B21="","",RTD("cqg.rtd", ,"ContractData", $A$5&amp;A21, "P_OI"))</f>
        <v>618395</v>
      </c>
      <c r="Y21" s="18">
        <f>IFERROR(U21/X21,"")</f>
        <v>0.97939019558696305</v>
      </c>
      <c r="Z21" s="33">
        <f>IF(RTD("cqg.rtd",,"StudyData",$A$5&amp;A21,"Vol","VolType=Exchange,CoCType=Contract","Vol",$Z$4,"0","ALL",,,"TRUE","T")="",0,RTD("cqg.rtd",,"StudyData",$A$5&amp;A21,"Vol","VolType=Exchange,CoCType=Contract","Vol",$Z$4,"0","ALL",,,"TRUE","T"))</f>
        <v>101</v>
      </c>
      <c r="AA21" s="35">
        <f ca="1">IFERROR(IF(B21="","",RTD("cqg.rtd",,"StudyData","Vol("&amp;$A$5&amp;A21&amp;") when (LocalDay("&amp;$A$5&amp;A21&amp;")="&amp;$C$1&amp;" and LocalHour("&amp;$A$5&amp;A21&amp;")="&amp;$E$1&amp;" and LocalMinute("&amp;$A$5&amp;$A21&amp;")="&amp;$F$1&amp;")","Bar",,"Vol",$Z$4,"0")),"")</f>
        <v>1817</v>
      </c>
      <c r="AB21" s="118" t="str">
        <f>B21</f>
        <v>Dec 24</v>
      </c>
      <c r="AC21" s="99"/>
      <c r="AD21" s="99"/>
      <c r="AE21" s="100"/>
    </row>
    <row r="22" spans="1:31" x14ac:dyDescent="0.3">
      <c r="A22" s="3" t="s">
        <v>14</v>
      </c>
      <c r="B22" s="84" t="str">
        <f>RIGHT(RTD("cqg.rtd",,"ContractData",$A$5&amp;A22,"LongDescription"),6)</f>
        <v>Mar 25</v>
      </c>
      <c r="C22" s="65"/>
      <c r="D22" s="65"/>
      <c r="E22" s="65"/>
      <c r="F22" s="7">
        <f>IF(B22="","",RTD("cqg.rtd",,"ContractData",$A$5&amp;A22,"ExpirationDate",,"D"))</f>
        <v>45825</v>
      </c>
      <c r="G22" s="8">
        <f t="shared" ca="1" si="2"/>
        <v>760</v>
      </c>
      <c r="H22" s="27"/>
      <c r="I22" s="13"/>
      <c r="J22" s="8">
        <f t="shared" si="7"/>
        <v>135065</v>
      </c>
      <c r="K22" s="53">
        <f>RTD("cqg.rtd", ,"ContractData", $A$5&amp;A22, "T_CVol")</f>
        <v>135065</v>
      </c>
      <c r="L22" s="8">
        <f xml:space="preserve"> RTD("cqg.rtd",,"StudyData", $A$5&amp;A22, "MA", "InputChoice=ContractVol,MAType=Sim,Period="&amp;$L$4&amp;"", "MA",,,"all",,,,"T")</f>
        <v>138493.5</v>
      </c>
      <c r="M22" s="33">
        <f t="shared" si="8"/>
        <v>0</v>
      </c>
      <c r="N22" s="8">
        <f>RTD("cqg.rtd", ,"ContractData", $A$5&amp;A22, "Y_CVol")</f>
        <v>150305</v>
      </c>
      <c r="O22" s="38">
        <f t="shared" si="3"/>
        <v>0.89860616745949906</v>
      </c>
      <c r="P22" s="188">
        <f xml:space="preserve"> RTD("cqg.rtd",,"StudyData", "(MA("&amp;$A$5&amp;A22&amp;",Period:="&amp;$Q$5&amp;",MAType:=Sim,InputChoice:=ContractVol) when LocalYear("&amp;$A$5&amp;A22&amp;")="&amp;$R$5&amp;" And (LocalMonth("&amp;$A$5&amp;A22&amp;")="&amp;$P$4&amp;" And LocalDay("&amp;$A$5&amp;A22&amp;")="&amp;$Q$4&amp;" ))", "Bar", "", "Close","D", "0", "all", "", "","False",,)</f>
        <v>136661</v>
      </c>
      <c r="Q22" s="189"/>
      <c r="R22" s="189"/>
      <c r="S22" s="198"/>
      <c r="T22" s="17">
        <f t="shared" si="4"/>
        <v>505064</v>
      </c>
      <c r="U22" s="8">
        <f>IF(B22="","",RTD("cqg.rtd", ,"ContractData", $A$5&amp;A22, "COI"))</f>
        <v>505064</v>
      </c>
      <c r="V22" s="8">
        <f t="shared" si="5"/>
        <v>3045</v>
      </c>
      <c r="W22" s="8">
        <f t="shared" si="6"/>
        <v>3045</v>
      </c>
      <c r="X22" s="8">
        <f>IF(B22="","",RTD("cqg.rtd", ,"ContractData", $A$5&amp;A22, "P_OI"))</f>
        <v>502019</v>
      </c>
      <c r="Y22" s="18">
        <f>IFERROR(U22/X22,"")</f>
        <v>1.0060655074807925</v>
      </c>
      <c r="Z22" s="33">
        <f>IF(RTD("cqg.rtd",,"StudyData",$A$5&amp;A22,"Vol","VolType=Exchange,CoCType=Contract","Vol",$Z$4,"0","ALL",,,"TRUE","T")="",0,RTD("cqg.rtd",,"StudyData",$A$5&amp;A22,"Vol","VolType=Exchange,CoCType=Contract","Vol",$Z$4,"0","ALL",,,"TRUE","T"))</f>
        <v>14</v>
      </c>
      <c r="AA22" s="35">
        <f ca="1">IFERROR(IF(B22="","",RTD("cqg.rtd",,"StudyData","Vol("&amp;$A$5&amp;A22&amp;") when (LocalDay("&amp;$A$5&amp;A22&amp;")="&amp;$C$1&amp;" and LocalHour("&amp;$A$5&amp;A22&amp;")="&amp;$E$1&amp;" and LocalMinute("&amp;$A$5&amp;$A22&amp;")="&amp;$F$1&amp;")","Bar",,"Vol",$Z$4,"0")),"")</f>
        <v>2260</v>
      </c>
      <c r="AB22" s="118" t="str">
        <f>B22</f>
        <v>Mar 25</v>
      </c>
      <c r="AC22" s="99"/>
      <c r="AD22" s="99"/>
      <c r="AE22" s="100"/>
    </row>
    <row r="23" spans="1:31" x14ac:dyDescent="0.3">
      <c r="A23" s="3" t="s">
        <v>15</v>
      </c>
      <c r="B23" s="84" t="str">
        <f>RIGHT(RTD("cqg.rtd",,"ContractData",$A$5&amp;A23,"LongDescription"),6)</f>
        <v>Jun 25</v>
      </c>
      <c r="C23" s="65"/>
      <c r="D23" s="65"/>
      <c r="E23" s="65"/>
      <c r="F23" s="7">
        <f>IF(B23="","",RTD("cqg.rtd",,"ContractData",$A$5&amp;A23,"ExpirationDate",,"D"))</f>
        <v>45916</v>
      </c>
      <c r="G23" s="8">
        <f t="shared" ca="1" si="2"/>
        <v>851</v>
      </c>
      <c r="H23" s="27"/>
      <c r="I23" s="13"/>
      <c r="J23" s="8">
        <f t="shared" si="7"/>
        <v>89863</v>
      </c>
      <c r="K23" s="53">
        <f>RTD("cqg.rtd", ,"ContractData", $A$5&amp;A23, "T_CVol")</f>
        <v>89863</v>
      </c>
      <c r="L23" s="8">
        <f xml:space="preserve"> RTD("cqg.rtd",,"StudyData", $A$5&amp;A23, "MA", "InputChoice=ContractVol,MAType=Sim,Period="&amp;$L$4&amp;"", "MA",,,"all",,,,"T")</f>
        <v>102937.1</v>
      </c>
      <c r="M23" s="33">
        <f t="shared" si="8"/>
        <v>0</v>
      </c>
      <c r="N23" s="8">
        <f>RTD("cqg.rtd", ,"ContractData", $A$5&amp;A23, "Y_CVol")</f>
        <v>120333</v>
      </c>
      <c r="O23" s="38">
        <f t="shared" si="3"/>
        <v>0.7467860021772913</v>
      </c>
      <c r="P23" s="188">
        <f xml:space="preserve"> RTD("cqg.rtd",,"StudyData", "(MA("&amp;$A$5&amp;A23&amp;",Period:="&amp;$Q$5&amp;",MAType:=Sim,InputChoice:=ContractVol) when LocalYear("&amp;$A$5&amp;A23&amp;")="&amp;$R$5&amp;" And (LocalMonth("&amp;$A$5&amp;A23&amp;")="&amp;$P$4&amp;" And LocalDay("&amp;$A$5&amp;A23&amp;")="&amp;$Q$4&amp;" ))", "Bar", "", "Close","D", "0", "all", "", "","False",,)</f>
        <v>106834</v>
      </c>
      <c r="Q23" s="189"/>
      <c r="R23" s="189"/>
      <c r="S23" s="198"/>
      <c r="T23" s="17">
        <f t="shared" si="4"/>
        <v>416337</v>
      </c>
      <c r="U23" s="8">
        <f>IF(B23="","",RTD("cqg.rtd", ,"ContractData", $A$5&amp;A23, "COI"))</f>
        <v>416337</v>
      </c>
      <c r="V23" s="8">
        <f t="shared" si="5"/>
        <v>-3877</v>
      </c>
      <c r="W23" s="8">
        <f t="shared" si="6"/>
        <v>-3877</v>
      </c>
      <c r="X23" s="8">
        <f>IF(B23="","",RTD("cqg.rtd", ,"ContractData", $A$5&amp;A23, "P_OI"))</f>
        <v>420214</v>
      </c>
      <c r="Y23" s="18">
        <f>IFERROR(U23/X23,"")</f>
        <v>0.99077374861380152</v>
      </c>
      <c r="Z23" s="33">
        <f>IF(RTD("cqg.rtd",,"StudyData",$A$5&amp;A23,"Vol","VolType=Exchange,CoCType=Contract","Vol",$Z$4,"0","ALL",,,"TRUE","T")="",0,RTD("cqg.rtd",,"StudyData",$A$5&amp;A23,"Vol","VolType=Exchange,CoCType=Contract","Vol",$Z$4,"0","ALL",,,"TRUE","T"))</f>
        <v>84</v>
      </c>
      <c r="AA23" s="35">
        <f ca="1">IFERROR(IF(B23="","",RTD("cqg.rtd",,"StudyData","Vol("&amp;$A$5&amp;A23&amp;") when (LocalDay("&amp;$A$5&amp;A23&amp;")="&amp;$C$1&amp;" and LocalHour("&amp;$A$5&amp;A23&amp;")="&amp;$E$1&amp;" and LocalMinute("&amp;$A$5&amp;$A23&amp;")="&amp;$F$1&amp;")","Bar",,"Vol",$Z$4,"0")),"")</f>
        <v>806</v>
      </c>
      <c r="AB23" s="118" t="str">
        <f>B23</f>
        <v>Jun 25</v>
      </c>
      <c r="AC23" s="99"/>
      <c r="AD23" s="99"/>
      <c r="AE23" s="100"/>
    </row>
    <row r="24" spans="1:31" ht="8.1" customHeight="1" x14ac:dyDescent="0.3">
      <c r="B24" s="81"/>
      <c r="C24" s="22"/>
      <c r="D24" s="22"/>
      <c r="E24" s="22"/>
      <c r="F24" s="23"/>
      <c r="G24" s="22"/>
      <c r="H24" s="28"/>
      <c r="I24" s="22"/>
      <c r="J24" s="22"/>
      <c r="K24" s="22"/>
      <c r="L24" s="58"/>
      <c r="M24" s="24"/>
      <c r="N24" s="22"/>
      <c r="O24" s="40"/>
      <c r="P24" s="94"/>
      <c r="Q24" s="94"/>
      <c r="R24" s="94"/>
      <c r="S24" s="198"/>
      <c r="T24" s="22"/>
      <c r="U24" s="22"/>
      <c r="V24" s="22"/>
      <c r="W24" s="22"/>
      <c r="X24" s="22"/>
      <c r="Y24" s="22"/>
      <c r="Z24" s="22"/>
      <c r="AA24" s="24"/>
      <c r="AB24" s="116"/>
      <c r="AC24" s="25"/>
      <c r="AD24" s="25"/>
      <c r="AE24" s="36"/>
    </row>
    <row r="25" spans="1:31" x14ac:dyDescent="0.3">
      <c r="A25" s="3" t="s">
        <v>16</v>
      </c>
      <c r="B25" s="85" t="str">
        <f>RIGHT(RTD("cqg.rtd",,"ContractData",$A$5&amp;A25,"LongDescription"),6)</f>
        <v>Sep 25</v>
      </c>
      <c r="C25" s="66"/>
      <c r="D25" s="66"/>
      <c r="E25" s="66"/>
      <c r="F25" s="7">
        <f>IF(B25="","",RTD("cqg.rtd",,"ContractData",$A$5&amp;A25,"ExpirationDate",,"D"))</f>
        <v>46007</v>
      </c>
      <c r="G25" s="8">
        <f t="shared" ca="1" si="2"/>
        <v>942</v>
      </c>
      <c r="H25" s="27"/>
      <c r="I25" s="13"/>
      <c r="J25" s="8">
        <f t="shared" si="7"/>
        <v>70664</v>
      </c>
      <c r="K25" s="53">
        <f>RTD("cqg.rtd", ,"ContractData", $A$5&amp;A25, "T_CVol")</f>
        <v>70664</v>
      </c>
      <c r="L25" s="8">
        <f xml:space="preserve"> RTD("cqg.rtd",,"StudyData", $A$5&amp;A25, "MA", "InputChoice=ContractVol,MAType=Sim,Period="&amp;$L$4&amp;"", "MA",,,"all",,,,"T")</f>
        <v>68210.7</v>
      </c>
      <c r="M25" s="33">
        <f t="shared" si="8"/>
        <v>1</v>
      </c>
      <c r="N25" s="8">
        <f>RTD("cqg.rtd", ,"ContractData", $A$5&amp;A25, "Y_CVol")</f>
        <v>79209</v>
      </c>
      <c r="O25" s="38">
        <f t="shared" si="3"/>
        <v>0.89212084485348886</v>
      </c>
      <c r="P25" s="188">
        <f xml:space="preserve"> RTD("cqg.rtd",,"StudyData", "(MA("&amp;$A$5&amp;A25&amp;",Period:="&amp;$Q$5&amp;",MAType:=Sim,InputChoice:=ContractVol) when LocalYear("&amp;$A$5&amp;A25&amp;")="&amp;$R$5&amp;" And (LocalMonth("&amp;$A$5&amp;A25&amp;")="&amp;$P$4&amp;" And LocalDay("&amp;$A$5&amp;A25&amp;")="&amp;$Q$4&amp;" ))", "Bar", "", "Close","D", "0", "all", "", "","False",,)</f>
        <v>79717</v>
      </c>
      <c r="Q25" s="189"/>
      <c r="R25" s="189"/>
      <c r="S25" s="198"/>
      <c r="T25" s="17">
        <f t="shared" si="4"/>
        <v>302044</v>
      </c>
      <c r="U25" s="8">
        <f>IF(B25="","",RTD("cqg.rtd", ,"ContractData", $A$5&amp;A25, "COI"))</f>
        <v>302044</v>
      </c>
      <c r="V25" s="8">
        <f t="shared" si="5"/>
        <v>-1033</v>
      </c>
      <c r="W25" s="8">
        <f t="shared" si="6"/>
        <v>-1033</v>
      </c>
      <c r="X25" s="8">
        <f>IF(B25="","",RTD("cqg.rtd", ,"ContractData", $A$5&amp;A25, "P_OI"))</f>
        <v>303077</v>
      </c>
      <c r="Y25" s="18">
        <f>IFERROR(U25/X25,"")</f>
        <v>0.996591625230552</v>
      </c>
      <c r="Z25" s="33">
        <f>IF(RTD("cqg.rtd",,"StudyData",$A$5&amp;A25,"Vol","VolType=Exchange,CoCType=Contract","Vol",$Z$4,"0","ALL",,,"TRUE","T")="",0,RTD("cqg.rtd",,"StudyData",$A$5&amp;A25,"Vol","VolType=Exchange,CoCType=Contract","Vol",$Z$4,"0","ALL",,,"TRUE","T"))</f>
        <v>72</v>
      </c>
      <c r="AA25" s="35">
        <f ca="1">IFERROR(IF(B25="","",RTD("cqg.rtd",,"StudyData","Vol("&amp;$A$5&amp;A25&amp;") when (LocalDay("&amp;$A$5&amp;A25&amp;")="&amp;$C$1&amp;" and LocalHour("&amp;$A$5&amp;A25&amp;")="&amp;$E$1&amp;" and LocalMinute("&amp;$A$5&amp;$A25&amp;")="&amp;$F$1&amp;")","Bar",,"Vol",$Z$4,"0")),"")</f>
        <v>931</v>
      </c>
      <c r="AB25" s="119" t="str">
        <f>B25</f>
        <v>Sep 25</v>
      </c>
      <c r="AC25" s="101"/>
      <c r="AD25" s="101"/>
      <c r="AE25" s="102"/>
    </row>
    <row r="26" spans="1:31" x14ac:dyDescent="0.3">
      <c r="A26" s="3" t="s">
        <v>17</v>
      </c>
      <c r="B26" s="85" t="str">
        <f>RIGHT(RTD("cqg.rtd",,"ContractData",$A$5&amp;A26,"LongDescription"),6)</f>
        <v>Dec 25</v>
      </c>
      <c r="C26" s="66"/>
      <c r="D26" s="66"/>
      <c r="E26" s="66"/>
      <c r="F26" s="7">
        <f>IF(B26="","",RTD("cqg.rtd",,"ContractData",$A$5&amp;A26,"ExpirationDate",,"D"))</f>
        <v>46098</v>
      </c>
      <c r="G26" s="8">
        <f t="shared" ca="1" si="2"/>
        <v>1033</v>
      </c>
      <c r="H26" s="27"/>
      <c r="I26" s="13"/>
      <c r="J26" s="8">
        <f t="shared" si="7"/>
        <v>101826</v>
      </c>
      <c r="K26" s="53">
        <f>RTD("cqg.rtd", ,"ContractData", $A$5&amp;A26, "T_CVol")</f>
        <v>101826</v>
      </c>
      <c r="L26" s="8">
        <f xml:space="preserve"> RTD("cqg.rtd",,"StudyData", $A$5&amp;A26, "MA", "InputChoice=ContractVol,MAType=Sim,Period="&amp;$L$4&amp;"", "MA",,,"all",,,,"T")</f>
        <v>81700.7</v>
      </c>
      <c r="M26" s="33">
        <f t="shared" si="8"/>
        <v>1</v>
      </c>
      <c r="N26" s="8">
        <f>RTD("cqg.rtd", ,"ContractData", $A$5&amp;A26, "Y_CVol")</f>
        <v>95817</v>
      </c>
      <c r="O26" s="38">
        <f t="shared" si="3"/>
        <v>1.062713297222831</v>
      </c>
      <c r="P26" s="188">
        <f xml:space="preserve"> RTD("cqg.rtd",,"StudyData", "(MA("&amp;$A$5&amp;A26&amp;",Period:="&amp;$Q$5&amp;",MAType:=Sim,InputChoice:=ContractVol) when LocalYear("&amp;$A$5&amp;A26&amp;")="&amp;$R$5&amp;" And (LocalMonth("&amp;$A$5&amp;A26&amp;")="&amp;$P$4&amp;" And LocalDay("&amp;$A$5&amp;A26&amp;")="&amp;$Q$4&amp;" ))", "Bar", "", "Close","D", "0", "all", "", "","False",,)</f>
        <v>103911</v>
      </c>
      <c r="Q26" s="189"/>
      <c r="R26" s="189"/>
      <c r="S26" s="198"/>
      <c r="T26" s="17">
        <f t="shared" si="4"/>
        <v>288382</v>
      </c>
      <c r="U26" s="8">
        <f>IF(B26="","",RTD("cqg.rtd", ,"ContractData", $A$5&amp;A26, "COI"))</f>
        <v>288382</v>
      </c>
      <c r="V26" s="8">
        <f t="shared" si="5"/>
        <v>216</v>
      </c>
      <c r="W26" s="8">
        <f t="shared" si="6"/>
        <v>216</v>
      </c>
      <c r="X26" s="8">
        <f>IF(B26="","",RTD("cqg.rtd", ,"ContractData", $A$5&amp;A26, "P_OI"))</f>
        <v>288166</v>
      </c>
      <c r="Y26" s="18">
        <f>IFERROR(U26/X26,"")</f>
        <v>1.0007495679573579</v>
      </c>
      <c r="Z26" s="33">
        <f>IF(RTD("cqg.rtd",,"StudyData",$A$5&amp;A26,"Vol","VolType=Exchange,CoCType=Contract","Vol",$Z$4,"0","ALL",,,"TRUE","T")="",0,RTD("cqg.rtd",,"StudyData",$A$5&amp;A26,"Vol","VolType=Exchange,CoCType=Contract","Vol",$Z$4,"0","ALL",,,"TRUE","T"))</f>
        <v>120</v>
      </c>
      <c r="AA26" s="35">
        <f ca="1">IFERROR(IF(B26="","",RTD("cqg.rtd",,"StudyData","Vol("&amp;$A$5&amp;A26&amp;") when (LocalDay("&amp;$A$5&amp;A26&amp;")="&amp;$C$1&amp;" and LocalHour("&amp;$A$5&amp;A26&amp;")="&amp;$E$1&amp;" and LocalMinute("&amp;$A$5&amp;$A26&amp;")="&amp;$F$1&amp;")","Bar",,"Vol",$Z$4,"0")),"")</f>
        <v>1016</v>
      </c>
      <c r="AB26" s="119" t="str">
        <f>B26</f>
        <v>Dec 25</v>
      </c>
      <c r="AC26" s="101"/>
      <c r="AD26" s="101"/>
      <c r="AE26" s="102"/>
    </row>
    <row r="27" spans="1:31" x14ac:dyDescent="0.3">
      <c r="A27" s="3" t="s">
        <v>18</v>
      </c>
      <c r="B27" s="85" t="str">
        <f>RIGHT(RTD("cqg.rtd",,"ContractData",$A$5&amp;A27,"LongDescription"),6)</f>
        <v>Mar 26</v>
      </c>
      <c r="C27" s="66"/>
      <c r="D27" s="66"/>
      <c r="E27" s="66"/>
      <c r="F27" s="7">
        <f>IF(B27="","",RTD("cqg.rtd",,"ContractData",$A$5&amp;A27,"ExpirationDate",,"D"))</f>
        <v>46189</v>
      </c>
      <c r="G27" s="8">
        <f t="shared" ca="1" si="2"/>
        <v>1124</v>
      </c>
      <c r="H27" s="27"/>
      <c r="I27" s="13"/>
      <c r="J27" s="8">
        <f t="shared" si="7"/>
        <v>57846</v>
      </c>
      <c r="K27" s="53">
        <f>RTD("cqg.rtd", ,"ContractData", $A$5&amp;A27, "T_CVol")</f>
        <v>57846</v>
      </c>
      <c r="L27" s="8">
        <f xml:space="preserve"> RTD("cqg.rtd",,"StudyData", $A$5&amp;A27, "MA", "InputChoice=ContractVol,MAType=Sim,Period="&amp;$L$4&amp;"", "MA",,,"all",,,,"T")</f>
        <v>57497.599999999999</v>
      </c>
      <c r="M27" s="33">
        <f t="shared" si="8"/>
        <v>1</v>
      </c>
      <c r="N27" s="8">
        <f>RTD("cqg.rtd", ,"ContractData", $A$5&amp;A27, "Y_CVol")</f>
        <v>64255</v>
      </c>
      <c r="O27" s="38">
        <f t="shared" si="3"/>
        <v>0.90025678935491404</v>
      </c>
      <c r="P27" s="188">
        <f xml:space="preserve"> RTD("cqg.rtd",,"StudyData", "(MA("&amp;$A$5&amp;A27&amp;",Period:="&amp;$Q$5&amp;",MAType:=Sim,InputChoice:=ContractVol) when LocalYear("&amp;$A$5&amp;A27&amp;")="&amp;$R$5&amp;" And (LocalMonth("&amp;$A$5&amp;A27&amp;")="&amp;$P$4&amp;" And LocalDay("&amp;$A$5&amp;A27&amp;")="&amp;$Q$4&amp;" ))", "Bar", "", "Close","D", "0", "all", "", "","False",,)</f>
        <v>64533</v>
      </c>
      <c r="Q27" s="189"/>
      <c r="R27" s="189"/>
      <c r="S27" s="198"/>
      <c r="T27" s="17">
        <f t="shared" si="4"/>
        <v>189246</v>
      </c>
      <c r="U27" s="8">
        <f>IF(B27="","",RTD("cqg.rtd", ,"ContractData", $A$5&amp;A27, "COI"))</f>
        <v>189246</v>
      </c>
      <c r="V27" s="8">
        <f t="shared" si="5"/>
        <v>-297</v>
      </c>
      <c r="W27" s="8">
        <f t="shared" si="6"/>
        <v>-297</v>
      </c>
      <c r="X27" s="8">
        <f>IF(B27="","",RTD("cqg.rtd", ,"ContractData", $A$5&amp;A27, "P_OI"))</f>
        <v>189543</v>
      </c>
      <c r="Y27" s="18">
        <f>IFERROR(U27/X27,"")</f>
        <v>0.99843307323404185</v>
      </c>
      <c r="Z27" s="33">
        <f>IF(RTD("cqg.rtd",,"StudyData",$A$5&amp;A27,"Vol","VolType=Exchange,CoCType=Contract","Vol",$Z$4,"0","ALL",,,"TRUE","T")="",0,RTD("cqg.rtd",,"StudyData",$A$5&amp;A27,"Vol","VolType=Exchange,CoCType=Contract","Vol",$Z$4,"0","ALL",,,"TRUE","T"))</f>
        <v>12</v>
      </c>
      <c r="AA27" s="35">
        <f ca="1">IFERROR(IF(B27="","",RTD("cqg.rtd",,"StudyData","Vol("&amp;$A$5&amp;A27&amp;") when (LocalDay("&amp;$A$5&amp;A27&amp;")="&amp;$C$1&amp;" and LocalHour("&amp;$A$5&amp;A27&amp;")="&amp;$E$1&amp;" and LocalMinute("&amp;$A$5&amp;$A27&amp;")="&amp;$F$1&amp;")","Bar",,"Vol",$Z$4,"0")),"")</f>
        <v>654</v>
      </c>
      <c r="AB27" s="119" t="str">
        <f>B27</f>
        <v>Mar 26</v>
      </c>
      <c r="AC27" s="101"/>
      <c r="AD27" s="101"/>
      <c r="AE27" s="102"/>
    </row>
    <row r="28" spans="1:31" x14ac:dyDescent="0.3">
      <c r="A28" s="3" t="s">
        <v>19</v>
      </c>
      <c r="B28" s="85" t="str">
        <f>RIGHT(RTD("cqg.rtd",,"ContractData",$A$5&amp;A28,"LongDescription"),6)</f>
        <v>Jun 26</v>
      </c>
      <c r="C28" s="66"/>
      <c r="D28" s="66"/>
      <c r="E28" s="66"/>
      <c r="F28" s="7">
        <f>IF(B28="","",RTD("cqg.rtd",,"ContractData",$A$5&amp;A28,"ExpirationDate",,"D"))</f>
        <v>46280</v>
      </c>
      <c r="G28" s="8">
        <f t="shared" ca="1" si="2"/>
        <v>1215</v>
      </c>
      <c r="H28" s="27"/>
      <c r="I28" s="13"/>
      <c r="J28" s="8">
        <f t="shared" si="7"/>
        <v>35318</v>
      </c>
      <c r="K28" s="53">
        <f>RTD("cqg.rtd", ,"ContractData", $A$5&amp;A28, "T_CVol")</f>
        <v>35318</v>
      </c>
      <c r="L28" s="8">
        <f xml:space="preserve"> RTD("cqg.rtd",,"StudyData", $A$5&amp;A28, "MA", "InputChoice=ContractVol,MAType=Sim,Period="&amp;$L$4&amp;"", "MA",,,"all",,,,"T")</f>
        <v>31981.1</v>
      </c>
      <c r="M28" s="33">
        <f t="shared" si="8"/>
        <v>1</v>
      </c>
      <c r="N28" s="8">
        <f>RTD("cqg.rtd", ,"ContractData", $A$5&amp;A28, "Y_CVol")</f>
        <v>43004</v>
      </c>
      <c r="O28" s="38">
        <f t="shared" si="3"/>
        <v>0.82127243977304432</v>
      </c>
      <c r="P28" s="188">
        <f xml:space="preserve"> RTD("cqg.rtd",,"StudyData", "(MA("&amp;$A$5&amp;A28&amp;",Period:="&amp;$Q$5&amp;",MAType:=Sim,InputChoice:=ContractVol) when LocalYear("&amp;$A$5&amp;A28&amp;")="&amp;$R$5&amp;" And (LocalMonth("&amp;$A$5&amp;A28&amp;")="&amp;$P$4&amp;" And LocalDay("&amp;$A$5&amp;A28&amp;")="&amp;$Q$4&amp;" ))", "Bar", "", "Close","D", "0", "all", "", "","False",,)</f>
        <v>45383</v>
      </c>
      <c r="Q28" s="189"/>
      <c r="R28" s="189"/>
      <c r="S28" s="198"/>
      <c r="T28" s="17">
        <f t="shared" si="4"/>
        <v>130153</v>
      </c>
      <c r="U28" s="8">
        <f>IF(B28="","",RTD("cqg.rtd", ,"ContractData", $A$5&amp;A28, "COI"))</f>
        <v>130153</v>
      </c>
      <c r="V28" s="8">
        <f t="shared" si="5"/>
        <v>-1307</v>
      </c>
      <c r="W28" s="8">
        <f t="shared" si="6"/>
        <v>-1307</v>
      </c>
      <c r="X28" s="8">
        <f>IF(B28="","",RTD("cqg.rtd", ,"ContractData", $A$5&amp;A28, "P_OI"))</f>
        <v>131460</v>
      </c>
      <c r="Y28" s="18">
        <f>IFERROR(U28/X28,"")</f>
        <v>0.99005781226228506</v>
      </c>
      <c r="Z28" s="33">
        <f>IF(RTD("cqg.rtd",,"StudyData",$A$5&amp;A28,"Vol","VolType=Exchange,CoCType=Contract","Vol",$Z$4,"0","ALL",,,"TRUE","T")="",0,RTD("cqg.rtd",,"StudyData",$A$5&amp;A28,"Vol","VolType=Exchange,CoCType=Contract","Vol",$Z$4,"0","ALL",,,"TRUE","T"))</f>
        <v>2</v>
      </c>
      <c r="AA28" s="35">
        <f ca="1">IFERROR(IF(B28="","",RTD("cqg.rtd",,"StudyData","Vol("&amp;$A$5&amp;A28&amp;") when (LocalDay("&amp;$A$5&amp;A28&amp;")="&amp;$C$1&amp;" and LocalHour("&amp;$A$5&amp;A28&amp;")="&amp;$E$1&amp;" and LocalMinute("&amp;$A$5&amp;$A28&amp;")="&amp;$F$1&amp;")","Bar",,"Vol",$Z$4,"0")),"")</f>
        <v>278</v>
      </c>
      <c r="AB28" s="119" t="str">
        <f>B28</f>
        <v>Jun 26</v>
      </c>
      <c r="AC28" s="101"/>
      <c r="AD28" s="101"/>
      <c r="AE28" s="102"/>
    </row>
    <row r="29" spans="1:31" ht="8.1" customHeight="1" x14ac:dyDescent="0.3">
      <c r="B29" s="81"/>
      <c r="C29" s="22"/>
      <c r="D29" s="22"/>
      <c r="E29" s="22"/>
      <c r="F29" s="23"/>
      <c r="G29" s="22"/>
      <c r="H29" s="28"/>
      <c r="I29" s="22"/>
      <c r="J29" s="22"/>
      <c r="K29" s="22"/>
      <c r="L29" s="58"/>
      <c r="M29" s="24"/>
      <c r="N29" s="22"/>
      <c r="O29" s="40"/>
      <c r="P29" s="94"/>
      <c r="Q29" s="94"/>
      <c r="R29" s="94"/>
      <c r="S29" s="198"/>
      <c r="T29" s="22"/>
      <c r="U29" s="22"/>
      <c r="V29" s="22"/>
      <c r="W29" s="22"/>
      <c r="X29" s="22"/>
      <c r="Y29" s="22"/>
      <c r="Z29" s="22"/>
      <c r="AA29" s="24"/>
      <c r="AB29" s="116"/>
      <c r="AC29" s="25"/>
      <c r="AD29" s="25"/>
      <c r="AE29" s="36"/>
    </row>
    <row r="30" spans="1:31" x14ac:dyDescent="0.3">
      <c r="A30" s="3" t="s">
        <v>20</v>
      </c>
      <c r="B30" s="86" t="str">
        <f>RIGHT(RTD("cqg.rtd",,"ContractData",$A$5&amp;A30,"LongDescription"),6)</f>
        <v>Sep 26</v>
      </c>
      <c r="C30" s="64"/>
      <c r="D30" s="64"/>
      <c r="E30" s="64"/>
      <c r="F30" s="7">
        <f>IF(B30="","",RTD("cqg.rtd",,"ContractData",$A$5&amp;A30,"ExpirationDate",,"D"))</f>
        <v>46371</v>
      </c>
      <c r="G30" s="8">
        <f t="shared" ca="1" si="2"/>
        <v>1306</v>
      </c>
      <c r="H30" s="27"/>
      <c r="I30" s="13"/>
      <c r="J30" s="8">
        <f t="shared" si="7"/>
        <v>27628</v>
      </c>
      <c r="K30" s="53">
        <f>RTD("cqg.rtd", ,"ContractData", $A$5&amp;A30, "T_CVol")</f>
        <v>27628</v>
      </c>
      <c r="L30" s="8">
        <f xml:space="preserve"> RTD("cqg.rtd",,"StudyData", $A$5&amp;A30, "MA", "InputChoice=ContractVol,MAType=Sim,Period="&amp;$L$4&amp;"", "MA",,,"all",,,,"T")</f>
        <v>27888.799999999999</v>
      </c>
      <c r="M30" s="33">
        <f t="shared" si="8"/>
        <v>0</v>
      </c>
      <c r="N30" s="8">
        <f>RTD("cqg.rtd", ,"ContractData", $A$5&amp;A30, "Y_CVol")</f>
        <v>29001</v>
      </c>
      <c r="O30" s="38">
        <f t="shared" si="3"/>
        <v>0.95265680493776073</v>
      </c>
      <c r="P30" s="188">
        <f xml:space="preserve"> RTD("cqg.rtd",,"StudyData", "(MA("&amp;$A$5&amp;A30&amp;",Period:="&amp;$Q$5&amp;",MAType:=Sim,InputChoice:=ContractVol) when LocalYear("&amp;$A$5&amp;A30&amp;")="&amp;$R$5&amp;" And (LocalMonth("&amp;$A$5&amp;A30&amp;")="&amp;$P$4&amp;" And LocalDay("&amp;$A$5&amp;A30&amp;")="&amp;$Q$4&amp;" ))", "Bar", "", "Close","D", "0", "all", "", "","False",,)</f>
        <v>30851</v>
      </c>
      <c r="Q30" s="189"/>
      <c r="R30" s="189"/>
      <c r="S30" s="198"/>
      <c r="T30" s="17">
        <f t="shared" si="4"/>
        <v>121262</v>
      </c>
      <c r="U30" s="8">
        <f>IF(B30="","",RTD("cqg.rtd", ,"ContractData", $A$5&amp;A30, "COI"))</f>
        <v>121262</v>
      </c>
      <c r="V30" s="8">
        <f t="shared" si="5"/>
        <v>-1655</v>
      </c>
      <c r="W30" s="8">
        <f t="shared" si="6"/>
        <v>-1655</v>
      </c>
      <c r="X30" s="8">
        <f>IF(B30="","",RTD("cqg.rtd", ,"ContractData", $A$5&amp;A30, "P_OI"))</f>
        <v>122917</v>
      </c>
      <c r="Y30" s="18">
        <f>IFERROR(U30/X30,"")</f>
        <v>0.98653562973388542</v>
      </c>
      <c r="Z30" s="33">
        <f>IF(RTD("cqg.rtd",,"StudyData",$A$5&amp;A30,"Vol","VolType=Exchange,CoCType=Contract","Vol",$Z$4,"0","ALL",,,"TRUE","T")="",0,RTD("cqg.rtd",,"StudyData",$A$5&amp;A30,"Vol","VolType=Exchange,CoCType=Contract","Vol",$Z$4,"0","ALL",,,"TRUE","T"))</f>
        <v>44</v>
      </c>
      <c r="AA30" s="35">
        <f ca="1">IFERROR(IF(B30="","",RTD("cqg.rtd",,"StudyData","Vol("&amp;$A$5&amp;A30&amp;") when (LocalDay("&amp;$A$5&amp;A30&amp;")="&amp;$C$1&amp;" and LocalHour("&amp;$A$5&amp;A30&amp;")="&amp;$E$1&amp;" and LocalMinute("&amp;$A$5&amp;$A30&amp;")="&amp;$F$1&amp;")","Bar",,"Vol",$Z$4,"0")),"")</f>
        <v>479</v>
      </c>
      <c r="AB30" s="120" t="str">
        <f>B30</f>
        <v>Sep 26</v>
      </c>
      <c r="AC30" s="103"/>
      <c r="AD30" s="103"/>
      <c r="AE30" s="104"/>
    </row>
    <row r="31" spans="1:31" x14ac:dyDescent="0.3">
      <c r="A31" s="3" t="s">
        <v>21</v>
      </c>
      <c r="B31" s="86" t="str">
        <f>RIGHT(RTD("cqg.rtd",,"ContractData",$A$5&amp;A31,"LongDescription"),6)</f>
        <v>Dec 26</v>
      </c>
      <c r="C31" s="64"/>
      <c r="D31" s="64"/>
      <c r="E31" s="64"/>
      <c r="F31" s="7">
        <f>IF(B31="","",RTD("cqg.rtd",,"ContractData",$A$5&amp;A31,"ExpirationDate",,"D"))</f>
        <v>46462</v>
      </c>
      <c r="G31" s="8">
        <f t="shared" ca="1" si="2"/>
        <v>1397</v>
      </c>
      <c r="H31" s="27"/>
      <c r="I31" s="13"/>
      <c r="J31" s="8">
        <f t="shared" si="7"/>
        <v>33908</v>
      </c>
      <c r="K31" s="53">
        <f>RTD("cqg.rtd", ,"ContractData", $A$5&amp;A31, "T_CVol")</f>
        <v>33908</v>
      </c>
      <c r="L31" s="8">
        <f xml:space="preserve"> RTD("cqg.rtd",,"StudyData", $A$5&amp;A31, "MA", "InputChoice=ContractVol,MAType=Sim,Period="&amp;$L$4&amp;"", "MA",,,"all",,,,"T")</f>
        <v>29272.7</v>
      </c>
      <c r="M31" s="33">
        <f t="shared" si="8"/>
        <v>1</v>
      </c>
      <c r="N31" s="8">
        <f>RTD("cqg.rtd", ,"ContractData", $A$5&amp;A31, "Y_CVol")</f>
        <v>32813</v>
      </c>
      <c r="O31" s="38">
        <f t="shared" si="3"/>
        <v>1.0333709200621706</v>
      </c>
      <c r="P31" s="188">
        <f xml:space="preserve"> RTD("cqg.rtd",,"StudyData", "(MA("&amp;$A$5&amp;A31&amp;",Period:="&amp;$Q$5&amp;",MAType:=Sim,InputChoice:=ContractVol) when LocalYear("&amp;$A$5&amp;A31&amp;")="&amp;$R$5&amp;" And (LocalMonth("&amp;$A$5&amp;A31&amp;")="&amp;$P$4&amp;" And LocalDay("&amp;$A$5&amp;A31&amp;")="&amp;$Q$4&amp;" ))", "Bar", "", "Close","D", "0", "all", "", "","False",,)</f>
        <v>35270</v>
      </c>
      <c r="Q31" s="189"/>
      <c r="R31" s="189"/>
      <c r="S31" s="198"/>
      <c r="T31" s="17">
        <f t="shared" si="4"/>
        <v>136550</v>
      </c>
      <c r="U31" s="8">
        <f>IF(B31="","",RTD("cqg.rtd", ,"ContractData", $A$5&amp;A31, "COI"))</f>
        <v>136550</v>
      </c>
      <c r="V31" s="8">
        <f t="shared" si="5"/>
        <v>-1603</v>
      </c>
      <c r="W31" s="8">
        <f t="shared" si="6"/>
        <v>-1603</v>
      </c>
      <c r="X31" s="8">
        <f>IF(B31="","",RTD("cqg.rtd", ,"ContractData", $A$5&amp;A31, "P_OI"))</f>
        <v>138153</v>
      </c>
      <c r="Y31" s="18">
        <f>IFERROR(U31/X31,"")</f>
        <v>0.98839692225286457</v>
      </c>
      <c r="Z31" s="33">
        <f>IF(RTD("cqg.rtd",,"StudyData",$A$5&amp;A31,"Vol","VolType=Exchange,CoCType=Contract","Vol",$Z$4,"0","ALL",,,"TRUE","T")="",0,RTD("cqg.rtd",,"StudyData",$A$5&amp;A31,"Vol","VolType=Exchange,CoCType=Contract","Vol",$Z$4,"0","ALL",,,"TRUE","T"))</f>
        <v>0</v>
      </c>
      <c r="AA31" s="35">
        <f ca="1">IFERROR(IF(B31="","",RTD("cqg.rtd",,"StudyData","Vol("&amp;$A$5&amp;A31&amp;") when (LocalDay("&amp;$A$5&amp;A31&amp;")="&amp;$C$1&amp;" and LocalHour("&amp;$A$5&amp;A31&amp;")="&amp;$E$1&amp;" and LocalMinute("&amp;$A$5&amp;$A31&amp;")="&amp;$F$1&amp;")","Bar",,"Vol",$Z$4,"0")),"")</f>
        <v>373</v>
      </c>
      <c r="AB31" s="120" t="str">
        <f>B31</f>
        <v>Dec 26</v>
      </c>
      <c r="AC31" s="103"/>
      <c r="AD31" s="103"/>
      <c r="AE31" s="104"/>
    </row>
    <row r="32" spans="1:31" x14ac:dyDescent="0.3">
      <c r="A32" s="3" t="s">
        <v>22</v>
      </c>
      <c r="B32" s="86" t="str">
        <f>RIGHT(RTD("cqg.rtd",,"ContractData",$A$5&amp;A32,"LongDescription"),6)</f>
        <v>Mar 27</v>
      </c>
      <c r="C32" s="64"/>
      <c r="D32" s="64"/>
      <c r="E32" s="64"/>
      <c r="F32" s="7">
        <f>IF(B32="","",RTD("cqg.rtd",,"ContractData",$A$5&amp;A32,"ExpirationDate",,"D"))</f>
        <v>46553</v>
      </c>
      <c r="G32" s="8">
        <f t="shared" ca="1" si="2"/>
        <v>1488</v>
      </c>
      <c r="H32" s="27"/>
      <c r="I32" s="13"/>
      <c r="J32" s="8">
        <f t="shared" si="7"/>
        <v>30448</v>
      </c>
      <c r="K32" s="53">
        <f>RTD("cqg.rtd", ,"ContractData", $A$5&amp;A32, "T_CVol")</f>
        <v>30448</v>
      </c>
      <c r="L32" s="8">
        <f xml:space="preserve"> RTD("cqg.rtd",,"StudyData", $A$5&amp;A32, "MA", "InputChoice=ContractVol,MAType=Sim,Period="&amp;$L$4&amp;"", "MA",,,"all",,,,"T")</f>
        <v>26456.7</v>
      </c>
      <c r="M32" s="33">
        <f t="shared" si="8"/>
        <v>1</v>
      </c>
      <c r="N32" s="8">
        <f>RTD("cqg.rtd", ,"ContractData", $A$5&amp;A32, "Y_CVol")</f>
        <v>28694</v>
      </c>
      <c r="O32" s="38">
        <f t="shared" si="3"/>
        <v>1.0611277619014428</v>
      </c>
      <c r="P32" s="188">
        <f xml:space="preserve"> RTD("cqg.rtd",,"StudyData", "(MA("&amp;$A$5&amp;A32&amp;",Period:="&amp;$Q$5&amp;",MAType:=Sim,InputChoice:=ContractVol) when LocalYear("&amp;$A$5&amp;A32&amp;")="&amp;$R$5&amp;" And (LocalMonth("&amp;$A$5&amp;A32&amp;")="&amp;$P$4&amp;" And LocalDay("&amp;$A$5&amp;A32&amp;")="&amp;$Q$4&amp;" ))", "Bar", "", "Close","D", "0", "all", "", "","False",,)</f>
        <v>28296</v>
      </c>
      <c r="Q32" s="189"/>
      <c r="R32" s="189"/>
      <c r="S32" s="198"/>
      <c r="T32" s="17">
        <f t="shared" si="4"/>
        <v>90338</v>
      </c>
      <c r="U32" s="8">
        <f>IF(B32="","",RTD("cqg.rtd", ,"ContractData", $A$5&amp;A32, "COI"))</f>
        <v>90338</v>
      </c>
      <c r="V32" s="8">
        <f t="shared" si="5"/>
        <v>-692</v>
      </c>
      <c r="W32" s="8">
        <f t="shared" si="6"/>
        <v>-692</v>
      </c>
      <c r="X32" s="8">
        <f>IF(B32="","",RTD("cqg.rtd", ,"ContractData", $A$5&amp;A32, "P_OI"))</f>
        <v>91030</v>
      </c>
      <c r="Y32" s="18">
        <f>IFERROR(U32/X32,"")</f>
        <v>0.99239811051301774</v>
      </c>
      <c r="Z32" s="33">
        <f>IF(RTD("cqg.rtd",,"StudyData",$A$5&amp;A32,"Vol","VolType=Exchange,CoCType=Contract","Vol",$Z$4,"0","ALL",,,"TRUE","T")="",0,RTD("cqg.rtd",,"StudyData",$A$5&amp;A32,"Vol","VolType=Exchange,CoCType=Contract","Vol",$Z$4,"0","ALL",,,"TRUE","T"))</f>
        <v>23</v>
      </c>
      <c r="AA32" s="35">
        <f ca="1">IFERROR(IF(B32="","",RTD("cqg.rtd",,"StudyData","Vol("&amp;$A$5&amp;A32&amp;") when (LocalDay("&amp;$A$5&amp;A32&amp;")="&amp;$C$1&amp;" and LocalHour("&amp;$A$5&amp;A32&amp;")="&amp;$E$1&amp;" and LocalMinute("&amp;$A$5&amp;$A32&amp;")="&amp;$F$1&amp;")","Bar",,"Vol",$Z$4,"0")),"")</f>
        <v>379</v>
      </c>
      <c r="AB32" s="120" t="str">
        <f>B32</f>
        <v>Mar 27</v>
      </c>
      <c r="AC32" s="103"/>
      <c r="AD32" s="103"/>
      <c r="AE32" s="104"/>
    </row>
    <row r="33" spans="1:31" x14ac:dyDescent="0.3">
      <c r="A33" s="3" t="s">
        <v>23</v>
      </c>
      <c r="B33" s="86" t="str">
        <f>RIGHT(RTD("cqg.rtd",,"ContractData",$A$5&amp;A33,"LongDescription"),6)</f>
        <v>Jun 27</v>
      </c>
      <c r="C33" s="64"/>
      <c r="D33" s="64"/>
      <c r="E33" s="64"/>
      <c r="F33" s="7">
        <f>IF(B33="","",RTD("cqg.rtd",,"ContractData",$A$5&amp;A33,"ExpirationDate",,"D"))</f>
        <v>46644</v>
      </c>
      <c r="G33" s="8">
        <f t="shared" ca="1" si="2"/>
        <v>1579</v>
      </c>
      <c r="H33" s="27"/>
      <c r="I33" s="13"/>
      <c r="J33" s="8">
        <f t="shared" si="7"/>
        <v>27664</v>
      </c>
      <c r="K33" s="53">
        <f>RTD("cqg.rtd", ,"ContractData", $A$5&amp;A33, "T_CVol")</f>
        <v>27664</v>
      </c>
      <c r="L33" s="8">
        <f xml:space="preserve"> RTD("cqg.rtd",,"StudyData", $A$5&amp;A33, "MA", "InputChoice=ContractVol,MAType=Sim,Period="&amp;$L$4&amp;"", "MA",,,"all",,,,"T")</f>
        <v>24199.3</v>
      </c>
      <c r="M33" s="33">
        <f t="shared" si="8"/>
        <v>1</v>
      </c>
      <c r="N33" s="8">
        <f>RTD("cqg.rtd", ,"ContractData", $A$5&amp;A33, "Y_CVol")</f>
        <v>25941</v>
      </c>
      <c r="O33" s="38">
        <f t="shared" si="3"/>
        <v>1.0664199529702016</v>
      </c>
      <c r="P33" s="188">
        <f xml:space="preserve"> RTD("cqg.rtd",,"StudyData", "(MA("&amp;$A$5&amp;A33&amp;",Period:="&amp;$Q$5&amp;",MAType:=Sim,InputChoice:=ContractVol) when LocalYear("&amp;$A$5&amp;A33&amp;")="&amp;$R$5&amp;" And (LocalMonth("&amp;$A$5&amp;A33&amp;")="&amp;$P$4&amp;" And LocalDay("&amp;$A$5&amp;A33&amp;")="&amp;$Q$4&amp;" ))", "Bar", "", "Close","D", "0", "all", "", "","False",,)</f>
        <v>23299</v>
      </c>
      <c r="Q33" s="189"/>
      <c r="R33" s="189"/>
      <c r="S33" s="198"/>
      <c r="T33" s="17">
        <f t="shared" si="4"/>
        <v>95752</v>
      </c>
      <c r="U33" s="8">
        <f>IF(B33="","",RTD("cqg.rtd", ,"ContractData", $A$5&amp;A33, "COI"))</f>
        <v>95752</v>
      </c>
      <c r="V33" s="8">
        <f t="shared" si="5"/>
        <v>2478</v>
      </c>
      <c r="W33" s="8">
        <f t="shared" si="6"/>
        <v>2478</v>
      </c>
      <c r="X33" s="8">
        <f>IF(B33="","",RTD("cqg.rtd", ,"ContractData", $A$5&amp;A33, "P_OI"))</f>
        <v>93274</v>
      </c>
      <c r="Y33" s="18">
        <f>IFERROR(U33/X33,"")</f>
        <v>1.026566888950833</v>
      </c>
      <c r="Z33" s="33">
        <f>IF(RTD("cqg.rtd",,"StudyData",$A$5&amp;A33,"Vol","VolType=Exchange,CoCType=Contract","Vol",$Z$4,"0","ALL",,,"TRUE","T")="",0,RTD("cqg.rtd",,"StudyData",$A$5&amp;A33,"Vol","VolType=Exchange,CoCType=Contract","Vol",$Z$4,"0","ALL",,,"TRUE","T"))</f>
        <v>1</v>
      </c>
      <c r="AA33" s="35">
        <f ca="1">IFERROR(IF(B33="","",RTD("cqg.rtd",,"StudyData","Vol("&amp;$A$5&amp;A33&amp;") when (LocalDay("&amp;$A$5&amp;A33&amp;")="&amp;$C$1&amp;" and LocalHour("&amp;$A$5&amp;A33&amp;")="&amp;$E$1&amp;" and LocalMinute("&amp;$A$5&amp;$A33&amp;")="&amp;$F$1&amp;")","Bar",,"Vol",$Z$4,"0")),"")</f>
        <v>470</v>
      </c>
      <c r="AB33" s="120" t="str">
        <f>B33</f>
        <v>Jun 27</v>
      </c>
      <c r="AC33" s="103"/>
      <c r="AD33" s="103"/>
      <c r="AE33" s="104"/>
    </row>
    <row r="34" spans="1:31" ht="8.1" customHeight="1" x14ac:dyDescent="0.3">
      <c r="B34" s="81"/>
      <c r="C34" s="22"/>
      <c r="D34" s="22"/>
      <c r="E34" s="22"/>
      <c r="F34" s="23"/>
      <c r="G34" s="22"/>
      <c r="H34" s="28"/>
      <c r="I34" s="22"/>
      <c r="J34" s="22"/>
      <c r="K34" s="22"/>
      <c r="L34" s="58"/>
      <c r="M34" s="24"/>
      <c r="N34" s="22"/>
      <c r="O34" s="40"/>
      <c r="P34" s="94"/>
      <c r="Q34" s="94"/>
      <c r="R34" s="94"/>
      <c r="S34" s="198"/>
      <c r="T34" s="22"/>
      <c r="U34" s="22"/>
      <c r="V34" s="22"/>
      <c r="W34" s="22"/>
      <c r="X34" s="22"/>
      <c r="Y34" s="22"/>
      <c r="Z34" s="22"/>
      <c r="AA34" s="24"/>
      <c r="AB34" s="116"/>
      <c r="AC34" s="25"/>
      <c r="AD34" s="25"/>
      <c r="AE34" s="36"/>
    </row>
    <row r="35" spans="1:31" x14ac:dyDescent="0.3">
      <c r="A35" s="3" t="s">
        <v>24</v>
      </c>
      <c r="B35" s="87" t="str">
        <f>RIGHT(RTD("cqg.rtd",,"ContractData",$A$5&amp;A35,"LongDescription"),6)</f>
        <v>Sep 27</v>
      </c>
      <c r="C35" s="62"/>
      <c r="D35" s="62"/>
      <c r="E35" s="62"/>
      <c r="F35" s="7">
        <f>IF(B35="","",RTD("cqg.rtd",,"ContractData",$A$5&amp;A35,"ExpirationDate",,"D"))</f>
        <v>46735</v>
      </c>
      <c r="G35" s="8">
        <f t="shared" ca="1" si="2"/>
        <v>1670</v>
      </c>
      <c r="H35" s="27"/>
      <c r="I35" s="13"/>
      <c r="J35" s="8">
        <f t="shared" si="7"/>
        <v>38166</v>
      </c>
      <c r="K35" s="53">
        <f>RTD("cqg.rtd", ,"ContractData", $A$5&amp;A35, "T_CVol")</f>
        <v>38166</v>
      </c>
      <c r="L35" s="8">
        <f xml:space="preserve"> RTD("cqg.rtd",,"StudyData", $A$5&amp;A35, "MA", "InputChoice=ContractVol,MAType=Sim,Period="&amp;$L$4&amp;"", "MA",,,"all",,,,"T")</f>
        <v>27174.6</v>
      </c>
      <c r="M35" s="33">
        <f t="shared" si="8"/>
        <v>1</v>
      </c>
      <c r="N35" s="8">
        <f>RTD("cqg.rtd", ,"ContractData", $A$5&amp;A35, "Y_CVol")</f>
        <v>27379</v>
      </c>
      <c r="O35" s="38">
        <f t="shared" si="3"/>
        <v>1.3939880930640272</v>
      </c>
      <c r="P35" s="188">
        <f xml:space="preserve"> RTD("cqg.rtd",,"StudyData", "(MA("&amp;$A$5&amp;A35&amp;",Period:="&amp;$Q$5&amp;",MAType:=Sim,InputChoice:=ContractVol) when LocalYear("&amp;$A$5&amp;A35&amp;")="&amp;$R$5&amp;" And (LocalMonth("&amp;$A$5&amp;A35&amp;")="&amp;$P$4&amp;" And LocalDay("&amp;$A$5&amp;A35&amp;")="&amp;$Q$4&amp;" ))", "Bar", "", "Close","D", "0", "all", "", "","False",,)</f>
        <v>24703</v>
      </c>
      <c r="Q35" s="189"/>
      <c r="R35" s="189"/>
      <c r="S35" s="198"/>
      <c r="T35" s="17">
        <f t="shared" si="4"/>
        <v>108466</v>
      </c>
      <c r="U35" s="8">
        <f>IF(B35="","",RTD("cqg.rtd", ,"ContractData", $A$5&amp;A35, "COI"))</f>
        <v>108466</v>
      </c>
      <c r="V35" s="8">
        <f t="shared" si="5"/>
        <v>701</v>
      </c>
      <c r="W35" s="8">
        <f t="shared" si="6"/>
        <v>701</v>
      </c>
      <c r="X35" s="8">
        <f>IF(B35="","",RTD("cqg.rtd", ,"ContractData", $A$5&amp;A35, "P_OI"))</f>
        <v>107765</v>
      </c>
      <c r="Y35" s="18">
        <f>IFERROR(U35/X35,"")</f>
        <v>1.0065048949102213</v>
      </c>
      <c r="Z35" s="33">
        <f>IF(RTD("cqg.rtd",,"StudyData",$A$5&amp;A35,"Vol","VolType=Exchange,CoCType=Contract","Vol",$Z$4,"0","ALL",,,"TRUE","T")="",0,RTD("cqg.rtd",,"StudyData",$A$5&amp;A35,"Vol","VolType=Exchange,CoCType=Contract","Vol",$Z$4,"0","ALL",,,"TRUE","T"))</f>
        <v>0</v>
      </c>
      <c r="AA35" s="35">
        <f ca="1">IFERROR(IF(B35="","",RTD("cqg.rtd",,"StudyData","Vol("&amp;$A$5&amp;A35&amp;") when (LocalDay("&amp;$A$5&amp;A35&amp;")="&amp;$C$1&amp;" and LocalHour("&amp;$A$5&amp;A35&amp;")="&amp;$E$1&amp;" and LocalMinute("&amp;$A$5&amp;$A35&amp;")="&amp;$F$1&amp;")","Bar",,"Vol",$Z$4,"0")),"")</f>
        <v>361</v>
      </c>
      <c r="AB35" s="121" t="str">
        <f>B35</f>
        <v>Sep 27</v>
      </c>
      <c r="AC35" s="105"/>
      <c r="AD35" s="105"/>
      <c r="AE35" s="106"/>
    </row>
    <row r="36" spans="1:31" x14ac:dyDescent="0.3">
      <c r="A36" s="3" t="s">
        <v>25</v>
      </c>
      <c r="B36" s="87" t="str">
        <f>RIGHT(RTD("cqg.rtd",,"ContractData",$A$5&amp;A36,"LongDescription"),6)</f>
        <v>Dec 27</v>
      </c>
      <c r="C36" s="62"/>
      <c r="D36" s="62"/>
      <c r="E36" s="62"/>
      <c r="F36" s="7">
        <f>IF(B36="","",RTD("cqg.rtd",,"ContractData",$A$5&amp;A36,"ExpirationDate",,"D"))</f>
        <v>46826</v>
      </c>
      <c r="G36" s="8">
        <f t="shared" ca="1" si="2"/>
        <v>1761</v>
      </c>
      <c r="H36" s="27"/>
      <c r="I36" s="13"/>
      <c r="J36" s="8">
        <f t="shared" si="7"/>
        <v>39736</v>
      </c>
      <c r="K36" s="53">
        <f>RTD("cqg.rtd", ,"ContractData", $A$5&amp;A36, "T_CVol")</f>
        <v>39736</v>
      </c>
      <c r="L36" s="8">
        <f xml:space="preserve"> RTD("cqg.rtd",,"StudyData", $A$5&amp;A36, "MA", "InputChoice=ContractVol,MAType=Sim,Period="&amp;$L$4&amp;"", "MA",,,"all",,,,"T")</f>
        <v>28905.4</v>
      </c>
      <c r="M36" s="33">
        <f t="shared" si="8"/>
        <v>1</v>
      </c>
      <c r="N36" s="8">
        <f>RTD("cqg.rtd", ,"ContractData", $A$5&amp;A36, "Y_CVol")</f>
        <v>36632</v>
      </c>
      <c r="O36" s="38">
        <f t="shared" si="3"/>
        <v>1.0847346582223192</v>
      </c>
      <c r="P36" s="188">
        <f xml:space="preserve"> RTD("cqg.rtd",,"StudyData", "(MA("&amp;$A$5&amp;A36&amp;",Period:="&amp;$Q$5&amp;",MAType:=Sim,InputChoice:=ContractVol) when LocalYear("&amp;$A$5&amp;A36&amp;")="&amp;$R$5&amp;" And (LocalMonth("&amp;$A$5&amp;A36&amp;")="&amp;$P$4&amp;" And LocalDay("&amp;$A$5&amp;A36&amp;")="&amp;$Q$4&amp;" ))", "Bar", "", "Close","D", "0", "all", "", "","False",,)</f>
        <v>28604</v>
      </c>
      <c r="Q36" s="189"/>
      <c r="R36" s="189"/>
      <c r="S36" s="198"/>
      <c r="T36" s="17">
        <f t="shared" si="4"/>
        <v>102719</v>
      </c>
      <c r="U36" s="8">
        <f>IF(B36="","",RTD("cqg.rtd", ,"ContractData", $A$5&amp;A36, "COI"))</f>
        <v>102719</v>
      </c>
      <c r="V36" s="8">
        <f t="shared" si="5"/>
        <v>1676</v>
      </c>
      <c r="W36" s="8">
        <f t="shared" si="6"/>
        <v>1676</v>
      </c>
      <c r="X36" s="8">
        <f>IF(B36="","",RTD("cqg.rtd", ,"ContractData", $A$5&amp;A36, "P_OI"))</f>
        <v>101043</v>
      </c>
      <c r="Y36" s="18">
        <f>IFERROR(U36/X36,"")</f>
        <v>1.0165869976148769</v>
      </c>
      <c r="Z36" s="33">
        <f>IF(RTD("cqg.rtd",,"StudyData",$A$5&amp;A36,"Vol","VolType=Exchange,CoCType=Contract","Vol",$Z$4,"0","ALL",,,"TRUE","T")="",0,RTD("cqg.rtd",,"StudyData",$A$5&amp;A36,"Vol","VolType=Exchange,CoCType=Contract","Vol",$Z$4,"0","ALL",,,"TRUE","T"))</f>
        <v>1</v>
      </c>
      <c r="AA36" s="35">
        <f ca="1">IFERROR(IF(B36="","",RTD("cqg.rtd",,"StudyData","Vol("&amp;$A$5&amp;A36&amp;") when (LocalDay("&amp;$A$5&amp;A36&amp;")="&amp;$C$1&amp;" and LocalHour("&amp;$A$5&amp;A36&amp;")="&amp;$E$1&amp;" and LocalMinute("&amp;$A$5&amp;$A36&amp;")="&amp;$F$1&amp;")","Bar",,"Vol",$Z$4,"0")),"")</f>
        <v>1079</v>
      </c>
      <c r="AB36" s="121" t="str">
        <f>B36</f>
        <v>Dec 27</v>
      </c>
      <c r="AC36" s="105"/>
      <c r="AD36" s="105"/>
      <c r="AE36" s="106"/>
    </row>
    <row r="37" spans="1:31" x14ac:dyDescent="0.3">
      <c r="A37" s="3" t="s">
        <v>26</v>
      </c>
      <c r="B37" s="87" t="str">
        <f>RIGHT(RTD("cqg.rtd",,"ContractData",$A$5&amp;A37,"LongDescription"),6)</f>
        <v>Mar 28</v>
      </c>
      <c r="C37" s="62"/>
      <c r="D37" s="62"/>
      <c r="E37" s="62"/>
      <c r="F37" s="7">
        <f>IF(B37="","",RTD("cqg.rtd",,"ContractData",$A$5&amp;A37,"ExpirationDate",,"D"))</f>
        <v>46924</v>
      </c>
      <c r="G37" s="8">
        <f t="shared" ca="1" si="2"/>
        <v>1859</v>
      </c>
      <c r="H37" s="27"/>
      <c r="I37" s="13"/>
      <c r="J37" s="8">
        <f t="shared" si="7"/>
        <v>26377</v>
      </c>
      <c r="K37" s="53">
        <f>RTD("cqg.rtd", ,"ContractData", $A$5&amp;A37, "T_CVol")</f>
        <v>26377</v>
      </c>
      <c r="L37" s="8">
        <f xml:space="preserve"> RTD("cqg.rtd",,"StudyData", $A$5&amp;A37, "MA", "InputChoice=ContractVol,MAType=Sim,Period="&amp;$L$4&amp;"", "MA",,,"all",,,,"T")</f>
        <v>19912.8</v>
      </c>
      <c r="M37" s="33">
        <f t="shared" si="8"/>
        <v>1</v>
      </c>
      <c r="N37" s="8">
        <f>RTD("cqg.rtd", ,"ContractData", $A$5&amp;A37, "Y_CVol")</f>
        <v>24679</v>
      </c>
      <c r="O37" s="38">
        <f t="shared" si="3"/>
        <v>1.068803436119778</v>
      </c>
      <c r="P37" s="188">
        <f xml:space="preserve"> RTD("cqg.rtd",,"StudyData", "(MA("&amp;$A$5&amp;A37&amp;",Period:="&amp;$Q$5&amp;",MAType:=Sim,InputChoice:=ContractVol) when LocalYear("&amp;$A$5&amp;A37&amp;")="&amp;$R$5&amp;" And (LocalMonth("&amp;$A$5&amp;A37&amp;")="&amp;$P$4&amp;" And LocalDay("&amp;$A$5&amp;A37&amp;")="&amp;$Q$4&amp;" ))", "Bar", "", "Close","D", "0", "all", "", "","False",,)</f>
        <v>21811</v>
      </c>
      <c r="Q37" s="189"/>
      <c r="R37" s="189"/>
      <c r="S37" s="198"/>
      <c r="T37" s="17">
        <f t="shared" si="4"/>
        <v>32640</v>
      </c>
      <c r="U37" s="8">
        <f>IF(B37="","",RTD("cqg.rtd", ,"ContractData", $A$5&amp;A37, "COI"))</f>
        <v>32640</v>
      </c>
      <c r="V37" s="8">
        <f t="shared" si="5"/>
        <v>597</v>
      </c>
      <c r="W37" s="8">
        <f t="shared" si="6"/>
        <v>597</v>
      </c>
      <c r="X37" s="8">
        <f>IF(B37="","",RTD("cqg.rtd", ,"ContractData", $A$5&amp;A37, "P_OI"))</f>
        <v>32043</v>
      </c>
      <c r="Y37" s="18">
        <f>IFERROR(U37/X37,"")</f>
        <v>1.0186312143057765</v>
      </c>
      <c r="Z37" s="33">
        <f>IF(RTD("cqg.rtd",,"StudyData",$A$5&amp;A37,"Vol","VolType=Exchange,CoCType=Contract","Vol",$Z$4,"0","ALL",,,"TRUE","T")="",0,RTD("cqg.rtd",,"StudyData",$A$5&amp;A37,"Vol","VolType=Exchange,CoCType=Contract","Vol",$Z$4,"0","ALL",,,"TRUE","T"))</f>
        <v>3</v>
      </c>
      <c r="AA37" s="35">
        <f ca="1">IFERROR(IF(B37="","",RTD("cqg.rtd",,"StudyData","Vol("&amp;$A$5&amp;A37&amp;") when (LocalDay("&amp;$A$5&amp;A37&amp;")="&amp;$C$1&amp;" and LocalHour("&amp;$A$5&amp;A37&amp;")="&amp;$E$1&amp;" and LocalMinute("&amp;$A$5&amp;$A37&amp;")="&amp;$F$1&amp;")","Bar",,"Vol",$Z$4,"0")),"")</f>
        <v>442</v>
      </c>
      <c r="AB37" s="121" t="str">
        <f>B37</f>
        <v>Mar 28</v>
      </c>
      <c r="AC37" s="105"/>
      <c r="AD37" s="105"/>
      <c r="AE37" s="106"/>
    </row>
    <row r="38" spans="1:31" x14ac:dyDescent="0.3">
      <c r="A38" s="3" t="s">
        <v>27</v>
      </c>
      <c r="B38" s="87" t="str">
        <f>RIGHT(RTD("cqg.rtd",,"ContractData",$A$5&amp;A38,"LongDescription"),6)</f>
        <v>Jun 28</v>
      </c>
      <c r="C38" s="62"/>
      <c r="D38" s="62"/>
      <c r="E38" s="62"/>
      <c r="F38" s="7">
        <f>IF(B38="","",RTD("cqg.rtd",,"ContractData",$A$5&amp;A38,"ExpirationDate",,"D"))</f>
        <v>47015</v>
      </c>
      <c r="G38" s="8">
        <f t="shared" ca="1" si="2"/>
        <v>1950</v>
      </c>
      <c r="H38" s="27"/>
      <c r="I38" s="13"/>
      <c r="J38" s="8">
        <f t="shared" si="7"/>
        <v>276</v>
      </c>
      <c r="K38" s="53">
        <f>RTD("cqg.rtd", ,"ContractData", $A$5&amp;A38, "T_CVol")</f>
        <v>276</v>
      </c>
      <c r="L38" s="8" t="str">
        <f xml:space="preserve"> RTD("cqg.rtd",,"StudyData", $A$5&amp;A38, "MA", "InputChoice=ContractVol,MAType=Sim,Period="&amp;$L$4&amp;"", "MA",,,"all",,,,"T")</f>
        <v/>
      </c>
      <c r="M38" s="33">
        <f t="shared" si="8"/>
        <v>0</v>
      </c>
      <c r="N38" s="8">
        <f>RTD("cqg.rtd", ,"ContractData", $A$5&amp;A38, "Y_CVol")</f>
        <v>361</v>
      </c>
      <c r="O38" s="38">
        <f t="shared" si="3"/>
        <v>0.76454293628808867</v>
      </c>
      <c r="P38" s="188" t="str">
        <f xml:space="preserve"> RTD("cqg.rtd",,"StudyData", "(MA("&amp;$A$5&amp;A38&amp;",Period:="&amp;$Q$5&amp;",MAType:=Sim,InputChoice:=ContractVol) when LocalYear("&amp;$A$5&amp;A38&amp;")="&amp;$R$5&amp;" And (LocalMonth("&amp;$A$5&amp;A38&amp;")="&amp;$P$4&amp;" And LocalDay("&amp;$A$5&amp;A38&amp;")="&amp;$Q$4&amp;" ))", "Bar", "", "Close","D", "0", "all", "", "","False",,)</f>
        <v/>
      </c>
      <c r="Q38" s="189"/>
      <c r="R38" s="189"/>
      <c r="S38" s="198"/>
      <c r="T38" s="17">
        <f t="shared" si="4"/>
        <v>5420</v>
      </c>
      <c r="U38" s="8">
        <f>IF(B38="","",RTD("cqg.rtd", ,"ContractData", $A$5&amp;A38, "COI"))</f>
        <v>5420</v>
      </c>
      <c r="V38" s="8">
        <f t="shared" si="5"/>
        <v>-14</v>
      </c>
      <c r="W38" s="8">
        <f t="shared" si="6"/>
        <v>-14</v>
      </c>
      <c r="X38" s="8">
        <f>IF(B38="","",RTD("cqg.rtd", ,"ContractData", $A$5&amp;A38, "P_OI"))</f>
        <v>5434</v>
      </c>
      <c r="Y38" s="18">
        <f>IFERROR(U38/X38,"")</f>
        <v>0.99742362900257642</v>
      </c>
      <c r="Z38" s="33">
        <f>IF(RTD("cqg.rtd",,"StudyData",$A$5&amp;A38,"Vol","VolType=Exchange,CoCType=Contract","Vol",$Z$4,"0","ALL",,,"TRUE","T")="",0,RTD("cqg.rtd",,"StudyData",$A$5&amp;A38,"Vol","VolType=Exchange,CoCType=Contract","Vol",$Z$4,"0","ALL",,,"TRUE","T"))</f>
        <v>0</v>
      </c>
      <c r="AA38" s="35">
        <f ca="1">IFERROR(IF(B38="","",RTD("cqg.rtd",,"StudyData","Vol("&amp;$A$5&amp;A38&amp;") when (LocalDay("&amp;$A$5&amp;A38&amp;")="&amp;$C$1&amp;" and LocalHour("&amp;$A$5&amp;A38&amp;")="&amp;$E$1&amp;" and LocalMinute("&amp;$A$5&amp;$A38&amp;")="&amp;$F$1&amp;")","Bar",,"Vol",$Z$4,"0")),"")</f>
        <v>3</v>
      </c>
      <c r="AB38" s="121" t="str">
        <f>B38</f>
        <v>Jun 28</v>
      </c>
      <c r="AC38" s="105"/>
      <c r="AD38" s="105"/>
      <c r="AE38" s="106"/>
    </row>
    <row r="39" spans="1:31" ht="8.1" customHeight="1" x14ac:dyDescent="0.3">
      <c r="B39" s="81"/>
      <c r="C39" s="22"/>
      <c r="D39" s="22"/>
      <c r="E39" s="22"/>
      <c r="F39" s="23"/>
      <c r="G39" s="22"/>
      <c r="H39" s="28"/>
      <c r="I39" s="22"/>
      <c r="J39" s="22"/>
      <c r="K39" s="22"/>
      <c r="L39" s="58"/>
      <c r="M39" s="24"/>
      <c r="N39" s="22"/>
      <c r="O39" s="40"/>
      <c r="P39" s="94"/>
      <c r="Q39" s="94"/>
      <c r="R39" s="94"/>
      <c r="S39" s="198"/>
      <c r="T39" s="22"/>
      <c r="U39" s="22"/>
      <c r="V39" s="22"/>
      <c r="W39" s="22"/>
      <c r="X39" s="22"/>
      <c r="Y39" s="22"/>
      <c r="Z39" s="22"/>
      <c r="AA39" s="24"/>
      <c r="AB39" s="116"/>
      <c r="AC39" s="25"/>
      <c r="AD39" s="25"/>
      <c r="AE39" s="36"/>
    </row>
    <row r="40" spans="1:31" x14ac:dyDescent="0.3">
      <c r="A40" s="3" t="s">
        <v>28</v>
      </c>
      <c r="B40" s="88" t="str">
        <f>RIGHT(RTD("cqg.rtd",,"ContractData",$A$5&amp;A40,"LongDescription"),6)</f>
        <v>Sep 28</v>
      </c>
      <c r="C40" s="63"/>
      <c r="D40" s="63"/>
      <c r="E40" s="63"/>
      <c r="F40" s="7">
        <f>IF(B40="","",RTD("cqg.rtd",,"ContractData",$A$5&amp;A40,"ExpirationDate",,"D"))</f>
        <v>47106</v>
      </c>
      <c r="G40" s="8">
        <f t="shared" ca="1" si="2"/>
        <v>2041</v>
      </c>
      <c r="H40" s="27"/>
      <c r="I40" s="13"/>
      <c r="J40" s="8">
        <f t="shared" si="7"/>
        <v>69</v>
      </c>
      <c r="K40" s="53">
        <f>RTD("cqg.rtd", ,"ContractData", $A$5&amp;A40, "T_CVol")</f>
        <v>69</v>
      </c>
      <c r="L40" s="8" t="str">
        <f xml:space="preserve"> RTD("cqg.rtd",,"StudyData", $A$5&amp;A40, "MA", "InputChoice=ContractVol,MAType=Sim,Period="&amp;$L$4&amp;"", "MA",,,"all",,,,"T")</f>
        <v/>
      </c>
      <c r="M40" s="33">
        <f t="shared" si="8"/>
        <v>0</v>
      </c>
      <c r="N40" s="8">
        <f>RTD("cqg.rtd", ,"ContractData", $A$5&amp;A40, "Y_CVol")</f>
        <v>87</v>
      </c>
      <c r="O40" s="38">
        <f t="shared" si="3"/>
        <v>0.7931034482758621</v>
      </c>
      <c r="P40" s="188" t="str">
        <f xml:space="preserve"> RTD("cqg.rtd",,"StudyData", "(MA("&amp;$A$5&amp;A40&amp;",Period:="&amp;$Q$5&amp;",MAType:=Sim,InputChoice:=ContractVol) when LocalYear("&amp;$A$5&amp;A40&amp;")="&amp;$R$5&amp;" And (LocalMonth("&amp;$A$5&amp;A40&amp;")="&amp;$P$4&amp;" And LocalDay("&amp;$A$5&amp;A40&amp;")="&amp;$Q$4&amp;" ))", "Bar", "", "Close","D", "0", "all", "", "","False",,)</f>
        <v/>
      </c>
      <c r="Q40" s="189"/>
      <c r="R40" s="189"/>
      <c r="S40" s="198"/>
      <c r="T40" s="17">
        <f t="shared" si="4"/>
        <v>2712</v>
      </c>
      <c r="U40" s="8">
        <f>IF(B40="","",RTD("cqg.rtd", ,"ContractData", $A$5&amp;A40, "COI"))</f>
        <v>2712</v>
      </c>
      <c r="V40" s="8">
        <f t="shared" si="5"/>
        <v>4</v>
      </c>
      <c r="W40" s="8">
        <f t="shared" si="6"/>
        <v>4</v>
      </c>
      <c r="X40" s="8">
        <f>IF(B40="","",RTD("cqg.rtd", ,"ContractData", $A$5&amp;A40, "P_OI"))</f>
        <v>2708</v>
      </c>
      <c r="Y40" s="18">
        <f>IFERROR(U40/X40,"")</f>
        <v>1.0014771048744462</v>
      </c>
      <c r="Z40" s="33">
        <f>IF(RTD("cqg.rtd",,"StudyData",$A$5&amp;A40,"Vol","VolType=Exchange,CoCType=Contract","Vol",$Z$4,"0","ALL",,,"TRUE","T")="",0,RTD("cqg.rtd",,"StudyData",$A$5&amp;A40,"Vol","VolType=Exchange,CoCType=Contract","Vol",$Z$4,"0","ALL",,,"TRUE","T"))</f>
        <v>0</v>
      </c>
      <c r="AA40" s="35">
        <f ca="1">IFERROR(IF(B40="","",RTD("cqg.rtd",,"StudyData","Vol("&amp;$A$5&amp;A40&amp;") when (LocalDay("&amp;$A$5&amp;A40&amp;")="&amp;$C$1&amp;" and LocalHour("&amp;$A$5&amp;A40&amp;")="&amp;$E$1&amp;" and LocalMinute("&amp;$A$5&amp;$A40&amp;")="&amp;$F$1&amp;")","Bar",,"Vol",$Z$4,"0")),"")</f>
        <v>2</v>
      </c>
      <c r="AB40" s="122" t="str">
        <f>B40</f>
        <v>Sep 28</v>
      </c>
      <c r="AC40" s="107"/>
      <c r="AD40" s="107"/>
      <c r="AE40" s="108"/>
    </row>
    <row r="41" spans="1:31" x14ac:dyDescent="0.3">
      <c r="A41" s="3" t="s">
        <v>29</v>
      </c>
      <c r="B41" s="88" t="str">
        <f>RIGHT(RTD("cqg.rtd",,"ContractData",$A$5&amp;A41,"LongDescription"),6)</f>
        <v>Dec 28</v>
      </c>
      <c r="C41" s="63"/>
      <c r="D41" s="63"/>
      <c r="E41" s="63"/>
      <c r="F41" s="7">
        <f>IF(B41="","",RTD("cqg.rtd",,"ContractData",$A$5&amp;A41,"ExpirationDate",,"D"))</f>
        <v>47197</v>
      </c>
      <c r="G41" s="8">
        <f t="shared" ca="1" si="2"/>
        <v>2132</v>
      </c>
      <c r="H41" s="27"/>
      <c r="I41" s="13"/>
      <c r="J41" s="8">
        <f t="shared" si="7"/>
        <v>66</v>
      </c>
      <c r="K41" s="53">
        <f>RTD("cqg.rtd", ,"ContractData", $A$5&amp;A41, "T_CVol")</f>
        <v>66</v>
      </c>
      <c r="L41" s="8" t="str">
        <f xml:space="preserve"> RTD("cqg.rtd",,"StudyData", $A$5&amp;A41, "MA", "InputChoice=ContractVol,MAType=Sim,Period="&amp;$L$4&amp;"", "MA",,,"all",,,,"T")</f>
        <v/>
      </c>
      <c r="M41" s="33">
        <f t="shared" si="8"/>
        <v>0</v>
      </c>
      <c r="N41" s="8">
        <f>RTD("cqg.rtd", ,"ContractData", $A$5&amp;A41, "Y_CVol")</f>
        <v>109</v>
      </c>
      <c r="O41" s="38">
        <f t="shared" si="3"/>
        <v>0.60550458715596334</v>
      </c>
      <c r="P41" s="188" t="str">
        <f xml:space="preserve"> RTD("cqg.rtd",,"StudyData", "(MA("&amp;$A$5&amp;A41&amp;",Period:="&amp;$Q$5&amp;",MAType:=Sim,InputChoice:=ContractVol) when LocalYear("&amp;$A$5&amp;A41&amp;")="&amp;$R$5&amp;" And (LocalMonth("&amp;$A$5&amp;A41&amp;")="&amp;$P$4&amp;" And LocalDay("&amp;$A$5&amp;A41&amp;")="&amp;$Q$4&amp;" ))", "Bar", "", "Close","D", "0", "all", "", "","False",,)</f>
        <v/>
      </c>
      <c r="Q41" s="189"/>
      <c r="R41" s="189"/>
      <c r="S41" s="198"/>
      <c r="T41" s="17">
        <f t="shared" si="4"/>
        <v>2228</v>
      </c>
      <c r="U41" s="8">
        <f>IF(B41="","",RTD("cqg.rtd", ,"ContractData", $A$5&amp;A41, "COI"))</f>
        <v>2228</v>
      </c>
      <c r="V41" s="8">
        <f t="shared" si="5"/>
        <v>48</v>
      </c>
      <c r="W41" s="8">
        <f t="shared" si="6"/>
        <v>48</v>
      </c>
      <c r="X41" s="8">
        <f>IF(B41="","",RTD("cqg.rtd", ,"ContractData", $A$5&amp;A41, "P_OI"))</f>
        <v>2180</v>
      </c>
      <c r="Y41" s="18">
        <f>IFERROR(U41/X41,"")</f>
        <v>1.0220183486238532</v>
      </c>
      <c r="Z41" s="33">
        <f>IF(RTD("cqg.rtd",,"StudyData",$A$5&amp;A41,"Vol","VolType=Exchange,CoCType=Contract","Vol",$Z$4,"0","ALL",,,"TRUE","T")="",0,RTD("cqg.rtd",,"StudyData",$A$5&amp;A41,"Vol","VolType=Exchange,CoCType=Contract","Vol",$Z$4,"0","ALL",,,"TRUE","T"))</f>
        <v>0</v>
      </c>
      <c r="AA41" s="35">
        <f ca="1">IFERROR(IF(B41="","",RTD("cqg.rtd",,"StudyData","Vol("&amp;$A$5&amp;A41&amp;") when (LocalDay("&amp;$A$5&amp;A41&amp;")="&amp;$C$1&amp;" and LocalHour("&amp;$A$5&amp;A41&amp;")="&amp;$E$1&amp;" and LocalMinute("&amp;$A$5&amp;$A41&amp;")="&amp;$F$1&amp;")","Bar",,"Vol",$Z$4,"0")),"")</f>
        <v>4</v>
      </c>
      <c r="AB41" s="122" t="str">
        <f>B41</f>
        <v>Dec 28</v>
      </c>
      <c r="AC41" s="107"/>
      <c r="AD41" s="107"/>
      <c r="AE41" s="108"/>
    </row>
    <row r="42" spans="1:31" x14ac:dyDescent="0.3">
      <c r="A42" s="3" t="s">
        <v>30</v>
      </c>
      <c r="B42" s="88" t="str">
        <f>RIGHT(RTD("cqg.rtd",,"ContractData",$A$5&amp;A42,"LongDescription"),6)</f>
        <v>Mar 29</v>
      </c>
      <c r="C42" s="63"/>
      <c r="D42" s="63"/>
      <c r="E42" s="63"/>
      <c r="F42" s="7">
        <f>IF(B42="","",RTD("cqg.rtd",,"ContractData",$A$5&amp;A42,"ExpirationDate",,"D"))</f>
        <v>47288</v>
      </c>
      <c r="G42" s="8">
        <f t="shared" ca="1" si="2"/>
        <v>2223</v>
      </c>
      <c r="H42" s="27"/>
      <c r="I42" s="13"/>
      <c r="J42" s="8">
        <f t="shared" si="7"/>
        <v>23</v>
      </c>
      <c r="K42" s="53">
        <f>RTD("cqg.rtd", ,"ContractData", $A$5&amp;A42, "T_CVol")</f>
        <v>23</v>
      </c>
      <c r="L42" s="8" t="str">
        <f xml:space="preserve"> RTD("cqg.rtd",,"StudyData", $A$5&amp;A42, "MA", "InputChoice=ContractVol,MAType=Sim,Period="&amp;$L$4&amp;"", "MA",,,"all",,,,"T")</f>
        <v/>
      </c>
      <c r="M42" s="33">
        <f t="shared" si="8"/>
        <v>0</v>
      </c>
      <c r="N42" s="8">
        <f>RTD("cqg.rtd", ,"ContractData", $A$5&amp;A42, "Y_CVol")</f>
        <v>31</v>
      </c>
      <c r="O42" s="38">
        <f t="shared" si="3"/>
        <v>0.74193548387096775</v>
      </c>
      <c r="P42" s="188" t="str">
        <f xml:space="preserve"> RTD("cqg.rtd",,"StudyData", "(MA("&amp;$A$5&amp;A42&amp;",Period:="&amp;$Q$5&amp;",MAType:=Sim,InputChoice:=ContractVol) when LocalYear("&amp;$A$5&amp;A42&amp;")="&amp;$R$5&amp;" And (LocalMonth("&amp;$A$5&amp;A42&amp;")="&amp;$P$4&amp;" And LocalDay("&amp;$A$5&amp;A42&amp;")="&amp;$Q$4&amp;" ))", "Bar", "", "Close","D", "0", "all", "", "","False",,)</f>
        <v/>
      </c>
      <c r="Q42" s="189"/>
      <c r="R42" s="189"/>
      <c r="S42" s="198"/>
      <c r="T42" s="17">
        <f t="shared" si="4"/>
        <v>899</v>
      </c>
      <c r="U42" s="8">
        <f>IF(B42="","",RTD("cqg.rtd", ,"ContractData", $A$5&amp;A42, "COI"))</f>
        <v>899</v>
      </c>
      <c r="V42" s="8">
        <f t="shared" si="5"/>
        <v>8</v>
      </c>
      <c r="W42" s="8">
        <f t="shared" si="6"/>
        <v>8</v>
      </c>
      <c r="X42" s="8">
        <f>IF(B42="","",RTD("cqg.rtd", ,"ContractData", $A$5&amp;A42, "P_OI"))</f>
        <v>891</v>
      </c>
      <c r="Y42" s="18">
        <f>IFERROR(U42/X42,"")</f>
        <v>1.0089786756453423</v>
      </c>
      <c r="Z42" s="33">
        <f>IF(RTD("cqg.rtd",,"StudyData",$A$5&amp;A42,"Vol","VolType=Exchange,CoCType=Contract","Vol",$Z$4,"0","ALL",,,"TRUE","T")="",0,RTD("cqg.rtd",,"StudyData",$A$5&amp;A42,"Vol","VolType=Exchange,CoCType=Contract","Vol",$Z$4,"0","ALL",,,"TRUE","T"))</f>
        <v>0</v>
      </c>
      <c r="AA42" s="35">
        <f ca="1">IFERROR(IF(B42="","",RTD("cqg.rtd",,"StudyData","Vol("&amp;$A$5&amp;A42&amp;") when (LocalDay("&amp;$A$5&amp;A42&amp;")="&amp;$C$1&amp;" and LocalHour("&amp;$A$5&amp;A42&amp;")="&amp;$E$1&amp;" and LocalMinute("&amp;$A$5&amp;$A42&amp;")="&amp;$F$1&amp;")","Bar",,"Vol",$Z$4,"0")),"")</f>
        <v>8</v>
      </c>
      <c r="AB42" s="122" t="str">
        <f>B42</f>
        <v>Mar 29</v>
      </c>
      <c r="AC42" s="107"/>
      <c r="AD42" s="107"/>
      <c r="AE42" s="108"/>
    </row>
    <row r="43" spans="1:31" x14ac:dyDescent="0.3">
      <c r="A43" s="3" t="s">
        <v>31</v>
      </c>
      <c r="B43" s="88" t="str">
        <f>RIGHT(RTD("cqg.rtd",,"ContractData",$A$5&amp;A43,"LongDescription"),6)</f>
        <v>Jun 29</v>
      </c>
      <c r="C43" s="63"/>
      <c r="D43" s="63"/>
      <c r="E43" s="63"/>
      <c r="F43" s="7">
        <f>IF(B43="","",RTD("cqg.rtd",,"ContractData",$A$5&amp;A43,"ExpirationDate",,"D"))</f>
        <v>47379</v>
      </c>
      <c r="G43" s="8">
        <f t="shared" ca="1" si="2"/>
        <v>2314</v>
      </c>
      <c r="H43" s="27"/>
      <c r="I43" s="13"/>
      <c r="J43" s="8">
        <f t="shared" si="7"/>
        <v>0</v>
      </c>
      <c r="K43" s="53">
        <f>RTD("cqg.rtd", ,"ContractData", $A$5&amp;A43, "T_CVol")</f>
        <v>0</v>
      </c>
      <c r="L43" s="8" t="str">
        <f xml:space="preserve"> RTD("cqg.rtd",,"StudyData", $A$5&amp;A43, "MA", "InputChoice=ContractVol,MAType=Sim,Period="&amp;$L$4&amp;"", "MA",,,"all",,,,"T")</f>
        <v/>
      </c>
      <c r="M43" s="33">
        <f t="shared" si="8"/>
        <v>0</v>
      </c>
      <c r="N43" s="8">
        <f>RTD("cqg.rtd", ,"ContractData", $A$5&amp;A43, "Y_CVol")</f>
        <v>13</v>
      </c>
      <c r="O43" s="38">
        <f t="shared" si="3"/>
        <v>0</v>
      </c>
      <c r="P43" s="188" t="str">
        <f xml:space="preserve"> RTD("cqg.rtd",,"StudyData", "(MA("&amp;$A$5&amp;A43&amp;",Period:="&amp;$Q$5&amp;",MAType:=Sim,InputChoice:=ContractVol) when LocalYear("&amp;$A$5&amp;A43&amp;")="&amp;$R$5&amp;" And (LocalMonth("&amp;$A$5&amp;A43&amp;")="&amp;$P$4&amp;" And LocalDay("&amp;$A$5&amp;A43&amp;")="&amp;$Q$4&amp;" ))", "Bar", "", "Close","D", "0", "all", "", "","False",,)</f>
        <v/>
      </c>
      <c r="Q43" s="189"/>
      <c r="R43" s="189"/>
      <c r="S43" s="198"/>
      <c r="T43" s="17">
        <f t="shared" si="4"/>
        <v>276</v>
      </c>
      <c r="U43" s="8">
        <f>IF(B43="","",RTD("cqg.rtd", ,"ContractData", $A$5&amp;A43, "COI"))</f>
        <v>276</v>
      </c>
      <c r="V43" s="8">
        <f t="shared" si="5"/>
        <v>0</v>
      </c>
      <c r="W43" s="8">
        <f t="shared" si="6"/>
        <v>0</v>
      </c>
      <c r="X43" s="8">
        <f>IF(B43="","",RTD("cqg.rtd", ,"ContractData", $A$5&amp;A43, "P_OI"))</f>
        <v>276</v>
      </c>
      <c r="Y43" s="18">
        <f>IFERROR(U43/X43,"")</f>
        <v>1</v>
      </c>
      <c r="Z43" s="33">
        <f>IF(RTD("cqg.rtd",,"StudyData",$A$5&amp;A43,"Vol","VolType=Exchange,CoCType=Contract","Vol",$Z$4,"0","ALL",,,"TRUE","T")="",0,RTD("cqg.rtd",,"StudyData",$A$5&amp;A43,"Vol","VolType=Exchange,CoCType=Contract","Vol",$Z$4,"0","ALL",,,"TRUE","T"))</f>
        <v>0</v>
      </c>
      <c r="AA43" s="35">
        <f ca="1">IFERROR(IF(B43="","",RTD("cqg.rtd",,"StudyData","Vol("&amp;$A$5&amp;A43&amp;") when (LocalDay("&amp;$A$5&amp;A43&amp;")="&amp;$C$1&amp;" and LocalHour("&amp;$A$5&amp;A43&amp;")="&amp;$E$1&amp;" and LocalMinute("&amp;$A$5&amp;$A43&amp;")="&amp;$F$1&amp;")","Bar",,"Vol",$Z$4,"0")),"")</f>
        <v>0</v>
      </c>
      <c r="AB43" s="122" t="str">
        <f>B43</f>
        <v>Jun 29</v>
      </c>
      <c r="AC43" s="107"/>
      <c r="AD43" s="107"/>
      <c r="AE43" s="108"/>
    </row>
    <row r="44" spans="1:31" ht="8.1" customHeight="1" x14ac:dyDescent="0.3">
      <c r="B44" s="81"/>
      <c r="C44" s="22"/>
      <c r="D44" s="22"/>
      <c r="E44" s="22"/>
      <c r="F44" s="23"/>
      <c r="G44" s="22"/>
      <c r="H44" s="28"/>
      <c r="I44" s="22"/>
      <c r="J44" s="22"/>
      <c r="K44" s="22"/>
      <c r="L44" s="58"/>
      <c r="M44" s="24"/>
      <c r="N44" s="22"/>
      <c r="O44" s="40"/>
      <c r="P44" s="94"/>
      <c r="Q44" s="94"/>
      <c r="R44" s="94"/>
      <c r="S44" s="198"/>
      <c r="T44" s="22"/>
      <c r="U44" s="22"/>
      <c r="V44" s="22"/>
      <c r="W44" s="22"/>
      <c r="X44" s="22"/>
      <c r="Y44" s="22"/>
      <c r="Z44" s="22"/>
      <c r="AA44" s="24"/>
      <c r="AB44" s="116"/>
      <c r="AC44" s="25"/>
      <c r="AD44" s="25"/>
      <c r="AE44" s="36"/>
    </row>
    <row r="45" spans="1:31" x14ac:dyDescent="0.3">
      <c r="A45" s="3" t="s">
        <v>32</v>
      </c>
      <c r="B45" s="89" t="str">
        <f>RIGHT(RTD("cqg.rtd",,"ContractData",$A$5&amp;A45,"LongDescription"),6)</f>
        <v>Sep 29</v>
      </c>
      <c r="C45" s="67"/>
      <c r="D45" s="67"/>
      <c r="E45" s="67"/>
      <c r="F45" s="7">
        <f>IF(B45="","",RTD("cqg.rtd",,"ContractData",$A$5&amp;A45,"ExpirationDate",,"D"))</f>
        <v>47470</v>
      </c>
      <c r="G45" s="8">
        <f t="shared" ca="1" si="2"/>
        <v>2405</v>
      </c>
      <c r="H45" s="27"/>
      <c r="I45" s="13"/>
      <c r="J45" s="8">
        <f t="shared" si="7"/>
        <v>0</v>
      </c>
      <c r="K45" s="53">
        <f>RTD("cqg.rtd", ,"ContractData", $A$5&amp;A45, "T_CVol")</f>
        <v>0</v>
      </c>
      <c r="L45" s="8" t="str">
        <f xml:space="preserve"> RTD("cqg.rtd",,"StudyData", $A$5&amp;A45, "MA", "InputChoice=ContractVol,MAType=Sim,Period="&amp;$L$4&amp;"", "MA",,,"all",,,,"T")</f>
        <v/>
      </c>
      <c r="M45" s="33">
        <f t="shared" si="8"/>
        <v>0</v>
      </c>
      <c r="N45" s="8">
        <f>RTD("cqg.rtd", ,"ContractData", $A$5&amp;A45, "Y_CVol")</f>
        <v>7</v>
      </c>
      <c r="O45" s="38">
        <f t="shared" si="3"/>
        <v>0</v>
      </c>
      <c r="P45" s="188" t="str">
        <f xml:space="preserve"> RTD("cqg.rtd",,"StudyData", "(MA("&amp;$A$5&amp;A45&amp;",Period:="&amp;$Q$5&amp;",MAType:=Sim,InputChoice:=ContractVol) when LocalYear("&amp;$A$5&amp;A45&amp;")="&amp;$R$5&amp;" And (LocalMonth("&amp;$A$5&amp;A45&amp;")="&amp;$P$4&amp;" And LocalDay("&amp;$A$5&amp;A45&amp;")="&amp;$Q$4&amp;" ))", "Bar", "", "Close","D", "0", "all", "", "","False",,)</f>
        <v/>
      </c>
      <c r="Q45" s="189"/>
      <c r="R45" s="189"/>
      <c r="S45" s="198"/>
      <c r="T45" s="17">
        <f t="shared" si="4"/>
        <v>91</v>
      </c>
      <c r="U45" s="8">
        <f>IF(B45="","",RTD("cqg.rtd", ,"ContractData", $A$5&amp;A45, "COI"))</f>
        <v>91</v>
      </c>
      <c r="V45" s="8">
        <f t="shared" si="5"/>
        <v>-1</v>
      </c>
      <c r="W45" s="8">
        <f t="shared" si="6"/>
        <v>-1</v>
      </c>
      <c r="X45" s="8">
        <f>IF(B45="","",RTD("cqg.rtd", ,"ContractData", $A$5&amp;A45, "P_OI"))</f>
        <v>92</v>
      </c>
      <c r="Y45" s="18">
        <f>IFERROR(U45/X45,"")</f>
        <v>0.98913043478260865</v>
      </c>
      <c r="Z45" s="132">
        <f>IF(RTD("cqg.rtd",,"StudyData",$A$5&amp;A45,"Vol","VolType=Exchange,CoCType=Contract","Vol",$Z$4,"0","ALL",,,"TRUE","T")="",0,RTD("cqg.rtd",,"StudyData",$A$5&amp;A45,"Vol","VolType=Exchange,CoCType=Contract","Vol",$Z$4,"0","ALL",,,"TRUE","T"))</f>
        <v>0</v>
      </c>
      <c r="AA45" s="35">
        <f ca="1">IFERROR(IF(B45="","",RTD("cqg.rtd",,"StudyData","Vol("&amp;$A$5&amp;A45&amp;") when (LocalDay("&amp;$A$5&amp;A45&amp;")="&amp;$C$1&amp;" and LocalHour("&amp;$A$5&amp;A45&amp;")="&amp;$E$1&amp;" and LocalMinute("&amp;$A$5&amp;$A45&amp;")="&amp;$F$1&amp;")","Bar",,"Vol",$Z$4,"0")),"")</f>
        <v>0</v>
      </c>
      <c r="AB45" s="123" t="str">
        <f>B45</f>
        <v>Sep 29</v>
      </c>
      <c r="AC45" s="109"/>
      <c r="AD45" s="109"/>
      <c r="AE45" s="110"/>
    </row>
    <row r="46" spans="1:31" x14ac:dyDescent="0.3">
      <c r="A46" s="3" t="s">
        <v>33</v>
      </c>
      <c r="B46" s="89" t="str">
        <f>RIGHT(RTD("cqg.rtd",,"ContractData",$A$5&amp;A46,"LongDescription"),6)</f>
        <v>Dec 29</v>
      </c>
      <c r="C46" s="67"/>
      <c r="D46" s="67"/>
      <c r="E46" s="67"/>
      <c r="F46" s="7">
        <f>IF(B46="","",RTD("cqg.rtd",,"ContractData",$A$5&amp;A46,"ExpirationDate",,"D"))</f>
        <v>47561</v>
      </c>
      <c r="G46" s="8">
        <f t="shared" ca="1" si="2"/>
        <v>2496</v>
      </c>
      <c r="H46" s="27"/>
      <c r="I46" s="13"/>
      <c r="J46" s="8">
        <f t="shared" si="7"/>
        <v>0</v>
      </c>
      <c r="K46" s="53">
        <f>RTD("cqg.rtd", ,"ContractData", $A$5&amp;A46, "T_CVol")</f>
        <v>0</v>
      </c>
      <c r="L46" s="8" t="str">
        <f xml:space="preserve"> RTD("cqg.rtd",,"StudyData", $A$5&amp;A46, "MA", "InputChoice=ContractVol,MAType=Sim,Period="&amp;$L$4&amp;"", "MA",,,"all",,,,"T")</f>
        <v/>
      </c>
      <c r="M46" s="33">
        <f t="shared" si="8"/>
        <v>0</v>
      </c>
      <c r="N46" s="8">
        <f>RTD("cqg.rtd", ,"ContractData", $A$5&amp;A46, "Y_CVol")</f>
        <v>7</v>
      </c>
      <c r="O46" s="38">
        <f t="shared" si="3"/>
        <v>0</v>
      </c>
      <c r="P46" s="188" t="str">
        <f xml:space="preserve"> RTD("cqg.rtd",,"StudyData", "(MA("&amp;$A$5&amp;A46&amp;",Period:="&amp;$Q$5&amp;",MAType:=Sim,InputChoice:=ContractVol) when LocalYear("&amp;$A$5&amp;A46&amp;")="&amp;$R$5&amp;" And (LocalMonth("&amp;$A$5&amp;A46&amp;")="&amp;$P$4&amp;" And LocalDay("&amp;$A$5&amp;A46&amp;")="&amp;$Q$4&amp;" ))", "Bar", "", "Close","D", "0", "all", "", "","False",,)</f>
        <v/>
      </c>
      <c r="Q46" s="189"/>
      <c r="R46" s="189"/>
      <c r="S46" s="198"/>
      <c r="T46" s="17">
        <f t="shared" si="4"/>
        <v>194</v>
      </c>
      <c r="U46" s="8">
        <f>IF(B46="","",RTD("cqg.rtd", ,"ContractData", $A$5&amp;A46, "COI"))</f>
        <v>194</v>
      </c>
      <c r="V46" s="8">
        <f t="shared" si="5"/>
        <v>2</v>
      </c>
      <c r="W46" s="8">
        <f t="shared" si="6"/>
        <v>2</v>
      </c>
      <c r="X46" s="8">
        <f>IF(B46="","",RTD("cqg.rtd", ,"ContractData", $A$5&amp;A46, "P_OI"))</f>
        <v>192</v>
      </c>
      <c r="Y46" s="18">
        <f>IFERROR(U46/X46,"")</f>
        <v>1.0104166666666667</v>
      </c>
      <c r="Z46" s="132">
        <f>IF(RTD("cqg.rtd",,"StudyData",$A$5&amp;A46,"Vol","VolType=Exchange,CoCType=Contract","Vol",$Z$4,"0","ALL",,,"TRUE","T")="",0,RTD("cqg.rtd",,"StudyData",$A$5&amp;A46,"Vol","VolType=Exchange,CoCType=Contract","Vol",$Z$4,"0","ALL",,,"TRUE","T"))</f>
        <v>0</v>
      </c>
      <c r="AA46" s="35">
        <f ca="1">IFERROR(IF(B46="","",RTD("cqg.rtd",,"StudyData","Vol("&amp;$A$5&amp;A46&amp;") when (LocalDay("&amp;$A$5&amp;A46&amp;")="&amp;$C$1&amp;" and LocalHour("&amp;$A$5&amp;A46&amp;")="&amp;$E$1&amp;" and LocalMinute("&amp;$A$5&amp;$A46&amp;")="&amp;$F$1&amp;")","Bar",,"Vol",$Z$4,"0")),"")</f>
        <v>4</v>
      </c>
      <c r="AB46" s="123" t="str">
        <f>B46</f>
        <v>Dec 29</v>
      </c>
      <c r="AC46" s="109"/>
      <c r="AD46" s="109"/>
      <c r="AE46" s="110"/>
    </row>
    <row r="47" spans="1:31" x14ac:dyDescent="0.3">
      <c r="A47" s="3" t="s">
        <v>34</v>
      </c>
      <c r="B47" s="89" t="str">
        <f>RIGHT(RTD("cqg.rtd",,"ContractData",$A$5&amp;A47,"LongDescription"),6)</f>
        <v>Mar 30</v>
      </c>
      <c r="C47" s="67"/>
      <c r="D47" s="67"/>
      <c r="E47" s="67"/>
      <c r="F47" s="7">
        <f>IF(B47="","",RTD("cqg.rtd",,"ContractData",$A$5&amp;A47,"ExpirationDate",,"D"))</f>
        <v>47652</v>
      </c>
      <c r="G47" s="8">
        <f t="shared" ca="1" si="2"/>
        <v>2587</v>
      </c>
      <c r="H47" s="27"/>
      <c r="I47" s="13"/>
      <c r="J47" s="8">
        <f t="shared" si="7"/>
        <v>0</v>
      </c>
      <c r="K47" s="53">
        <f>RTD("cqg.rtd", ,"ContractData", $A$5&amp;A47, "T_CVol")</f>
        <v>0</v>
      </c>
      <c r="L47" s="8" t="str">
        <f xml:space="preserve"> RTD("cqg.rtd",,"StudyData", $A$5&amp;A47, "MA", "InputChoice=ContractVol,MAType=Sim,Period="&amp;$L$4&amp;"", "MA",,,"all",,,,"T")</f>
        <v/>
      </c>
      <c r="M47" s="33">
        <f t="shared" si="8"/>
        <v>0</v>
      </c>
      <c r="N47" s="8">
        <f>RTD("cqg.rtd", ,"ContractData", $A$5&amp;A47, "Y_CVol")</f>
        <v>0</v>
      </c>
      <c r="O47" s="38" t="str">
        <f t="shared" si="3"/>
        <v/>
      </c>
      <c r="P47" s="188" t="str">
        <f xml:space="preserve"> RTD("cqg.rtd",,"StudyData", "(MA("&amp;$A$5&amp;A47&amp;",Period:="&amp;$Q$5&amp;",MAType:=Sim,InputChoice:=ContractVol) when LocalYear("&amp;$A$5&amp;A47&amp;")="&amp;$R$5&amp;" And (LocalMonth("&amp;$A$5&amp;A47&amp;")="&amp;$P$4&amp;" And LocalDay("&amp;$A$5&amp;A47&amp;")="&amp;$Q$4&amp;" ))", "Bar", "", "Close","D", "0", "all", "", "","False",,)</f>
        <v/>
      </c>
      <c r="Q47" s="189"/>
      <c r="R47" s="189"/>
      <c r="S47" s="198"/>
      <c r="T47" s="17">
        <f t="shared" si="4"/>
        <v>75</v>
      </c>
      <c r="U47" s="8">
        <f>IF(B47="","",RTD("cqg.rtd", ,"ContractData", $A$5&amp;A47, "COI"))</f>
        <v>75</v>
      </c>
      <c r="V47" s="8">
        <f t="shared" si="5"/>
        <v>0</v>
      </c>
      <c r="W47" s="8">
        <f t="shared" si="6"/>
        <v>0</v>
      </c>
      <c r="X47" s="8">
        <f>IF(B47="","",RTD("cqg.rtd", ,"ContractData", $A$5&amp;A47, "P_OI"))</f>
        <v>75</v>
      </c>
      <c r="Y47" s="18">
        <f>IFERROR(U47/X47,"")</f>
        <v>1</v>
      </c>
      <c r="Z47" s="132">
        <f>IF(RTD("cqg.rtd",,"StudyData",$A$5&amp;A47,"Vol","VolType=Exchange,CoCType=Contract","Vol",$Z$4,"0","ALL",,,"TRUE","T")="",0,RTD("cqg.rtd",,"StudyData",$A$5&amp;A47,"Vol","VolType=Exchange,CoCType=Contract","Vol",$Z$4,"0","ALL",,,"TRUE","T"))</f>
        <v>0</v>
      </c>
      <c r="AA47" s="35">
        <f ca="1">IFERROR(IF(B47="","",RTD("cqg.rtd",,"StudyData","Vol("&amp;$A$5&amp;A47&amp;") when (LocalDay("&amp;$A$5&amp;A47&amp;")="&amp;$C$1&amp;" and LocalHour("&amp;$A$5&amp;A47&amp;")="&amp;$E$1&amp;" and LocalMinute("&amp;$A$5&amp;$A47&amp;")="&amp;$F$1&amp;")","Bar",,"Vol",$Z$4,"0")),"")</f>
        <v>0</v>
      </c>
      <c r="AB47" s="123" t="str">
        <f>B47</f>
        <v>Mar 30</v>
      </c>
      <c r="AC47" s="109"/>
      <c r="AD47" s="109"/>
      <c r="AE47" s="110"/>
    </row>
    <row r="48" spans="1:31" x14ac:dyDescent="0.3">
      <c r="A48" s="3" t="s">
        <v>35</v>
      </c>
      <c r="B48" s="89" t="str">
        <f>RIGHT(RTD("cqg.rtd",,"ContractData",$A$5&amp;A48,"LongDescription"),6)</f>
        <v>Jun 30</v>
      </c>
      <c r="C48" s="67"/>
      <c r="D48" s="67"/>
      <c r="E48" s="67"/>
      <c r="F48" s="7">
        <f>IF(B48="","",RTD("cqg.rtd",,"ContractData",$A$5&amp;A48,"ExpirationDate",,"D"))</f>
        <v>47743</v>
      </c>
      <c r="G48" s="8">
        <f t="shared" ca="1" si="2"/>
        <v>2678</v>
      </c>
      <c r="H48" s="27"/>
      <c r="I48" s="13"/>
      <c r="J48" s="8">
        <f t="shared" si="7"/>
        <v>0</v>
      </c>
      <c r="K48" s="53">
        <f>RTD("cqg.rtd", ,"ContractData", $A$5&amp;A48, "T_CVol")</f>
        <v>0</v>
      </c>
      <c r="L48" s="8" t="str">
        <f xml:space="preserve"> RTD("cqg.rtd",,"StudyData", $A$5&amp;A48, "MA", "InputChoice=ContractVol,MAType=Sim,Period="&amp;$L$4&amp;"", "MA",,,"all",,,,"T")</f>
        <v/>
      </c>
      <c r="M48" s="33">
        <f t="shared" si="8"/>
        <v>0</v>
      </c>
      <c r="N48" s="8">
        <f>RTD("cqg.rtd", ,"ContractData", $A$5&amp;A48, "Y_CVol")</f>
        <v>0</v>
      </c>
      <c r="O48" s="38" t="str">
        <f t="shared" si="3"/>
        <v/>
      </c>
      <c r="P48" s="188" t="str">
        <f xml:space="preserve"> RTD("cqg.rtd",,"StudyData", "(MA("&amp;$A$5&amp;A48&amp;",Period:="&amp;$Q$5&amp;",MAType:=Sim,InputChoice:=ContractVol) when LocalYear("&amp;$A$5&amp;A48&amp;")="&amp;$R$5&amp;" And (LocalMonth("&amp;$A$5&amp;A48&amp;")="&amp;$P$4&amp;" And LocalDay("&amp;$A$5&amp;A48&amp;")="&amp;$Q$4&amp;" ))", "Bar", "", "Close","D", "0", "all", "", "","False",,)</f>
        <v/>
      </c>
      <c r="Q48" s="189"/>
      <c r="R48" s="189"/>
      <c r="S48" s="198"/>
      <c r="T48" s="17">
        <f t="shared" si="4"/>
        <v>29</v>
      </c>
      <c r="U48" s="8">
        <f>IF(B48="","",RTD("cqg.rtd", ,"ContractData", $A$5&amp;A48, "COI"))</f>
        <v>29</v>
      </c>
      <c r="V48" s="8">
        <f t="shared" si="5"/>
        <v>0</v>
      </c>
      <c r="W48" s="8">
        <f t="shared" si="6"/>
        <v>0</v>
      </c>
      <c r="X48" s="8">
        <f>IF(B48="","",RTD("cqg.rtd", ,"ContractData", $A$5&amp;A48, "P_OI"))</f>
        <v>29</v>
      </c>
      <c r="Y48" s="18">
        <f>IFERROR(U48/X48,"")</f>
        <v>1</v>
      </c>
      <c r="Z48" s="132">
        <f>IF(RTD("cqg.rtd",,"StudyData",$A$5&amp;A48,"Vol","VolType=Exchange,CoCType=Contract","Vol",$Z$4,"0","ALL",,,"TRUE","T")="",0,RTD("cqg.rtd",,"StudyData",$A$5&amp;A48,"Vol","VolType=Exchange,CoCType=Contract","Vol",$Z$4,"0","ALL",,,"TRUE","T"))</f>
        <v>0</v>
      </c>
      <c r="AA48" s="35">
        <f ca="1">IFERROR(IF(B48="","",RTD("cqg.rtd",,"StudyData","Vol("&amp;$A$5&amp;A48&amp;") when (LocalDay("&amp;$A$5&amp;A48&amp;")="&amp;$C$1&amp;" and LocalHour("&amp;$A$5&amp;A48&amp;")="&amp;$E$1&amp;" and LocalMinute("&amp;$A$5&amp;$A48&amp;")="&amp;$F$1&amp;")","Bar",,"Vol",$Z$4,"0")),"")</f>
        <v>0</v>
      </c>
      <c r="AB48" s="123" t="str">
        <f>B48</f>
        <v>Jun 30</v>
      </c>
      <c r="AC48" s="109"/>
      <c r="AD48" s="109"/>
      <c r="AE48" s="110"/>
    </row>
    <row r="49" spans="1:31" ht="8.1" customHeight="1" x14ac:dyDescent="0.3">
      <c r="B49" s="81"/>
      <c r="C49" s="22"/>
      <c r="D49" s="22"/>
      <c r="E49" s="22"/>
      <c r="F49" s="23"/>
      <c r="G49" s="22"/>
      <c r="H49" s="28"/>
      <c r="I49" s="22"/>
      <c r="J49" s="22"/>
      <c r="K49" s="22"/>
      <c r="L49" s="58"/>
      <c r="M49" s="24"/>
      <c r="N49" s="22"/>
      <c r="O49" s="40"/>
      <c r="P49" s="94"/>
      <c r="Q49" s="94"/>
      <c r="R49" s="94"/>
      <c r="S49" s="198"/>
      <c r="T49" s="22"/>
      <c r="U49" s="22"/>
      <c r="V49" s="22"/>
      <c r="W49" s="22"/>
      <c r="X49" s="22"/>
      <c r="Y49" s="22"/>
      <c r="Z49" s="22"/>
      <c r="AA49" s="24"/>
      <c r="AB49" s="116"/>
      <c r="AC49" s="25"/>
      <c r="AD49" s="25"/>
      <c r="AE49" s="36"/>
    </row>
    <row r="50" spans="1:31" x14ac:dyDescent="0.3">
      <c r="A50" s="3" t="s">
        <v>36</v>
      </c>
      <c r="B50" s="90" t="str">
        <f>RIGHT(RTD("cqg.rtd",,"ContractData",$A$5&amp;A50,"LongDescription"),6)</f>
        <v>Sep 30</v>
      </c>
      <c r="C50" s="68"/>
      <c r="D50" s="68"/>
      <c r="E50" s="68"/>
      <c r="F50" s="7">
        <f>IF(B50="","",RTD("cqg.rtd",,"ContractData",$A$5&amp;A50,"ExpirationDate",,"D"))</f>
        <v>47834</v>
      </c>
      <c r="G50" s="8">
        <f t="shared" ca="1" si="2"/>
        <v>2769</v>
      </c>
      <c r="H50" s="27"/>
      <c r="I50" s="13"/>
      <c r="J50" s="8">
        <f t="shared" si="7"/>
        <v>3</v>
      </c>
      <c r="K50" s="53">
        <f>RTD("cqg.rtd", ,"ContractData", $A$5&amp;A50, "T_CVol")</f>
        <v>3</v>
      </c>
      <c r="L50" s="8" t="str">
        <f xml:space="preserve"> RTD("cqg.rtd",,"StudyData", $A$5&amp;A50, "MA", "InputChoice=ContractVol,MAType=Sim,Period="&amp;$L$4&amp;"", "MA",,,"all",,,,"T")</f>
        <v/>
      </c>
      <c r="M50" s="33">
        <f t="shared" si="8"/>
        <v>0</v>
      </c>
      <c r="N50" s="8">
        <f>RTD("cqg.rtd", ,"ContractData", $A$5&amp;A50, "Y_CVol")</f>
        <v>0</v>
      </c>
      <c r="O50" s="38" t="str">
        <f t="shared" si="3"/>
        <v/>
      </c>
      <c r="P50" s="188" t="str">
        <f xml:space="preserve"> RTD("cqg.rtd",,"StudyData", "(MA("&amp;$A$5&amp;A50&amp;",Period:="&amp;$Q$5&amp;",MAType:=Sim,InputChoice:=ContractVol) when LocalYear("&amp;$A$5&amp;A50&amp;")="&amp;$R$5&amp;" And (LocalMonth("&amp;$A$5&amp;A50&amp;")="&amp;$P$4&amp;" And LocalDay("&amp;$A$5&amp;A50&amp;")="&amp;$Q$4&amp;" ))", "Bar", "", "Close","D", "0", "all", "", "","False",,)</f>
        <v/>
      </c>
      <c r="Q50" s="189"/>
      <c r="R50" s="189"/>
      <c r="S50" s="198"/>
      <c r="T50" s="17">
        <f t="shared" si="4"/>
        <v>5</v>
      </c>
      <c r="U50" s="8">
        <f>IF(B50="","",RTD("cqg.rtd", ,"ContractData", $A$5&amp;A50, "COI"))</f>
        <v>5</v>
      </c>
      <c r="V50" s="8">
        <f t="shared" si="5"/>
        <v>0</v>
      </c>
      <c r="W50" s="8">
        <f t="shared" si="6"/>
        <v>0</v>
      </c>
      <c r="X50" s="8">
        <f>IF(B50="","",RTD("cqg.rtd", ,"ContractData", $A$5&amp;A50, "P_OI"))</f>
        <v>5</v>
      </c>
      <c r="Y50" s="18">
        <f>IFERROR(U50/X50,"")</f>
        <v>1</v>
      </c>
      <c r="Z50" s="132">
        <f>IF(RTD("cqg.rtd",,"StudyData",$A$5&amp;A50,"Vol","VolType=Exchange,CoCType=Contract","Vol",$Z$4,"0","ALL",,,"TRUE","T")="",0,RTD("cqg.rtd",,"StudyData",$A$5&amp;A50,"Vol","VolType=Exchange,CoCType=Contract","Vol",$Z$4,"0","ALL",,,"TRUE","T"))</f>
        <v>0</v>
      </c>
      <c r="AA50" s="35">
        <f ca="1">IFERROR(IF(B50="","",RTD("cqg.rtd",,"StudyData","Vol("&amp;$A$5&amp;A50&amp;") when (LocalDay("&amp;$A$5&amp;A50&amp;")="&amp;$C$1&amp;" and LocalHour("&amp;$A$5&amp;A50&amp;")="&amp;$E$1&amp;" and LocalMinute("&amp;$A$5&amp;$A50&amp;")="&amp;$F$1&amp;")","Bar",,"Vol",$Z$4,"0")),"")</f>
        <v>0</v>
      </c>
      <c r="AB50" s="124" t="str">
        <f>B50</f>
        <v>Sep 30</v>
      </c>
      <c r="AC50" s="111"/>
      <c r="AD50" s="111"/>
      <c r="AE50" s="112"/>
    </row>
    <row r="51" spans="1:31" x14ac:dyDescent="0.3">
      <c r="A51" s="3" t="s">
        <v>37</v>
      </c>
      <c r="B51" s="90" t="str">
        <f>RIGHT(RTD("cqg.rtd",,"ContractData",$A$5&amp;A51,"LongDescription"),6)</f>
        <v>Dec 30</v>
      </c>
      <c r="C51" s="68"/>
      <c r="D51" s="68"/>
      <c r="E51" s="68"/>
      <c r="F51" s="7">
        <f>IF(B51="","",RTD("cqg.rtd",,"ContractData",$A$5&amp;A51,"ExpirationDate",,"D"))</f>
        <v>47925</v>
      </c>
      <c r="G51" s="8">
        <f t="shared" ca="1" si="2"/>
        <v>2860</v>
      </c>
      <c r="H51" s="27"/>
      <c r="I51" s="13"/>
      <c r="J51" s="8">
        <f t="shared" si="7"/>
        <v>3</v>
      </c>
      <c r="K51" s="53">
        <f>RTD("cqg.rtd", ,"ContractData", $A$5&amp;A51, "T_CVol")</f>
        <v>3</v>
      </c>
      <c r="L51" s="8" t="str">
        <f xml:space="preserve"> RTD("cqg.rtd",,"StudyData", $A$5&amp;A51, "MA", "InputChoice=ContractVol,MAType=Sim,Period="&amp;$L$4&amp;"", "MA",,,"all",,,,"T")</f>
        <v/>
      </c>
      <c r="M51" s="33">
        <f t="shared" si="8"/>
        <v>0</v>
      </c>
      <c r="N51" s="8">
        <f>RTD("cqg.rtd", ,"ContractData", $A$5&amp;A51, "Y_CVol")</f>
        <v>0</v>
      </c>
      <c r="O51" s="38" t="str">
        <f>IF(ISERROR(K51/N51),"",K51/N51)</f>
        <v/>
      </c>
      <c r="P51" s="188" t="str">
        <f xml:space="preserve"> RTD("cqg.rtd",,"StudyData", "(MA("&amp;$A$5&amp;A51&amp;",Period:="&amp;$Q$5&amp;",MAType:=Sim,InputChoice:=ContractVol) when LocalYear("&amp;$A$5&amp;A51&amp;")="&amp;$R$5&amp;" And (LocalMonth("&amp;$A$5&amp;A51&amp;")="&amp;$P$4&amp;" And LocalDay("&amp;$A$5&amp;A51&amp;")="&amp;$Q$4&amp;" ))", "Bar", "", "Close","D", "0", "all", "", "","False",,)</f>
        <v/>
      </c>
      <c r="Q51" s="189"/>
      <c r="R51" s="189"/>
      <c r="S51" s="198"/>
      <c r="T51" s="17">
        <f t="shared" si="4"/>
        <v>6</v>
      </c>
      <c r="U51" s="8">
        <f>IF(B51="","",RTD("cqg.rtd", ,"ContractData", $A$5&amp;A51, "COI"))</f>
        <v>6</v>
      </c>
      <c r="V51" s="8">
        <f t="shared" si="5"/>
        <v>0</v>
      </c>
      <c r="W51" s="8">
        <f t="shared" si="6"/>
        <v>0</v>
      </c>
      <c r="X51" s="8">
        <f>IF(B51="","",RTD("cqg.rtd", ,"ContractData", $A$5&amp;A51, "P_OI"))</f>
        <v>6</v>
      </c>
      <c r="Y51" s="18">
        <f>IFERROR(U51/X51,"")</f>
        <v>1</v>
      </c>
      <c r="Z51" s="132">
        <f>IF(RTD("cqg.rtd",,"StudyData",$A$5&amp;A51,"Vol","VolType=Exchange,CoCType=Contract","Vol",$Z$4,"0","ALL",,,"TRUE","T")="",0,RTD("cqg.rtd",,"StudyData",$A$5&amp;A51,"Vol","VolType=Exchange,CoCType=Contract","Vol",$Z$4,"0","ALL",,,"TRUE","T"))</f>
        <v>0</v>
      </c>
      <c r="AA51" s="35">
        <f ca="1">IFERROR(IF(B51="","",RTD("cqg.rtd",,"StudyData","Vol("&amp;$A$5&amp;A51&amp;") when (LocalDay("&amp;$A$5&amp;A51&amp;")="&amp;$C$1&amp;" and LocalHour("&amp;$A$5&amp;A51&amp;")="&amp;$E$1&amp;" and LocalMinute("&amp;$A$5&amp;$A51&amp;")="&amp;$F$1&amp;")","Bar",,"Vol",$Z$4,"0")),"")</f>
        <v>0</v>
      </c>
      <c r="AB51" s="124" t="str">
        <f>B51</f>
        <v>Dec 30</v>
      </c>
      <c r="AC51" s="111"/>
      <c r="AD51" s="111"/>
      <c r="AE51" s="112"/>
    </row>
    <row r="52" spans="1:31" x14ac:dyDescent="0.3">
      <c r="A52" s="3" t="s">
        <v>38</v>
      </c>
      <c r="B52" s="90" t="str">
        <f>RIGHT(RTD("cqg.rtd",,"ContractData",$A$5&amp;A52,"LongDescription"),6)</f>
        <v>Mar 31</v>
      </c>
      <c r="C52" s="68"/>
      <c r="D52" s="68"/>
      <c r="E52" s="68"/>
      <c r="F52" s="7">
        <f>IF(B52="","",RTD("cqg.rtd",,"ContractData",$A$5&amp;A52,"ExpirationDate",,"D"))</f>
        <v>48016</v>
      </c>
      <c r="G52" s="8">
        <f t="shared" ca="1" si="2"/>
        <v>2951</v>
      </c>
      <c r="H52" s="27"/>
      <c r="I52" s="13"/>
      <c r="J52" s="8">
        <f t="shared" si="7"/>
        <v>0</v>
      </c>
      <c r="K52" s="53">
        <f>RTD("cqg.rtd", ,"ContractData", $A$5&amp;A52, "T_CVol")</f>
        <v>0</v>
      </c>
      <c r="L52" s="8">
        <f xml:space="preserve"> RTD("cqg.rtd",,"StudyData", $A$5&amp;A52, "MA", "InputChoice=ContractVol,MAType=Sim,Period="&amp;$L$4&amp;"", "MA",,,"all",,,,"T")</f>
        <v>8</v>
      </c>
      <c r="M52" s="33">
        <f t="shared" si="8"/>
        <v>0</v>
      </c>
      <c r="N52" s="8">
        <f>RTD("cqg.rtd", ,"ContractData", $A$5&amp;A52, "Y_CVol")</f>
        <v>0</v>
      </c>
      <c r="O52" s="38" t="str">
        <f t="shared" si="3"/>
        <v/>
      </c>
      <c r="P52" s="188">
        <f xml:space="preserve"> RTD("cqg.rtd",,"StudyData", "(MA("&amp;$A$5&amp;A52&amp;",Period:="&amp;$Q$5&amp;",MAType:=Sim,InputChoice:=ContractVol) when LocalYear("&amp;$A$5&amp;A52&amp;")="&amp;$R$5&amp;" And (LocalMonth("&amp;$A$5&amp;A52&amp;")="&amp;$P$4&amp;" And LocalDay("&amp;$A$5&amp;A52&amp;")="&amp;$Q$4&amp;" ))", "Bar", "", "Close","D", "0", "all", "", "","False",,)</f>
        <v>8</v>
      </c>
      <c r="Q52" s="189"/>
      <c r="R52" s="189"/>
      <c r="S52" s="198"/>
      <c r="T52" s="17">
        <f t="shared" si="4"/>
        <v>6</v>
      </c>
      <c r="U52" s="8">
        <f>IF(B52="","",RTD("cqg.rtd", ,"ContractData", $A$5&amp;A52, "COI"))</f>
        <v>6</v>
      </c>
      <c r="V52" s="8">
        <f t="shared" si="5"/>
        <v>0</v>
      </c>
      <c r="W52" s="8">
        <f t="shared" si="6"/>
        <v>0</v>
      </c>
      <c r="X52" s="8">
        <f>IF(B52="","",RTD("cqg.rtd", ,"ContractData", $A$5&amp;A52, "P_OI"))</f>
        <v>6</v>
      </c>
      <c r="Y52" s="18">
        <f>IFERROR(U52/X52,"")</f>
        <v>1</v>
      </c>
      <c r="Z52" s="132">
        <f>IF(RTD("cqg.rtd",,"StudyData",$A$5&amp;A52,"Vol","VolType=Exchange,CoCType=Contract","Vol",$Z$4,"0","ALL",,,"TRUE","T")="",0,RTD("cqg.rtd",,"StudyData",$A$5&amp;A52,"Vol","VolType=Exchange,CoCType=Contract","Vol",$Z$4,"0","ALL",,,"TRUE","T"))</f>
        <v>0</v>
      </c>
      <c r="AA52" s="35">
        <f ca="1">IFERROR(IF(B52="","",RTD("cqg.rtd",,"StudyData","Vol("&amp;$A$5&amp;A52&amp;") when (LocalDay("&amp;$A$5&amp;A52&amp;")="&amp;$C$1&amp;" and LocalHour("&amp;$A$5&amp;A52&amp;")="&amp;$E$1&amp;" and LocalMinute("&amp;$A$5&amp;$A52&amp;")="&amp;$F$1&amp;")","Bar",,"Vol",$Z$4,"0")),"")</f>
        <v>0</v>
      </c>
      <c r="AB52" s="124" t="str">
        <f>B52</f>
        <v>Mar 31</v>
      </c>
      <c r="AC52" s="111"/>
      <c r="AD52" s="111"/>
      <c r="AE52" s="112"/>
    </row>
    <row r="53" spans="1:31" x14ac:dyDescent="0.3">
      <c r="A53" s="3" t="s">
        <v>39</v>
      </c>
      <c r="B53" s="90" t="str">
        <f>RIGHT(RTD("cqg.rtd",,"ContractData",$A$5&amp;A53,"LongDescription"),6)</f>
        <v>Jun 31</v>
      </c>
      <c r="C53" s="68"/>
      <c r="D53" s="68"/>
      <c r="E53" s="68"/>
      <c r="F53" s="7">
        <f>IF(B53="","",RTD("cqg.rtd",,"ContractData",$A$5&amp;A53,"ExpirationDate",,"D"))</f>
        <v>48107</v>
      </c>
      <c r="G53" s="8">
        <f t="shared" ca="1" si="2"/>
        <v>3042</v>
      </c>
      <c r="H53" s="27"/>
      <c r="I53" s="13"/>
      <c r="J53" s="8">
        <f t="shared" si="7"/>
        <v>0</v>
      </c>
      <c r="K53" s="53">
        <f>RTD("cqg.rtd", ,"ContractData", $A$5&amp;A53, "T_CVol")</f>
        <v>0</v>
      </c>
      <c r="L53" s="8" t="str">
        <f xml:space="preserve"> RTD("cqg.rtd",,"StudyData", $A$5&amp;A53, "MA", "InputChoice=ContractVol,MAType=Sim,Period="&amp;$L$4&amp;"", "MA",,,"all",,,,"T")</f>
        <v/>
      </c>
      <c r="M53" s="33">
        <f t="shared" si="8"/>
        <v>0</v>
      </c>
      <c r="N53" s="8">
        <f>RTD("cqg.rtd", ,"ContractData", $A$5&amp;A53, "Y_CVol")</f>
        <v>0</v>
      </c>
      <c r="O53" s="38" t="str">
        <f t="shared" si="3"/>
        <v/>
      </c>
      <c r="P53" s="188" t="str">
        <f xml:space="preserve"> RTD("cqg.rtd",,"StudyData", "(MA("&amp;$A$5&amp;A53&amp;",Period:="&amp;$Q$5&amp;",MAType:=Sim,InputChoice:=ContractVol) when LocalYear("&amp;$A$5&amp;A53&amp;")="&amp;$R$5&amp;" And (LocalMonth("&amp;$A$5&amp;A53&amp;")="&amp;$P$4&amp;" And LocalDay("&amp;$A$5&amp;A53&amp;")="&amp;$Q$4&amp;" ))", "Bar", "", "Close","D", "0", "all", "", "","False",,)</f>
        <v/>
      </c>
      <c r="Q53" s="189"/>
      <c r="R53" s="189"/>
      <c r="S53" s="198"/>
      <c r="T53" s="17">
        <f t="shared" si="4"/>
        <v>0</v>
      </c>
      <c r="U53" s="8">
        <f>IF(B53="","",RTD("cqg.rtd", ,"ContractData", $A$5&amp;A53, "COI"))</f>
        <v>0</v>
      </c>
      <c r="V53" s="8">
        <f t="shared" si="5"/>
        <v>0</v>
      </c>
      <c r="W53" s="8">
        <f t="shared" si="6"/>
        <v>0</v>
      </c>
      <c r="X53" s="8">
        <f>IF(B53="","",RTD("cqg.rtd", ,"ContractData", $A$5&amp;A53, "P_OI"))</f>
        <v>0</v>
      </c>
      <c r="Y53" s="18" t="str">
        <f>IFERROR(U53/X53,"")</f>
        <v/>
      </c>
      <c r="Z53" s="132">
        <f>IF(RTD("cqg.rtd",,"StudyData",$A$5&amp;A53,"Vol","VolType=Exchange,CoCType=Contract","Vol",$Z$4,"0","ALL",,,"TRUE","T")="",0,RTD("cqg.rtd",,"StudyData",$A$5&amp;A53,"Vol","VolType=Exchange,CoCType=Contract","Vol",$Z$4,"0","ALL",,,"TRUE","T"))</f>
        <v>0</v>
      </c>
      <c r="AA53" s="35">
        <f ca="1">IFERROR(IF(B53="","",RTD("cqg.rtd",,"StudyData","Vol("&amp;$A$5&amp;A53&amp;") when (LocalDay("&amp;$A$5&amp;A53&amp;")="&amp;$C$1&amp;" and LocalHour("&amp;$A$5&amp;A53&amp;")="&amp;$E$1&amp;" and LocalMinute("&amp;$A$5&amp;$A53&amp;")="&amp;$F$1&amp;")","Bar",,"Vol",$Z$4,"0")),"")</f>
        <v>0</v>
      </c>
      <c r="AB53" s="124" t="str">
        <f>B53</f>
        <v>Jun 31</v>
      </c>
      <c r="AC53" s="111"/>
      <c r="AD53" s="111"/>
      <c r="AE53" s="112"/>
    </row>
    <row r="54" spans="1:31" ht="8.1" customHeight="1" x14ac:dyDescent="0.3">
      <c r="B54" s="21"/>
      <c r="C54" s="22"/>
      <c r="D54" s="22"/>
      <c r="E54" s="22"/>
      <c r="F54" s="23"/>
      <c r="G54" s="22"/>
      <c r="H54" s="28"/>
      <c r="I54" s="22"/>
      <c r="J54" s="22"/>
      <c r="K54" s="22"/>
      <c r="L54" s="58"/>
      <c r="M54" s="24"/>
      <c r="N54" s="22"/>
      <c r="O54" s="40"/>
      <c r="P54" s="94"/>
      <c r="Q54" s="94"/>
      <c r="R54" s="94"/>
      <c r="S54" s="198"/>
      <c r="T54" s="22"/>
      <c r="U54" s="22"/>
      <c r="V54" s="22"/>
      <c r="W54" s="22"/>
      <c r="X54" s="22"/>
      <c r="Y54" s="22"/>
      <c r="Z54" s="22"/>
      <c r="AA54" s="24"/>
      <c r="AB54" s="116"/>
      <c r="AC54" s="25"/>
      <c r="AD54" s="25"/>
      <c r="AE54" s="36"/>
    </row>
    <row r="55" spans="1:31" x14ac:dyDescent="0.3">
      <c r="A55" s="3" t="s">
        <v>40</v>
      </c>
      <c r="B55" s="74" t="str">
        <f>RIGHT(RTD("cqg.rtd",,"ContractData",$A$5&amp;A55,"LongDescription"),6)</f>
        <v>Sep 31</v>
      </c>
      <c r="C55" s="61"/>
      <c r="D55" s="61"/>
      <c r="E55" s="61"/>
      <c r="F55" s="7">
        <f>IF(B55="","",RTD("cqg.rtd",,"ContractData",$A$5&amp;A55,"ExpirationDate",,"D"))</f>
        <v>48198</v>
      </c>
      <c r="G55" s="8">
        <f t="shared" ca="1" si="2"/>
        <v>3133</v>
      </c>
      <c r="H55" s="27"/>
      <c r="I55" s="13"/>
      <c r="J55" s="8">
        <f t="shared" si="7"/>
        <v>0</v>
      </c>
      <c r="K55" s="53">
        <f>RTD("cqg.rtd", ,"ContractData", $A$5&amp;A55, "T_CVol")</f>
        <v>0</v>
      </c>
      <c r="L55" s="8">
        <f xml:space="preserve"> RTD("cqg.rtd",,"StudyData", $A$5&amp;A55, "MA", "InputChoice=ContractVol,MAType=Sim,Period="&amp;$L$4&amp;"", "MA",,,"all",,,,"T")</f>
        <v>10</v>
      </c>
      <c r="M55" s="33">
        <f t="shared" si="8"/>
        <v>0</v>
      </c>
      <c r="N55" s="8">
        <f>RTD("cqg.rtd", ,"ContractData", $A$5&amp;A55, "Y_CVol")</f>
        <v>0</v>
      </c>
      <c r="O55" s="38" t="str">
        <f t="shared" si="3"/>
        <v/>
      </c>
      <c r="P55" s="188">
        <f xml:space="preserve"> RTD("cqg.rtd",,"StudyData", "(MA("&amp;$A$5&amp;A55&amp;",Period:="&amp;$Q$5&amp;",MAType:=Sim,InputChoice:=ContractVol) when LocalYear("&amp;$A$5&amp;A55&amp;")="&amp;$R$5&amp;" And (LocalMonth("&amp;$A$5&amp;A55&amp;")="&amp;$P$4&amp;" And LocalDay("&amp;$A$5&amp;A55&amp;")="&amp;$Q$4&amp;" ))", "Bar", "", "Close","D", "0", "all", "", "","False",,)</f>
        <v>10</v>
      </c>
      <c r="Q55" s="189"/>
      <c r="R55" s="189"/>
      <c r="S55" s="198"/>
      <c r="T55" s="17">
        <f t="shared" si="4"/>
        <v>0</v>
      </c>
      <c r="U55" s="8">
        <f>IF(B55="","",RTD("cqg.rtd", ,"ContractData", $A$5&amp;A55, "COI"))</f>
        <v>0</v>
      </c>
      <c r="V55" s="8">
        <f t="shared" si="5"/>
        <v>0</v>
      </c>
      <c r="W55" s="8">
        <f t="shared" si="6"/>
        <v>0</v>
      </c>
      <c r="X55" s="8">
        <f>IF(B55="","",RTD("cqg.rtd", ,"ContractData", $A$5&amp;A55, "P_OI"))</f>
        <v>0</v>
      </c>
      <c r="Y55" s="18" t="str">
        <f>IFERROR(U55/X55,"")</f>
        <v/>
      </c>
      <c r="Z55" s="132">
        <f>IF(RTD("cqg.rtd",,"StudyData",$A$5&amp;A55,"Vol","VolType=Exchange,CoCType=Contract","Vol",$Z$4,"0","ALL",,,"TRUE","T")="",0,RTD("cqg.rtd",,"StudyData",$A$5&amp;A55,"Vol","VolType=Exchange,CoCType=Contract","Vol",$Z$4,"0","ALL",,,"TRUE","T"))</f>
        <v>0</v>
      </c>
      <c r="AA55" s="35">
        <f ca="1">IFERROR(IF(B55="","",RTD("cqg.rtd",,"StudyData","Vol("&amp;$A$5&amp;A55&amp;") when (LocalDay("&amp;$A$5&amp;A55&amp;")="&amp;$C$1&amp;" and LocalHour("&amp;$A$5&amp;A55&amp;")="&amp;$E$1&amp;" and LocalMinute("&amp;$A$5&amp;$A55&amp;")="&amp;$F$1&amp;")","Bar",,"Vol",$Z$4,"0")),"")</f>
        <v>0</v>
      </c>
      <c r="AB55" s="125" t="str">
        <f>B55</f>
        <v>Sep 31</v>
      </c>
      <c r="AC55" s="113"/>
      <c r="AD55" s="113"/>
      <c r="AE55" s="114"/>
    </row>
    <row r="56" spans="1:31" x14ac:dyDescent="0.3">
      <c r="A56" s="3" t="s">
        <v>41</v>
      </c>
      <c r="B56" s="74" t="str">
        <f>RIGHT(RTD("cqg.rtd",,"ContractData",$A$5&amp;A56,"LongDescription"),6)</f>
        <v>Dec 31</v>
      </c>
      <c r="C56" s="61"/>
      <c r="D56" s="61"/>
      <c r="E56" s="61"/>
      <c r="F56" s="7">
        <f>IF(B56="","",RTD("cqg.rtd",,"ContractData",$A$5&amp;A56,"ExpirationDate",,"D"))</f>
        <v>48289</v>
      </c>
      <c r="G56" s="8">
        <f t="shared" ca="1" si="2"/>
        <v>3224</v>
      </c>
      <c r="H56" s="27"/>
      <c r="I56" s="13"/>
      <c r="J56" s="8">
        <f t="shared" si="7"/>
        <v>0</v>
      </c>
      <c r="K56" s="53">
        <f>RTD("cqg.rtd", ,"ContractData", $A$5&amp;A56, "T_CVol")</f>
        <v>0</v>
      </c>
      <c r="L56" s="8" t="str">
        <f xml:space="preserve"> RTD("cqg.rtd",,"StudyData", $A$5&amp;A56, "MA", "InputChoice=ContractVol,MAType=Sim,Period="&amp;$L$4&amp;"", "MA",,,"all",,,,"T")</f>
        <v/>
      </c>
      <c r="M56" s="33">
        <f t="shared" si="8"/>
        <v>0</v>
      </c>
      <c r="N56" s="8">
        <f>RTD("cqg.rtd", ,"ContractData", $A$5&amp;A56, "Y_CVol")</f>
        <v>0</v>
      </c>
      <c r="O56" s="38" t="str">
        <f t="shared" si="3"/>
        <v/>
      </c>
      <c r="P56" s="188" t="str">
        <f xml:space="preserve"> RTD("cqg.rtd",,"StudyData", "(MA("&amp;$A$5&amp;A56&amp;",Period:="&amp;$Q$5&amp;",MAType:=Sim,InputChoice:=ContractVol) when LocalYear("&amp;$A$5&amp;A56&amp;")="&amp;$R$5&amp;" And (LocalMonth("&amp;$A$5&amp;A56&amp;")="&amp;$P$4&amp;" And LocalDay("&amp;$A$5&amp;A56&amp;")="&amp;$Q$4&amp;" ))", "Bar", "", "Close","D", "0", "all", "", "","False",,)</f>
        <v/>
      </c>
      <c r="Q56" s="189"/>
      <c r="R56" s="189"/>
      <c r="S56" s="198"/>
      <c r="T56" s="17">
        <f t="shared" si="4"/>
        <v>0</v>
      </c>
      <c r="U56" s="8">
        <f>IF(B56="","",RTD("cqg.rtd", ,"ContractData", $A$5&amp;A56, "COI"))</f>
        <v>0</v>
      </c>
      <c r="V56" s="8">
        <f t="shared" si="5"/>
        <v>0</v>
      </c>
      <c r="W56" s="8">
        <f t="shared" si="6"/>
        <v>0</v>
      </c>
      <c r="X56" s="8">
        <f>IF(B56="","",RTD("cqg.rtd", ,"ContractData", $A$5&amp;A56, "P_OI"))</f>
        <v>0</v>
      </c>
      <c r="Y56" s="18" t="str">
        <f>IFERROR(U56/X56,"")</f>
        <v/>
      </c>
      <c r="Z56" s="132">
        <f>IF(RTD("cqg.rtd",,"StudyData",$A$5&amp;A56,"Vol","VolType=Exchange,CoCType=Contract","Vol",$Z$4,"0","ALL",,,"TRUE","T")="",0,RTD("cqg.rtd",,"StudyData",$A$5&amp;A56,"Vol","VolType=Exchange,CoCType=Contract","Vol",$Z$4,"0","ALL",,,"TRUE","T"))</f>
        <v>0</v>
      </c>
      <c r="AA56" s="35">
        <f ca="1">IFERROR(IF(B56="","",RTD("cqg.rtd",,"StudyData","Vol("&amp;$A$5&amp;A56&amp;") when (LocalDay("&amp;$A$5&amp;A56&amp;")="&amp;$C$1&amp;" and LocalHour("&amp;$A$5&amp;A56&amp;")="&amp;$E$1&amp;" and LocalMinute("&amp;$A$5&amp;$A56&amp;")="&amp;$F$1&amp;")","Bar",,"Vol",$Z$4,"0")),"")</f>
        <v>0</v>
      </c>
      <c r="AB56" s="125" t="str">
        <f>B56</f>
        <v>Dec 31</v>
      </c>
      <c r="AC56" s="113"/>
      <c r="AD56" s="113"/>
      <c r="AE56" s="114"/>
    </row>
    <row r="57" spans="1:31" x14ac:dyDescent="0.3">
      <c r="A57" s="3" t="s">
        <v>42</v>
      </c>
      <c r="B57" s="74" t="str">
        <f>RIGHT(RTD("cqg.rtd",,"ContractData",$A$5&amp;A57,"LongDescription"),6)</f>
        <v>Mar 32</v>
      </c>
      <c r="C57" s="61"/>
      <c r="D57" s="61"/>
      <c r="E57" s="61"/>
      <c r="F57" s="7">
        <f>IF(B57="","",RTD("cqg.rtd",,"ContractData",$A$5&amp;A57,"ExpirationDate",,"D"))</f>
        <v>48380</v>
      </c>
      <c r="G57" s="8">
        <f t="shared" ca="1" si="2"/>
        <v>3315</v>
      </c>
      <c r="H57" s="27"/>
      <c r="I57" s="13"/>
      <c r="J57" s="8">
        <f t="shared" si="7"/>
        <v>0</v>
      </c>
      <c r="K57" s="53">
        <f>RTD("cqg.rtd", ,"ContractData", $A$5&amp;A57, "T_CVol")</f>
        <v>0</v>
      </c>
      <c r="L57" s="8" t="str">
        <f xml:space="preserve"> RTD("cqg.rtd",,"StudyData", $A$5&amp;A57, "MA", "InputChoice=ContractVol,MAType=Sim,Period="&amp;$L$4&amp;"", "MA",,,"all",,,,"T")</f>
        <v/>
      </c>
      <c r="M57" s="33">
        <f t="shared" si="8"/>
        <v>0</v>
      </c>
      <c r="N57" s="8">
        <f>RTD("cqg.rtd", ,"ContractData", $A$5&amp;A57, "Y_CVol")</f>
        <v>0</v>
      </c>
      <c r="O57" s="38" t="str">
        <f t="shared" si="3"/>
        <v/>
      </c>
      <c r="P57" s="188" t="str">
        <f xml:space="preserve"> RTD("cqg.rtd",,"StudyData", "(MA("&amp;$A$5&amp;A57&amp;",Period:="&amp;$Q$5&amp;",MAType:=Sim,InputChoice:=ContractVol) when LocalYear("&amp;$A$5&amp;A57&amp;")="&amp;$R$5&amp;" And (LocalMonth("&amp;$A$5&amp;A57&amp;")="&amp;$P$4&amp;" And LocalDay("&amp;$A$5&amp;A57&amp;")="&amp;$Q$4&amp;" ))", "Bar", "", "Close","D", "0", "all", "", "","False",,)</f>
        <v/>
      </c>
      <c r="Q57" s="189"/>
      <c r="R57" s="189"/>
      <c r="S57" s="198"/>
      <c r="T57" s="17">
        <f t="shared" si="4"/>
        <v>0</v>
      </c>
      <c r="U57" s="8">
        <f>IF(B57="","",RTD("cqg.rtd", ,"ContractData", $A$5&amp;A57, "COI"))</f>
        <v>0</v>
      </c>
      <c r="V57" s="8">
        <f t="shared" si="5"/>
        <v>0</v>
      </c>
      <c r="W57" s="8">
        <f t="shared" si="6"/>
        <v>0</v>
      </c>
      <c r="X57" s="8">
        <f>IF(B57="","",RTD("cqg.rtd", ,"ContractData", $A$5&amp;A57, "P_OI"))</f>
        <v>0</v>
      </c>
      <c r="Y57" s="18" t="str">
        <f>IFERROR(U57/X57,"")</f>
        <v/>
      </c>
      <c r="Z57" s="132">
        <f>IF(RTD("cqg.rtd",,"StudyData",$A$5&amp;A57,"Vol","VolType=Exchange,CoCType=Contract","Vol",$Z$4,"0","ALL",,,"TRUE","T")="",0,RTD("cqg.rtd",,"StudyData",$A$5&amp;A57,"Vol","VolType=Exchange,CoCType=Contract","Vol",$Z$4,"0","ALL",,,"TRUE","T"))</f>
        <v>0</v>
      </c>
      <c r="AA57" s="35">
        <f ca="1">IFERROR(IF(B57="","",RTD("cqg.rtd",,"StudyData","Vol("&amp;$A$5&amp;A57&amp;") when (LocalDay("&amp;$A$5&amp;A57&amp;")="&amp;$C$1&amp;" and LocalHour("&amp;$A$5&amp;A57&amp;")="&amp;$E$1&amp;" and LocalMinute("&amp;$A$5&amp;$A57&amp;")="&amp;$F$1&amp;")","Bar",,"Vol",$Z$4,"0")),"")</f>
        <v>0</v>
      </c>
      <c r="AB57" s="125" t="str">
        <f>B57</f>
        <v>Mar 32</v>
      </c>
      <c r="AC57" s="113"/>
      <c r="AD57" s="113"/>
      <c r="AE57" s="114"/>
    </row>
    <row r="58" spans="1:31" x14ac:dyDescent="0.3">
      <c r="A58" s="3" t="s">
        <v>43</v>
      </c>
      <c r="B58" s="75" t="str">
        <f>RIGHT(RTD("cqg.rtd",,"ContractData",$A$5&amp;A58,"LongDescription"),6)</f>
        <v>Jun 32</v>
      </c>
      <c r="C58" s="76"/>
      <c r="D58" s="76"/>
      <c r="E58" s="76"/>
      <c r="F58" s="9">
        <f>IF(B58="","",RTD("cqg.rtd",,"ContractData",$A$5&amp;A58,"ExpirationDate",,"D"))</f>
        <v>48471</v>
      </c>
      <c r="G58" s="10">
        <f t="shared" ca="1" si="2"/>
        <v>3406</v>
      </c>
      <c r="H58" s="27"/>
      <c r="I58" s="13"/>
      <c r="J58" s="10">
        <f t="shared" si="7"/>
        <v>0</v>
      </c>
      <c r="K58" s="54">
        <f>RTD("cqg.rtd", ,"ContractData", $A$5&amp;A58, "T_CVol")</f>
        <v>0</v>
      </c>
      <c r="L58" s="10" t="str">
        <f xml:space="preserve"> RTD("cqg.rtd",,"StudyData", $A$5&amp;A58, "MA", "InputChoice=ContractVol,MAType=Sim,Period="&amp;$L$4&amp;"", "MA",,,"all",,,,"T")</f>
        <v/>
      </c>
      <c r="M58" s="56">
        <f t="shared" si="8"/>
        <v>0</v>
      </c>
      <c r="N58" s="10">
        <f>RTD("cqg.rtd", ,"ContractData", $A$5&amp;A58, "Y_CVol")</f>
        <v>0</v>
      </c>
      <c r="O58" s="39" t="str">
        <f t="shared" si="3"/>
        <v/>
      </c>
      <c r="P58" s="240" t="str">
        <f xml:space="preserve"> RTD("cqg.rtd",,"StudyData", "(MA("&amp;$A$5&amp;A58&amp;",Period:="&amp;$Q$5&amp;",MAType:=Sim,InputChoice:=ContractVol) when LocalYear("&amp;$A$5&amp;A58&amp;")="&amp;$R$5&amp;" And (LocalMonth("&amp;$A$5&amp;A58&amp;")="&amp;$P$4&amp;" And LocalDay("&amp;$A$5&amp;A58&amp;")="&amp;$Q$4&amp;" ))", "Bar", "", "Close","D", "0", "all", "", "","False",,)</f>
        <v/>
      </c>
      <c r="Q58" s="241"/>
      <c r="R58" s="241"/>
      <c r="S58" s="198"/>
      <c r="T58" s="136">
        <f t="shared" si="4"/>
        <v>0</v>
      </c>
      <c r="U58" s="10">
        <f>IF(B58="","",RTD("cqg.rtd", ,"ContractData", $A$5&amp;A58, "COI"))</f>
        <v>0</v>
      </c>
      <c r="V58" s="10">
        <f t="shared" si="5"/>
        <v>0</v>
      </c>
      <c r="W58" s="10">
        <f t="shared" si="6"/>
        <v>0</v>
      </c>
      <c r="X58" s="10">
        <f>IF(B58="","",RTD("cqg.rtd", ,"ContractData", $A$5&amp;A58, "P_OI"))</f>
        <v>0</v>
      </c>
      <c r="Y58" s="18" t="str">
        <f>IFERROR(U58/X58,"")</f>
        <v/>
      </c>
      <c r="Z58" s="142">
        <f>IF(RTD("cqg.rtd",,"StudyData",$A$5&amp;A58,"Vol","VolType=Exchange,CoCType=Contract","Vol",$Z$4,"0","ALL",,,"TRUE","T")="",0,RTD("cqg.rtd",,"StudyData",$A$5&amp;A58,"Vol","VolType=Exchange,CoCType=Contract","Vol",$Z$4,"0","ALL",,,"TRUE","T"))</f>
        <v>0</v>
      </c>
      <c r="AA58" s="143">
        <f ca="1">IFERROR(IF(B58="","",RTD("cqg.rtd",,"StudyData","Vol("&amp;$A$5&amp;A58&amp;") when (LocalDay("&amp;$A$5&amp;A58&amp;")="&amp;$C$1&amp;" and LocalHour("&amp;$A$5&amp;A58&amp;")="&amp;$E$1&amp;" and LocalMinute("&amp;$A$5&amp;$A58&amp;")="&amp;$F$1&amp;")","Bar",,"Vol",$Z$4,"0")),"")</f>
        <v>0</v>
      </c>
      <c r="AB58" s="144" t="str">
        <f>B58</f>
        <v>Jun 32</v>
      </c>
      <c r="AC58" s="113"/>
      <c r="AD58" s="113"/>
      <c r="AE58" s="114"/>
    </row>
    <row r="59" spans="1:31" ht="8.1" customHeight="1" x14ac:dyDescent="0.3">
      <c r="B59" s="81"/>
      <c r="C59" s="22"/>
      <c r="D59" s="22"/>
      <c r="E59" s="22"/>
      <c r="F59" s="148"/>
      <c r="G59" s="149"/>
      <c r="H59" s="28"/>
      <c r="I59" s="149"/>
      <c r="J59" s="149"/>
      <c r="K59" s="149"/>
      <c r="L59" s="150"/>
      <c r="M59" s="151"/>
      <c r="N59" s="149"/>
      <c r="O59" s="152"/>
      <c r="P59" s="153"/>
      <c r="Q59" s="153"/>
      <c r="R59" s="153"/>
      <c r="S59" s="147"/>
      <c r="T59" s="22"/>
      <c r="U59" s="22"/>
      <c r="V59" s="22"/>
      <c r="W59" s="22"/>
      <c r="X59" s="22"/>
      <c r="Y59" s="22"/>
      <c r="Z59" s="22"/>
      <c r="AA59" s="24"/>
      <c r="AB59" s="146"/>
      <c r="AC59" s="25"/>
      <c r="AD59" s="25"/>
      <c r="AE59" s="36"/>
    </row>
    <row r="60" spans="1:31" x14ac:dyDescent="0.3">
      <c r="A60" s="140" t="s">
        <v>66</v>
      </c>
      <c r="B60" s="145" t="str">
        <f>RIGHT(RTD("cqg.rtd",,"ContractData",$A$5&amp;A60,"LongDescription"),6)</f>
        <v>Sep 32</v>
      </c>
      <c r="C60" s="137"/>
      <c r="D60" s="137"/>
      <c r="E60" s="137"/>
      <c r="F60" s="9">
        <f>IF(B60="","",RTD("cqg.rtd",,"ContractData",$A$5&amp;A60,"ExpirationDate",,"D"))</f>
        <v>48562</v>
      </c>
      <c r="G60" s="10">
        <f t="shared" ca="1" si="2"/>
        <v>3497</v>
      </c>
      <c r="H60" s="27"/>
      <c r="I60" s="10"/>
      <c r="J60" s="10">
        <f t="shared" si="7"/>
        <v>0</v>
      </c>
      <c r="K60" s="54">
        <f>RTD("cqg.rtd", ,"ContractData", $A$5&amp;A60, "T_CVol")</f>
        <v>0</v>
      </c>
      <c r="L60" s="10" t="str">
        <f xml:space="preserve"> RTD("cqg.rtd",,"StudyData", $A$5&amp;A60, "MA", "InputChoice=ContractVol,MAType=Sim,Period="&amp;$L$4&amp;"", "MA",,,"all",,,,"T")</f>
        <v/>
      </c>
      <c r="M60" s="132"/>
      <c r="N60" s="10">
        <f>RTD("cqg.rtd", ,"ContractData", $A$5&amp;A60, "Y_CVol")</f>
        <v>0</v>
      </c>
      <c r="O60" s="39" t="str">
        <f t="shared" si="3"/>
        <v/>
      </c>
      <c r="P60" s="240" t="str">
        <f xml:space="preserve"> RTD("cqg.rtd",,"StudyData", "(MA("&amp;$A$5&amp;A60&amp;",Period:="&amp;$Q$5&amp;",MAType:=Sim,InputChoice:=ContractVol) when LocalYear("&amp;$A$5&amp;A60&amp;")="&amp;$R$5&amp;" And (LocalMonth("&amp;$A$5&amp;A60&amp;")="&amp;$P$4&amp;" And LocalDay("&amp;$A$5&amp;A60&amp;")="&amp;$Q$4&amp;" ))", "Bar", "", "Close","D", "0", "all", "", "","False",,)</f>
        <v/>
      </c>
      <c r="Q60" s="241"/>
      <c r="R60" s="241"/>
      <c r="S60" s="147"/>
      <c r="T60" s="136">
        <f t="shared" ref="T60" si="9">U60</f>
        <v>0</v>
      </c>
      <c r="U60" s="10">
        <f>IF(B60="","",RTD("cqg.rtd", ,"ContractData", $A$5&amp;A60, "COI"))</f>
        <v>0</v>
      </c>
      <c r="V60" s="10">
        <f t="shared" ref="V60" si="10">U60-X60</f>
        <v>0</v>
      </c>
      <c r="W60" s="10">
        <f t="shared" ref="W60" si="11">V60</f>
        <v>0</v>
      </c>
      <c r="X60" s="10">
        <f>IF(B60="","",RTD("cqg.rtd", ,"ContractData", $A$5&amp;A60, "P_OI"))</f>
        <v>0</v>
      </c>
      <c r="Y60" s="18" t="str">
        <f>IFERROR(U60/X60,"")</f>
        <v/>
      </c>
      <c r="Z60" s="142">
        <f>IF(RTD("cqg.rtd",,"StudyData",$A$5&amp;A60,"Vol","VolType=Exchange,CoCType=Contract","Vol",$Z$4,"0","ALL",,,"TRUE","T")="",0,RTD("cqg.rtd",,"StudyData",$A$5&amp;A60,"Vol","VolType=Exchange,CoCType=Contract","Vol",$Z$4,"0","ALL",,,"TRUE","T"))</f>
        <v>0</v>
      </c>
      <c r="AA60" s="143">
        <f ca="1">IFERROR(IF(B60="","",RTD("cqg.rtd",,"StudyData","Vol("&amp;$A$5&amp;A60&amp;") when (LocalDay("&amp;$A$5&amp;A60&amp;")="&amp;$C$1&amp;" and LocalHour("&amp;$A$5&amp;A60&amp;")="&amp;$E$1&amp;" and LocalMinute("&amp;$A$5&amp;$A60&amp;")="&amp;$F$1&amp;")","Bar",,"Vol",$Z$4,"0")),"")</f>
        <v>0</v>
      </c>
      <c r="AB60" s="165" t="str">
        <f>B60</f>
        <v>Sep 32</v>
      </c>
      <c r="AC60" s="138"/>
      <c r="AD60" s="138"/>
      <c r="AE60" s="139"/>
    </row>
    <row r="61" spans="1:31" x14ac:dyDescent="0.3">
      <c r="A61" s="140" t="s">
        <v>67</v>
      </c>
      <c r="B61" s="141" t="str">
        <f>RIGHT(RTD("cqg.rtd",,"ContractData",$A$5&amp;A61,"LongDescription"),6)</f>
        <v>Dec 32</v>
      </c>
      <c r="C61" s="137"/>
      <c r="D61" s="137"/>
      <c r="E61" s="137"/>
      <c r="F61" s="9">
        <f>IF(B61="","",RTD("cqg.rtd",,"ContractData",$A$5&amp;A61,"ExpirationDate",,"D"))</f>
        <v>48653</v>
      </c>
      <c r="G61" s="10">
        <f t="shared" ca="1" si="2"/>
        <v>3588</v>
      </c>
      <c r="H61" s="27"/>
      <c r="I61" s="13"/>
      <c r="J61" s="10">
        <f t="shared" si="7"/>
        <v>0</v>
      </c>
      <c r="K61" s="54">
        <f>RTD("cqg.rtd", ,"ContractData", $A$5&amp;A61, "T_CVol")</f>
        <v>0</v>
      </c>
      <c r="L61" s="10" t="str">
        <f xml:space="preserve"> RTD("cqg.rtd",,"StudyData", $A$5&amp;A61, "MA", "InputChoice=ContractVol,MAType=Sim,Period="&amp;$L$4&amp;"", "MA",,,"all",,,,"T")</f>
        <v/>
      </c>
      <c r="M61" s="132"/>
      <c r="N61" s="10">
        <f>RTD("cqg.rtd", ,"ContractData", $A$5&amp;A61, "Y_CVol")</f>
        <v>0</v>
      </c>
      <c r="O61" s="39" t="str">
        <f t="shared" si="3"/>
        <v/>
      </c>
      <c r="P61" s="240" t="str">
        <f xml:space="preserve"> RTD("cqg.rtd",,"StudyData", "(MA("&amp;$A$5&amp;A61&amp;",Period:="&amp;$Q$5&amp;",MAType:=Sim,InputChoice:=ContractVol) when LocalYear("&amp;$A$5&amp;A61&amp;")="&amp;$R$5&amp;" And (LocalMonth("&amp;$A$5&amp;A61&amp;")="&amp;$P$4&amp;" And LocalDay("&amp;$A$5&amp;A61&amp;")="&amp;$Q$4&amp;" ))", "Bar", "", "Close","D", "0", "all", "", "","False",,)</f>
        <v/>
      </c>
      <c r="Q61" s="241"/>
      <c r="R61" s="241"/>
      <c r="S61" s="147"/>
      <c r="T61" s="136">
        <f t="shared" ref="T61:T62" si="12">U61</f>
        <v>2</v>
      </c>
      <c r="U61" s="10">
        <f>IF(B61="","",RTD("cqg.rtd", ,"ContractData", $A$5&amp;A61, "COI"))</f>
        <v>2</v>
      </c>
      <c r="V61" s="10">
        <f t="shared" ref="V61:V62" si="13">U61-X61</f>
        <v>0</v>
      </c>
      <c r="W61" s="10">
        <f t="shared" ref="W61:W62" si="14">V61</f>
        <v>0</v>
      </c>
      <c r="X61" s="10">
        <f>IF(B61="","",RTD("cqg.rtd", ,"ContractData", $A$5&amp;A61, "P_OI"))</f>
        <v>2</v>
      </c>
      <c r="Y61" s="18">
        <f>IFERROR(U61/X61,"")</f>
        <v>1</v>
      </c>
      <c r="Z61" s="142">
        <f>IF(RTD("cqg.rtd",,"StudyData",$A$5&amp;A61,"Vol","VolType=Exchange,CoCType=Contract","Vol",$Z$4,"0","ALL",,,"TRUE","T")="",0,RTD("cqg.rtd",,"StudyData",$A$5&amp;A61,"Vol","VolType=Exchange,CoCType=Contract","Vol",$Z$4,"0","ALL",,,"TRUE","T"))</f>
        <v>0</v>
      </c>
      <c r="AA61" s="143">
        <f ca="1">IFERROR(IF(B61="","",RTD("cqg.rtd",,"StudyData","Vol("&amp;$A$5&amp;A61&amp;") when (LocalDay("&amp;$A$5&amp;A61&amp;")="&amp;$C$1&amp;" and LocalHour("&amp;$A$5&amp;A61&amp;")="&amp;$E$1&amp;" and LocalMinute("&amp;$A$5&amp;$A61&amp;")="&amp;$F$1&amp;")","Bar",,"Vol",$Z$4,"0")),"")</f>
        <v>0</v>
      </c>
      <c r="AB61" s="165" t="str">
        <f t="shared" ref="AB61:AB62" si="15">B61</f>
        <v>Dec 32</v>
      </c>
      <c r="AC61" s="138"/>
      <c r="AD61" s="138"/>
      <c r="AE61" s="139"/>
    </row>
    <row r="62" spans="1:31" x14ac:dyDescent="0.3">
      <c r="A62" s="140" t="s">
        <v>68</v>
      </c>
      <c r="B62" s="164" t="str">
        <f>RIGHT(RTD("cqg.rtd",,"ContractData",$A$5&amp;A62,"LongDescription"),6)</f>
        <v>Mar 33</v>
      </c>
      <c r="C62" s="61"/>
      <c r="D62" s="61"/>
      <c r="E62" s="61"/>
      <c r="F62" s="7">
        <f>IF(B62="","",RTD("cqg.rtd",,"ContractData",$A$5&amp;A62,"ExpirationDate",,"D"))</f>
        <v>48744</v>
      </c>
      <c r="G62" s="8">
        <f t="shared" ca="1" si="2"/>
        <v>3679</v>
      </c>
      <c r="H62" s="162"/>
      <c r="I62" s="15"/>
      <c r="J62" s="8">
        <f t="shared" si="7"/>
        <v>0</v>
      </c>
      <c r="K62" s="8">
        <f>RTD("cqg.rtd", ,"ContractData", $A$5&amp;A62, "T_CVol")</f>
        <v>0</v>
      </c>
      <c r="L62" s="8" t="str">
        <f xml:space="preserve"> RTD("cqg.rtd",,"StudyData", $A$5&amp;A62, "MA", "InputChoice=ContractVol,MAType=Sim,Period="&amp;$L$4&amp;"", "MA",,,"all",,,,"T")</f>
        <v/>
      </c>
      <c r="M62" s="132"/>
      <c r="N62" s="8">
        <f>RTD("cqg.rtd", ,"ContractData", $A$5&amp;A62, "Y_CVol")</f>
        <v>0</v>
      </c>
      <c r="O62" s="38" t="str">
        <f t="shared" si="3"/>
        <v/>
      </c>
      <c r="P62" s="188" t="str">
        <f xml:space="preserve"> RTD("cqg.rtd",,"StudyData", "(MA("&amp;$A$5&amp;A62&amp;",Period:="&amp;$Q$5&amp;",MAType:=Sim,InputChoice:=ContractVol) when LocalYear("&amp;$A$5&amp;A62&amp;")="&amp;$R$5&amp;" And (LocalMonth("&amp;$A$5&amp;A62&amp;")="&amp;$P$4&amp;" And LocalDay("&amp;$A$5&amp;A62&amp;")="&amp;$Q$4&amp;" ))", "Bar", "", "Close","D", "0", "all", "", "","False",,)</f>
        <v/>
      </c>
      <c r="Q62" s="189"/>
      <c r="R62" s="242"/>
      <c r="S62" s="147"/>
      <c r="T62" s="136">
        <f t="shared" si="12"/>
        <v>0</v>
      </c>
      <c r="U62" s="10">
        <f>IF(B62="","",RTD("cqg.rtd", ,"ContractData", $A$5&amp;A62, "COI"))</f>
        <v>0</v>
      </c>
      <c r="V62" s="10">
        <f t="shared" si="13"/>
        <v>0</v>
      </c>
      <c r="W62" s="10">
        <f t="shared" si="14"/>
        <v>0</v>
      </c>
      <c r="X62" s="10">
        <f>IF(B62="","",RTD("cqg.rtd", ,"ContractData", $A$5&amp;A62, "P_OI"))</f>
        <v>0</v>
      </c>
      <c r="Y62" s="19" t="str">
        <f>IFERROR(U62/X62,"")</f>
        <v/>
      </c>
      <c r="Z62" s="142">
        <f>IF(RTD("cqg.rtd",,"StudyData",$A$5&amp;A62,"Vol","VolType=Exchange,CoCType=Contract","Vol",$Z$4,"0","ALL",,,"TRUE","T")="",0,RTD("cqg.rtd",,"StudyData",$A$5&amp;A62,"Vol","VolType=Exchange,CoCType=Contract","Vol",$Z$4,"0","ALL",,,"TRUE","T"))</f>
        <v>0</v>
      </c>
      <c r="AA62" s="143">
        <f ca="1">IFERROR(IF(B62="","",RTD("cqg.rtd",,"StudyData","Vol("&amp;$A$5&amp;A62&amp;") when (LocalDay("&amp;$A$5&amp;A62&amp;")="&amp;$C$1&amp;" and LocalHour("&amp;$A$5&amp;A62&amp;")="&amp;$E$1&amp;" and LocalMinute("&amp;$A$5&amp;$A62&amp;")="&amp;$F$1&amp;")","Bar",,"Vol",$Z$4,"0")),"")</f>
        <v>0</v>
      </c>
      <c r="AB62" s="166" t="str">
        <f t="shared" si="15"/>
        <v>Mar 33</v>
      </c>
      <c r="AC62" s="138"/>
      <c r="AD62" s="138"/>
      <c r="AE62" s="139"/>
    </row>
    <row r="63" spans="1:31" ht="20.100000000000001" customHeight="1" x14ac:dyDescent="0.3">
      <c r="A63" s="140"/>
      <c r="B63" s="226" t="s">
        <v>60</v>
      </c>
      <c r="C63" s="221"/>
      <c r="D63" s="221"/>
      <c r="E63" s="227"/>
      <c r="F63" s="167" t="s">
        <v>44</v>
      </c>
      <c r="G63" s="168" t="s">
        <v>45</v>
      </c>
      <c r="H63" s="169"/>
      <c r="I63" s="169"/>
      <c r="J63" s="243" t="s">
        <v>48</v>
      </c>
      <c r="K63" s="243"/>
      <c r="L63" s="170">
        <f>L4</f>
        <v>10</v>
      </c>
      <c r="M63" s="171"/>
      <c r="N63" s="244" t="s">
        <v>53</v>
      </c>
      <c r="O63" s="245"/>
      <c r="P63" s="172">
        <f>P4</f>
        <v>5</v>
      </c>
      <c r="Q63" s="172">
        <f>Q4</f>
        <v>8</v>
      </c>
      <c r="R63" s="173">
        <f>R4</f>
        <v>23</v>
      </c>
      <c r="S63" s="174"/>
      <c r="T63" s="219" t="s">
        <v>50</v>
      </c>
      <c r="U63" s="219"/>
      <c r="V63" s="221" t="s">
        <v>51</v>
      </c>
      <c r="W63" s="221"/>
      <c r="X63" s="219" t="s">
        <v>54</v>
      </c>
      <c r="Y63" s="223"/>
      <c r="Z63" s="175">
        <f>Z4</f>
        <v>5</v>
      </c>
      <c r="AA63" s="176" t="s">
        <v>52</v>
      </c>
      <c r="AB63" s="226" t="s">
        <v>60</v>
      </c>
      <c r="AC63" s="221"/>
      <c r="AD63" s="221"/>
      <c r="AE63" s="227"/>
    </row>
    <row r="64" spans="1:31" ht="20.100000000000001" customHeight="1" x14ac:dyDescent="0.3">
      <c r="A64" s="140"/>
      <c r="B64" s="228"/>
      <c r="C64" s="229"/>
      <c r="D64" s="229"/>
      <c r="E64" s="230"/>
      <c r="F64" s="177" t="s">
        <v>47</v>
      </c>
      <c r="G64" s="178" t="s">
        <v>46</v>
      </c>
      <c r="H64" s="179"/>
      <c r="I64" s="179"/>
      <c r="J64" s="225" t="s">
        <v>49</v>
      </c>
      <c r="K64" s="225"/>
      <c r="L64" s="180" t="s">
        <v>64</v>
      </c>
      <c r="M64" s="171"/>
      <c r="N64" s="246"/>
      <c r="O64" s="247"/>
      <c r="P64" s="181" t="s">
        <v>59</v>
      </c>
      <c r="Q64" s="182">
        <f>Q5</f>
        <v>5</v>
      </c>
      <c r="R64" s="183" t="str">
        <f>"20"&amp;R63</f>
        <v>2023</v>
      </c>
      <c r="S64" s="174"/>
      <c r="T64" s="220"/>
      <c r="U64" s="220"/>
      <c r="V64" s="222"/>
      <c r="W64" s="222"/>
      <c r="X64" s="220"/>
      <c r="Y64" s="224"/>
      <c r="Z64" s="225" t="s">
        <v>65</v>
      </c>
      <c r="AA64" s="225"/>
      <c r="AB64" s="228"/>
      <c r="AC64" s="229"/>
      <c r="AD64" s="229"/>
      <c r="AE64" s="230"/>
    </row>
    <row r="65" spans="2:31" ht="8.1" customHeight="1" x14ac:dyDescent="0.3">
      <c r="B65" s="163"/>
      <c r="C65" s="155"/>
      <c r="D65" s="155"/>
      <c r="E65" s="155"/>
      <c r="F65" s="154"/>
      <c r="G65" s="155"/>
      <c r="H65" s="28"/>
      <c r="I65" s="155"/>
      <c r="J65" s="155"/>
      <c r="K65" s="155"/>
      <c r="L65" s="156"/>
      <c r="M65" s="157"/>
      <c r="N65" s="155"/>
      <c r="O65" s="158"/>
      <c r="P65" s="159"/>
      <c r="Q65" s="159"/>
      <c r="R65" s="160"/>
      <c r="S65" s="161"/>
      <c r="T65" s="21"/>
      <c r="U65" s="22"/>
      <c r="V65" s="22"/>
      <c r="W65" s="22"/>
      <c r="X65" s="22"/>
      <c r="Y65" s="22"/>
      <c r="Z65" s="22"/>
      <c r="AA65" s="24"/>
      <c r="AB65" s="146"/>
      <c r="AC65" s="25"/>
      <c r="AD65" s="25"/>
      <c r="AE65" s="36"/>
    </row>
    <row r="66" spans="2:31" x14ac:dyDescent="0.3">
      <c r="B66" s="238" t="s">
        <v>61</v>
      </c>
      <c r="C66" s="239"/>
      <c r="D66" s="239"/>
      <c r="E66" s="239"/>
      <c r="F66" s="239"/>
      <c r="G66" s="239"/>
      <c r="H66" s="239"/>
      <c r="I66" s="239"/>
      <c r="J66" s="239"/>
      <c r="K66" s="29"/>
      <c r="L66" s="29" t="s">
        <v>55</v>
      </c>
      <c r="M66" s="77"/>
      <c r="N66" s="131">
        <f>RTD("cqg.rtd", ,"SystemInfo", "Linetime")</f>
        <v>45065.520520833335</v>
      </c>
      <c r="O66" s="77"/>
      <c r="P66" s="130"/>
      <c r="Q66" s="130"/>
      <c r="R66" s="236" t="s">
        <v>56</v>
      </c>
      <c r="S66" s="236"/>
      <c r="T66" s="237"/>
      <c r="U66" s="209">
        <f>RTD("cqg.rtd", ,"SystemInfo", "Linetime")+1/24</f>
        <v>45065.5621875</v>
      </c>
      <c r="V66" s="209"/>
      <c r="W66" s="207" t="s">
        <v>57</v>
      </c>
      <c r="X66" s="207"/>
      <c r="Y66" s="209">
        <f>RTD("cqg.rtd", ,"SystemInfo", "Linetime")+6/24</f>
        <v>45065.770520833335</v>
      </c>
      <c r="Z66" s="209"/>
      <c r="AA66" s="207"/>
      <c r="AB66" s="208"/>
      <c r="AC66" s="206">
        <f>RTD("cqg.rtd", ,"SystemInfo", "Linetime")+14/24</f>
        <v>45066.103854166671</v>
      </c>
      <c r="AD66" s="206"/>
      <c r="AE66" s="51"/>
    </row>
    <row r="75" spans="2:31" x14ac:dyDescent="0.3">
      <c r="R75" s="11"/>
      <c r="S75" s="11"/>
    </row>
    <row r="76" spans="2:31" ht="17.25" customHeight="1" x14ac:dyDescent="0.3">
      <c r="R76" s="11"/>
      <c r="S76" s="11"/>
    </row>
    <row r="77" spans="2:31" ht="17.25" customHeight="1" x14ac:dyDescent="0.3">
      <c r="R77" s="11"/>
      <c r="S77" s="11"/>
    </row>
    <row r="78" spans="2:31" x14ac:dyDescent="0.3">
      <c r="R78" s="11"/>
      <c r="S78" s="11"/>
    </row>
    <row r="79" spans="2:31" x14ac:dyDescent="0.3">
      <c r="R79" s="11"/>
      <c r="S79" s="11"/>
    </row>
  </sheetData>
  <sheetProtection algorithmName="SHA-512" hashValue="zpt57SD1ZnQzIi0dIElZMoMj05Y0YVyWqTVUMjx2c3rDjo3esvE8XNfGDyvGmikdKJVbDl2svSVN3k8oBolKSA==" saltValue="WjvffLEzkmdyIpp1DO4c+A==" spinCount="100000" sheet="1" objects="1" scenarios="1" selectLockedCells="1"/>
  <mergeCells count="79">
    <mergeCell ref="P60:R60"/>
    <mergeCell ref="P61:R61"/>
    <mergeCell ref="P62:R62"/>
    <mergeCell ref="B63:E64"/>
    <mergeCell ref="J63:K63"/>
    <mergeCell ref="J64:K64"/>
    <mergeCell ref="N63:O64"/>
    <mergeCell ref="B4:E5"/>
    <mergeCell ref="B2:D3"/>
    <mergeCell ref="E2:F3"/>
    <mergeCell ref="J4:K4"/>
    <mergeCell ref="R66:T66"/>
    <mergeCell ref="B66:J66"/>
    <mergeCell ref="P11:R11"/>
    <mergeCell ref="P12:R12"/>
    <mergeCell ref="P13:R13"/>
    <mergeCell ref="P15:R15"/>
    <mergeCell ref="P58:R58"/>
    <mergeCell ref="P38:R38"/>
    <mergeCell ref="P40:R40"/>
    <mergeCell ref="P41:R41"/>
    <mergeCell ref="P42:R42"/>
    <mergeCell ref="P43:R43"/>
    <mergeCell ref="AC66:AD66"/>
    <mergeCell ref="AA66:AB66"/>
    <mergeCell ref="Y66:Z66"/>
    <mergeCell ref="W66:X66"/>
    <mergeCell ref="AB4:AE5"/>
    <mergeCell ref="Z5:AA5"/>
    <mergeCell ref="V4:W5"/>
    <mergeCell ref="X4:Y5"/>
    <mergeCell ref="U66:V66"/>
    <mergeCell ref="T63:U64"/>
    <mergeCell ref="V63:W64"/>
    <mergeCell ref="X63:Y64"/>
    <mergeCell ref="Z64:AA64"/>
    <mergeCell ref="AB63:AE64"/>
    <mergeCell ref="G2:I3"/>
    <mergeCell ref="P46:R46"/>
    <mergeCell ref="P47:R47"/>
    <mergeCell ref="P48:R48"/>
    <mergeCell ref="P51:R51"/>
    <mergeCell ref="P25:R25"/>
    <mergeCell ref="P26:R26"/>
    <mergeCell ref="N4:O5"/>
    <mergeCell ref="P18:R18"/>
    <mergeCell ref="P20:R20"/>
    <mergeCell ref="P21:R21"/>
    <mergeCell ref="P22:R22"/>
    <mergeCell ref="P23:R23"/>
    <mergeCell ref="P36:R36"/>
    <mergeCell ref="P8:R8"/>
    <mergeCell ref="P9:R9"/>
    <mergeCell ref="P16:R16"/>
    <mergeCell ref="P17:R17"/>
    <mergeCell ref="Y2:Z3"/>
    <mergeCell ref="P57:R57"/>
    <mergeCell ref="P52:R52"/>
    <mergeCell ref="P10:R10"/>
    <mergeCell ref="P45:R45"/>
    <mergeCell ref="P53:R53"/>
    <mergeCell ref="P55:R55"/>
    <mergeCell ref="P56:R56"/>
    <mergeCell ref="AA2:AB3"/>
    <mergeCell ref="P50:R50"/>
    <mergeCell ref="P27:R27"/>
    <mergeCell ref="P28:R28"/>
    <mergeCell ref="P30:R30"/>
    <mergeCell ref="P31:R31"/>
    <mergeCell ref="P32:R32"/>
    <mergeCell ref="P33:R33"/>
    <mergeCell ref="P35:R35"/>
    <mergeCell ref="J2:X3"/>
    <mergeCell ref="T4:U5"/>
    <mergeCell ref="P6:R6"/>
    <mergeCell ref="P7:R7"/>
    <mergeCell ref="S4:S58"/>
    <mergeCell ref="P37:R37"/>
    <mergeCell ref="J5:K5"/>
  </mergeCells>
  <conditionalFormatting sqref="K6">
    <cfRule type="expression" dxfId="103" priority="265">
      <formula>M6=1</formula>
    </cfRule>
  </conditionalFormatting>
  <conditionalFormatting sqref="K7">
    <cfRule type="expression" dxfId="102" priority="264">
      <formula>M7=1</formula>
    </cfRule>
  </conditionalFormatting>
  <conditionalFormatting sqref="K8:K18 K20:K23 K25:K28 K30:K33 K35:K38 K40:K43 K45:K48 K50:K53 K55:K58 K60:K62">
    <cfRule type="expression" dxfId="101" priority="263">
      <formula>M8=1</formula>
    </cfRule>
  </conditionalFormatting>
  <conditionalFormatting sqref="B6:E6">
    <cfRule type="expression" dxfId="100" priority="258">
      <formula>H6=1</formula>
    </cfRule>
  </conditionalFormatting>
  <conditionalFormatting sqref="B7:E7">
    <cfRule type="expression" dxfId="99" priority="252">
      <formula>H7=1</formula>
    </cfRule>
  </conditionalFormatting>
  <conditionalFormatting sqref="B8:E8">
    <cfRule type="expression" dxfId="98" priority="250">
      <formula>H8=1</formula>
    </cfRule>
  </conditionalFormatting>
  <conditionalFormatting sqref="B9:E9">
    <cfRule type="expression" dxfId="97" priority="248">
      <formula>H9=1</formula>
    </cfRule>
  </conditionalFormatting>
  <conditionalFormatting sqref="B10:E10">
    <cfRule type="expression" dxfId="96" priority="246">
      <formula>H10=1</formula>
    </cfRule>
  </conditionalFormatting>
  <conditionalFormatting sqref="B11:E11">
    <cfRule type="expression" dxfId="95" priority="244">
      <formula>H11=1</formula>
    </cfRule>
  </conditionalFormatting>
  <conditionalFormatting sqref="B12:E12">
    <cfRule type="expression" dxfId="94" priority="242">
      <formula>H12=1</formula>
    </cfRule>
  </conditionalFormatting>
  <conditionalFormatting sqref="B13:E13">
    <cfRule type="expression" dxfId="93" priority="240">
      <formula>H13=1</formula>
    </cfRule>
  </conditionalFormatting>
  <conditionalFormatting sqref="K19">
    <cfRule type="expression" dxfId="92" priority="231">
      <formula>M19=1</formula>
    </cfRule>
  </conditionalFormatting>
  <conditionalFormatting sqref="K24">
    <cfRule type="expression" dxfId="91" priority="223">
      <formula>M24=1</formula>
    </cfRule>
  </conditionalFormatting>
  <conditionalFormatting sqref="K29">
    <cfRule type="expression" dxfId="90" priority="219">
      <formula>M29=1</formula>
    </cfRule>
  </conditionalFormatting>
  <conditionalFormatting sqref="K34">
    <cfRule type="expression" dxfId="89" priority="215">
      <formula>M34=1</formula>
    </cfRule>
  </conditionalFormatting>
  <conditionalFormatting sqref="K39">
    <cfRule type="expression" dxfId="88" priority="211">
      <formula>M39=1</formula>
    </cfRule>
  </conditionalFormatting>
  <conditionalFormatting sqref="K44">
    <cfRule type="expression" dxfId="87" priority="207">
      <formula>M44=1</formula>
    </cfRule>
  </conditionalFormatting>
  <conditionalFormatting sqref="K49">
    <cfRule type="expression" dxfId="86" priority="203">
      <formula>M49=1</formula>
    </cfRule>
  </conditionalFormatting>
  <conditionalFormatting sqref="K54">
    <cfRule type="expression" dxfId="85" priority="199">
      <formula>M54=1</formula>
    </cfRule>
  </conditionalFormatting>
  <conditionalFormatting sqref="Z6">
    <cfRule type="expression" dxfId="84" priority="195">
      <formula>Z6&gt;AA6</formula>
    </cfRule>
  </conditionalFormatting>
  <conditionalFormatting sqref="Z7">
    <cfRule type="expression" dxfId="83" priority="193">
      <formula>Z7&gt;AA7</formula>
    </cfRule>
  </conditionalFormatting>
  <conditionalFormatting sqref="Z8">
    <cfRule type="expression" dxfId="82" priority="192">
      <formula>Z8&gt;AA8</formula>
    </cfRule>
  </conditionalFormatting>
  <conditionalFormatting sqref="Z9">
    <cfRule type="expression" dxfId="81" priority="191">
      <formula>Z9&gt;AA9</formula>
    </cfRule>
  </conditionalFormatting>
  <conditionalFormatting sqref="Z10">
    <cfRule type="expression" dxfId="80" priority="190">
      <formula>Z10&gt;AA10</formula>
    </cfRule>
  </conditionalFormatting>
  <conditionalFormatting sqref="Z11">
    <cfRule type="expression" dxfId="79" priority="189">
      <formula>Z11&gt;AA11</formula>
    </cfRule>
  </conditionalFormatting>
  <conditionalFormatting sqref="Z12">
    <cfRule type="expression" dxfId="78" priority="188">
      <formula>Z12&gt;AA12</formula>
    </cfRule>
  </conditionalFormatting>
  <conditionalFormatting sqref="Z13">
    <cfRule type="expression" dxfId="77" priority="187">
      <formula>Z13&gt;AA13</formula>
    </cfRule>
  </conditionalFormatting>
  <conditionalFormatting sqref="Z15">
    <cfRule type="expression" dxfId="76" priority="186">
      <formula>Z15&gt;AA15</formula>
    </cfRule>
  </conditionalFormatting>
  <conditionalFormatting sqref="Z16">
    <cfRule type="expression" dxfId="75" priority="185">
      <formula>Z16&gt;AA16</formula>
    </cfRule>
  </conditionalFormatting>
  <conditionalFormatting sqref="Z17">
    <cfRule type="expression" dxfId="74" priority="184">
      <formula>Z17&gt;AA17</formula>
    </cfRule>
  </conditionalFormatting>
  <conditionalFormatting sqref="Z18">
    <cfRule type="expression" dxfId="73" priority="183">
      <formula>Z18&gt;AA18</formula>
    </cfRule>
  </conditionalFormatting>
  <conditionalFormatting sqref="Z20">
    <cfRule type="expression" dxfId="72" priority="182">
      <formula>Z20&gt;AA20</formula>
    </cfRule>
  </conditionalFormatting>
  <conditionalFormatting sqref="Z21">
    <cfRule type="expression" dxfId="71" priority="181">
      <formula>Z21&gt;AA21</formula>
    </cfRule>
  </conditionalFormatting>
  <conditionalFormatting sqref="Z22">
    <cfRule type="expression" dxfId="70" priority="180">
      <formula>Z22&gt;AA22</formula>
    </cfRule>
  </conditionalFormatting>
  <conditionalFormatting sqref="Z23">
    <cfRule type="expression" dxfId="69" priority="179">
      <formula>Z23&gt;AA23</formula>
    </cfRule>
  </conditionalFormatting>
  <conditionalFormatting sqref="Z25">
    <cfRule type="expression" dxfId="68" priority="178">
      <formula>Z25&gt;AA25</formula>
    </cfRule>
  </conditionalFormatting>
  <conditionalFormatting sqref="Z26">
    <cfRule type="expression" dxfId="67" priority="177">
      <formula>Z26&gt;AA26</formula>
    </cfRule>
  </conditionalFormatting>
  <conditionalFormatting sqref="Z27">
    <cfRule type="expression" dxfId="66" priority="176">
      <formula>Z27&gt;AA27</formula>
    </cfRule>
  </conditionalFormatting>
  <conditionalFormatting sqref="Z28">
    <cfRule type="expression" dxfId="65" priority="175">
      <formula>Z28&gt;AA28</formula>
    </cfRule>
  </conditionalFormatting>
  <conditionalFormatting sqref="Z30">
    <cfRule type="expression" dxfId="64" priority="174">
      <formula>Z30&gt;AA30</formula>
    </cfRule>
  </conditionalFormatting>
  <conditionalFormatting sqref="Z31">
    <cfRule type="expression" dxfId="63" priority="173">
      <formula>Z31&gt;AA31</formula>
    </cfRule>
  </conditionalFormatting>
  <conditionalFormatting sqref="Z32">
    <cfRule type="expression" dxfId="62" priority="172">
      <formula>Z32&gt;AA32</formula>
    </cfRule>
  </conditionalFormatting>
  <conditionalFormatting sqref="Z33">
    <cfRule type="expression" dxfId="61" priority="171">
      <formula>Z33&gt;AA33</formula>
    </cfRule>
  </conditionalFormatting>
  <conditionalFormatting sqref="Z35">
    <cfRule type="expression" dxfId="60" priority="170">
      <formula>Z35&gt;AA35</formula>
    </cfRule>
  </conditionalFormatting>
  <conditionalFormatting sqref="Z36">
    <cfRule type="expression" dxfId="59" priority="169">
      <formula>Z36&gt;AA36</formula>
    </cfRule>
  </conditionalFormatting>
  <conditionalFormatting sqref="Z37">
    <cfRule type="expression" dxfId="58" priority="168">
      <formula>Z37&gt;AA37</formula>
    </cfRule>
  </conditionalFormatting>
  <conditionalFormatting sqref="Z38">
    <cfRule type="expression" dxfId="57" priority="167">
      <formula>Z38&gt;AA38</formula>
    </cfRule>
  </conditionalFormatting>
  <conditionalFormatting sqref="Z40">
    <cfRule type="expression" dxfId="56" priority="166">
      <formula>Z40&gt;AA40</formula>
    </cfRule>
  </conditionalFormatting>
  <conditionalFormatting sqref="Z41">
    <cfRule type="expression" dxfId="55" priority="165">
      <formula>Z41&gt;AA41</formula>
    </cfRule>
  </conditionalFormatting>
  <conditionalFormatting sqref="Z42">
    <cfRule type="expression" dxfId="54" priority="164">
      <formula>Z42&gt;AA42</formula>
    </cfRule>
  </conditionalFormatting>
  <conditionalFormatting sqref="Z43">
    <cfRule type="expression" dxfId="53" priority="163">
      <formula>Z43&gt;AA43</formula>
    </cfRule>
  </conditionalFormatting>
  <conditionalFormatting sqref="Z45">
    <cfRule type="expression" dxfId="52" priority="162">
      <formula>Z45&gt;AA45</formula>
    </cfRule>
  </conditionalFormatting>
  <conditionalFormatting sqref="Z46">
    <cfRule type="expression" dxfId="51" priority="161">
      <formula>Z46&gt;AA46</formula>
    </cfRule>
  </conditionalFormatting>
  <conditionalFormatting sqref="Z47">
    <cfRule type="expression" dxfId="50" priority="160">
      <formula>Z47&gt;AA47</formula>
    </cfRule>
  </conditionalFormatting>
  <conditionalFormatting sqref="Z48">
    <cfRule type="expression" dxfId="49" priority="159">
      <formula>Z48&gt;AA48</formula>
    </cfRule>
  </conditionalFormatting>
  <conditionalFormatting sqref="Z50">
    <cfRule type="expression" dxfId="48" priority="51">
      <formula>Z50=0</formula>
    </cfRule>
    <cfRule type="expression" dxfId="47" priority="158">
      <formula>Z50&gt;AA50</formula>
    </cfRule>
  </conditionalFormatting>
  <conditionalFormatting sqref="Z51">
    <cfRule type="expression" dxfId="46" priority="157">
      <formula>Z51&gt;AA51</formula>
    </cfRule>
  </conditionalFormatting>
  <conditionalFormatting sqref="Z52">
    <cfRule type="expression" dxfId="45" priority="156">
      <formula>Z52&gt;AA52</formula>
    </cfRule>
  </conditionalFormatting>
  <conditionalFormatting sqref="Z53">
    <cfRule type="expression" dxfId="44" priority="155">
      <formula>Z53&gt;AA53</formula>
    </cfRule>
  </conditionalFormatting>
  <conditionalFormatting sqref="Z55">
    <cfRule type="expression" dxfId="43" priority="154">
      <formula>Z55&gt;AA55</formula>
    </cfRule>
  </conditionalFormatting>
  <conditionalFormatting sqref="Z56">
    <cfRule type="expression" dxfId="42" priority="153">
      <formula>Z56&gt;AA56</formula>
    </cfRule>
  </conditionalFormatting>
  <conditionalFormatting sqref="Z57">
    <cfRule type="expression" dxfId="41" priority="152">
      <formula>Z57&gt;AA57</formula>
    </cfRule>
  </conditionalFormatting>
  <conditionalFormatting sqref="Z58">
    <cfRule type="expression" dxfId="40" priority="151">
      <formula>Z58&gt;AA58</formula>
    </cfRule>
  </conditionalFormatting>
  <conditionalFormatting sqref="AB15:AC18">
    <cfRule type="expression" dxfId="39" priority="282">
      <formula>#REF!&lt;9</formula>
    </cfRule>
  </conditionalFormatting>
  <conditionalFormatting sqref="AD15:AE18">
    <cfRule type="expression" dxfId="38" priority="283">
      <formula>AF15&lt;9</formula>
    </cfRule>
  </conditionalFormatting>
  <conditionalFormatting sqref="Y14">
    <cfRule type="expression" dxfId="37" priority="135">
      <formula>AA14=1</formula>
    </cfRule>
  </conditionalFormatting>
  <conditionalFormatting sqref="AD14">
    <cfRule type="colorScale" priority="13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19">
    <cfRule type="expression" dxfId="36" priority="133">
      <formula>AA19=1</formula>
    </cfRule>
  </conditionalFormatting>
  <conditionalFormatting sqref="AD19">
    <cfRule type="colorScale" priority="13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24">
    <cfRule type="expression" dxfId="35" priority="131">
      <formula>AA24=1</formula>
    </cfRule>
  </conditionalFormatting>
  <conditionalFormatting sqref="AD24">
    <cfRule type="colorScale" priority="13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29">
    <cfRule type="expression" dxfId="34" priority="129">
      <formula>AA29=1</formula>
    </cfRule>
  </conditionalFormatting>
  <conditionalFormatting sqref="AD29">
    <cfRule type="colorScale" priority="12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34">
    <cfRule type="expression" dxfId="33" priority="127">
      <formula>AA34=1</formula>
    </cfRule>
  </conditionalFormatting>
  <conditionalFormatting sqref="AD34">
    <cfRule type="colorScale" priority="126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39">
    <cfRule type="expression" dxfId="32" priority="125">
      <formula>AA39=1</formula>
    </cfRule>
  </conditionalFormatting>
  <conditionalFormatting sqref="AD39">
    <cfRule type="colorScale" priority="124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44">
    <cfRule type="expression" dxfId="31" priority="123">
      <formula>AA44=1</formula>
    </cfRule>
  </conditionalFormatting>
  <conditionalFormatting sqref="AD44">
    <cfRule type="colorScale" priority="122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49">
    <cfRule type="expression" dxfId="30" priority="121">
      <formula>AA49=1</formula>
    </cfRule>
  </conditionalFormatting>
  <conditionalFormatting sqref="AD49">
    <cfRule type="colorScale" priority="120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Y54">
    <cfRule type="expression" dxfId="29" priority="119">
      <formula>AA54=1</formula>
    </cfRule>
  </conditionalFormatting>
  <conditionalFormatting sqref="AD54">
    <cfRule type="colorScale" priority="11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B6:AE6">
    <cfRule type="expression" dxfId="28" priority="116">
      <formula>H6=1</formula>
    </cfRule>
  </conditionalFormatting>
  <conditionalFormatting sqref="AB7:AE7">
    <cfRule type="expression" dxfId="27" priority="115">
      <formula>H7=1</formula>
    </cfRule>
  </conditionalFormatting>
  <conditionalFormatting sqref="AB8:AE8">
    <cfRule type="expression" dxfId="26" priority="114">
      <formula>H8=1</formula>
    </cfRule>
  </conditionalFormatting>
  <conditionalFormatting sqref="AB9:AE9">
    <cfRule type="expression" dxfId="25" priority="113">
      <formula>H9=1</formula>
    </cfRule>
  </conditionalFormatting>
  <conditionalFormatting sqref="AB10:AE10">
    <cfRule type="expression" dxfId="24" priority="112">
      <formula>H10=1</formula>
    </cfRule>
  </conditionalFormatting>
  <conditionalFormatting sqref="AB11:AE11">
    <cfRule type="expression" dxfId="23" priority="111">
      <formula>H11=1</formula>
    </cfRule>
  </conditionalFormatting>
  <conditionalFormatting sqref="AB12:AE12">
    <cfRule type="expression" dxfId="22" priority="110">
      <formula>H12=1</formula>
    </cfRule>
  </conditionalFormatting>
  <conditionalFormatting sqref="AB13:AE13">
    <cfRule type="expression" dxfId="21" priority="109">
      <formula>H13=1</formula>
    </cfRule>
  </conditionalFormatting>
  <conditionalFormatting sqref="J6:J13">
    <cfRule type="dataBar" priority="10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{FC1DC7CA-3B40-4DDF-800E-F6D48559A309}</x14:id>
        </ext>
      </extLst>
    </cfRule>
  </conditionalFormatting>
  <conditionalFormatting sqref="J15:J18">
    <cfRule type="dataBar" priority="10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{5395CF69-EB5D-4C44-88CF-D491A2A1A724}</x14:id>
        </ext>
      </extLst>
    </cfRule>
  </conditionalFormatting>
  <conditionalFormatting sqref="J20:J23">
    <cfRule type="dataBar" priority="10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{3B4A68E2-EE23-49EF-AD17-7F4CC78987C3}</x14:id>
        </ext>
      </extLst>
    </cfRule>
  </conditionalFormatting>
  <conditionalFormatting sqref="J25:J28">
    <cfRule type="dataBar" priority="10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{62D1298D-958B-44D3-A5B1-A878838F7E96}</x14:id>
        </ext>
      </extLst>
    </cfRule>
  </conditionalFormatting>
  <conditionalFormatting sqref="J30:J33">
    <cfRule type="dataBar" priority="10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{B357863C-E9F8-4DFB-9618-DC8026ACBFE8}</x14:id>
        </ext>
      </extLst>
    </cfRule>
  </conditionalFormatting>
  <conditionalFormatting sqref="J35:J38">
    <cfRule type="dataBar" priority="10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{25532B4F-0C9B-49BB-A573-101D33D3813B}</x14:id>
        </ext>
      </extLst>
    </cfRule>
  </conditionalFormatting>
  <conditionalFormatting sqref="J40:J43">
    <cfRule type="dataBar" priority="1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{14321402-60EA-4606-A00D-FD03717389DB}</x14:id>
        </ext>
      </extLst>
    </cfRule>
  </conditionalFormatting>
  <conditionalFormatting sqref="J45:J48">
    <cfRule type="dataBar" priority="10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{50B700EE-A900-437C-B317-E3B9711B83BF}</x14:id>
        </ext>
      </extLst>
    </cfRule>
  </conditionalFormatting>
  <conditionalFormatting sqref="J50:J53">
    <cfRule type="dataBar" priority="10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{BFA054D6-7130-4E96-88AD-9688818C2233}</x14:id>
        </ext>
      </extLst>
    </cfRule>
  </conditionalFormatting>
  <conditionalFormatting sqref="J55:J58 J60:J62">
    <cfRule type="dataBar" priority="9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{AB62FD12-C3FE-4AE3-A800-EEA781471EF8}</x14:id>
        </ext>
      </extLst>
    </cfRule>
  </conditionalFormatting>
  <conditionalFormatting sqref="T6:T13">
    <cfRule type="dataBar" priority="9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{C52E7522-7F60-4242-A420-0287F97AB92F}</x14:id>
        </ext>
      </extLst>
    </cfRule>
  </conditionalFormatting>
  <conditionalFormatting sqref="T15:T18">
    <cfRule type="dataBar" priority="9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{697C4093-38F0-4457-90EC-DF1F2D90FA9C}</x14:id>
        </ext>
      </extLst>
    </cfRule>
  </conditionalFormatting>
  <conditionalFormatting sqref="T20:T23">
    <cfRule type="dataBar" priority="9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{2D276C03-6791-4722-8383-33F6889B18A0}</x14:id>
        </ext>
      </extLst>
    </cfRule>
  </conditionalFormatting>
  <conditionalFormatting sqref="T25:T28">
    <cfRule type="dataBar" priority="9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{A95D3AAA-D20E-4EAF-95AD-A78C71628132}</x14:id>
        </ext>
      </extLst>
    </cfRule>
  </conditionalFormatting>
  <conditionalFormatting sqref="T30:T33">
    <cfRule type="dataBar" priority="9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{9532EEB0-61E5-4732-8321-6A9D732DC7F4}</x14:id>
        </ext>
      </extLst>
    </cfRule>
  </conditionalFormatting>
  <conditionalFormatting sqref="T35:T38">
    <cfRule type="dataBar" priority="9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{99552C61-F263-4564-B318-C3145C25DCC0}</x14:id>
        </ext>
      </extLst>
    </cfRule>
  </conditionalFormatting>
  <conditionalFormatting sqref="T40:T43">
    <cfRule type="dataBar" priority="9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{0C9BCACF-FDB1-4038-9501-B31EECE14122}</x14:id>
        </ext>
      </extLst>
    </cfRule>
  </conditionalFormatting>
  <conditionalFormatting sqref="T45:T48">
    <cfRule type="dataBar" priority="9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{F3A7B6EB-03E6-4B02-B509-9CCF7FAAF5EE}</x14:id>
        </ext>
      </extLst>
    </cfRule>
  </conditionalFormatting>
  <conditionalFormatting sqref="T50:T53">
    <cfRule type="dataBar" priority="9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{C5BE22A9-23F8-4A2B-BAFB-C05CDA204F68}</x14:id>
        </ext>
      </extLst>
    </cfRule>
  </conditionalFormatting>
  <conditionalFormatting sqref="T55:T58">
    <cfRule type="dataBar" priority="8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{FBF6DB9E-B927-4508-8AB9-EA1B8761F25F}</x14:id>
        </ext>
      </extLst>
    </cfRule>
  </conditionalFormatting>
  <conditionalFormatting sqref="W6:W13">
    <cfRule type="dataBar" priority="8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{8B4820A0-FDB3-49E3-8635-14AEE863436F}</x14:id>
        </ext>
      </extLst>
    </cfRule>
  </conditionalFormatting>
  <conditionalFormatting sqref="W20:W23">
    <cfRule type="dataBar" priority="8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{769988E4-43C4-4B92-88ED-1F35EFC50450}</x14:id>
        </ext>
      </extLst>
    </cfRule>
  </conditionalFormatting>
  <conditionalFormatting sqref="W25:W28">
    <cfRule type="dataBar" priority="8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{FF759BBE-1DDD-477C-91EE-0971E6BF3430}</x14:id>
        </ext>
      </extLst>
    </cfRule>
  </conditionalFormatting>
  <conditionalFormatting sqref="W30:W33">
    <cfRule type="dataBar" priority="84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{71449C29-7C91-4ECA-9698-51B5B4F7F302}</x14:id>
        </ext>
      </extLst>
    </cfRule>
  </conditionalFormatting>
  <conditionalFormatting sqref="W35:W38">
    <cfRule type="dataBar" priority="8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{4893C1DA-7411-4DD1-AF55-8863E2EB70BC}</x14:id>
        </ext>
      </extLst>
    </cfRule>
  </conditionalFormatting>
  <conditionalFormatting sqref="W40:W43">
    <cfRule type="dataBar" priority="8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{308D83FC-615B-4AEC-BDA3-57D623874C68}</x14:id>
        </ext>
      </extLst>
    </cfRule>
  </conditionalFormatting>
  <conditionalFormatting sqref="W45:W48">
    <cfRule type="dataBar" priority="8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{AFF87352-E3F5-45C4-B50B-8FB480C5D64E}</x14:id>
        </ext>
      </extLst>
    </cfRule>
  </conditionalFormatting>
  <conditionalFormatting sqref="W50:W53">
    <cfRule type="dataBar" priority="80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{E18E2E2F-6ADC-45A8-98BE-7B3AE9CE7673}</x14:id>
        </ext>
      </extLst>
    </cfRule>
  </conditionalFormatting>
  <conditionalFormatting sqref="W55:W58">
    <cfRule type="dataBar" priority="7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{5C860935-C9BB-4D8E-9D75-2A038F6DCC6A}</x14:id>
        </ext>
      </extLst>
    </cfRule>
  </conditionalFormatting>
  <conditionalFormatting sqref="O15:O18">
    <cfRule type="colorScale" priority="76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20:O23">
    <cfRule type="colorScale" priority="75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25:O28">
    <cfRule type="colorScale" priority="74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30:O33">
    <cfRule type="colorScale" priority="73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35:O38">
    <cfRule type="colorScale" priority="72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40:O43">
    <cfRule type="colorScale" priority="71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45:O48">
    <cfRule type="colorScale" priority="70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50:O53">
    <cfRule type="colorScale" priority="69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55:O58">
    <cfRule type="colorScale" priority="68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6:Y13">
    <cfRule type="colorScale" priority="67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15:Y18">
    <cfRule type="colorScale" priority="66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20:Y23">
    <cfRule type="colorScale" priority="65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25:Y28">
    <cfRule type="colorScale" priority="64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30:Y33">
    <cfRule type="colorScale" priority="63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35:Y38">
    <cfRule type="colorScale" priority="62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40:Y43">
    <cfRule type="colorScale" priority="61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45:Y48">
    <cfRule type="colorScale" priority="60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50:Y53">
    <cfRule type="colorScale" priority="59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L6:L58 L60:L62">
    <cfRule type="top10" dxfId="20" priority="57" rank="1"/>
  </conditionalFormatting>
  <conditionalFormatting sqref="K6:K58 K60:K62">
    <cfRule type="top10" dxfId="19" priority="56" rank="1"/>
  </conditionalFormatting>
  <conditionalFormatting sqref="U6:U62">
    <cfRule type="top10" dxfId="18" priority="55" rank="5"/>
  </conditionalFormatting>
  <conditionalFormatting sqref="P6:R58">
    <cfRule type="top10" dxfId="17" priority="54" rank="3"/>
  </conditionalFormatting>
  <conditionalFormatting sqref="O6:O13">
    <cfRule type="colorScale" priority="53">
      <colorScale>
        <cfvo type="min"/>
        <cfvo type="percent" val="50"/>
        <cfvo type="max"/>
        <color rgb="FFFF0000"/>
        <color theme="4"/>
        <color rgb="FF00B050"/>
      </colorScale>
    </cfRule>
  </conditionalFormatting>
  <conditionalFormatting sqref="W15:W18">
    <cfRule type="dataBar" priority="5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{D1EAC4AB-2035-4E07-B8DF-6AFA5F1762BF}</x14:id>
        </ext>
      </extLst>
    </cfRule>
  </conditionalFormatting>
  <conditionalFormatting sqref="Y59">
    <cfRule type="expression" dxfId="16" priority="49">
      <formula>AA59=1</formula>
    </cfRule>
  </conditionalFormatting>
  <conditionalFormatting sqref="AD59">
    <cfRule type="colorScale" priority="48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AD65">
    <cfRule type="colorScale" priority="41">
      <colorScale>
        <cfvo type="min"/>
        <cfvo type="num" val="0"/>
        <cfvo type="max"/>
        <color rgb="FFFF0000"/>
        <color theme="3" tint="0.39997558519241921"/>
        <color rgb="FF00B050"/>
      </colorScale>
    </cfRule>
  </conditionalFormatting>
  <conditionalFormatting sqref="K65">
    <cfRule type="expression" dxfId="15" priority="36">
      <formula>M65=1</formula>
    </cfRule>
  </conditionalFormatting>
  <conditionalFormatting sqref="L65">
    <cfRule type="top10" dxfId="14" priority="35" rank="1"/>
  </conditionalFormatting>
  <conditionalFormatting sqref="K65">
    <cfRule type="top10" dxfId="13" priority="34" rank="1"/>
  </conditionalFormatting>
  <conditionalFormatting sqref="P65:R65">
    <cfRule type="top10" dxfId="12" priority="33" rank="3"/>
  </conditionalFormatting>
  <conditionalFormatting sqref="K59">
    <cfRule type="expression" dxfId="11" priority="32">
      <formula>M59=1</formula>
    </cfRule>
  </conditionalFormatting>
  <conditionalFormatting sqref="L59">
    <cfRule type="top10" dxfId="10" priority="31" rank="1"/>
  </conditionalFormatting>
  <conditionalFormatting sqref="K59">
    <cfRule type="top10" dxfId="9" priority="30" rank="1"/>
  </conditionalFormatting>
  <conditionalFormatting sqref="P59:R59">
    <cfRule type="top10" dxfId="8" priority="29" rank="3"/>
  </conditionalFormatting>
  <conditionalFormatting sqref="Y65">
    <cfRule type="expression" dxfId="7" priority="28">
      <formula>AA65=1</formula>
    </cfRule>
  </conditionalFormatting>
  <conditionalFormatting sqref="U65">
    <cfRule type="top10" dxfId="6" priority="27" rank="5"/>
  </conditionalFormatting>
  <conditionalFormatting sqref="O60">
    <cfRule type="colorScale" priority="20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61">
    <cfRule type="colorScale" priority="19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O62">
    <cfRule type="colorScale" priority="18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P60:R60">
    <cfRule type="top10" dxfId="5" priority="17" rank="3"/>
  </conditionalFormatting>
  <conditionalFormatting sqref="P61:R61">
    <cfRule type="top10" dxfId="4" priority="16" rank="3"/>
  </conditionalFormatting>
  <conditionalFormatting sqref="P62:R62">
    <cfRule type="top10" dxfId="3" priority="15" rank="3"/>
  </conditionalFormatting>
  <conditionalFormatting sqref="Y55:Y58">
    <cfRule type="colorScale" priority="14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Y60:Y62">
    <cfRule type="colorScale" priority="13">
      <colorScale>
        <cfvo type="min"/>
        <cfvo type="percentile" val="50"/>
        <cfvo type="max"/>
        <color rgb="FFFF0000"/>
        <color theme="4"/>
        <color rgb="FF00B050"/>
      </colorScale>
    </cfRule>
  </conditionalFormatting>
  <conditionalFormatting sqref="T60">
    <cfRule type="dataBar" priority="1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{281C2BF2-8071-4AE5-B9A1-32E0380AD77E}</x14:id>
        </ext>
      </extLst>
    </cfRule>
  </conditionalFormatting>
  <conditionalFormatting sqref="W60">
    <cfRule type="dataBar" priority="1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{A19EDAF6-42A1-4358-BE17-3C34872466FF}</x14:id>
        </ext>
      </extLst>
    </cfRule>
  </conditionalFormatting>
  <conditionalFormatting sqref="T61">
    <cfRule type="dataBar" priority="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{5B51D61D-0737-4B3B-AA36-E58939191D0C}</x14:id>
        </ext>
      </extLst>
    </cfRule>
  </conditionalFormatting>
  <conditionalFormatting sqref="W61">
    <cfRule type="dataBar" priority="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{CBEB83E6-565B-4816-BFA3-04ACC484D083}</x14:id>
        </ext>
      </extLst>
    </cfRule>
  </conditionalFormatting>
  <conditionalFormatting sqref="T62">
    <cfRule type="dataBar" priority="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{E02F6987-10C9-43D2-A8E2-1617DA2B2F25}</x14:id>
        </ext>
      </extLst>
    </cfRule>
  </conditionalFormatting>
  <conditionalFormatting sqref="W62">
    <cfRule type="dataBar" priority="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{E6E1C71C-B63F-4DFD-8E87-1B272186829D}</x14:id>
        </ext>
      </extLst>
    </cfRule>
  </conditionalFormatting>
  <conditionalFormatting sqref="Z60">
    <cfRule type="expression" dxfId="2" priority="3">
      <formula>Z60&gt;AA60</formula>
    </cfRule>
  </conditionalFormatting>
  <conditionalFormatting sqref="Z61">
    <cfRule type="expression" dxfId="1" priority="2">
      <formula>Z61&gt;AA61</formula>
    </cfRule>
  </conditionalFormatting>
  <conditionalFormatting sqref="Z62">
    <cfRule type="expression" dxfId="0" priority="1">
      <formula>Z62&gt;AA62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C1DC7CA-3B40-4DDF-800E-F6D48559A309}">
            <x14:dataBar minLength="0" maxLength="100" negativeBarColorSameAsPositive="1" axisPosition="none">
              <x14:cfvo type="min"/>
              <x14:cfvo type="max"/>
            </x14:dataBar>
          </x14:cfRule>
          <xm:sqref>J6:J13</xm:sqref>
        </x14:conditionalFormatting>
        <x14:conditionalFormatting xmlns:xm="http://schemas.microsoft.com/office/excel/2006/main">
          <x14:cfRule type="dataBar" id="{5395CF69-EB5D-4C44-88CF-D491A2A1A724}">
            <x14:dataBar minLength="0" maxLength="100" negativeBarColorSameAsPositive="1" axisPosition="none">
              <x14:cfvo type="min"/>
              <x14:cfvo type="max"/>
            </x14:dataBar>
          </x14:cfRule>
          <xm:sqref>J15:J18</xm:sqref>
        </x14:conditionalFormatting>
        <x14:conditionalFormatting xmlns:xm="http://schemas.microsoft.com/office/excel/2006/main">
          <x14:cfRule type="dataBar" id="{3B4A68E2-EE23-49EF-AD17-7F4CC78987C3}">
            <x14:dataBar minLength="0" maxLength="100" negativeBarColorSameAsPositive="1" axisPosition="none">
              <x14:cfvo type="min"/>
              <x14:cfvo type="max"/>
            </x14:dataBar>
          </x14:cfRule>
          <xm:sqref>J20:J23</xm:sqref>
        </x14:conditionalFormatting>
        <x14:conditionalFormatting xmlns:xm="http://schemas.microsoft.com/office/excel/2006/main">
          <x14:cfRule type="dataBar" id="{62D1298D-958B-44D3-A5B1-A878838F7E96}">
            <x14:dataBar minLength="0" maxLength="100" negativeBarColorSameAsPositive="1" axisPosition="none">
              <x14:cfvo type="min"/>
              <x14:cfvo type="max"/>
            </x14:dataBar>
          </x14:cfRule>
          <xm:sqref>J25:J28</xm:sqref>
        </x14:conditionalFormatting>
        <x14:conditionalFormatting xmlns:xm="http://schemas.microsoft.com/office/excel/2006/main">
          <x14:cfRule type="dataBar" id="{B357863C-E9F8-4DFB-9618-DC8026ACBFE8}">
            <x14:dataBar minLength="0" maxLength="100" negativeBarColorSameAsPositive="1" axisPosition="none">
              <x14:cfvo type="min"/>
              <x14:cfvo type="max"/>
            </x14:dataBar>
          </x14:cfRule>
          <xm:sqref>J30:J33</xm:sqref>
        </x14:conditionalFormatting>
        <x14:conditionalFormatting xmlns:xm="http://schemas.microsoft.com/office/excel/2006/main">
          <x14:cfRule type="dataBar" id="{25532B4F-0C9B-49BB-A573-101D33D3813B}">
            <x14:dataBar minLength="0" maxLength="100" negativeBarColorSameAsPositive="1" axisPosition="none">
              <x14:cfvo type="min"/>
              <x14:cfvo type="max"/>
            </x14:dataBar>
          </x14:cfRule>
          <xm:sqref>J35:J38</xm:sqref>
        </x14:conditionalFormatting>
        <x14:conditionalFormatting xmlns:xm="http://schemas.microsoft.com/office/excel/2006/main">
          <x14:cfRule type="dataBar" id="{14321402-60EA-4606-A00D-FD03717389DB}">
            <x14:dataBar minLength="0" maxLength="100" negativeBarColorSameAsPositive="1" axisPosition="none">
              <x14:cfvo type="min"/>
              <x14:cfvo type="max"/>
            </x14:dataBar>
          </x14:cfRule>
          <xm:sqref>J40:J43</xm:sqref>
        </x14:conditionalFormatting>
        <x14:conditionalFormatting xmlns:xm="http://schemas.microsoft.com/office/excel/2006/main">
          <x14:cfRule type="dataBar" id="{50B700EE-A900-437C-B317-E3B9711B83BF}">
            <x14:dataBar minLength="0" maxLength="100" negativeBarColorSameAsPositive="1" axisPosition="none">
              <x14:cfvo type="min"/>
              <x14:cfvo type="max"/>
            </x14:dataBar>
          </x14:cfRule>
          <xm:sqref>J45:J48</xm:sqref>
        </x14:conditionalFormatting>
        <x14:conditionalFormatting xmlns:xm="http://schemas.microsoft.com/office/excel/2006/main">
          <x14:cfRule type="dataBar" id="{BFA054D6-7130-4E96-88AD-9688818C2233}">
            <x14:dataBar minLength="0" maxLength="100" negativeBarColorSameAsPositive="1" axisPosition="none">
              <x14:cfvo type="min"/>
              <x14:cfvo type="max"/>
            </x14:dataBar>
          </x14:cfRule>
          <xm:sqref>J50:J53</xm:sqref>
        </x14:conditionalFormatting>
        <x14:conditionalFormatting xmlns:xm="http://schemas.microsoft.com/office/excel/2006/main">
          <x14:cfRule type="dataBar" id="{AB62FD12-C3FE-4AE3-A800-EEA781471EF8}">
            <x14:dataBar minLength="0" maxLength="100" negativeBarColorSameAsPositive="1" axisPosition="none">
              <x14:cfvo type="min"/>
              <x14:cfvo type="max"/>
            </x14:dataBar>
          </x14:cfRule>
          <xm:sqref>J55:J58 J60:J62</xm:sqref>
        </x14:conditionalFormatting>
        <x14:conditionalFormatting xmlns:xm="http://schemas.microsoft.com/office/excel/2006/main">
          <x14:cfRule type="dataBar" id="{C52E7522-7F60-4242-A420-0287F97AB92F}">
            <x14:dataBar minLength="0" maxLength="100" negativeBarColorSameAsPositive="1" axisPosition="none">
              <x14:cfvo type="min"/>
              <x14:cfvo type="max"/>
            </x14:dataBar>
          </x14:cfRule>
          <xm:sqref>T6:T13</xm:sqref>
        </x14:conditionalFormatting>
        <x14:conditionalFormatting xmlns:xm="http://schemas.microsoft.com/office/excel/2006/main">
          <x14:cfRule type="dataBar" id="{697C4093-38F0-4457-90EC-DF1F2D90FA9C}">
            <x14:dataBar minLength="0" maxLength="100" negativeBarColorSameAsPositive="1" axisPosition="none">
              <x14:cfvo type="min"/>
              <x14:cfvo type="max"/>
            </x14:dataBar>
          </x14:cfRule>
          <xm:sqref>T15:T18</xm:sqref>
        </x14:conditionalFormatting>
        <x14:conditionalFormatting xmlns:xm="http://schemas.microsoft.com/office/excel/2006/main">
          <x14:cfRule type="dataBar" id="{2D276C03-6791-4722-8383-33F6889B18A0}">
            <x14:dataBar minLength="0" maxLength="100" negativeBarColorSameAsPositive="1" axisPosition="none">
              <x14:cfvo type="min"/>
              <x14:cfvo type="max"/>
            </x14:dataBar>
          </x14:cfRule>
          <xm:sqref>T20:T23</xm:sqref>
        </x14:conditionalFormatting>
        <x14:conditionalFormatting xmlns:xm="http://schemas.microsoft.com/office/excel/2006/main">
          <x14:cfRule type="dataBar" id="{A95D3AAA-D20E-4EAF-95AD-A78C71628132}">
            <x14:dataBar minLength="0" maxLength="100" negativeBarColorSameAsPositive="1" axisPosition="none">
              <x14:cfvo type="min"/>
              <x14:cfvo type="max"/>
            </x14:dataBar>
          </x14:cfRule>
          <xm:sqref>T25:T28</xm:sqref>
        </x14:conditionalFormatting>
        <x14:conditionalFormatting xmlns:xm="http://schemas.microsoft.com/office/excel/2006/main">
          <x14:cfRule type="dataBar" id="{9532EEB0-61E5-4732-8321-6A9D732DC7F4}">
            <x14:dataBar minLength="0" maxLength="100" negativeBarColorSameAsPositive="1" axisPosition="none">
              <x14:cfvo type="min"/>
              <x14:cfvo type="max"/>
            </x14:dataBar>
          </x14:cfRule>
          <xm:sqref>T30:T33</xm:sqref>
        </x14:conditionalFormatting>
        <x14:conditionalFormatting xmlns:xm="http://schemas.microsoft.com/office/excel/2006/main">
          <x14:cfRule type="dataBar" id="{99552C61-F263-4564-B318-C3145C25DCC0}">
            <x14:dataBar minLength="0" maxLength="100" negativeBarColorSameAsPositive="1" axisPosition="none">
              <x14:cfvo type="min"/>
              <x14:cfvo type="max"/>
            </x14:dataBar>
          </x14:cfRule>
          <xm:sqref>T35:T38</xm:sqref>
        </x14:conditionalFormatting>
        <x14:conditionalFormatting xmlns:xm="http://schemas.microsoft.com/office/excel/2006/main">
          <x14:cfRule type="dataBar" id="{0C9BCACF-FDB1-4038-9501-B31EECE14122}">
            <x14:dataBar minLength="0" maxLength="100" negativeBarColorSameAsPositive="1" axisPosition="none">
              <x14:cfvo type="min"/>
              <x14:cfvo type="max"/>
            </x14:dataBar>
          </x14:cfRule>
          <xm:sqref>T40:T43</xm:sqref>
        </x14:conditionalFormatting>
        <x14:conditionalFormatting xmlns:xm="http://schemas.microsoft.com/office/excel/2006/main">
          <x14:cfRule type="dataBar" id="{F3A7B6EB-03E6-4B02-B509-9CCF7FAAF5EE}">
            <x14:dataBar minLength="0" maxLength="100" negativeBarColorSameAsPositive="1" axisPosition="none">
              <x14:cfvo type="min"/>
              <x14:cfvo type="max"/>
            </x14:dataBar>
          </x14:cfRule>
          <xm:sqref>T45:T48</xm:sqref>
        </x14:conditionalFormatting>
        <x14:conditionalFormatting xmlns:xm="http://schemas.microsoft.com/office/excel/2006/main">
          <x14:cfRule type="dataBar" id="{C5BE22A9-23F8-4A2B-BAFB-C05CDA204F68}">
            <x14:dataBar minLength="0" maxLength="100" negativeBarColorSameAsPositive="1" axisPosition="none">
              <x14:cfvo type="min"/>
              <x14:cfvo type="max"/>
            </x14:dataBar>
          </x14:cfRule>
          <xm:sqref>T50:T53</xm:sqref>
        </x14:conditionalFormatting>
        <x14:conditionalFormatting xmlns:xm="http://schemas.microsoft.com/office/excel/2006/main">
          <x14:cfRule type="dataBar" id="{FBF6DB9E-B927-4508-8AB9-EA1B8761F25F}">
            <x14:dataBar minLength="0" maxLength="100" negativeBarColorSameAsPositive="1" axisPosition="none">
              <x14:cfvo type="min"/>
              <x14:cfvo type="max"/>
            </x14:dataBar>
          </x14:cfRule>
          <xm:sqref>T55:T58</xm:sqref>
        </x14:conditionalFormatting>
        <x14:conditionalFormatting xmlns:xm="http://schemas.microsoft.com/office/excel/2006/main">
          <x14:cfRule type="dataBar" id="{8B4820A0-FDB3-49E3-8635-14AEE863436F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W6:W13</xm:sqref>
        </x14:conditionalFormatting>
        <x14:conditionalFormatting xmlns:xm="http://schemas.microsoft.com/office/excel/2006/main">
          <x14:cfRule type="dataBar" id="{769988E4-43C4-4B92-88ED-1F35EFC50450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W20:W23</xm:sqref>
        </x14:conditionalFormatting>
        <x14:conditionalFormatting xmlns:xm="http://schemas.microsoft.com/office/excel/2006/main">
          <x14:cfRule type="dataBar" id="{FF759BBE-1DDD-477C-91EE-0971E6BF3430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W25:W28</xm:sqref>
        </x14:conditionalFormatting>
        <x14:conditionalFormatting xmlns:xm="http://schemas.microsoft.com/office/excel/2006/main">
          <x14:cfRule type="dataBar" id="{71449C29-7C91-4ECA-9698-51B5B4F7F302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W30:W33</xm:sqref>
        </x14:conditionalFormatting>
        <x14:conditionalFormatting xmlns:xm="http://schemas.microsoft.com/office/excel/2006/main">
          <x14:cfRule type="dataBar" id="{4893C1DA-7411-4DD1-AF55-8863E2EB70BC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W35:W38</xm:sqref>
        </x14:conditionalFormatting>
        <x14:conditionalFormatting xmlns:xm="http://schemas.microsoft.com/office/excel/2006/main">
          <x14:cfRule type="dataBar" id="{308D83FC-615B-4AEC-BDA3-57D623874C68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W40:W43</xm:sqref>
        </x14:conditionalFormatting>
        <x14:conditionalFormatting xmlns:xm="http://schemas.microsoft.com/office/excel/2006/main">
          <x14:cfRule type="dataBar" id="{AFF87352-E3F5-45C4-B50B-8FB480C5D64E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W45:W48</xm:sqref>
        </x14:conditionalFormatting>
        <x14:conditionalFormatting xmlns:xm="http://schemas.microsoft.com/office/excel/2006/main">
          <x14:cfRule type="dataBar" id="{E18E2E2F-6ADC-45A8-98BE-7B3AE9CE7673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W50:W53</xm:sqref>
        </x14:conditionalFormatting>
        <x14:conditionalFormatting xmlns:xm="http://schemas.microsoft.com/office/excel/2006/main">
          <x14:cfRule type="dataBar" id="{5C860935-C9BB-4D8E-9D75-2A038F6DCC6A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W55:W58</xm:sqref>
        </x14:conditionalFormatting>
        <x14:conditionalFormatting xmlns:xm="http://schemas.microsoft.com/office/excel/2006/main">
          <x14:cfRule type="dataBar" id="{D1EAC4AB-2035-4E07-B8DF-6AFA5F1762BF}">
            <x14:dataBar minLength="0" maxLength="100">
              <x14:cfvo type="autoMin"/>
              <x14:cfvo type="autoMax"/>
              <x14:negativeFillColor rgb="FFFF0000"/>
              <x14:axisColor theme="1"/>
            </x14:dataBar>
          </x14:cfRule>
          <xm:sqref>W15:W18</xm:sqref>
        </x14:conditionalFormatting>
        <x14:conditionalFormatting xmlns:xm="http://schemas.microsoft.com/office/excel/2006/main">
          <x14:cfRule type="dataBar" id="{281C2BF2-8071-4AE5-B9A1-32E0380AD77E}">
            <x14:dataBar minLength="0" maxLength="100" negativeBarColorSameAsPositive="1" axisPosition="none">
              <x14:cfvo type="min"/>
              <x14:cfvo type="max"/>
            </x14:dataBar>
          </x14:cfRule>
          <xm:sqref>T60</xm:sqref>
        </x14:conditionalFormatting>
        <x14:conditionalFormatting xmlns:xm="http://schemas.microsoft.com/office/excel/2006/main">
          <x14:cfRule type="dataBar" id="{A19EDAF6-42A1-4358-BE17-3C34872466FF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W60</xm:sqref>
        </x14:conditionalFormatting>
        <x14:conditionalFormatting xmlns:xm="http://schemas.microsoft.com/office/excel/2006/main">
          <x14:cfRule type="dataBar" id="{5B51D61D-0737-4B3B-AA36-E58939191D0C}">
            <x14:dataBar minLength="0" maxLength="100" negativeBarColorSameAsPositive="1" axisPosition="none">
              <x14:cfvo type="min"/>
              <x14:cfvo type="max"/>
            </x14:dataBar>
          </x14:cfRule>
          <xm:sqref>T61</xm:sqref>
        </x14:conditionalFormatting>
        <x14:conditionalFormatting xmlns:xm="http://schemas.microsoft.com/office/excel/2006/main">
          <x14:cfRule type="dataBar" id="{CBEB83E6-565B-4816-BFA3-04ACC484D083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W61</xm:sqref>
        </x14:conditionalFormatting>
        <x14:conditionalFormatting xmlns:xm="http://schemas.microsoft.com/office/excel/2006/main">
          <x14:cfRule type="dataBar" id="{E02F6987-10C9-43D2-A8E2-1617DA2B2F25}">
            <x14:dataBar minLength="0" maxLength="100" negativeBarColorSameAsPositive="1" axisPosition="none">
              <x14:cfvo type="min"/>
              <x14:cfvo type="max"/>
            </x14:dataBar>
          </x14:cfRule>
          <xm:sqref>T62</xm:sqref>
        </x14:conditionalFormatting>
        <x14:conditionalFormatting xmlns:xm="http://schemas.microsoft.com/office/excel/2006/main">
          <x14:cfRule type="dataBar" id="{E6E1C71C-B63F-4DFD-8E87-1B272186829D}">
            <x14:dataBar minLength="0" maxLength="100">
              <x14:cfvo type="min"/>
              <x14:cfvo type="max"/>
              <x14:negativeFillColor rgb="FFFF0000"/>
              <x14:axisColor rgb="FF000000"/>
            </x14:dataBar>
          </x14:cfRule>
          <xm:sqref>W62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Contracts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2013-05-30T19:33:29Z</dcterms:created>
  <dcterms:modified xsi:type="dcterms:W3CDTF">2023-05-19T17:29:34Z</dcterms:modified>
</cp:coreProperties>
</file>