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xr:revisionPtr revIDLastSave="0" documentId="13_ncr:1_{A40C97F0-4D13-4069-90B3-970A494A3472}" xr6:coauthVersionLast="47" xr6:coauthVersionMax="47" xr10:uidLastSave="{00000000-0000-0000-0000-000000000000}"/>
  <bookViews>
    <workbookView xWindow="8355" yWindow="6420" windowWidth="1669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C4" i="1"/>
  <c r="H12" i="1" s="1"/>
  <c r="B4" i="1"/>
  <c r="B8" i="1" s="1"/>
  <c r="E8" i="1" l="1"/>
  <c r="D8" i="1"/>
  <c r="C8" i="1"/>
  <c r="F8" i="1"/>
  <c r="G12" i="1"/>
  <c r="A12" i="1" l="1"/>
  <c r="C12" i="1"/>
  <c r="B12" i="1"/>
  <c r="E12" i="1"/>
  <c r="F12" i="1"/>
  <c r="D12" i="1"/>
</calcChain>
</file>

<file path=xl/sharedStrings.xml><?xml version="1.0" encoding="utf-8"?>
<sst xmlns="http://schemas.openxmlformats.org/spreadsheetml/2006/main" count="35" uniqueCount="28">
  <si>
    <t>Underlying</t>
  </si>
  <si>
    <t>Symbol</t>
  </si>
  <si>
    <t>Option</t>
  </si>
  <si>
    <t>C.CLE</t>
  </si>
  <si>
    <t>Price</t>
  </si>
  <si>
    <t>Option Days</t>
  </si>
  <si>
    <t>to Expiration</t>
  </si>
  <si>
    <t>Interest</t>
  </si>
  <si>
    <t>Rate</t>
  </si>
  <si>
    <t>Average</t>
  </si>
  <si>
    <t>Volatility</t>
  </si>
  <si>
    <t>Implied</t>
  </si>
  <si>
    <t>Implied Volatility</t>
  </si>
  <si>
    <t>Theoretical Value</t>
  </si>
  <si>
    <t>Delta</t>
  </si>
  <si>
    <t>Gamma</t>
  </si>
  <si>
    <t>Theta</t>
  </si>
  <si>
    <t>Vega</t>
  </si>
  <si>
    <t>Models Available</t>
  </si>
  <si>
    <t>Black</t>
  </si>
  <si>
    <t>Black-Scholes</t>
  </si>
  <si>
    <t>Bourtov</t>
  </si>
  <si>
    <t>Cox-Ross-Rubinstein</t>
  </si>
  <si>
    <t>Garman-Kohlhagen</t>
  </si>
  <si>
    <t>Merton</t>
  </si>
  <si>
    <t>Whaley</t>
  </si>
  <si>
    <t>Volume</t>
  </si>
  <si>
    <t>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</si>
</sst>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C.US.CLEK248450</v>
        <stp/>
        <stp>ContractData</stp>
        <stp>C.CLE</stp>
        <stp>Symbol</stp>
        <stp/>
        <stp>T</stp>
        <tr r="C4" s="1"/>
      </tp>
      <tp>
        <v>84.64</v>
        <stp/>
        <stp>ContractData</stp>
        <stp>CLEK24</stp>
        <stp>LastQuote</stp>
        <stp/>
        <stp>T</stp>
        <tr r="B8" s="1"/>
      </tp>
      <tp t="s">
        <v>CLEK24</v>
        <stp/>
        <stp>ContractData</stp>
        <stp>C.CLE</stp>
        <stp>OptionUndSymbol</stp>
        <stp/>
        <stp>T</stp>
        <tr r="B4" s="1"/>
      </tp>
      <tp t="e">
        <v>#N/A</v>
        <stp/>
        <stp>ContractData</stp>
        <stp>OptVal(C.US.CLEK248450,Vega,Black,84.64,15,0.2553,0.0534999999999999,1.82)</stp>
        <stp>Close</stp>
        <stp/>
        <stp>T</stp>
        <tr r="F12" s="1"/>
      </tp>
      <tp t="e">
        <v>#N/A</v>
        <stp/>
        <stp>ContractData</stp>
        <stp>OptVal(C.US.CLEK248450,ImpliedVolatility,Black,84.64,15,0.2553,0.0534999999999999,1.82)</stp>
        <stp>Close</stp>
        <stp/>
        <stp>T</stp>
        <tr r="A12" s="1"/>
      </tp>
      <tp>
        <v>315</v>
        <stp/>
        <stp>ContractData</stp>
        <stp>C.US.CLEK248450</stp>
        <stp>T_CVol</stp>
        <stp/>
        <stp>T</stp>
        <tr r="G12" s="1"/>
      </tp>
      <tp>
        <v>25.53</v>
        <stp/>
        <stp>ContractData</stp>
        <stp>C.US.CLEK248450</stp>
        <stp>AverageVolatility</stp>
        <stp/>
        <stp>T</stp>
        <tr r="E8" s="1"/>
      </tp>
      <tp>
        <v>1.82</v>
        <stp/>
        <stp>ContractData</stp>
        <stp>C.CLE</stp>
        <stp>LastQuote</stp>
        <stp/>
        <stp>T</stp>
        <tr r="A8" s="1"/>
      </tp>
      <tp>
        <v>25.530999999999999</v>
        <stp/>
        <stp>ContractData</stp>
        <stp>OptVal(C.US.CLEK248450,ImpliedVolatility,Black)</stp>
        <stp>Close</stp>
        <tr r="F8" s="1"/>
      </tp>
      <tp>
        <v>5.3499999999999943</v>
        <stp/>
        <stp>ContractData</stp>
        <stp>C.US.CLEK248450</stp>
        <stp>OptionIntRate</stp>
        <tr r="D8" s="1"/>
      </tp>
      <tp>
        <v>2647</v>
        <stp/>
        <stp>ContractData</stp>
        <stp>C.US.CLEK248450</stp>
        <stp>COI</stp>
        <stp/>
        <stp>T</stp>
        <tr r="H12" s="1"/>
      </tp>
      <tp>
        <v>181.28418696596569</v>
        <stp/>
        <stp>ContractData</stp>
        <stp>OptVal(C.US.CLEK248450,TheoreticalValue,Black,84.64,15,0.2553,0.0534999999999999)</stp>
        <stp>Close</stp>
        <stp/>
        <stp>T</stp>
        <tr r="B12" s="1"/>
      </tp>
      <tp>
        <v>15</v>
        <stp/>
        <stp>ContractData</stp>
        <stp>C.US.CLEK248450</stp>
        <stp>OptionDaysToExp</stp>
        <tr r="C8" s="1"/>
      </tp>
      <tp t="e">
        <v>#N/A</v>
        <stp/>
        <stp>ContractData</stp>
        <stp>OptVal(C.US.CLEK248450,Theta,Black,84.64,15,0.2553,0.0534999999999999,1.82)</stp>
        <stp>Close</stp>
        <stp/>
        <stp>T</stp>
        <tr r="E12" s="1"/>
      </tp>
      <tp t="e">
        <v>#N/A</v>
        <stp/>
        <stp>ContractData</stp>
        <stp>OptVal(C.US.CLEK248450,Gamma,Black,84.64,15,0.2553,0.0534999999999999,1.82)</stp>
        <stp>Close</stp>
        <stp/>
        <stp>T</stp>
        <tr r="D12" s="1"/>
      </tp>
      <tp t="e">
        <v>#N/A</v>
        <stp/>
        <stp>ContractData</stp>
        <stp>OptVal(C.US.CLEK248450,Delta,Black,84.64,15,0.2553,0.0534999999999999,1.82)</stp>
        <stp>Close</stp>
        <stp/>
        <stp>T</stp>
        <tr r="C1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workbookViewId="0">
      <selection activeCell="F8" sqref="F8"/>
    </sheetView>
  </sheetViews>
  <sheetFormatPr defaultRowHeight="16.5" x14ac:dyDescent="0.3"/>
  <cols>
    <col min="1" max="5" width="16.625" customWidth="1"/>
    <col min="6" max="6" width="13.5" customWidth="1"/>
    <col min="8" max="8" width="19.75" customWidth="1"/>
  </cols>
  <sheetData>
    <row r="2" spans="1:14" x14ac:dyDescent="0.3">
      <c r="A2" s="3" t="s">
        <v>2</v>
      </c>
      <c r="B2" s="3" t="s">
        <v>0</v>
      </c>
      <c r="C2" s="3" t="s">
        <v>2</v>
      </c>
      <c r="D2" s="3"/>
      <c r="E2" s="3"/>
      <c r="F2" s="3"/>
      <c r="G2" s="1"/>
      <c r="H2" s="3" t="s">
        <v>18</v>
      </c>
    </row>
    <row r="3" spans="1:14" x14ac:dyDescent="0.3">
      <c r="A3" s="3" t="s">
        <v>1</v>
      </c>
      <c r="B3" s="3" t="s">
        <v>1</v>
      </c>
      <c r="C3" s="3" t="s">
        <v>1</v>
      </c>
      <c r="D3" s="3"/>
      <c r="E3" s="3"/>
      <c r="F3" s="3"/>
      <c r="G3" s="1"/>
      <c r="H3" s="3" t="s">
        <v>19</v>
      </c>
      <c r="L3" s="2"/>
      <c r="N3" s="2"/>
    </row>
    <row r="4" spans="1:14" x14ac:dyDescent="0.3">
      <c r="A4" s="3" t="s">
        <v>3</v>
      </c>
      <c r="B4" s="3" t="str">
        <f>RTD("cqg.rtd", ,"ContractData",A4, "OptionUndSymbol",, "T")</f>
        <v>CLEK24</v>
      </c>
      <c r="C4" s="3" t="str">
        <f>RTD("cqg.rtd", ,"ContractData",A4, "Symbol",, "T")</f>
        <v>C.US.CLEK248450</v>
      </c>
      <c r="D4" s="3"/>
      <c r="E4" s="3"/>
      <c r="F4" s="3"/>
      <c r="H4" s="3" t="s">
        <v>20</v>
      </c>
    </row>
    <row r="5" spans="1:14" x14ac:dyDescent="0.3">
      <c r="A5" s="3"/>
      <c r="B5" s="3"/>
      <c r="C5" s="3"/>
      <c r="D5" s="3"/>
      <c r="E5" s="3"/>
      <c r="F5" s="3"/>
      <c r="H5" s="3" t="s">
        <v>21</v>
      </c>
    </row>
    <row r="6" spans="1:14" x14ac:dyDescent="0.3">
      <c r="A6" s="3" t="s">
        <v>2</v>
      </c>
      <c r="B6" s="3" t="s">
        <v>0</v>
      </c>
      <c r="C6" s="3" t="s">
        <v>5</v>
      </c>
      <c r="D6" s="3" t="s">
        <v>7</v>
      </c>
      <c r="E6" s="3" t="s">
        <v>9</v>
      </c>
      <c r="F6" s="3" t="s">
        <v>11</v>
      </c>
      <c r="G6" s="1"/>
      <c r="H6" s="3" t="s">
        <v>22</v>
      </c>
      <c r="L6" s="2"/>
    </row>
    <row r="7" spans="1:14" x14ac:dyDescent="0.3">
      <c r="A7" s="3" t="s">
        <v>4</v>
      </c>
      <c r="B7" s="3" t="s">
        <v>4</v>
      </c>
      <c r="C7" s="3" t="s">
        <v>6</v>
      </c>
      <c r="D7" s="3" t="s">
        <v>8</v>
      </c>
      <c r="E7" s="3" t="s">
        <v>10</v>
      </c>
      <c r="F7" s="3" t="s">
        <v>10</v>
      </c>
      <c r="G7" s="1"/>
      <c r="H7" s="3" t="s">
        <v>23</v>
      </c>
    </row>
    <row r="8" spans="1:14" x14ac:dyDescent="0.3">
      <c r="A8" s="3">
        <f>RTD("cqg.rtd", ,"ContractData",A4, "LastQuote",, "T")</f>
        <v>1.82</v>
      </c>
      <c r="B8" s="5">
        <f>RTD("cqg.rtd", ,"ContractData",B4, "LastQuote",, "T")</f>
        <v>84.64</v>
      </c>
      <c r="C8" s="3">
        <f>RTD("cqg.rtd", , "ContractData",C4,"OptionDaysToExp")</f>
        <v>15</v>
      </c>
      <c r="D8" s="4">
        <f>RTD("cqg.rtd", , "ContractData",C4,"OptionIntRate")/100</f>
        <v>5.3499999999999943E-2</v>
      </c>
      <c r="E8" s="4">
        <f>RTD("cqg.rtd", ,"ContractData",C4, "AverageVolatility",, "T")/100</f>
        <v>0.25530000000000003</v>
      </c>
      <c r="F8" s="4">
        <f>RTD("cqg.rtd", , "ContractData", "OptVal("&amp;C4&amp;",ImpliedVolatility,Black)", "Close")/100</f>
        <v>0.25530999999999998</v>
      </c>
      <c r="G8" s="1"/>
      <c r="H8" s="3" t="s">
        <v>24</v>
      </c>
    </row>
    <row r="9" spans="1:14" x14ac:dyDescent="0.3">
      <c r="A9" s="3"/>
      <c r="B9" s="3"/>
      <c r="C9" s="3"/>
      <c r="D9" s="3"/>
      <c r="E9" s="3"/>
      <c r="F9" s="3"/>
      <c r="G9" s="1"/>
      <c r="H9" s="3" t="s">
        <v>25</v>
      </c>
    </row>
    <row r="11" spans="1:14" x14ac:dyDescent="0.3">
      <c r="A11" s="3" t="s">
        <v>12</v>
      </c>
      <c r="B11" s="3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26</v>
      </c>
      <c r="H11" s="3" t="s">
        <v>27</v>
      </c>
    </row>
    <row r="12" spans="1:14" x14ac:dyDescent="0.3">
      <c r="A12" s="4" t="str">
        <f>IFERROR(RTD("cqg.rtd",,"ContractData","OptVal("&amp;C4&amp;",ImpliedVolatility,"&amp;H3&amp;","&amp;B8&amp;","&amp;C8&amp;","&amp;E8&amp;","&amp;D8&amp;","&amp;A8&amp;")","Close",,"T")/100,"")</f>
        <v/>
      </c>
      <c r="B12" s="5">
        <f>IFERROR(RTD("cqg.rtd",,"ContractData","OptVal("&amp;C4&amp;",TheoreticalValue,"&amp;H3&amp;","&amp;B8&amp;","&amp;C8&amp;","&amp;E8&amp;","&amp;D8&amp;")","Close",,"T")/100,"")</f>
        <v>1.8128418696596569</v>
      </c>
      <c r="C12" s="4" t="str">
        <f>IFERROR(RTD("cqg.rtd",,"ContractData","OptVal("&amp;C4&amp;",Delta,"&amp;H3&amp;","&amp;B8&amp;","&amp;C8&amp;","&amp;E8&amp;","&amp;D8&amp;","&amp;A8&amp;")","Close",,"T")/100,"")</f>
        <v/>
      </c>
      <c r="D12" s="6" t="str">
        <f>IFERROR(RTD("cqg.rtd",,"ContractData","OptVal("&amp;C4&amp;",Gamma,"&amp;H3&amp;","&amp;B8&amp;","&amp;C8&amp;","&amp;E8&amp;","&amp;D8&amp;","&amp;A8&amp;")","Close",,"T"),"")</f>
        <v/>
      </c>
      <c r="E12" s="6" t="str">
        <f>IFERROR(RTD("cqg.rtd",,"ContractData","OptVal("&amp;C4&amp;",Theta,"&amp;H3&amp;","&amp;B8&amp;","&amp;C8&amp;","&amp;E8&amp;","&amp;D8&amp;","&amp;A8&amp;")","Close",,"T"),"")</f>
        <v/>
      </c>
      <c r="F12" s="5" t="str">
        <f>IFERROR(RTD("cqg.rtd",,"ContractData","OptVal("&amp;C4&amp;",Vega,"&amp;H3&amp;","&amp;B8&amp;","&amp;C8&amp;","&amp;E8&amp;","&amp;D8&amp;","&amp;A8&amp;")","Close",,"T")*100,"")</f>
        <v/>
      </c>
      <c r="G12" s="7">
        <f>RTD("cqg.rtd", ,"ContractData",C4, "T_CVol",, "T")</f>
        <v>315</v>
      </c>
      <c r="H12" s="3">
        <f>RTD("cqg.rtd", ,"ContractData",C4, "COI",, "T")</f>
        <v>2647</v>
      </c>
    </row>
    <row r="13" spans="1:14" x14ac:dyDescent="0.3">
      <c r="A13" s="3"/>
      <c r="B13" s="3"/>
      <c r="C13" s="3"/>
      <c r="D13" s="3"/>
      <c r="E13" s="5"/>
    </row>
    <row r="14" spans="1:14" x14ac:dyDescent="0.3">
      <c r="A14" s="3"/>
      <c r="B14" s="3"/>
      <c r="C14" s="3"/>
      <c r="D14" s="3"/>
      <c r="E14" s="3"/>
    </row>
    <row r="15" spans="1:14" x14ac:dyDescent="0.3">
      <c r="A15" s="3"/>
      <c r="B15" s="3"/>
      <c r="C15" s="3"/>
      <c r="D15" s="3"/>
      <c r="E15" s="3"/>
    </row>
    <row r="16" spans="1:14" x14ac:dyDescent="0.3">
      <c r="A16" s="3"/>
      <c r="B16" s="3"/>
      <c r="C16" s="3"/>
      <c r="D16" s="3"/>
      <c r="E16" s="3"/>
    </row>
    <row r="17" spans="1:7" x14ac:dyDescent="0.3">
      <c r="A17" s="3"/>
      <c r="B17" s="3"/>
      <c r="C17" s="3"/>
      <c r="D17" s="3"/>
      <c r="E17" s="3"/>
      <c r="G17" s="1"/>
    </row>
    <row r="18" spans="1:7" x14ac:dyDescent="0.3">
      <c r="A18" s="3"/>
      <c r="B18" s="3"/>
      <c r="C18" s="3"/>
      <c r="D18" s="3"/>
      <c r="E18" s="3"/>
    </row>
    <row r="19" spans="1:7" x14ac:dyDescent="0.3">
      <c r="A19" s="3"/>
      <c r="B19" s="3"/>
      <c r="C19" s="3"/>
      <c r="D19" s="3"/>
      <c r="E19" s="3"/>
    </row>
    <row r="20" spans="1:7" x14ac:dyDescent="0.3">
      <c r="A20" s="3"/>
      <c r="B20" s="3"/>
      <c r="C20" s="3"/>
      <c r="D20" s="3"/>
      <c r="E20" s="3"/>
    </row>
    <row r="21" spans="1:7" x14ac:dyDescent="0.3">
      <c r="A21" s="3"/>
      <c r="B21" s="3"/>
      <c r="C21" s="3"/>
      <c r="D21" s="3"/>
      <c r="E21" s="3"/>
    </row>
    <row r="22" spans="1:7" x14ac:dyDescent="0.3">
      <c r="A22" s="3"/>
      <c r="B22" s="3"/>
      <c r="C22" s="3"/>
      <c r="D22" s="3"/>
      <c r="E22" s="3"/>
    </row>
    <row r="23" spans="1:7" x14ac:dyDescent="0.3">
      <c r="A23" s="3"/>
      <c r="B23" s="3"/>
      <c r="C23" s="3"/>
      <c r="D23" s="3"/>
      <c r="E23" s="3"/>
    </row>
    <row r="24" spans="1:7" x14ac:dyDescent="0.3">
      <c r="A24" s="3"/>
      <c r="B24" s="3"/>
      <c r="C24" s="3"/>
      <c r="D24" s="3"/>
      <c r="E24" s="3"/>
    </row>
    <row r="25" spans="1:7" x14ac:dyDescent="0.3">
      <c r="A25" s="3"/>
      <c r="B25" s="3"/>
      <c r="C25" s="3"/>
      <c r="D25" s="3"/>
      <c r="E25" s="3"/>
    </row>
    <row r="26" spans="1:7" x14ac:dyDescent="0.3">
      <c r="A26" s="3"/>
      <c r="B26" s="3"/>
      <c r="C26" s="3"/>
      <c r="D26" s="3"/>
      <c r="E26" s="3"/>
    </row>
    <row r="27" spans="1:7" x14ac:dyDescent="0.3">
      <c r="A27" s="3"/>
      <c r="B27" s="3"/>
      <c r="C27" s="3"/>
      <c r="D27" s="3"/>
      <c r="E27" s="3"/>
    </row>
    <row r="28" spans="1:7" x14ac:dyDescent="0.3">
      <c r="A28" s="3"/>
      <c r="B28" s="3"/>
      <c r="C28" s="3"/>
      <c r="D28" s="3"/>
      <c r="E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2015-03-19T16:43:14Z</dcterms:created>
  <dcterms:modified xsi:type="dcterms:W3CDTF">2024-04-02T14:18:03Z</dcterms:modified>
</cp:coreProperties>
</file>